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n025us\Documents\"/>
    </mc:Choice>
  </mc:AlternateContent>
  <bookViews>
    <workbookView xWindow="0" yWindow="0" windowWidth="14370" windowHeight="7530" tabRatio="830"/>
  </bookViews>
  <sheets>
    <sheet name="Data Sheet" sheetId="1" r:id="rId1"/>
    <sheet name="Cover" sheetId="3" r:id="rId2"/>
    <sheet name="Comments" sheetId="4" r:id="rId3"/>
    <sheet name="Gen Inst" sheetId="5" r:id="rId4"/>
    <sheet name="Table" sheetId="6" r:id="rId5"/>
    <sheet name="101" sheetId="7" r:id="rId6"/>
    <sheet name="102" sheetId="8" r:id="rId7"/>
    <sheet name="103" sheetId="9" r:id="rId8"/>
    <sheet name="104105" sheetId="10" r:id="rId9"/>
    <sheet name="106107" sheetId="11" r:id="rId10"/>
    <sheet name="108109" sheetId="12" r:id="rId11"/>
    <sheet name="110113" sheetId="13" r:id="rId12"/>
    <sheet name="114117" sheetId="14" r:id="rId13"/>
    <sheet name="118119" sheetId="15" r:id="rId14"/>
    <sheet name="120121" sheetId="16" r:id="rId15"/>
    <sheet name="122123" sheetId="17" r:id="rId16"/>
    <sheet name="122a122b" sheetId="78" r:id="rId17"/>
    <sheet name="200201" sheetId="18" r:id="rId18"/>
    <sheet name="202203" sheetId="19" r:id="rId19"/>
    <sheet name="204207" sheetId="20" r:id="rId20"/>
    <sheet name="213" sheetId="21" r:id="rId21"/>
    <sheet name="214" sheetId="22" r:id="rId22"/>
    <sheet name="216" sheetId="23" r:id="rId23"/>
    <sheet name="217" sheetId="24" r:id="rId24"/>
    <sheet name="218" sheetId="25" r:id="rId25"/>
    <sheet name="219" sheetId="26" r:id="rId26"/>
    <sheet name="221" sheetId="27" r:id="rId27"/>
    <sheet name="224225" sheetId="28" r:id="rId28"/>
    <sheet name="227" sheetId="29" r:id="rId29"/>
    <sheet name="228229" sheetId="30" r:id="rId30"/>
    <sheet name="230" sheetId="31" r:id="rId31"/>
    <sheet name="231" sheetId="79" r:id="rId32"/>
    <sheet name="232" sheetId="32" r:id="rId33"/>
    <sheet name="233" sheetId="33" r:id="rId34"/>
    <sheet name="234" sheetId="34" r:id="rId35"/>
    <sheet name="250251" sheetId="35" r:id="rId36"/>
    <sheet name="253" sheetId="37" r:id="rId37"/>
    <sheet name="254" sheetId="38" r:id="rId38"/>
    <sheet name="256257" sheetId="39" r:id="rId39"/>
    <sheet name="261" sheetId="40" r:id="rId40"/>
    <sheet name="262263" sheetId="41" r:id="rId41"/>
    <sheet name="266267" sheetId="42" r:id="rId42"/>
    <sheet name="269" sheetId="43" r:id="rId43"/>
    <sheet name="272273" sheetId="44" r:id="rId44"/>
    <sheet name="274275" sheetId="45" r:id="rId45"/>
    <sheet name="276277" sheetId="46" r:id="rId46"/>
    <sheet name="278" sheetId="47" r:id="rId47"/>
    <sheet name="300301" sheetId="48" r:id="rId48"/>
    <sheet name="302" sheetId="80" r:id="rId49"/>
    <sheet name="304" sheetId="49" r:id="rId50"/>
    <sheet name="310311" sheetId="50" r:id="rId51"/>
    <sheet name="320323" sheetId="51" r:id="rId52"/>
    <sheet name="326327" sheetId="52" r:id="rId53"/>
    <sheet name="328330" sheetId="53" r:id="rId54"/>
    <sheet name="331" sheetId="81" r:id="rId55"/>
    <sheet name="332" sheetId="54" r:id="rId56"/>
    <sheet name="335" sheetId="55" r:id="rId57"/>
    <sheet name="336" sheetId="56" r:id="rId58"/>
    <sheet name="337" sheetId="57" r:id="rId59"/>
    <sheet name="340" sheetId="58" r:id="rId60"/>
    <sheet name="350351" sheetId="59" r:id="rId61"/>
    <sheet name="352353" sheetId="60" r:id="rId62"/>
    <sheet name="354355" sheetId="61" r:id="rId63"/>
    <sheet name="356" sheetId="62" r:id="rId64"/>
    <sheet name="397" sheetId="82" r:id="rId65"/>
    <sheet name="398" sheetId="83" r:id="rId66"/>
    <sheet name="400" sheetId="84" r:id="rId67"/>
    <sheet name="400a" sheetId="85" r:id="rId68"/>
    <sheet name="401" sheetId="63" r:id="rId69"/>
    <sheet name="402403" sheetId="64" r:id="rId70"/>
    <sheet name="406407" sheetId="65" r:id="rId71"/>
    <sheet name="408409" sheetId="66" r:id="rId72"/>
    <sheet name="410411" sheetId="67" r:id="rId73"/>
    <sheet name="414416" sheetId="87" r:id="rId74"/>
    <sheet name="419420" sheetId="88" r:id="rId75"/>
    <sheet name="422423" sheetId="68" r:id="rId76"/>
    <sheet name="424425" sheetId="69" r:id="rId77"/>
    <sheet name="426427" sheetId="70" r:id="rId78"/>
    <sheet name="429" sheetId="71" r:id="rId79"/>
    <sheet name="430" sheetId="86" r:id="rId80"/>
    <sheet name="450" sheetId="74" r:id="rId81"/>
    <sheet name="BOOK" sheetId="75" r:id="rId82"/>
  </sheets>
  <externalReferences>
    <externalReference r:id="rId83"/>
    <externalReference r:id="rId84"/>
    <externalReference r:id="rId85"/>
  </externalReferences>
  <definedNames>
    <definedName name="_101">'101'!$A$1</definedName>
    <definedName name="_101PM">'101'!$B$66:$B$74</definedName>
    <definedName name="_102">'102'!$A$1</definedName>
    <definedName name="_102PM">'102'!$B$59:$B$67</definedName>
    <definedName name="_103">'103'!$A$1</definedName>
    <definedName name="_103PM">'103'!$B$72:$B$82</definedName>
    <definedName name="_104105">'104105'!$A$1</definedName>
    <definedName name="_104105PM">'104105'!$B$66:$B$76</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'300301'!$B$70:$B$80</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'340'!$B$73:$B$83</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6">'102'!$A$1:$H$51</definedName>
    <definedName name="_xlnm.Print_Area" localSheetId="7">'103'!$A$1:$G$60</definedName>
    <definedName name="_xlnm.Print_Area" localSheetId="9">'106107'!$A$1:$F$115</definedName>
    <definedName name="_xlnm.Print_Area" localSheetId="10">'108109'!$A$1:$H$103</definedName>
    <definedName name="_xlnm.Print_Area" localSheetId="11">'110113'!$A$1:$H$253</definedName>
    <definedName name="_xlnm.Print_Area" localSheetId="14">'120121'!$A$1:$E$128</definedName>
    <definedName name="_xlnm.Print_Area" localSheetId="15">'122123'!$A$1:$H$130</definedName>
    <definedName name="_xlnm.Print_Area" localSheetId="16">'122a122b'!$A$1:$L$61</definedName>
    <definedName name="_xlnm.Print_Area" localSheetId="21">'214'!$A$1:$E$64</definedName>
    <definedName name="_xlnm.Print_Area" localSheetId="22">'216'!$A$1:$G$305</definedName>
    <definedName name="_xlnm.Print_Area" localSheetId="23">'217'!$A$1:$F$140</definedName>
    <definedName name="_xlnm.Print_Area" localSheetId="24">'218'!$A$1:$G$133</definedName>
    <definedName name="_xlnm.Print_Area" localSheetId="25">'219'!$A$1:$H$58</definedName>
    <definedName name="_xlnm.Print_Area" localSheetId="26">'221'!$A$1:$G$65</definedName>
    <definedName name="_xlnm.Print_Area" localSheetId="27">'224225'!$A$1:$M$64</definedName>
    <definedName name="_xlnm.Print_Area" localSheetId="28">'227'!$A$1:$F$63</definedName>
    <definedName name="_xlnm.Print_Area" localSheetId="29">'228229'!$A$1:$O$67</definedName>
    <definedName name="_xlnm.Print_Area" localSheetId="30">'230'!$A$1:$G$66</definedName>
    <definedName name="_xlnm.Print_Area" localSheetId="31">'231'!$A$1:$F$61</definedName>
    <definedName name="_xlnm.Print_Area" localSheetId="32">'232'!$A$1:$G$65</definedName>
    <definedName name="_xlnm.Print_Area" localSheetId="33">'233'!$A$1:$G$66</definedName>
    <definedName name="_xlnm.Print_Area" localSheetId="34">'234'!$A$1:$F$64</definedName>
    <definedName name="_xlnm.Print_Area" localSheetId="35">'250251'!$A$1:$M$65</definedName>
    <definedName name="_xlnm.Print_Area" localSheetId="37">'254'!$A$1:$E$60</definedName>
    <definedName name="_xlnm.Print_Area" localSheetId="38">'256257'!$A$1:$L$132</definedName>
    <definedName name="_xlnm.Print_Area" localSheetId="39">'261'!$A$1:$F$200</definedName>
    <definedName name="_xlnm.Print_Area" localSheetId="41">'266267'!$A$1:$N$66</definedName>
    <definedName name="_xlnm.Print_Area" localSheetId="42">'269'!$A$1:$G$62</definedName>
    <definedName name="_xlnm.Print_Area" localSheetId="43">'272273'!$A$1:$M$57</definedName>
    <definedName name="_xlnm.Print_Area" localSheetId="44">'274275'!$A$1:$N$61</definedName>
    <definedName name="_xlnm.Print_Area" localSheetId="45">'276277'!$A$1:$N$62</definedName>
    <definedName name="_xlnm.Print_Area" localSheetId="46">'278'!$A$1:$G$127</definedName>
    <definedName name="_xlnm.Print_Area" localSheetId="47">'300301'!$A$1:$J$76</definedName>
    <definedName name="_xlnm.Print_Area" localSheetId="49">'304'!$A$1:$G$69</definedName>
    <definedName name="_xlnm.Print_Area" localSheetId="50">'310311'!$A$1:$O$59</definedName>
    <definedName name="_xlnm.Print_Area" localSheetId="52">'326327'!$A$1:$Q$249</definedName>
    <definedName name="_xlnm.Print_Area" localSheetId="53">'328330'!$A$1:$S$140</definedName>
    <definedName name="_xlnm.Print_Area" localSheetId="54">'331'!$A$1:$F$62</definedName>
    <definedName name="_xlnm.Print_Area" localSheetId="55">'332'!$A$1:$I$63</definedName>
    <definedName name="_xlnm.Print_Area" localSheetId="56">'335'!$A$1:$F$64</definedName>
    <definedName name="_xlnm.Print_Area" localSheetId="57">'336'!$A$1:$H$60</definedName>
    <definedName name="_xlnm.Print_Area" localSheetId="58">'337'!$A$1:$H$101</definedName>
    <definedName name="_xlnm.Print_Area" localSheetId="59">'340'!$A$1:$E$131</definedName>
    <definedName name="_xlnm.Print_Area" localSheetId="60">'350351'!$A$1:$N$65</definedName>
    <definedName name="_xlnm.Print_Area" localSheetId="61">'352353'!$A$1:$L$67</definedName>
    <definedName name="_xlnm.Print_Area" localSheetId="62">'354355'!$A$1:$F$128</definedName>
    <definedName name="_xlnm.Print_Area" localSheetId="64">'397'!$A$1:$F$67</definedName>
    <definedName name="_xlnm.Print_Area" localSheetId="69">'402403'!$A$1:$R$70</definedName>
    <definedName name="_xlnm.Print_Area" localSheetId="70">'406407'!$A$1:$N$68</definedName>
    <definedName name="_xlnm.Print_Area" localSheetId="72">'410411'!$A$1:$P$67</definedName>
    <definedName name="_xlnm.Print_Area" localSheetId="73">'414416'!$A$1:$U$64</definedName>
    <definedName name="_xlnm.Print_Area" localSheetId="78">'429'!$A$1:$F$66</definedName>
    <definedName name="_xlnm.Print_Area" localSheetId="80">'450'!$A$1:$G$67</definedName>
    <definedName name="_xlnm.Print_Area" localSheetId="81">BOOK!$A$1:$C$645</definedName>
    <definedName name="_xlnm.Print_Area" localSheetId="0">'Data Sheet'!$A$1:$G$70</definedName>
    <definedName name="_xlnm.Print_Area" localSheetId="4">Table!$A$1:$E$181</definedName>
    <definedName name="PRINTALLPM">'Data Sheet'!$A$73:$A$145</definedName>
    <definedName name="README">#REF!</definedName>
    <definedName name="TABLE">Table!$A$1</definedName>
    <definedName name="TABLEPM">Table!$B$188:$B$196</definedName>
  </definedNames>
  <calcPr calcId="152511"/>
</workbook>
</file>

<file path=xl/calcChain.xml><?xml version="1.0" encoding="utf-8"?>
<calcChain xmlns="http://schemas.openxmlformats.org/spreadsheetml/2006/main">
  <c r="H3" i="48" l="1"/>
  <c r="D54" i="48" l="1"/>
  <c r="I45" i="48"/>
  <c r="H45" i="48"/>
  <c r="G45" i="48"/>
  <c r="F45" i="48"/>
  <c r="L60" i="44" l="1"/>
  <c r="J60" i="44"/>
  <c r="F60" i="44"/>
  <c r="E60" i="44"/>
  <c r="D60" i="44"/>
  <c r="A60" i="44"/>
  <c r="B195" i="13" l="1"/>
  <c r="F49" i="41" l="1"/>
  <c r="H27" i="60" l="1"/>
  <c r="G27" i="60"/>
  <c r="J27" i="60" s="1"/>
  <c r="C60" i="47" l="1"/>
  <c r="C124" i="47"/>
  <c r="F188" i="40"/>
  <c r="F112" i="37"/>
  <c r="C62" i="32"/>
  <c r="E16" i="18" l="1"/>
  <c r="E21" i="18" s="1"/>
  <c r="G282" i="23"/>
  <c r="G55" i="23" s="1"/>
  <c r="G44" i="23"/>
  <c r="G274" i="23"/>
  <c r="G255" i="23"/>
  <c r="G156" i="23"/>
  <c r="G256" i="23" s="1"/>
  <c r="G284" i="23" s="1"/>
  <c r="F3" i="28" l="1"/>
  <c r="H93" i="13" l="1"/>
  <c r="F54" i="25" l="1"/>
  <c r="E56" i="25"/>
  <c r="F55" i="25" s="1"/>
  <c r="F53" i="25"/>
  <c r="H40" i="83" l="1"/>
  <c r="O183" i="52"/>
  <c r="O246" i="52"/>
  <c r="P207" i="52" l="1"/>
  <c r="G60" i="47"/>
  <c r="F60" i="47"/>
  <c r="E60" i="47"/>
  <c r="G124" i="47"/>
  <c r="F124" i="47"/>
  <c r="E124" i="47"/>
  <c r="H62" i="28" l="1"/>
  <c r="H69" i="68" l="1"/>
  <c r="I69" i="68"/>
  <c r="I4" i="88"/>
  <c r="F3" i="88"/>
  <c r="E4" i="88"/>
  <c r="D4" i="88"/>
  <c r="A3" i="88"/>
  <c r="Q4" i="87"/>
  <c r="N3" i="87"/>
  <c r="J4" i="87"/>
  <c r="F3" i="87"/>
  <c r="E4" i="87"/>
  <c r="L4" i="87" s="1"/>
  <c r="S4" i="87" s="1"/>
  <c r="D4" i="87"/>
  <c r="A3" i="87"/>
  <c r="K4" i="85"/>
  <c r="I4" i="85"/>
  <c r="A3" i="85"/>
  <c r="E4" i="82"/>
  <c r="D4" i="82"/>
  <c r="A3" i="82"/>
  <c r="E4" i="81"/>
  <c r="D4" i="81"/>
  <c r="A3" i="81"/>
  <c r="E4" i="80"/>
  <c r="D4" i="80"/>
  <c r="A3" i="80"/>
  <c r="I3" i="48"/>
  <c r="F2" i="48"/>
  <c r="E3" i="48"/>
  <c r="A2" i="48"/>
  <c r="F128" i="46"/>
  <c r="E128" i="46"/>
  <c r="L128" i="46"/>
  <c r="L66" i="46"/>
  <c r="E66" i="46"/>
  <c r="G65" i="43"/>
  <c r="F65" i="43"/>
  <c r="A65" i="43"/>
  <c r="I4" i="78"/>
  <c r="G3" i="78"/>
  <c r="E4" i="78"/>
  <c r="D4" i="78"/>
  <c r="A3" i="78"/>
  <c r="H196" i="13" l="1"/>
  <c r="G196" i="13"/>
  <c r="B70" i="9"/>
  <c r="E128" i="6"/>
  <c r="D128" i="6"/>
  <c r="B127" i="6"/>
  <c r="E64" i="6"/>
  <c r="D64" i="6"/>
  <c r="B63" i="6"/>
  <c r="F185" i="40" l="1"/>
  <c r="F189" i="40" s="1"/>
  <c r="F149" i="40"/>
  <c r="F51" i="40"/>
  <c r="F47" i="40"/>
  <c r="F194" i="40"/>
  <c r="F178" i="40"/>
  <c r="F177" i="40"/>
  <c r="F139" i="40"/>
  <c r="F91" i="40"/>
  <c r="F140" i="40" s="1"/>
  <c r="F180" i="40" l="1"/>
  <c r="Q698" i="70"/>
  <c r="P698" i="70"/>
  <c r="J698" i="70"/>
  <c r="G698" i="70"/>
  <c r="F698" i="70"/>
  <c r="A698" i="70"/>
  <c r="Q628" i="70"/>
  <c r="P628" i="70"/>
  <c r="J628" i="70"/>
  <c r="G628" i="70"/>
  <c r="F628" i="70"/>
  <c r="A628" i="70"/>
  <c r="Q558" i="70"/>
  <c r="P558" i="70"/>
  <c r="J558" i="70"/>
  <c r="G558" i="70"/>
  <c r="F558" i="70"/>
  <c r="A558" i="70"/>
  <c r="Q488" i="70"/>
  <c r="P488" i="70"/>
  <c r="J488" i="70"/>
  <c r="G488" i="70"/>
  <c r="F488" i="70"/>
  <c r="A488" i="70"/>
  <c r="Q418" i="70"/>
  <c r="P418" i="70"/>
  <c r="J418" i="70"/>
  <c r="G418" i="70"/>
  <c r="F418" i="70"/>
  <c r="A418" i="70"/>
  <c r="Q348" i="70"/>
  <c r="P348" i="70"/>
  <c r="J348" i="70"/>
  <c r="G348" i="70"/>
  <c r="F348" i="70"/>
  <c r="A348" i="70"/>
  <c r="Q278" i="70"/>
  <c r="P278" i="70"/>
  <c r="J278" i="70"/>
  <c r="G278" i="70"/>
  <c r="F278" i="70"/>
  <c r="A278" i="70"/>
  <c r="Q208" i="70"/>
  <c r="P208" i="70"/>
  <c r="J208" i="70"/>
  <c r="G208" i="70"/>
  <c r="F208" i="70"/>
  <c r="A208" i="70"/>
  <c r="Q138" i="70"/>
  <c r="P138" i="70"/>
  <c r="J138" i="70"/>
  <c r="G138" i="70"/>
  <c r="F138" i="70"/>
  <c r="A138" i="70"/>
  <c r="M129" i="68"/>
  <c r="L129" i="68"/>
  <c r="H129" i="68"/>
  <c r="G129" i="68"/>
  <c r="M62" i="68"/>
  <c r="L62" i="68"/>
  <c r="H62" i="68"/>
  <c r="G62" i="68"/>
  <c r="I129" i="68"/>
  <c r="I62" i="68"/>
  <c r="Q193" i="68"/>
  <c r="P193" i="68"/>
  <c r="O193" i="68"/>
  <c r="M193" i="68"/>
  <c r="L193" i="68"/>
  <c r="I193" i="68"/>
  <c r="H193" i="68"/>
  <c r="G193" i="68"/>
  <c r="R192" i="68"/>
  <c r="N192" i="68"/>
  <c r="R191" i="68"/>
  <c r="N191" i="68"/>
  <c r="R190" i="68"/>
  <c r="N190" i="68"/>
  <c r="R189" i="68"/>
  <c r="N189" i="68"/>
  <c r="R188" i="68"/>
  <c r="N188" i="68"/>
  <c r="N62" i="68" s="1"/>
  <c r="R187" i="68"/>
  <c r="R186" i="68"/>
  <c r="R185" i="68"/>
  <c r="R184" i="68"/>
  <c r="R183" i="68"/>
  <c r="R182" i="68"/>
  <c r="R181" i="68"/>
  <c r="R180" i="68"/>
  <c r="R179" i="68"/>
  <c r="R178" i="68"/>
  <c r="R177" i="68"/>
  <c r="R176" i="68"/>
  <c r="R175" i="68"/>
  <c r="R174" i="68"/>
  <c r="R173" i="68"/>
  <c r="R172" i="68"/>
  <c r="R171" i="68"/>
  <c r="R170" i="68"/>
  <c r="R169" i="68"/>
  <c r="R168" i="68"/>
  <c r="R167" i="68"/>
  <c r="R166" i="68"/>
  <c r="R165" i="68"/>
  <c r="R164" i="68"/>
  <c r="R163" i="68"/>
  <c r="R162" i="68"/>
  <c r="R161" i="68"/>
  <c r="R160" i="68"/>
  <c r="R159" i="68"/>
  <c r="R158" i="68"/>
  <c r="R157" i="68"/>
  <c r="R156" i="68"/>
  <c r="R155" i="68"/>
  <c r="R154" i="68"/>
  <c r="R153" i="68"/>
  <c r="R152" i="68"/>
  <c r="R151" i="68"/>
  <c r="R150" i="68"/>
  <c r="R149" i="68"/>
  <c r="R148" i="68"/>
  <c r="R147" i="68"/>
  <c r="R146" i="68"/>
  <c r="R145" i="68"/>
  <c r="R144" i="68"/>
  <c r="R143" i="68"/>
  <c r="R142" i="68"/>
  <c r="R141" i="68"/>
  <c r="R133" i="68"/>
  <c r="Q133" i="68"/>
  <c r="K133" i="68"/>
  <c r="H133" i="68"/>
  <c r="G133" i="68"/>
  <c r="A133" i="68"/>
  <c r="N128" i="68"/>
  <c r="N77" i="68"/>
  <c r="N129" i="68" s="1"/>
  <c r="E4" i="86"/>
  <c r="D4" i="86"/>
  <c r="A3" i="86"/>
  <c r="E124" i="58"/>
  <c r="E114" i="58"/>
  <c r="E106" i="58"/>
  <c r="E99" i="58"/>
  <c r="R193" i="68" l="1"/>
  <c r="N193" i="68"/>
  <c r="G31" i="62"/>
  <c r="G32" i="62"/>
  <c r="G33" i="62"/>
  <c r="G34" i="62"/>
  <c r="G35" i="62"/>
  <c r="G36" i="62"/>
  <c r="G37" i="62"/>
  <c r="G38" i="62"/>
  <c r="G39" i="62"/>
  <c r="G29" i="62"/>
  <c r="F30" i="62"/>
  <c r="G30" i="62" s="1"/>
  <c r="P42" i="52" l="1"/>
  <c r="P71" i="52"/>
  <c r="N120" i="52"/>
  <c r="P135" i="52"/>
  <c r="P134" i="52"/>
  <c r="P168" i="52"/>
  <c r="N183" i="52"/>
  <c r="N246" i="52"/>
  <c r="M120" i="52"/>
  <c r="O120" i="52"/>
  <c r="O54" i="52" s="1"/>
  <c r="O55" i="52" s="1"/>
  <c r="N54" i="52" l="1"/>
  <c r="N55" i="52" s="1"/>
  <c r="P89" i="52" l="1"/>
  <c r="V44" i="51" l="1"/>
  <c r="L39" i="51"/>
  <c r="G54" i="57" l="1"/>
  <c r="F54" i="57"/>
  <c r="A53" i="57"/>
  <c r="H32" i="56"/>
  <c r="H35" i="56"/>
  <c r="H38" i="56"/>
  <c r="H39" i="56"/>
  <c r="N53" i="50" l="1"/>
  <c r="N52" i="50"/>
  <c r="K54" i="50"/>
  <c r="I54" i="50"/>
  <c r="G3" i="49" l="1"/>
  <c r="F3" i="49"/>
  <c r="A2" i="49"/>
  <c r="G59" i="49"/>
  <c r="F59" i="49"/>
  <c r="G58" i="49"/>
  <c r="F58" i="49"/>
  <c r="G57" i="49"/>
  <c r="F57" i="49"/>
  <c r="D56" i="49"/>
  <c r="E48" i="49"/>
  <c r="D48" i="49"/>
  <c r="C48" i="49"/>
  <c r="E42" i="49"/>
  <c r="E62" i="49" s="1"/>
  <c r="D42" i="49"/>
  <c r="C42" i="49"/>
  <c r="E28" i="49"/>
  <c r="D28" i="49"/>
  <c r="D62" i="49" s="1"/>
  <c r="C28" i="49"/>
  <c r="C62" i="49" s="1"/>
  <c r="C64" i="49" s="1"/>
  <c r="F62" i="49" l="1"/>
  <c r="K4" i="84" l="1"/>
  <c r="I4" i="84"/>
  <c r="A3" i="84"/>
  <c r="H33" i="84"/>
  <c r="G33" i="84"/>
  <c r="F33" i="84"/>
  <c r="C33" i="84"/>
  <c r="G29" i="84"/>
  <c r="F29" i="84"/>
  <c r="C29" i="84"/>
  <c r="H25" i="84"/>
  <c r="G25" i="84"/>
  <c r="F25" i="84"/>
  <c r="C25" i="84"/>
  <c r="H4" i="83"/>
  <c r="G4" i="83"/>
  <c r="A3" i="83"/>
  <c r="E31" i="59"/>
  <c r="E23" i="59"/>
  <c r="L22" i="45"/>
  <c r="K127" i="39" l="1"/>
  <c r="J127" i="39"/>
  <c r="E127" i="39"/>
  <c r="D127" i="39"/>
  <c r="F70" i="37" l="1"/>
  <c r="E70" i="37"/>
  <c r="A69" i="37"/>
  <c r="F63" i="37"/>
  <c r="F130" i="37" s="1"/>
  <c r="C48" i="35" l="1"/>
  <c r="E4" i="79" l="1"/>
  <c r="D4" i="79"/>
  <c r="A3" i="79"/>
  <c r="F38" i="26" l="1"/>
  <c r="E41" i="26"/>
  <c r="F52" i="24"/>
  <c r="F53" i="24" s="1"/>
  <c r="F137" i="24"/>
  <c r="F39" i="24"/>
  <c r="F122" i="24"/>
  <c r="F73" i="24"/>
  <c r="E73" i="24"/>
  <c r="A72" i="24"/>
  <c r="F56" i="25" l="1"/>
  <c r="G32" i="23"/>
  <c r="E51" i="16" l="1"/>
  <c r="G46" i="14"/>
  <c r="H46" i="14"/>
  <c r="J47" i="14"/>
  <c r="L47" i="14"/>
  <c r="G209" i="13" l="1"/>
  <c r="H209" i="13"/>
  <c r="H152" i="13"/>
  <c r="G93" i="13"/>
  <c r="G31" i="13" l="1"/>
  <c r="H11" i="13" l="1"/>
  <c r="G11" i="13"/>
  <c r="G13" i="13" l="1"/>
  <c r="G17" i="13" s="1"/>
  <c r="H13" i="13"/>
  <c r="H17" i="13" s="1"/>
  <c r="G152" i="13"/>
  <c r="C127" i="75" l="1"/>
  <c r="C126" i="75"/>
  <c r="C63" i="75"/>
  <c r="C62" i="75"/>
  <c r="C354" i="75"/>
  <c r="D32" i="48"/>
  <c r="D34" i="48" s="1"/>
  <c r="D36" i="48" s="1"/>
  <c r="D58" i="48" l="1"/>
  <c r="C355" i="75" s="1"/>
  <c r="C384" i="75"/>
  <c r="C383" i="75"/>
  <c r="C382" i="75"/>
  <c r="C380" i="75"/>
  <c r="C378" i="75"/>
  <c r="C377" i="75"/>
  <c r="C376" i="75"/>
  <c r="C375" i="75"/>
  <c r="C369" i="75"/>
  <c r="C368" i="75"/>
  <c r="C367" i="75"/>
  <c r="C365" i="75"/>
  <c r="C363" i="75"/>
  <c r="C362" i="75"/>
  <c r="C361" i="75"/>
  <c r="C360" i="75"/>
  <c r="F54" i="48"/>
  <c r="C370" i="75" s="1"/>
  <c r="C353" i="75"/>
  <c r="C352" i="75"/>
  <c r="C351" i="75"/>
  <c r="D59" i="48" l="1"/>
  <c r="C379" i="75"/>
  <c r="C364" i="75"/>
  <c r="C371" i="75" s="1"/>
  <c r="E43" i="56" l="1"/>
  <c r="D36" i="61" l="1"/>
  <c r="D34" i="61"/>
  <c r="D35" i="61"/>
  <c r="E54" i="48"/>
  <c r="C349" i="75"/>
  <c r="C347" i="75"/>
  <c r="C346" i="75"/>
  <c r="C345" i="75"/>
  <c r="C344" i="75"/>
  <c r="I54" i="48"/>
  <c r="H54" i="48"/>
  <c r="C385" i="75" s="1"/>
  <c r="C386" i="75" s="1"/>
  <c r="G54" i="48"/>
  <c r="I32" i="48"/>
  <c r="I34" i="48" s="1"/>
  <c r="I36" i="48" s="1"/>
  <c r="H32" i="48"/>
  <c r="G32" i="48"/>
  <c r="F32" i="48"/>
  <c r="E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01" i="75"/>
  <c r="H65" i="13"/>
  <c r="C41" i="75"/>
  <c r="C40" i="75"/>
  <c r="J123" i="65"/>
  <c r="L123" i="65"/>
  <c r="H123" i="65"/>
  <c r="L109" i="65"/>
  <c r="J109" i="65"/>
  <c r="H109" i="65"/>
  <c r="H38" i="65"/>
  <c r="E109" i="65"/>
  <c r="C109" i="65"/>
  <c r="E123" i="65"/>
  <c r="C123" i="65"/>
  <c r="C38" i="65"/>
  <c r="C149" i="75" l="1"/>
  <c r="C348" i="75"/>
  <c r="C356" i="75" s="1"/>
  <c r="C255" i="75"/>
  <c r="C248" i="75"/>
  <c r="N2" i="53"/>
  <c r="F2" i="53"/>
  <c r="Q25" i="51"/>
  <c r="Q18" i="51"/>
  <c r="Q40" i="51"/>
  <c r="E58" i="48"/>
  <c r="A2" i="28"/>
  <c r="A2" i="25"/>
  <c r="F3" i="25"/>
  <c r="G3" i="25"/>
  <c r="A73" i="25"/>
  <c r="F73" i="25"/>
  <c r="G73" i="25"/>
  <c r="F134" i="49"/>
  <c r="E134" i="49"/>
  <c r="D134" i="49"/>
  <c r="G134" i="49" s="1"/>
  <c r="C134" i="49"/>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A122" i="49"/>
  <c r="A123" i="49" s="1"/>
  <c r="A124" i="49" s="1"/>
  <c r="A125" i="49" s="1"/>
  <c r="A126" i="49" s="1"/>
  <c r="A127" i="49" s="1"/>
  <c r="A128" i="49" s="1"/>
  <c r="A129" i="49" s="1"/>
  <c r="A130" i="49" s="1"/>
  <c r="A131" i="49" s="1"/>
  <c r="A132" i="49" s="1"/>
  <c r="A133" i="49" s="1"/>
  <c r="A134" i="49" s="1"/>
  <c r="G121" i="49"/>
  <c r="F121" i="49"/>
  <c r="A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73" i="49"/>
  <c r="F73" i="49"/>
  <c r="A73" i="49"/>
  <c r="G63" i="49"/>
  <c r="F63" i="49"/>
  <c r="E64" i="49"/>
  <c r="G61" i="49"/>
  <c r="F61" i="49"/>
  <c r="G60" i="49"/>
  <c r="F60"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G36" i="48" s="1"/>
  <c r="F34" i="48"/>
  <c r="F36" i="48" s="1"/>
  <c r="H34" i="48"/>
  <c r="H36" i="48" s="1"/>
  <c r="E34" i="48"/>
  <c r="E36" i="48" s="1"/>
  <c r="Q26" i="51" l="1"/>
  <c r="G62" i="49"/>
  <c r="F64" i="49"/>
  <c r="E59" i="48"/>
  <c r="D64" i="49"/>
  <c r="G64" i="49" l="1"/>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K3" i="60"/>
  <c r="J3" i="60"/>
  <c r="E3" i="60"/>
  <c r="D3" i="60"/>
  <c r="F2" i="60"/>
  <c r="A2" i="60"/>
  <c r="G43" i="56"/>
  <c r="F43" i="56"/>
  <c r="D43" i="56"/>
  <c r="H42" i="56"/>
  <c r="H41"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38" i="54"/>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Q46" i="53" s="1"/>
  <c r="Q47" i="53" s="1"/>
  <c r="P137" i="53"/>
  <c r="P46" i="53" s="1"/>
  <c r="O137" i="53"/>
  <c r="O46" i="53" s="1"/>
  <c r="R46" i="53" s="1"/>
  <c r="L137" i="53"/>
  <c r="L46" i="53" s="1"/>
  <c r="K137" i="53"/>
  <c r="K46" i="53" s="1"/>
  <c r="K47" i="53" s="1"/>
  <c r="J137" i="53"/>
  <c r="J46" i="53" s="1"/>
  <c r="R76" i="53"/>
  <c r="R75" i="53"/>
  <c r="R74" i="53"/>
  <c r="R73" i="53"/>
  <c r="R64" i="53"/>
  <c r="Q64" i="53"/>
  <c r="N64" i="53"/>
  <c r="L64" i="53"/>
  <c r="J64" i="53"/>
  <c r="F64" i="53"/>
  <c r="E64" i="53"/>
  <c r="D64" i="53"/>
  <c r="A64" i="53"/>
  <c r="P47" i="53"/>
  <c r="L47" i="53"/>
  <c r="J47" i="53"/>
  <c r="R45" i="53"/>
  <c r="R44" i="53"/>
  <c r="R43" i="53"/>
  <c r="R42" i="53"/>
  <c r="R41" i="53"/>
  <c r="R40" i="53"/>
  <c r="R39" i="53"/>
  <c r="R38" i="53"/>
  <c r="R37" i="53"/>
  <c r="R36" i="53"/>
  <c r="R35" i="53"/>
  <c r="R34" i="53"/>
  <c r="R33" i="53"/>
  <c r="R32" i="53"/>
  <c r="R31" i="53"/>
  <c r="R3" i="53"/>
  <c r="Q3" i="53"/>
  <c r="L3" i="53"/>
  <c r="J3" i="53"/>
  <c r="E3" i="53"/>
  <c r="D3" i="53"/>
  <c r="A2" i="53"/>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6" i="52"/>
  <c r="P205" i="52"/>
  <c r="P204" i="52"/>
  <c r="P203" i="52"/>
  <c r="P202" i="52"/>
  <c r="P201" i="52"/>
  <c r="P200" i="52"/>
  <c r="P199" i="52"/>
  <c r="P198" i="52"/>
  <c r="P187" i="52"/>
  <c r="O187" i="52"/>
  <c r="I187" i="52"/>
  <c r="G187" i="52"/>
  <c r="E187" i="52"/>
  <c r="A187" i="52"/>
  <c r="M183" i="52"/>
  <c r="M54" i="52" s="1"/>
  <c r="M55" i="52" s="1"/>
  <c r="L183" i="52"/>
  <c r="K183" i="52"/>
  <c r="J183" i="52"/>
  <c r="P182" i="52"/>
  <c r="P181" i="52"/>
  <c r="P180" i="52"/>
  <c r="P179" i="52"/>
  <c r="P178" i="52"/>
  <c r="P177" i="52"/>
  <c r="P176" i="52"/>
  <c r="P175" i="52"/>
  <c r="P174" i="52"/>
  <c r="P173" i="52"/>
  <c r="P172" i="52"/>
  <c r="P171" i="52"/>
  <c r="P170" i="52"/>
  <c r="P169"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24" i="52"/>
  <c r="O124" i="52"/>
  <c r="I124" i="52"/>
  <c r="G124" i="52"/>
  <c r="E124" i="52"/>
  <c r="A124"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8" i="52"/>
  <c r="P87" i="52"/>
  <c r="P86" i="52"/>
  <c r="P85" i="52"/>
  <c r="P84" i="52"/>
  <c r="P83" i="52"/>
  <c r="P82" i="52"/>
  <c r="P81" i="52"/>
  <c r="P80" i="52"/>
  <c r="P79" i="52"/>
  <c r="P78" i="52"/>
  <c r="P77" i="52"/>
  <c r="P76" i="52"/>
  <c r="P75" i="52"/>
  <c r="P74" i="52"/>
  <c r="P73" i="52"/>
  <c r="P72" i="52"/>
  <c r="P61" i="52"/>
  <c r="O61" i="52"/>
  <c r="I61" i="52"/>
  <c r="G61" i="52"/>
  <c r="E61" i="52"/>
  <c r="A61" i="52"/>
  <c r="L55" i="52"/>
  <c r="K55" i="52"/>
  <c r="J55" i="52"/>
  <c r="P53" i="52"/>
  <c r="P52" i="52"/>
  <c r="P51" i="52"/>
  <c r="P50" i="52"/>
  <c r="P49" i="52"/>
  <c r="P48" i="52"/>
  <c r="P47" i="52"/>
  <c r="P46" i="52"/>
  <c r="P45" i="52"/>
  <c r="P44" i="52"/>
  <c r="P43" i="52"/>
  <c r="P3" i="52"/>
  <c r="O3" i="52"/>
  <c r="G3" i="52"/>
  <c r="E3" i="52"/>
  <c r="I2" i="52"/>
  <c r="A2" i="52"/>
  <c r="Q76" i="51"/>
  <c r="P76" i="51"/>
  <c r="C415" i="75" s="1"/>
  <c r="L72" i="51"/>
  <c r="K72" i="51"/>
  <c r="G70" i="51"/>
  <c r="G71" i="51" s="1"/>
  <c r="G72" i="51" s="1"/>
  <c r="G73" i="51" s="1"/>
  <c r="Q69" i="51"/>
  <c r="P69" i="51"/>
  <c r="Q62" i="51"/>
  <c r="P62" i="51"/>
  <c r="L59" i="51"/>
  <c r="K59" i="51"/>
  <c r="F58" i="51"/>
  <c r="E58" i="51"/>
  <c r="G55" i="51"/>
  <c r="G56" i="51" s="1"/>
  <c r="G57" i="51" s="1"/>
  <c r="G58" i="51" s="1"/>
  <c r="G59" i="51" s="1"/>
  <c r="G60" i="51" s="1"/>
  <c r="G61" i="51" s="1"/>
  <c r="G62" i="51" s="1"/>
  <c r="Q53" i="51"/>
  <c r="Q54" i="51" s="1"/>
  <c r="P53" i="51"/>
  <c r="F48" i="51"/>
  <c r="E48" i="51"/>
  <c r="C636" i="75"/>
  <c r="F41" i="51"/>
  <c r="E41" i="51"/>
  <c r="P40" i="51"/>
  <c r="K39" i="51"/>
  <c r="G38" i="51"/>
  <c r="G39" i="51" s="1"/>
  <c r="G40" i="51" s="1"/>
  <c r="G41" i="51" s="1"/>
  <c r="G42" i="51" s="1"/>
  <c r="G43" i="51" s="1"/>
  <c r="L32" i="51"/>
  <c r="K32" i="51"/>
  <c r="G32" i="51"/>
  <c r="G33" i="51" s="1"/>
  <c r="G34" i="51" s="1"/>
  <c r="G35" i="51" s="1"/>
  <c r="F28" i="51"/>
  <c r="E28" i="51"/>
  <c r="P25" i="51"/>
  <c r="L25" i="51"/>
  <c r="L33" i="51" s="1"/>
  <c r="K25" i="51"/>
  <c r="G25" i="51"/>
  <c r="G26" i="51" s="1"/>
  <c r="G27" i="51" s="1"/>
  <c r="G28" i="51" s="1"/>
  <c r="G29" i="51" s="1"/>
  <c r="F21" i="51"/>
  <c r="F29" i="51" s="1"/>
  <c r="E21" i="51"/>
  <c r="E29" i="51" s="1"/>
  <c r="W19" i="51"/>
  <c r="W22" i="51" s="1"/>
  <c r="V19" i="51"/>
  <c r="V22" i="51" s="1"/>
  <c r="C416" i="75" s="1"/>
  <c r="P18" i="5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68" i="47"/>
  <c r="A68" i="47"/>
  <c r="G3" i="47"/>
  <c r="F3" i="47"/>
  <c r="A2" i="47"/>
  <c r="F119" i="43"/>
  <c r="F58" i="43" s="1"/>
  <c r="F59" i="43" s="1"/>
  <c r="E119" i="43"/>
  <c r="E58" i="43" s="1"/>
  <c r="E59" i="43" s="1"/>
  <c r="C119" i="43"/>
  <c r="C58" i="43" s="1"/>
  <c r="C59" i="43" s="1"/>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41" i="43"/>
  <c r="G39" i="43"/>
  <c r="G37" i="43"/>
  <c r="G35" i="43"/>
  <c r="G33" i="43"/>
  <c r="G30" i="43"/>
  <c r="G28" i="43"/>
  <c r="G26" i="43"/>
  <c r="G23" i="43"/>
  <c r="G21" i="43"/>
  <c r="G18" i="43"/>
  <c r="G15" i="43"/>
  <c r="G13" i="43"/>
  <c r="G3" i="43"/>
  <c r="F3" i="43"/>
  <c r="A2" i="43"/>
  <c r="E57" i="38"/>
  <c r="E3" i="38"/>
  <c r="D3" i="38"/>
  <c r="A2" i="38"/>
  <c r="F126" i="33"/>
  <c r="F59" i="33" s="1"/>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C59" i="33"/>
  <c r="C60" i="33" s="1"/>
  <c r="C63" i="33" s="1"/>
  <c r="G26" i="33"/>
  <c r="G24" i="33"/>
  <c r="G22" i="33"/>
  <c r="G20" i="33"/>
  <c r="G18" i="33"/>
  <c r="G16" i="33"/>
  <c r="G14" i="33"/>
  <c r="G3" i="33"/>
  <c r="F3" i="33"/>
  <c r="A2" i="33"/>
  <c r="G175" i="32"/>
  <c r="G61" i="32" s="1"/>
  <c r="F175" i="32"/>
  <c r="F61" i="32" s="1"/>
  <c r="D175" i="32"/>
  <c r="D61" i="32" s="1"/>
  <c r="G124" i="32"/>
  <c r="F124" i="32"/>
  <c r="A124" i="32"/>
  <c r="G120" i="32"/>
  <c r="G60" i="32" s="1"/>
  <c r="F120" i="32"/>
  <c r="F60" i="32" s="1"/>
  <c r="D120" i="32"/>
  <c r="D60" i="32" s="1"/>
  <c r="G69" i="32"/>
  <c r="F69" i="32"/>
  <c r="A69"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47" i="26"/>
  <c r="E46" i="26"/>
  <c r="E40" i="26"/>
  <c r="H38" i="26"/>
  <c r="G38" i="26"/>
  <c r="E37" i="26"/>
  <c r="E36" i="26"/>
  <c r="E35" i="26"/>
  <c r="H32" i="26"/>
  <c r="H43" i="26" s="1"/>
  <c r="G32" i="26"/>
  <c r="F32" i="26"/>
  <c r="F43" i="26" s="1"/>
  <c r="E30" i="26"/>
  <c r="E29" i="26"/>
  <c r="E28" i="26"/>
  <c r="E27" i="26"/>
  <c r="E26" i="26"/>
  <c r="E25" i="26"/>
  <c r="E22" i="26"/>
  <c r="G3" i="26"/>
  <c r="F3" i="26"/>
  <c r="B2" i="26"/>
  <c r="G245" i="23"/>
  <c r="F245" i="23"/>
  <c r="B245" i="23"/>
  <c r="G184" i="23"/>
  <c r="F184" i="23"/>
  <c r="B184" i="23"/>
  <c r="G123" i="23"/>
  <c r="F123" i="23"/>
  <c r="B123" i="23"/>
  <c r="G62" i="23"/>
  <c r="F62" i="23"/>
  <c r="B62" i="23"/>
  <c r="G56" i="23"/>
  <c r="G45" i="23"/>
  <c r="G33"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I83" i="20" s="1"/>
  <c r="C552" i="75" s="1"/>
  <c r="H61" i="20"/>
  <c r="G61" i="20"/>
  <c r="F61" i="20"/>
  <c r="E61" i="20"/>
  <c r="E84" i="20" s="1"/>
  <c r="D61" i="20"/>
  <c r="I60" i="20"/>
  <c r="I59" i="20"/>
  <c r="I58" i="20"/>
  <c r="I57" i="20"/>
  <c r="I56" i="20"/>
  <c r="I55" i="20"/>
  <c r="I54" i="20"/>
  <c r="I53" i="20"/>
  <c r="H51" i="20"/>
  <c r="G51" i="20"/>
  <c r="F51" i="20"/>
  <c r="E51" i="20"/>
  <c r="D51" i="20"/>
  <c r="I50" i="20"/>
  <c r="I49" i="20"/>
  <c r="I48" i="20"/>
  <c r="I47" i="20"/>
  <c r="I46" i="20"/>
  <c r="I45" i="20"/>
  <c r="I44" i="20"/>
  <c r="H42" i="20"/>
  <c r="G42" i="20"/>
  <c r="F42" i="20"/>
  <c r="F84" i="20" s="1"/>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8" i="17"/>
  <c r="G68" i="17"/>
  <c r="H3" i="17"/>
  <c r="G3" i="17"/>
  <c r="B2" i="17"/>
  <c r="B67" i="17" s="1"/>
  <c r="E105" i="16"/>
  <c r="E118" i="16" s="1"/>
  <c r="E68" i="16"/>
  <c r="D68" i="16"/>
  <c r="B67" i="16"/>
  <c r="E92" i="16"/>
  <c r="E3" i="16"/>
  <c r="D3" i="16"/>
  <c r="B2" i="16"/>
  <c r="AD52" i="14"/>
  <c r="AD54" i="14" s="1"/>
  <c r="AC52" i="14"/>
  <c r="AC54" i="14" s="1"/>
  <c r="AD47" i="14"/>
  <c r="AC47" i="14"/>
  <c r="V47" i="14"/>
  <c r="V49" i="14" s="1"/>
  <c r="U47" i="14"/>
  <c r="U49" i="14" s="1"/>
  <c r="T47" i="14"/>
  <c r="T49" i="14" s="1"/>
  <c r="S47" i="14"/>
  <c r="S49" i="14" s="1"/>
  <c r="R47" i="14"/>
  <c r="R49" i="14" s="1"/>
  <c r="Q47" i="14"/>
  <c r="Q49" i="14" s="1"/>
  <c r="N47" i="14"/>
  <c r="N49" i="14" s="1"/>
  <c r="M47" i="14"/>
  <c r="M49" i="14" s="1"/>
  <c r="L49" i="14"/>
  <c r="K47" i="14"/>
  <c r="K49" i="14" s="1"/>
  <c r="J49" i="14"/>
  <c r="I47" i="14"/>
  <c r="I49" i="14" s="1"/>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190" i="13"/>
  <c r="G190" i="13"/>
  <c r="H171" i="13"/>
  <c r="G171" i="13"/>
  <c r="H160" i="13"/>
  <c r="G160" i="13"/>
  <c r="H133" i="13"/>
  <c r="G133" i="13"/>
  <c r="B132" i="13"/>
  <c r="H73" i="13"/>
  <c r="G73" i="13"/>
  <c r="B72" i="13"/>
  <c r="G65" i="13"/>
  <c r="G95" i="13" s="1"/>
  <c r="H31" i="13"/>
  <c r="H3" i="13"/>
  <c r="G3" i="13"/>
  <c r="B2" i="13"/>
  <c r="E3" i="6"/>
  <c r="D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R60" i="87"/>
  <c r="T60" i="87"/>
  <c r="S60" i="87"/>
  <c r="P60" i="87"/>
  <c r="O60" i="87"/>
  <c r="N60" i="87"/>
  <c r="M60" i="87"/>
  <c r="L60" i="87"/>
  <c r="K60" i="87"/>
  <c r="J60" i="87"/>
  <c r="I60" i="87"/>
  <c r="H60" i="87"/>
  <c r="G60" i="87"/>
  <c r="F60" i="87"/>
  <c r="E60" i="87"/>
  <c r="D60" i="87"/>
  <c r="C60" i="87"/>
  <c r="R4" i="87"/>
  <c r="K4"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J40" i="85" s="1"/>
  <c r="H26" i="85"/>
  <c r="G26" i="85"/>
  <c r="F26" i="85"/>
  <c r="F40" i="85" s="1"/>
  <c r="C26" i="85"/>
  <c r="K37" i="84"/>
  <c r="J37" i="84"/>
  <c r="H37" i="84"/>
  <c r="G37" i="84"/>
  <c r="F37" i="84"/>
  <c r="F39" i="84" s="1"/>
  <c r="C37" i="84"/>
  <c r="K33" i="84"/>
  <c r="J33" i="84"/>
  <c r="K29" i="84"/>
  <c r="J29" i="84"/>
  <c r="H29" i="84"/>
  <c r="H39" i="84" s="1"/>
  <c r="K25" i="84"/>
  <c r="K39" i="84"/>
  <c r="J25" i="84"/>
  <c r="F40" i="83"/>
  <c r="E40" i="83"/>
  <c r="C40" i="83"/>
  <c r="F64" i="82"/>
  <c r="E64" i="82"/>
  <c r="D64" i="82"/>
  <c r="G58" i="80"/>
  <c r="F58" i="80"/>
  <c r="E58" i="80"/>
  <c r="D58" i="80"/>
  <c r="C58" i="80"/>
  <c r="B2" i="7"/>
  <c r="G3" i="7"/>
  <c r="H3" i="7"/>
  <c r="B2" i="8"/>
  <c r="G3" i="8"/>
  <c r="H3" i="8"/>
  <c r="B2" i="9"/>
  <c r="E3" i="9"/>
  <c r="F3" i="9"/>
  <c r="E71" i="9"/>
  <c r="F71"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G51" i="15"/>
  <c r="G58" i="15"/>
  <c r="B66" i="15"/>
  <c r="F67" i="15"/>
  <c r="G67" i="15"/>
  <c r="G82" i="15"/>
  <c r="G92" i="15" s="1"/>
  <c r="C274" i="75" s="1"/>
  <c r="G101" i="15"/>
  <c r="B2" i="18"/>
  <c r="F2" i="18"/>
  <c r="D3" i="18"/>
  <c r="E3" i="18"/>
  <c r="I3" i="18"/>
  <c r="J3" i="18"/>
  <c r="D11" i="18"/>
  <c r="D12" i="18"/>
  <c r="D13" i="18"/>
  <c r="D14" i="18"/>
  <c r="D15" i="18"/>
  <c r="C17" i="75"/>
  <c r="F16" i="18"/>
  <c r="F21" i="18" s="1"/>
  <c r="G16" i="18"/>
  <c r="G21" i="18" s="1"/>
  <c r="H16" i="18"/>
  <c r="I16" i="18"/>
  <c r="I21" i="18" s="1"/>
  <c r="J16" i="18"/>
  <c r="D17" i="18"/>
  <c r="D18" i="18"/>
  <c r="D19" i="18"/>
  <c r="D20" i="18"/>
  <c r="F23" i="18"/>
  <c r="H21" i="18"/>
  <c r="D27" i="18"/>
  <c r="D28" i="18"/>
  <c r="D29" i="18"/>
  <c r="D30" i="18"/>
  <c r="E31" i="18"/>
  <c r="F31" i="18"/>
  <c r="G31" i="18"/>
  <c r="H31" i="18"/>
  <c r="I31" i="18"/>
  <c r="J31" i="18"/>
  <c r="D33" i="18"/>
  <c r="D35" i="18" s="1"/>
  <c r="D34" i="18"/>
  <c r="E35" i="18"/>
  <c r="F35" i="18"/>
  <c r="G35" i="18"/>
  <c r="H35" i="18"/>
  <c r="I35" i="18"/>
  <c r="J35" i="18"/>
  <c r="D37" i="18"/>
  <c r="D38" i="18"/>
  <c r="E39" i="18"/>
  <c r="F39" i="18"/>
  <c r="G39" i="18"/>
  <c r="H39" i="18"/>
  <c r="I39" i="18"/>
  <c r="I42" i="18" s="1"/>
  <c r="I22" i="18" s="1"/>
  <c r="J39" i="18"/>
  <c r="D40" i="18"/>
  <c r="D41" i="18"/>
  <c r="B2" i="19"/>
  <c r="F2" i="19"/>
  <c r="D3" i="19"/>
  <c r="E3" i="19"/>
  <c r="H3" i="19"/>
  <c r="I3" i="19"/>
  <c r="H16" i="19"/>
  <c r="H17" i="19"/>
  <c r="H18" i="19"/>
  <c r="H19" i="19"/>
  <c r="H20" i="19"/>
  <c r="D21" i="19"/>
  <c r="D29" i="19"/>
  <c r="H23" i="19"/>
  <c r="H24" i="19"/>
  <c r="D25" i="19"/>
  <c r="H25" i="19"/>
  <c r="H26" i="19"/>
  <c r="H27" i="19"/>
  <c r="H28" i="19"/>
  <c r="H34" i="19"/>
  <c r="H35" i="19"/>
  <c r="H36" i="19"/>
  <c r="H38" i="19" s="1"/>
  <c r="H37" i="19"/>
  <c r="D38" i="19"/>
  <c r="A2" i="21"/>
  <c r="D3" i="21"/>
  <c r="F3" i="21"/>
  <c r="F59" i="21"/>
  <c r="A2" i="22"/>
  <c r="D3" i="22"/>
  <c r="E3" i="22"/>
  <c r="E61" i="22"/>
  <c r="A2" i="24"/>
  <c r="E3" i="24"/>
  <c r="F3" i="24"/>
  <c r="F40" i="24"/>
  <c r="F66" i="24"/>
  <c r="A2" i="27"/>
  <c r="E3" i="27"/>
  <c r="F3" i="27"/>
  <c r="E61" i="27"/>
  <c r="F61" i="27"/>
  <c r="G61" i="27"/>
  <c r="A66" i="27"/>
  <c r="F66" i="27"/>
  <c r="G66" i="27"/>
  <c r="G2" i="28"/>
  <c r="E3" i="28"/>
  <c r="K3" i="28"/>
  <c r="L3" i="28"/>
  <c r="F62" i="28"/>
  <c r="J62" i="28"/>
  <c r="K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E19" i="34"/>
  <c r="E29" i="34" s="1"/>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A2" i="39"/>
  <c r="F2" i="39"/>
  <c r="D3" i="39"/>
  <c r="E3" i="39"/>
  <c r="I3" i="39"/>
  <c r="J3" i="39"/>
  <c r="D49" i="39"/>
  <c r="E49" i="39"/>
  <c r="J49" i="39"/>
  <c r="K49" i="39"/>
  <c r="D57" i="39"/>
  <c r="E57" i="39"/>
  <c r="J57" i="39"/>
  <c r="K57" i="39"/>
  <c r="F64" i="39"/>
  <c r="A72" i="39"/>
  <c r="D72" i="39"/>
  <c r="E72" i="39"/>
  <c r="F72" i="39"/>
  <c r="I72" i="39"/>
  <c r="J72" i="39"/>
  <c r="F74" i="39"/>
  <c r="D61" i="39"/>
  <c r="E61" i="39"/>
  <c r="J61" i="39"/>
  <c r="K61" i="39"/>
  <c r="A131" i="39"/>
  <c r="F131" i="39"/>
  <c r="A133" i="39"/>
  <c r="D133" i="39"/>
  <c r="E133" i="39"/>
  <c r="F133" i="39"/>
  <c r="I133" i="39"/>
  <c r="J133" i="39"/>
  <c r="F135" i="39"/>
  <c r="D151" i="39"/>
  <c r="E151" i="39"/>
  <c r="J151" i="39"/>
  <c r="K151" i="39"/>
  <c r="D188" i="39"/>
  <c r="E188" i="39"/>
  <c r="J188" i="39"/>
  <c r="K188" i="39"/>
  <c r="A192" i="39"/>
  <c r="F192" i="39"/>
  <c r="A2" i="40"/>
  <c r="E3" i="40"/>
  <c r="F3" i="40"/>
  <c r="A72" i="40"/>
  <c r="E72" i="40"/>
  <c r="F72" i="40"/>
  <c r="A132" i="40"/>
  <c r="E132" i="40"/>
  <c r="F132" i="40"/>
  <c r="A2" i="41"/>
  <c r="E2" i="41"/>
  <c r="F2" i="41"/>
  <c r="H2" i="41"/>
  <c r="L2" i="41"/>
  <c r="M2" i="41"/>
  <c r="D25" i="41"/>
  <c r="E25" i="41"/>
  <c r="F25" i="41"/>
  <c r="G25" i="41"/>
  <c r="H25" i="41"/>
  <c r="I25" i="41"/>
  <c r="J25" i="41"/>
  <c r="K25" i="41"/>
  <c r="L25" i="41"/>
  <c r="M25" i="41"/>
  <c r="C40" i="41"/>
  <c r="D40" i="41"/>
  <c r="D64" i="41"/>
  <c r="E40" i="41"/>
  <c r="F40" i="41"/>
  <c r="G40" i="41"/>
  <c r="H40" i="41"/>
  <c r="I40" i="41"/>
  <c r="J40" i="41"/>
  <c r="K40" i="41"/>
  <c r="L40" i="41"/>
  <c r="M40" i="41"/>
  <c r="C49" i="41"/>
  <c r="D49" i="41"/>
  <c r="E49" i="41"/>
  <c r="E64" i="41" s="1"/>
  <c r="G49" i="41"/>
  <c r="H49" i="41"/>
  <c r="I49" i="41"/>
  <c r="J49" i="41"/>
  <c r="K49" i="41"/>
  <c r="L49" i="41"/>
  <c r="M49" i="41"/>
  <c r="H66" i="41"/>
  <c r="A69" i="41"/>
  <c r="E70" i="41"/>
  <c r="F70" i="41"/>
  <c r="C82" i="41"/>
  <c r="D82" i="41"/>
  <c r="E82" i="41"/>
  <c r="F82" i="41"/>
  <c r="G82" i="41"/>
  <c r="C97" i="41"/>
  <c r="D97" i="41"/>
  <c r="E97" i="41"/>
  <c r="F97" i="41"/>
  <c r="G97" i="41"/>
  <c r="C106" i="41"/>
  <c r="C121" i="41" s="1"/>
  <c r="D106" i="41"/>
  <c r="D121" i="41"/>
  <c r="E106" i="41"/>
  <c r="F106" i="41"/>
  <c r="G106" i="41"/>
  <c r="G121" i="41"/>
  <c r="A123" i="41"/>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H37" i="42"/>
  <c r="H61" i="42" s="1"/>
  <c r="I39" i="42"/>
  <c r="I40" i="42"/>
  <c r="I41" i="42"/>
  <c r="I42" i="42"/>
  <c r="I43" i="42"/>
  <c r="I44" i="42"/>
  <c r="I45" i="42"/>
  <c r="I46" i="42"/>
  <c r="I47" i="42"/>
  <c r="I48" i="42"/>
  <c r="C49" i="42"/>
  <c r="E49" i="42"/>
  <c r="I49" i="42" s="1"/>
  <c r="G49" i="42"/>
  <c r="H49" i="42"/>
  <c r="I51" i="42"/>
  <c r="I52" i="42"/>
  <c r="I53" i="42"/>
  <c r="I54" i="42"/>
  <c r="I55" i="42"/>
  <c r="I56" i="42"/>
  <c r="I57" i="42"/>
  <c r="I58" i="42"/>
  <c r="I59" i="42"/>
  <c r="C60" i="42"/>
  <c r="E60" i="42"/>
  <c r="G60" i="42"/>
  <c r="H60" i="42"/>
  <c r="E61"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I118" i="42" s="1"/>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F29" i="44" s="1"/>
  <c r="G20" i="44"/>
  <c r="I20" i="44"/>
  <c r="I29" i="44" s="1"/>
  <c r="K20" i="44"/>
  <c r="L22" i="44"/>
  <c r="L23" i="44"/>
  <c r="L24" i="44"/>
  <c r="L25" i="44"/>
  <c r="L26" i="44"/>
  <c r="C27" i="44"/>
  <c r="D27" i="44"/>
  <c r="E27" i="44"/>
  <c r="F27" i="44"/>
  <c r="G27" i="44"/>
  <c r="I27" i="44"/>
  <c r="K27" i="44"/>
  <c r="L28" i="44"/>
  <c r="E29" i="44"/>
  <c r="L32" i="44"/>
  <c r="L33" i="44"/>
  <c r="L34" i="44"/>
  <c r="A2" i="45"/>
  <c r="G2" i="45"/>
  <c r="E3" i="45"/>
  <c r="F3" i="45"/>
  <c r="K3" i="45"/>
  <c r="M3" i="45"/>
  <c r="M19" i="45"/>
  <c r="M20" i="45"/>
  <c r="M21" i="45"/>
  <c r="D22" i="45"/>
  <c r="D26" i="45" s="1"/>
  <c r="E22" i="45"/>
  <c r="E26" i="45" s="1"/>
  <c r="F22" i="45"/>
  <c r="F26" i="45" s="1"/>
  <c r="G22" i="45"/>
  <c r="G26" i="45" s="1"/>
  <c r="H22" i="45"/>
  <c r="H26" i="45"/>
  <c r="J22" i="45"/>
  <c r="L26" i="45"/>
  <c r="M23" i="45"/>
  <c r="M24" i="45"/>
  <c r="M25" i="45"/>
  <c r="J26" i="45"/>
  <c r="M29" i="45"/>
  <c r="M30" i="45"/>
  <c r="M31" i="45"/>
  <c r="A64" i="45"/>
  <c r="F64" i="45"/>
  <c r="G64" i="45"/>
  <c r="M64" i="45"/>
  <c r="A2" i="46"/>
  <c r="G2" i="46"/>
  <c r="E3" i="46"/>
  <c r="F3" i="46"/>
  <c r="K3" i="46"/>
  <c r="M3" i="46"/>
  <c r="M17" i="46"/>
  <c r="M18" i="46"/>
  <c r="M19" i="46"/>
  <c r="M20" i="46"/>
  <c r="M21" i="46"/>
  <c r="M22" i="46"/>
  <c r="D23" i="46"/>
  <c r="E23" i="46"/>
  <c r="F23" i="46"/>
  <c r="F33" i="46" s="1"/>
  <c r="G23" i="46"/>
  <c r="H23" i="46"/>
  <c r="J23" i="46"/>
  <c r="J33" i="46" s="1"/>
  <c r="L23" i="46"/>
  <c r="M25" i="46"/>
  <c r="M26" i="46"/>
  <c r="M27" i="46"/>
  <c r="M28" i="46"/>
  <c r="M29" i="46"/>
  <c r="M30" i="46"/>
  <c r="D31" i="46"/>
  <c r="D33" i="46" s="1"/>
  <c r="E31" i="46"/>
  <c r="E33" i="46" s="1"/>
  <c r="F31" i="46"/>
  <c r="G31" i="46"/>
  <c r="H31" i="46"/>
  <c r="H33" i="46" s="1"/>
  <c r="J31" i="46"/>
  <c r="L31" i="46"/>
  <c r="M32" i="46"/>
  <c r="M36" i="46"/>
  <c r="M37" i="46"/>
  <c r="M38"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J54" i="50"/>
  <c r="N54" i="50" s="1"/>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A2" i="55"/>
  <c r="E3" i="55"/>
  <c r="F3" i="55"/>
  <c r="A17" i="55"/>
  <c r="A18" i="55"/>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F34" i="55"/>
  <c r="F51" i="55"/>
  <c r="F60" i="55"/>
  <c r="A69" i="55"/>
  <c r="E69" i="55"/>
  <c r="F69" i="55"/>
  <c r="A124" i="55"/>
  <c r="A2" i="57"/>
  <c r="F3" i="57"/>
  <c r="G3" i="57"/>
  <c r="A2" i="58"/>
  <c r="D3" i="58"/>
  <c r="E3" i="58"/>
  <c r="E33" i="58"/>
  <c r="E64" i="58"/>
  <c r="A72" i="58"/>
  <c r="D72" i="58"/>
  <c r="E72" i="58"/>
  <c r="E84" i="58"/>
  <c r="E92" i="58"/>
  <c r="A130" i="58"/>
  <c r="A132" i="58"/>
  <c r="D132" i="58"/>
  <c r="E132" i="58"/>
  <c r="E152" i="58"/>
  <c r="E163" i="58"/>
  <c r="E172" i="58"/>
  <c r="A190" i="58"/>
  <c r="A2" i="59"/>
  <c r="G2" i="59"/>
  <c r="E3" i="59"/>
  <c r="F3" i="59"/>
  <c r="L3" i="59"/>
  <c r="M3" i="59"/>
  <c r="C63" i="59"/>
  <c r="D63" i="59"/>
  <c r="E63" i="59"/>
  <c r="F63" i="59"/>
  <c r="I63" i="59"/>
  <c r="J63" i="59"/>
  <c r="L63" i="59"/>
  <c r="M63" i="59"/>
  <c r="G64" i="59"/>
  <c r="A2" i="62"/>
  <c r="F3" i="62"/>
  <c r="G3" i="62"/>
  <c r="G21" i="62"/>
  <c r="G22" i="62"/>
  <c r="C24" i="62"/>
  <c r="D24" i="62"/>
  <c r="E24" i="62"/>
  <c r="F24" i="62"/>
  <c r="C40" i="62"/>
  <c r="C42" i="62" s="1"/>
  <c r="D40" i="62"/>
  <c r="D42" i="62" s="1"/>
  <c r="E40" i="62"/>
  <c r="E42" i="62" s="1"/>
  <c r="F40"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O62" i="68"/>
  <c r="P62" i="68"/>
  <c r="Q62" i="68"/>
  <c r="A69" i="68"/>
  <c r="K69" i="68"/>
  <c r="Q69" i="68"/>
  <c r="R69"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O129" i="68"/>
  <c r="P129" i="68"/>
  <c r="Q129" i="68"/>
  <c r="A2" i="69"/>
  <c r="J2" i="69"/>
  <c r="G3" i="69"/>
  <c r="H3" i="69"/>
  <c r="P3" i="69"/>
  <c r="R3" i="69"/>
  <c r="D61" i="69"/>
  <c r="F61" i="69"/>
  <c r="G61" i="69"/>
  <c r="H61" i="69"/>
  <c r="N61" i="69"/>
  <c r="O61" i="69"/>
  <c r="P61" i="69"/>
  <c r="R61" i="69"/>
  <c r="A2" i="70"/>
  <c r="J2" i="70"/>
  <c r="F3" i="70"/>
  <c r="G3" i="70"/>
  <c r="P3" i="70"/>
  <c r="Q3" i="70"/>
  <c r="K60" i="70"/>
  <c r="L60" i="70"/>
  <c r="P60" i="70"/>
  <c r="Q60" i="70"/>
  <c r="A68" i="70"/>
  <c r="F68" i="70"/>
  <c r="G68" i="70"/>
  <c r="J68" i="70"/>
  <c r="P68" i="70"/>
  <c r="Q68" i="70"/>
  <c r="A2" i="71"/>
  <c r="E3" i="71"/>
  <c r="F3" i="71"/>
  <c r="D25" i="71"/>
  <c r="E25" i="71"/>
  <c r="F25" i="71"/>
  <c r="D30" i="71"/>
  <c r="D31" i="71" s="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46" i="1"/>
  <c r="B25" i="3" s="1"/>
  <c r="A50" i="1"/>
  <c r="C270" i="75" l="1"/>
  <c r="D29" i="44"/>
  <c r="E42" i="18"/>
  <c r="I23" i="18"/>
  <c r="C412" i="75"/>
  <c r="P26" i="51"/>
  <c r="F42" i="62"/>
  <c r="M116" i="46"/>
  <c r="I129" i="42"/>
  <c r="G61" i="42"/>
  <c r="F121" i="41"/>
  <c r="G42" i="18"/>
  <c r="G22" i="18" s="1"/>
  <c r="G23" i="18"/>
  <c r="H47" i="14"/>
  <c r="F31" i="71"/>
  <c r="G24" i="62"/>
  <c r="F61" i="55"/>
  <c r="N121" i="50"/>
  <c r="M125" i="46"/>
  <c r="M97" i="46"/>
  <c r="G33" i="46"/>
  <c r="L33" i="46"/>
  <c r="L27" i="44"/>
  <c r="K29" i="44"/>
  <c r="G29" i="44"/>
  <c r="G130" i="42"/>
  <c r="H130" i="42"/>
  <c r="E130" i="42"/>
  <c r="I37" i="42"/>
  <c r="I25" i="42"/>
  <c r="F67" i="24"/>
  <c r="J42" i="18"/>
  <c r="H42" i="18"/>
  <c r="H22" i="18" s="1"/>
  <c r="H23" i="18" s="1"/>
  <c r="F42" i="18"/>
  <c r="C22" i="75" s="1"/>
  <c r="J21" i="18"/>
  <c r="J23" i="18" s="1"/>
  <c r="J39" i="84"/>
  <c r="G47" i="14"/>
  <c r="G126" i="33"/>
  <c r="G59" i="33" s="1"/>
  <c r="E49" i="51"/>
  <c r="C406" i="75" s="1"/>
  <c r="L73" i="51"/>
  <c r="N47" i="53"/>
  <c r="I125" i="54"/>
  <c r="C64" i="75"/>
  <c r="C42" i="75"/>
  <c r="C39" i="75" s="1"/>
  <c r="H95" i="13"/>
  <c r="L64" i="41"/>
  <c r="M64" i="41"/>
  <c r="I64" i="41"/>
  <c r="J64" i="41"/>
  <c r="E31" i="71"/>
  <c r="E96" i="62"/>
  <c r="P54" i="52"/>
  <c r="P55" i="52" s="1"/>
  <c r="C414" i="75"/>
  <c r="E126" i="61"/>
  <c r="P120" i="52"/>
  <c r="C39" i="84"/>
  <c r="M22" i="45"/>
  <c r="M26" i="45" s="1"/>
  <c r="C61" i="42"/>
  <c r="I61" i="42" s="1"/>
  <c r="K62" i="39"/>
  <c r="E62" i="39"/>
  <c r="F29" i="34"/>
  <c r="E38" i="26"/>
  <c r="G57" i="23"/>
  <c r="E139" i="20"/>
  <c r="E143" i="20" s="1"/>
  <c r="F139" i="20"/>
  <c r="F143" i="20" s="1"/>
  <c r="D31" i="18"/>
  <c r="D16" i="18"/>
  <c r="D21" i="18" s="1"/>
  <c r="G60" i="15"/>
  <c r="G93" i="15" s="1"/>
  <c r="C128" i="75"/>
  <c r="C608" i="75" s="1"/>
  <c r="R129" i="68"/>
  <c r="R62" i="68"/>
  <c r="I106" i="42"/>
  <c r="H64" i="41"/>
  <c r="C29" i="44"/>
  <c r="I60" i="42"/>
  <c r="K64" i="41"/>
  <c r="G64" i="41"/>
  <c r="G39" i="84"/>
  <c r="A6" i="1"/>
  <c r="L20" i="44"/>
  <c r="L29" i="44" s="1"/>
  <c r="C130" i="42"/>
  <c r="I130" i="42" s="1"/>
  <c r="I94" i="42"/>
  <c r="F64" i="41"/>
  <c r="H21" i="19"/>
  <c r="D39" i="18"/>
  <c r="G60" i="33"/>
  <c r="G63" i="33" s="1"/>
  <c r="K33" i="51"/>
  <c r="C408" i="75" s="1"/>
  <c r="C29" i="75"/>
  <c r="M31" i="46"/>
  <c r="C21" i="75"/>
  <c r="D34" i="63"/>
  <c r="G40" i="62"/>
  <c r="G42" i="62" s="1"/>
  <c r="M187" i="46"/>
  <c r="M23" i="46"/>
  <c r="E121" i="41"/>
  <c r="J62" i="39"/>
  <c r="D62" i="39"/>
  <c r="I31" i="20"/>
  <c r="C547" i="75" s="1"/>
  <c r="I42" i="20"/>
  <c r="I135" i="20"/>
  <c r="I138" i="20" s="1"/>
  <c r="C556" i="75" s="1"/>
  <c r="P183" i="52"/>
  <c r="P246" i="52"/>
  <c r="R137" i="53"/>
  <c r="C40" i="85"/>
  <c r="G84" i="20"/>
  <c r="I97" i="20"/>
  <c r="C553" i="75" s="1"/>
  <c r="I114" i="20"/>
  <c r="C554" i="75" s="1"/>
  <c r="G119" i="43"/>
  <c r="G58" i="43" s="1"/>
  <c r="G59" i="43" s="1"/>
  <c r="L16" i="51"/>
  <c r="F49" i="51"/>
  <c r="L40" i="51" s="1"/>
  <c r="W24" i="51" s="1"/>
  <c r="K16" i="51"/>
  <c r="C407" i="75" s="1"/>
  <c r="R214" i="53"/>
  <c r="I53" i="54"/>
  <c r="J64" i="60"/>
  <c r="D42" i="61"/>
  <c r="F42" i="61" s="1"/>
  <c r="D89" i="61"/>
  <c r="F89" i="61" s="1"/>
  <c r="F98" i="61"/>
  <c r="F103" i="61"/>
  <c r="J192" i="60"/>
  <c r="F125" i="61"/>
  <c r="G40" i="85"/>
  <c r="K40" i="85"/>
  <c r="I51" i="20"/>
  <c r="C550" i="75" s="1"/>
  <c r="I61" i="20"/>
  <c r="C551" i="75" s="1"/>
  <c r="D84" i="20"/>
  <c r="D139" i="20" s="1"/>
  <c r="D143" i="20" s="1"/>
  <c r="H84" i="20"/>
  <c r="H139" i="20" s="1"/>
  <c r="H143" i="20" s="1"/>
  <c r="G43" i="26"/>
  <c r="E43" i="26" s="1"/>
  <c r="K73" i="51"/>
  <c r="C411" i="75" s="1"/>
  <c r="H43" i="56"/>
  <c r="J129" i="60"/>
  <c r="C606" i="75"/>
  <c r="P54" i="51"/>
  <c r="C413" i="75" s="1"/>
  <c r="E32" i="26"/>
  <c r="E55" i="26"/>
  <c r="C303" i="75"/>
  <c r="C630" i="75" s="1"/>
  <c r="G224" i="13"/>
  <c r="H224" i="13"/>
  <c r="C200" i="75"/>
  <c r="C201" i="75" s="1"/>
  <c r="C205" i="75" s="1"/>
  <c r="C517" i="75"/>
  <c r="C177" i="75"/>
  <c r="C178" i="75" s="1"/>
  <c r="C182" i="75" s="1"/>
  <c r="C272" i="75"/>
  <c r="C276" i="75" s="1"/>
  <c r="C207" i="75"/>
  <c r="C136" i="75"/>
  <c r="C102" i="75"/>
  <c r="C616" i="75" s="1"/>
  <c r="C597" i="75" s="1"/>
  <c r="C77" i="75"/>
  <c r="C634" i="75"/>
  <c r="R47" i="53"/>
  <c r="AD37" i="14"/>
  <c r="H49" i="14"/>
  <c r="AD8" i="14" s="1"/>
  <c r="AC37" i="14"/>
  <c r="G49" i="14"/>
  <c r="AC8" i="14" s="1"/>
  <c r="C401" i="75"/>
  <c r="C228" i="75"/>
  <c r="C642" i="75" s="1"/>
  <c r="C218" i="75"/>
  <c r="C327" i="75"/>
  <c r="C285" i="75"/>
  <c r="C605" i="75"/>
  <c r="C504" i="75"/>
  <c r="C530" i="75" s="1"/>
  <c r="C239" i="75"/>
  <c r="D62" i="32"/>
  <c r="G62" i="32"/>
  <c r="F62" i="32"/>
  <c r="C405" i="75"/>
  <c r="C400" i="75"/>
  <c r="C396" i="75"/>
  <c r="C402" i="75"/>
  <c r="C549" i="75"/>
  <c r="G139" i="20"/>
  <c r="G143" i="20" s="1"/>
  <c r="C111" i="75"/>
  <c r="C612" i="75" s="1"/>
  <c r="C395" i="75"/>
  <c r="C234" i="75"/>
  <c r="C643" i="75" s="1"/>
  <c r="C160" i="75"/>
  <c r="C543" i="75"/>
  <c r="C425" i="75"/>
  <c r="C391" i="75"/>
  <c r="C622" i="75"/>
  <c r="C143" i="75"/>
  <c r="C618" i="75"/>
  <c r="C88" i="75"/>
  <c r="C397" i="75"/>
  <c r="C497" i="75"/>
  <c r="C527" i="75"/>
  <c r="C439" i="75" s="1"/>
  <c r="C23" i="75"/>
  <c r="C599" i="75"/>
  <c r="C429" i="75"/>
  <c r="C390" i="75"/>
  <c r="C392" i="75"/>
  <c r="C518" i="75"/>
  <c r="C640" i="75"/>
  <c r="A64" i="1" l="1"/>
  <c r="A56" i="1"/>
  <c r="I84" i="20"/>
  <c r="I139" i="20"/>
  <c r="I143" i="20" s="1"/>
  <c r="D42" i="18"/>
  <c r="D22" i="18" s="1"/>
  <c r="D23" i="18" s="1"/>
  <c r="C25" i="75"/>
  <c r="C31" i="75"/>
  <c r="C79" i="75" s="1"/>
  <c r="H29" i="19"/>
  <c r="C559" i="75"/>
  <c r="C561" i="75" s="1"/>
  <c r="C568" i="75" s="1"/>
  <c r="C410" i="75"/>
  <c r="C417" i="75" s="1"/>
  <c r="D92" i="61"/>
  <c r="D126" i="61" s="1"/>
  <c r="C152" i="75"/>
  <c r="K40" i="51"/>
  <c r="C570" i="75"/>
  <c r="M33" i="46"/>
  <c r="A52" i="1"/>
  <c r="A58" i="1"/>
  <c r="A60" i="1"/>
  <c r="A54" i="1"/>
  <c r="A1" i="4"/>
  <c r="A62" i="1"/>
  <c r="A1" i="5"/>
  <c r="C315" i="75"/>
  <c r="C506" i="75"/>
  <c r="C433" i="75" s="1"/>
  <c r="C515" i="75"/>
  <c r="C576" i="75"/>
  <c r="AD48" i="14"/>
  <c r="AD55" i="14" s="1"/>
  <c r="AC48" i="14"/>
  <c r="AC55" i="14" s="1"/>
  <c r="E19" i="16" s="1"/>
  <c r="C209" i="75"/>
  <c r="C610" i="75"/>
  <c r="C581" i="75" s="1"/>
  <c r="C427" i="75"/>
  <c r="F92" i="61"/>
  <c r="F126" i="61" s="1"/>
  <c r="C509" i="75"/>
  <c r="C511" i="75" s="1"/>
  <c r="C240" i="75"/>
  <c r="C531" i="75"/>
  <c r="C532" i="75" s="1"/>
  <c r="C534" i="75" s="1"/>
  <c r="C287" i="75" l="1"/>
  <c r="C300" i="75" s="1"/>
  <c r="C628" i="75" s="1"/>
  <c r="C593" i="75" s="1"/>
  <c r="E39" i="16"/>
  <c r="E121" i="16" s="1"/>
  <c r="E125" i="16" s="1"/>
  <c r="C329" i="75"/>
  <c r="C333" i="75" s="1"/>
  <c r="V24" i="51"/>
  <c r="C514" i="75" s="1"/>
  <c r="C572" i="75"/>
  <c r="E23" i="18"/>
  <c r="C18" i="75"/>
  <c r="C639" i="75"/>
  <c r="C645" i="75" s="1"/>
  <c r="C620" i="75" s="1"/>
  <c r="C586" i="75" s="1"/>
  <c r="C249" i="75"/>
  <c r="C626" i="75" s="1"/>
  <c r="C453" i="75"/>
  <c r="C601" i="75"/>
  <c r="C582" i="75"/>
  <c r="C583" i="75"/>
  <c r="C461" i="75"/>
  <c r="C459" i="75"/>
  <c r="C578" i="75"/>
  <c r="C584" i="75"/>
  <c r="C447" i="75"/>
  <c r="C463" i="75"/>
  <c r="C435" i="75"/>
  <c r="C455" i="75" s="1"/>
  <c r="C516" i="75"/>
  <c r="C479" i="75"/>
  <c r="C481" i="75"/>
  <c r="C483" i="75"/>
  <c r="C473" i="75"/>
  <c r="C519" i="75" l="1"/>
  <c r="C437" i="75" s="1"/>
  <c r="C457" i="75" s="1"/>
  <c r="C19" i="75"/>
  <c r="C26" i="75"/>
  <c r="C27" i="75" s="1"/>
  <c r="C475" i="75"/>
  <c r="C257" i="75"/>
  <c r="C445" i="75"/>
  <c r="C485" i="75" s="1"/>
  <c r="C477" i="75"/>
  <c r="C595" i="75"/>
  <c r="C590" i="75"/>
  <c r="C588" i="75"/>
  <c r="C487" i="75" l="1"/>
  <c r="C465" i="75"/>
  <c r="C467" i="75" s="1"/>
  <c r="C25" i="41"/>
  <c r="C64" i="41" s="1"/>
</calcChain>
</file>

<file path=xl/comments1.xml><?xml version="1.0" encoding="utf-8"?>
<comments xmlns="http://schemas.openxmlformats.org/spreadsheetml/2006/main">
  <authors>
    <author>a288wk</author>
  </authors>
  <commentList>
    <comment ref="A1" authorId="0" shape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<sst xmlns="http://schemas.openxmlformats.org/spreadsheetml/2006/main" count="14336" uniqueCount="6416">
  <si>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</si>
  <si>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</si>
  <si>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</si>
  <si>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</si>
  <si>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</si>
  <si>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</si>
  <si>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</si>
  <si>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</si>
  <si>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</si>
  <si>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</si>
  <si>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</si>
  <si>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</si>
  <si>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</si>
  <si>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</si>
  <si>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</si>
  <si>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</si>
  <si>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</si>
  <si>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</si>
  <si>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</si>
  <si>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</si>
  <si>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</si>
  <si>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</si>
  <si>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</si>
  <si>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</si>
  <si>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</si>
  <si>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</si>
  <si>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</si>
  <si>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</si>
  <si>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</si>
  <si>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</si>
  <si>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</si>
  <si>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</si>
  <si>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</si>
  <si>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</si>
  <si>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</si>
  <si>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</si>
  <si>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</si>
  <si>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</si>
  <si>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</si>
  <si>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</si>
  <si>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</si>
  <si>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</si>
  <si>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</si>
  <si>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</si>
  <si>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</si>
  <si>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</si>
  <si>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</si>
  <si>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</si>
  <si>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</si>
  <si>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</si>
  <si>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</si>
  <si>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</si>
  <si>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</si>
  <si>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</si>
  <si>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</si>
  <si>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</si>
  <si>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</si>
  <si>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</si>
  <si>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</si>
  <si>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</si>
  <si>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</si>
  <si>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</si>
  <si>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</si>
  <si>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</si>
  <si>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</si>
  <si>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</si>
  <si>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</si>
  <si>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</si>
  <si>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</si>
  <si>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</si>
  <si>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</si>
  <si>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</si>
  <si>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</si>
  <si>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</si>
  <si>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</si>
  <si>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</si>
  <si>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</si>
  <si>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</si>
  <si>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</si>
  <si>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</si>
  <si>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</si>
  <si>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</si>
  <si>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</si>
  <si>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</si>
  <si>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</si>
  <si>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</si>
  <si>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</si>
  <si>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</si>
  <si>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</si>
  <si>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</si>
  <si>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</si>
  <si>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</si>
  <si>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</si>
  <si>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</si>
  <si>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</si>
  <si>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</si>
  <si>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</si>
  <si>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</si>
  <si>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</si>
  <si>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</si>
  <si>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</si>
  <si>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</si>
  <si>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</si>
  <si>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</si>
  <si>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</si>
  <si>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</si>
  <si>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</si>
  <si>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</si>
  <si>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</si>
  <si>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</si>
  <si>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</si>
  <si>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</si>
  <si>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</si>
  <si>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</si>
  <si>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</si>
  <si>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</si>
  <si>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</si>
  <si>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</si>
  <si>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</si>
  <si>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</si>
  <si>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</si>
  <si>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</si>
  <si>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</si>
  <si>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</si>
  <si>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</si>
  <si>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</si>
  <si>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</si>
  <si>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</si>
  <si>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</si>
  <si>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</si>
  <si>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</si>
  <si>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</si>
  <si>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</si>
  <si>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</si>
  <si>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</si>
  <si>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</si>
  <si>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</si>
  <si>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</si>
  <si>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</si>
  <si>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</si>
  <si>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</si>
  <si>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</si>
  <si>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</si>
  <si>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</si>
  <si>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</si>
  <si>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</si>
  <si>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</si>
  <si>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</si>
  <si>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</si>
  <si>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</si>
  <si>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</si>
  <si>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</si>
  <si>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</si>
  <si>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</si>
  <si>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</si>
  <si>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</si>
  <si>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</si>
  <si>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</si>
  <si>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</si>
  <si>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</si>
  <si>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</si>
  <si>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</si>
  <si>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</si>
  <si>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</si>
  <si>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</si>
  <si>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</si>
  <si>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</si>
  <si>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</si>
  <si>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</si>
  <si>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</si>
  <si>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</si>
  <si>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</si>
  <si>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</si>
  <si>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</si>
  <si>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</si>
  <si>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</si>
  <si>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</si>
  <si>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</si>
  <si>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</si>
  <si>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</si>
  <si>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</si>
  <si>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</si>
  <si>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</si>
  <si>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</si>
  <si>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</si>
  <si>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</si>
  <si>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</si>
  <si>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</si>
  <si>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</si>
  <si>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</si>
  <si>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</si>
  <si>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</si>
  <si>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</si>
  <si>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</si>
  <si>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</si>
  <si>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</si>
  <si>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</si>
  <si>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</si>
  <si>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</si>
  <si>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</si>
  <si>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</si>
  <si>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</si>
  <si>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</si>
  <si>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</si>
  <si>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</si>
  <si>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</si>
  <si>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</si>
  <si>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</si>
  <si>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</si>
  <si>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</si>
  <si>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</si>
  <si>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</si>
  <si>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</si>
  <si>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</si>
  <si>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</si>
  <si>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</si>
  <si>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</si>
  <si>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</si>
  <si>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</si>
  <si>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</si>
  <si>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</si>
  <si>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</si>
  <si>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</si>
  <si>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</si>
  <si>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</si>
  <si>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</si>
  <si>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</si>
  <si>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</si>
  <si>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</si>
  <si>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</si>
  <si>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</si>
  <si>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</si>
  <si>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</si>
  <si>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</si>
  <si>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</si>
  <si>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</si>
  <si>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</si>
  <si>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</si>
  <si>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</si>
  <si>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</si>
  <si>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</si>
  <si>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</si>
  <si>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</si>
  <si>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</si>
  <si>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</si>
  <si>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</si>
  <si>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</si>
  <si>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</si>
  <si>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</si>
  <si>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</si>
  <si>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</si>
  <si>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</si>
  <si>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</si>
  <si>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</si>
  <si>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</si>
  <si>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</si>
  <si>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</si>
  <si>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</si>
  <si>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</si>
  <si>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</si>
  <si>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</si>
  <si>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</si>
  <si>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</si>
  <si>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</si>
  <si>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</si>
  <si>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</si>
  <si>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</si>
  <si>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</si>
  <si>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</si>
  <si>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</si>
  <si>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</si>
  <si>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</si>
  <si>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</si>
  <si>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</si>
  <si>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</si>
  <si>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</si>
  <si>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</si>
  <si>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</si>
  <si>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</si>
  <si>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</si>
  <si>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</si>
  <si>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</si>
  <si>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</si>
  <si>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</si>
  <si>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</si>
  <si>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</si>
  <si>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</si>
  <si>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</si>
  <si>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</si>
  <si>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</si>
  <si>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</si>
  <si>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</si>
  <si>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</si>
  <si>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</si>
  <si>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</si>
  <si>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</si>
  <si>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</si>
  <si>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</si>
  <si>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</si>
  <si>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</si>
  <si>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</si>
  <si>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</si>
  <si>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</si>
  <si>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</si>
  <si>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</si>
  <si>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</si>
  <si>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</si>
  <si>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</si>
  <si>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</si>
  <si>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</si>
  <si>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</si>
  <si>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</si>
  <si>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</si>
  <si>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</si>
  <si>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</si>
  <si>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</si>
  <si>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</si>
  <si>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</si>
  <si>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</si>
  <si>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</si>
  <si>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</si>
  <si>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</si>
  <si>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</si>
  <si>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</si>
  <si>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</si>
  <si>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</si>
  <si>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</si>
  <si>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</si>
  <si>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</si>
  <si>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</si>
  <si>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</si>
  <si>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</si>
  <si>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</si>
  <si>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</si>
  <si>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</si>
  <si>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</si>
  <si>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</si>
  <si>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</si>
  <si>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</si>
  <si>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</si>
  <si>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</si>
  <si>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</si>
  <si>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</si>
  <si>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</si>
  <si>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</si>
  <si>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</si>
  <si>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</si>
  <si>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</si>
  <si>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</si>
  <si>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</si>
  <si>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</si>
  <si>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</si>
  <si>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</si>
  <si>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</si>
  <si>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</si>
  <si>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</si>
  <si>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</si>
  <si>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</si>
  <si>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</si>
  <si>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</si>
  <si>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</si>
  <si>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</si>
  <si>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</si>
  <si>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</si>
  <si>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</si>
  <si>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</si>
  <si>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</si>
  <si>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</si>
  <si>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</si>
  <si>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</si>
  <si>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</si>
  <si>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</si>
  <si>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</si>
  <si>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</si>
  <si>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</si>
  <si>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</si>
  <si>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</si>
  <si>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</si>
  <si>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</si>
  <si>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</si>
  <si>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</si>
  <si>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</si>
  <si>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</si>
  <si>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</si>
  <si>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</si>
  <si>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</si>
  <si>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</si>
  <si>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</si>
  <si>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</si>
  <si>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</si>
  <si>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</si>
  <si>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</si>
  <si>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</si>
  <si>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</si>
  <si>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</si>
  <si>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</si>
  <si>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</si>
  <si>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</si>
  <si>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</si>
  <si>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</si>
  <si>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</si>
  <si>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</si>
  <si>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</si>
  <si>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</si>
  <si>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</si>
  <si>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</si>
  <si>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</si>
  <si>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</si>
  <si>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</si>
  <si>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</si>
  <si>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</si>
  <si>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</si>
  <si>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</si>
  <si>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</si>
  <si>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</si>
  <si>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</si>
  <si>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</si>
  <si>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</si>
  <si>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</si>
  <si>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</si>
  <si>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</si>
  <si>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</si>
  <si>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</si>
  <si>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</si>
  <si>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</si>
  <si>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</si>
  <si>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</si>
  <si>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</si>
  <si>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</si>
  <si>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</si>
  <si>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</si>
  <si>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</si>
  <si>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</si>
  <si>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</si>
  <si>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</si>
  <si>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</si>
  <si>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</si>
  <si>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</si>
  <si>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</si>
  <si>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</si>
  <si>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</si>
  <si>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</si>
  <si>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</si>
  <si>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</si>
  <si>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</si>
  <si>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</si>
  <si>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</si>
  <si>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</si>
  <si>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</si>
  <si>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</si>
  <si>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</si>
  <si>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</si>
  <si>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</si>
  <si>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</si>
  <si>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</si>
  <si>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</si>
  <si>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</si>
  <si>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</si>
  <si>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</si>
  <si>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</si>
  <si>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</si>
  <si>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</si>
  <si>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</si>
  <si>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</si>
  <si>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</si>
  <si>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</si>
  <si>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</si>
  <si>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</si>
  <si>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</si>
  <si>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</si>
  <si>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</si>
  <si>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</si>
  <si>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</si>
  <si>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</si>
  <si>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</si>
  <si>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</si>
  <si>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</si>
  <si>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</si>
  <si>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</si>
  <si>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</si>
  <si>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</si>
  <si>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</si>
  <si>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</si>
  <si>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</si>
  <si>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</si>
  <si>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</si>
  <si>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</si>
  <si>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</si>
  <si>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</si>
  <si>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</si>
  <si>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</si>
  <si>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</si>
  <si>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</si>
  <si>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</si>
  <si>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</si>
  <si>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</si>
  <si>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</si>
  <si>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</si>
  <si>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</si>
  <si>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</si>
  <si>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</si>
  <si>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</si>
  <si>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</si>
  <si>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</si>
  <si>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</si>
  <si>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</si>
  <si>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</si>
  <si>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</si>
  <si>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</si>
  <si>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</si>
  <si>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</si>
  <si>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</si>
  <si>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</si>
  <si>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</si>
  <si>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</si>
  <si>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</si>
  <si>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</si>
  <si>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</si>
  <si>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</si>
  <si>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</si>
  <si>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</si>
  <si>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</si>
  <si>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</si>
  <si>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</si>
  <si>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</si>
  <si>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</si>
  <si>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</si>
  <si>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</si>
  <si>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</si>
  <si>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</si>
  <si>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</si>
  <si>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</si>
  <si>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</si>
  <si>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</si>
  <si>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</si>
  <si>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</si>
  <si>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</si>
  <si>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</si>
  <si>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</si>
  <si>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</si>
  <si>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</si>
  <si>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</si>
  <si>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</si>
  <si>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</si>
  <si>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</si>
  <si>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</si>
  <si>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</si>
  <si>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</si>
  <si>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</si>
  <si>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</si>
  <si>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</si>
  <si>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</si>
  <si>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</si>
  <si>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</si>
  <si>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</si>
  <si>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</si>
  <si>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</si>
  <si>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</si>
  <si>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</si>
  <si>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</si>
  <si>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</si>
  <si>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</si>
  <si>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</si>
  <si>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</si>
  <si>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</si>
  <si>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</si>
  <si>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</si>
  <si>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</si>
  <si>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</si>
  <si>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</si>
  <si>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</si>
  <si>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</si>
  <si>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</si>
  <si>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</si>
  <si>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</si>
  <si>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</si>
  <si>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</si>
  <si>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</si>
  <si>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</si>
  <si>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</si>
  <si>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</si>
  <si>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</si>
  <si>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</si>
  <si>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</si>
  <si>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</si>
  <si>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</si>
  <si>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</si>
  <si>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</si>
  <si>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</si>
  <si>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</si>
  <si>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</si>
  <si>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</si>
  <si>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</si>
  <si>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</si>
  <si>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</si>
  <si>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</si>
  <si>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</si>
  <si>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</si>
  <si>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</si>
  <si>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</si>
  <si>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</si>
  <si>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</si>
  <si>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</si>
  <si>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</si>
  <si>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</si>
  <si>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</si>
  <si>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</si>
  <si>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</si>
  <si>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</si>
  <si>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</si>
  <si>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</si>
  <si>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</si>
  <si>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</si>
  <si>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</si>
  <si>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</si>
  <si>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</si>
  <si>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</si>
  <si>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</si>
  <si>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</si>
  <si>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</si>
  <si>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</si>
  <si>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</si>
  <si>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</si>
  <si>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</si>
  <si>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</si>
  <si>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</si>
  <si>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</si>
  <si>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</si>
  <si>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</si>
  <si>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</si>
  <si>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</si>
  <si>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</si>
  <si>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</si>
  <si>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</si>
  <si>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</si>
  <si>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</si>
  <si>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</si>
  <si>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</si>
  <si>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</si>
  <si>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</si>
  <si>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</si>
  <si>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</si>
  <si>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</si>
  <si>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</si>
  <si>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</si>
  <si>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</si>
  <si>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</si>
  <si>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</si>
  <si>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</si>
  <si>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</si>
  <si>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</si>
  <si>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</si>
  <si>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</si>
  <si>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</si>
  <si>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</si>
  <si>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</si>
  <si>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</si>
  <si>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</si>
  <si>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</si>
  <si>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</si>
  <si>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</si>
  <si>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</si>
  <si>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</si>
  <si>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</si>
  <si>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</si>
  <si>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</si>
  <si>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</si>
  <si>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</si>
  <si>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</si>
  <si>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</si>
  <si>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</si>
  <si>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</si>
  <si>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</si>
  <si>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</si>
  <si>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</si>
  <si>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</si>
  <si>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</si>
  <si>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</si>
  <si>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</si>
  <si>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</si>
  <si>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</si>
  <si>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</si>
  <si>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</si>
  <si>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</si>
  <si>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</si>
  <si>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</si>
  <si>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</si>
  <si>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</si>
  <si>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</si>
  <si>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</si>
  <si>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</si>
  <si>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</si>
  <si>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</si>
  <si>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</si>
  <si>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</si>
  <si>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</si>
  <si>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</si>
  <si>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</si>
  <si>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</si>
  <si>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</si>
  <si>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</si>
  <si>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</si>
  <si>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</si>
  <si>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</si>
  <si>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</si>
  <si>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</si>
  <si>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</si>
  <si>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</si>
  <si>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</si>
  <si>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</si>
  <si>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</si>
  <si>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</si>
  <si>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</si>
  <si>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</si>
  <si>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</si>
  <si>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</si>
  <si>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</si>
  <si>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</si>
  <si>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</si>
  <si>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</si>
  <si>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</si>
  <si>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</si>
  <si>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</si>
  <si>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</si>
  <si>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</si>
  <si>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</si>
  <si>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</si>
  <si>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</si>
  <si>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</si>
  <si>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</si>
  <si>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</si>
  <si>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</si>
  <si>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</si>
  <si>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</si>
  <si>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</si>
  <si>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</si>
  <si>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</si>
  <si>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</si>
  <si>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</si>
  <si>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</si>
  <si>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</si>
  <si>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</si>
  <si>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</si>
  <si>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</si>
  <si>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</si>
  <si>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</si>
  <si>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</si>
  <si>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</si>
  <si>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</si>
  <si>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</si>
  <si>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</si>
  <si>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</si>
  <si>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</si>
  <si>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</si>
  <si>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</si>
  <si>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</si>
  <si>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</si>
  <si>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</si>
  <si>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</si>
  <si>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</si>
  <si>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</si>
  <si>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</si>
  <si>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</si>
  <si>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</si>
  <si>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</si>
  <si>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</si>
  <si>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</si>
  <si>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</si>
  <si>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</si>
  <si>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</si>
  <si>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</si>
  <si>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</si>
  <si>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</si>
  <si>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</si>
  <si>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</si>
  <si>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</si>
  <si>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</si>
  <si>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</si>
  <si>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</si>
  <si>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</si>
  <si>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</si>
  <si>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</si>
  <si>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</si>
  <si>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</si>
  <si>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</si>
  <si>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</si>
  <si>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</si>
  <si>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</si>
  <si>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</si>
  <si>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</si>
  <si>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</si>
  <si>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</si>
  <si>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</si>
  <si>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</si>
  <si>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</si>
  <si>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</si>
  <si>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</si>
  <si>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</si>
  <si>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</si>
  <si>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</si>
  <si>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</si>
  <si>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</si>
  <si>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</si>
  <si>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</si>
  <si>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</si>
  <si>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</si>
  <si>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</si>
  <si>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</si>
  <si>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</si>
  <si>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</si>
  <si>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</si>
  <si>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</si>
  <si>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</si>
  <si>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</si>
  <si>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</si>
  <si>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</si>
  <si>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</si>
  <si>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</si>
  <si>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</si>
  <si>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</si>
  <si>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</si>
  <si>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</si>
  <si>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</si>
  <si>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</si>
  <si>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</si>
  <si>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</si>
  <si>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</si>
  <si>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</si>
  <si>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</si>
  <si>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</si>
  <si>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</si>
  <si>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</si>
  <si>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</si>
  <si>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</si>
  <si>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</si>
  <si>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</si>
  <si>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</si>
  <si>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</si>
  <si>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</si>
  <si>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</si>
  <si>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</si>
  <si>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</si>
  <si>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</si>
  <si>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</si>
  <si>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</si>
  <si>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</si>
  <si>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</si>
  <si>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</si>
  <si>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</si>
  <si>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</si>
  <si>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</si>
  <si>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</si>
  <si>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</si>
  <si>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</si>
  <si>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</si>
  <si>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</si>
  <si>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</si>
  <si>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</si>
  <si>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</si>
  <si>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</si>
  <si>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</si>
  <si>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</si>
  <si>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</si>
  <si>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</si>
  <si>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</si>
  <si>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</si>
  <si>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</si>
  <si>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</si>
  <si>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</si>
  <si>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</si>
  <si>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</si>
  <si>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</si>
  <si>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</si>
  <si>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</si>
  <si>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</si>
  <si>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</si>
  <si>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</si>
  <si>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</si>
  <si>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</si>
  <si>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</si>
  <si>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</si>
  <si>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</si>
  <si>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</si>
  <si>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</si>
  <si>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</si>
  <si>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</si>
  <si>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</si>
  <si>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</si>
  <si>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</si>
  <si>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</si>
  <si>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</si>
  <si>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</si>
  <si>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</si>
  <si>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</si>
  <si>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</si>
  <si>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</si>
  <si>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</si>
  <si>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</si>
  <si>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</si>
  <si>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</si>
  <si>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</si>
  <si>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</si>
  <si>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</si>
  <si>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</si>
  <si>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</si>
  <si>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</si>
  <si>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</si>
  <si>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</si>
  <si>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</si>
  <si>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</si>
  <si>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</si>
  <si>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</si>
  <si>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</si>
  <si>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</si>
  <si>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</si>
  <si>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</si>
  <si>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</si>
  <si>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</si>
  <si>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</si>
  <si>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</si>
  <si>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</si>
  <si>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</si>
  <si>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</si>
  <si>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</si>
  <si>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</si>
  <si>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</si>
  <si>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</si>
  <si>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</si>
  <si>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</si>
  <si>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</si>
  <si>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</si>
  <si>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</si>
  <si>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</si>
  <si>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</si>
  <si>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</si>
  <si>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</si>
  <si>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</si>
  <si>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</si>
  <si>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</si>
  <si>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</si>
  <si>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</si>
  <si>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</si>
  <si>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</si>
  <si>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</si>
  <si>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</si>
  <si>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</si>
  <si>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</si>
  <si>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</si>
  <si>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</si>
  <si>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</si>
  <si>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</si>
  <si>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</si>
  <si>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</si>
  <si>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</si>
  <si>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</si>
  <si>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</si>
  <si>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</si>
  <si>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</si>
  <si>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</si>
  <si>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</si>
  <si>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</si>
  <si>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</si>
  <si>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</si>
  <si>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</si>
  <si>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</si>
  <si>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</si>
  <si>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</si>
  <si>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</si>
  <si>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</si>
  <si>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</si>
  <si>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</si>
  <si>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</si>
  <si>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</si>
  <si>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</si>
  <si>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</si>
  <si>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</si>
  <si>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</si>
  <si>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</si>
  <si>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</si>
  <si>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</si>
  <si>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</si>
  <si>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</si>
  <si>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</si>
  <si>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</si>
  <si>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</si>
  <si>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</si>
  <si>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</si>
  <si>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</si>
  <si>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</si>
  <si>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</si>
  <si>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</si>
  <si>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</si>
  <si>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</si>
  <si>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</si>
  <si>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</si>
  <si>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</si>
  <si>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</si>
  <si>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</si>
  <si>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</si>
  <si>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</si>
  <si>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</si>
  <si>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</si>
  <si>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</si>
  <si>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</si>
  <si>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</si>
  <si>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</si>
  <si>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</si>
  <si>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</si>
  <si>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</si>
  <si>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</si>
  <si>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</si>
  <si>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</si>
  <si>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</si>
  <si>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</si>
  <si>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</si>
  <si>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</si>
  <si>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</si>
  <si>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</si>
  <si>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</si>
  <si>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</si>
  <si>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</si>
  <si>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</si>
  <si>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</si>
  <si>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</si>
  <si>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</si>
  <si>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</si>
  <si>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</si>
  <si>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</si>
  <si>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</si>
  <si>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</si>
  <si>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</si>
  <si>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</si>
  <si>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</si>
  <si>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</si>
  <si>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</si>
  <si>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</si>
  <si>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</si>
  <si>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</si>
  <si>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</si>
  <si>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</si>
  <si>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</si>
  <si>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</si>
  <si>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</si>
  <si>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</si>
  <si>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</si>
  <si>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</si>
  <si>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</si>
  <si>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</si>
  <si>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</si>
  <si>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</si>
  <si>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</si>
  <si>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</si>
  <si>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</si>
  <si>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</si>
  <si>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</si>
  <si>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</si>
  <si>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</si>
  <si>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</si>
  <si>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</si>
  <si>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</si>
  <si>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</si>
  <si>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</si>
  <si>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</si>
  <si>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</si>
  <si>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</si>
  <si>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</si>
  <si>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</si>
  <si>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</si>
  <si>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</si>
  <si>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</si>
  <si>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</si>
  <si>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</si>
  <si>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</si>
  <si>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</si>
  <si>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</si>
  <si>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</si>
  <si>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</si>
  <si>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</si>
  <si>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</si>
  <si>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</si>
  <si>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</si>
  <si>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</si>
  <si>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</si>
  <si>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</si>
  <si>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</si>
  <si>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</si>
  <si>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</si>
  <si>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</si>
  <si>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</si>
  <si>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</si>
  <si>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</si>
  <si>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</si>
  <si>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</si>
  <si>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</si>
  <si>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</si>
  <si>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</si>
  <si>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</si>
  <si>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</si>
  <si>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</si>
  <si>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</si>
  <si>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</si>
  <si>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</si>
  <si>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</si>
  <si>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</si>
  <si>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</si>
  <si>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</si>
  <si>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</si>
  <si>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</si>
  <si>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</si>
  <si>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</si>
  <si>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</si>
  <si>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</si>
  <si>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</si>
  <si>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</si>
  <si>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</si>
  <si>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</si>
  <si>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</si>
  <si>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</si>
  <si>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</si>
  <si>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</si>
  <si>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</si>
  <si>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</si>
  <si>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</si>
  <si>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</si>
  <si>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</si>
  <si>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</si>
  <si>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</si>
  <si>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</si>
  <si>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</si>
  <si>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</si>
  <si>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</si>
  <si>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</si>
  <si>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</si>
  <si>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</si>
  <si>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</si>
  <si>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</si>
  <si>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</si>
  <si>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</si>
  <si>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</si>
  <si>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</si>
  <si>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</si>
  <si>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</si>
  <si>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</si>
  <si>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</si>
  <si>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</si>
  <si>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</si>
  <si>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</si>
  <si>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</si>
  <si>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</si>
  <si>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</si>
  <si>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</si>
  <si>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</si>
  <si>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</si>
  <si>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</si>
  <si>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</si>
  <si>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</si>
  <si>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</si>
  <si>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</si>
  <si>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</si>
  <si>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</si>
  <si>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</si>
  <si>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</si>
  <si>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</si>
  <si>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</si>
  <si>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</si>
  <si>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</si>
  <si>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</si>
  <si>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</si>
  <si>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</si>
  <si>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</si>
  <si>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</si>
  <si>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</si>
  <si>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</si>
  <si>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</si>
  <si>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</si>
  <si>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</si>
  <si>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</si>
  <si>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</si>
  <si>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</si>
  <si>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</si>
  <si>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</si>
  <si>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</si>
  <si>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</si>
  <si>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</si>
  <si>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</si>
  <si>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</si>
  <si>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</si>
  <si>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</si>
  <si>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</si>
  <si>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</si>
  <si>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</si>
  <si>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</si>
  <si>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</si>
  <si>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</si>
  <si>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</si>
  <si>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</si>
  <si>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</si>
  <si>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</si>
  <si>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</si>
  <si>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</si>
  <si>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</si>
  <si>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</si>
  <si>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</si>
  <si>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</si>
  <si>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</si>
  <si>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</si>
  <si>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</si>
  <si>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</si>
  <si>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</si>
  <si>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</si>
  <si>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</si>
  <si>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</si>
  <si>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</si>
  <si>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</si>
  <si>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</si>
  <si>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</si>
  <si>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</si>
  <si>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</si>
  <si>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</si>
  <si>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</si>
  <si>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</si>
  <si>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</si>
  <si>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</si>
  <si>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</si>
  <si>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</si>
  <si>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</si>
  <si>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</si>
  <si>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</si>
  <si>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</si>
  <si>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</si>
  <si>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</si>
  <si>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</si>
  <si>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</si>
  <si>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</si>
  <si>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</si>
  <si>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</si>
  <si>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</si>
  <si>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</si>
  <si>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</si>
  <si>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</si>
  <si>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</si>
  <si>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</si>
  <si>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</si>
  <si>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</si>
  <si>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</si>
  <si>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</si>
  <si>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</si>
  <si>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</si>
  <si>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</si>
  <si>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</si>
  <si>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</si>
  <si>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</si>
  <si>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</si>
  <si>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</si>
  <si>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</si>
  <si>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</si>
  <si>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</si>
  <si>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</si>
  <si>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</si>
  <si>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</si>
  <si>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</si>
  <si>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</si>
  <si>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</si>
  <si>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</si>
  <si>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</si>
  <si>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</si>
  <si>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</si>
  <si>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</si>
  <si>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</si>
  <si>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</si>
  <si>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</si>
  <si>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</si>
  <si>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</si>
  <si>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</si>
  <si>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</si>
  <si>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</si>
  <si>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</si>
  <si>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</si>
  <si>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</si>
  <si>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</si>
  <si>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</si>
  <si>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</si>
  <si>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</si>
  <si>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</si>
  <si>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</si>
  <si>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</si>
  <si>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</si>
  <si>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</si>
  <si>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</si>
  <si>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</si>
  <si>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</si>
  <si>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</si>
  <si>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</si>
  <si>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</si>
  <si>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</si>
  <si>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</si>
  <si>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</si>
  <si>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</si>
  <si>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</si>
  <si>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</si>
  <si>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</si>
  <si>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</si>
  <si>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</si>
  <si>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</si>
  <si>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</si>
  <si>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</si>
  <si>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</si>
  <si>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</si>
  <si>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</si>
  <si>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</si>
  <si>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</si>
  <si>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</si>
  <si>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</si>
  <si>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</si>
  <si>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</si>
  <si>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</si>
  <si>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</si>
  <si>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</si>
  <si>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</si>
  <si>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</si>
  <si>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</si>
  <si>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</si>
  <si>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</si>
  <si>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</si>
  <si>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</si>
  <si>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</si>
  <si>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</si>
  <si>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</si>
  <si>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</si>
  <si>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</si>
  <si>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</si>
  <si>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</si>
  <si>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</si>
  <si>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</si>
  <si>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</si>
  <si>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</si>
  <si>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</si>
  <si>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</si>
  <si>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</si>
  <si>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</si>
  <si>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</si>
  <si>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</si>
  <si>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</si>
  <si>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</si>
  <si>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</si>
  <si>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</si>
  <si>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</si>
  <si>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</si>
  <si>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</si>
  <si>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</si>
  <si>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</si>
  <si>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</si>
  <si>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</si>
  <si>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</si>
  <si>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</si>
  <si>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</si>
  <si>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</si>
  <si>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</si>
  <si>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</si>
  <si>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</si>
  <si>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</si>
  <si>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</si>
  <si>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</si>
  <si>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</si>
  <si>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</si>
  <si>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</si>
  <si>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</si>
  <si>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</si>
  <si>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</si>
  <si>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</si>
  <si>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</si>
  <si>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</si>
  <si>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</si>
  <si>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</si>
  <si>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</si>
  <si>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</si>
  <si>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</si>
  <si>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</si>
  <si>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</si>
  <si>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</si>
  <si>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</si>
  <si>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</si>
  <si>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</si>
  <si>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</si>
  <si>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</si>
  <si>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</si>
  <si>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</si>
  <si>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</si>
  <si>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</si>
  <si>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</si>
  <si>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</si>
  <si>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</si>
  <si>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</si>
  <si>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</si>
  <si>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</si>
  <si>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</si>
  <si>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</si>
  <si>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</si>
  <si>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</si>
  <si>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</si>
  <si>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</si>
  <si>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</si>
  <si>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</si>
  <si>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</si>
  <si>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</si>
  <si>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</si>
  <si>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</si>
  <si>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</si>
  <si>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</si>
  <si>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</si>
  <si>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</si>
  <si>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</si>
  <si>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</si>
  <si>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</si>
  <si>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</si>
  <si>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</si>
  <si>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</si>
  <si>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</si>
  <si>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</si>
  <si>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</si>
  <si>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</si>
  <si>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</si>
  <si>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</si>
  <si>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</si>
  <si>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</si>
  <si>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</si>
  <si>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</si>
  <si>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</si>
  <si>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</si>
  <si>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</si>
  <si>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</si>
  <si>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</si>
  <si>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</si>
  <si>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</si>
  <si>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</si>
  <si>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</si>
  <si>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</si>
  <si>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</si>
  <si>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</si>
  <si>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</si>
  <si>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</si>
  <si>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</si>
  <si>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</si>
  <si>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</si>
  <si>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</si>
  <si>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</si>
  <si>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</si>
  <si>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</si>
  <si>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</si>
  <si>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</si>
  <si>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</si>
  <si>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</si>
  <si>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</si>
  <si>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</si>
  <si>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</si>
  <si>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</si>
  <si>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</si>
  <si>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</si>
  <si>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</si>
  <si>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</si>
  <si>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</si>
  <si>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</si>
  <si>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</si>
  <si>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</si>
  <si>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</si>
  <si>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</si>
  <si>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</si>
  <si>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</si>
  <si>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</si>
  <si>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</si>
  <si>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</si>
  <si>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</si>
  <si>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</si>
  <si>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</si>
  <si>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</si>
  <si>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</si>
  <si>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</si>
  <si>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</si>
  <si>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</si>
  <si>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</si>
  <si>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</si>
  <si>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</si>
  <si>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</si>
  <si>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</si>
  <si>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</si>
  <si>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</si>
  <si>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</si>
  <si>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</si>
  <si>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</si>
  <si>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</si>
  <si>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</si>
  <si>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</si>
  <si>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</si>
  <si>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</si>
  <si>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</si>
  <si>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</si>
  <si>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</si>
  <si>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</si>
  <si>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</si>
  <si>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</si>
  <si>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</si>
  <si>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</si>
  <si>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</si>
  <si>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</si>
  <si>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</si>
  <si>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</si>
  <si>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</si>
  <si>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</si>
  <si>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</si>
  <si>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</si>
  <si>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</si>
  <si>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</si>
  <si>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</si>
  <si>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</si>
  <si>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</si>
  <si>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</si>
  <si>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</si>
  <si>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</si>
  <si>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</si>
  <si>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</si>
  <si>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</si>
  <si>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</si>
  <si>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</si>
  <si>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</si>
  <si>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</si>
  <si>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</si>
  <si>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</si>
  <si>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</si>
  <si>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</si>
  <si>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</si>
  <si>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</si>
  <si>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</si>
  <si>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</si>
  <si>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</si>
  <si>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</si>
  <si>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</si>
  <si>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</si>
  <si>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</si>
  <si>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</si>
  <si>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</si>
  <si>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</si>
  <si>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</si>
  <si>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</si>
  <si>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</si>
  <si>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</si>
  <si>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</si>
  <si>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</si>
  <si>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</si>
  <si>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</si>
  <si>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</si>
  <si>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</si>
  <si>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</si>
  <si>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</si>
  <si>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</si>
  <si>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</si>
  <si>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</si>
  <si>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</si>
  <si>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</si>
  <si>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</si>
  <si>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</si>
  <si>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</si>
  <si>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</si>
  <si>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</si>
  <si>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</si>
  <si>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</si>
  <si>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</si>
  <si>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</si>
  <si>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</si>
  <si>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</si>
  <si>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</si>
  <si>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</si>
  <si>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</si>
  <si>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</si>
  <si>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</si>
  <si>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</si>
  <si>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</si>
  <si>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</si>
  <si>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</si>
  <si>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</si>
  <si>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</si>
  <si>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</si>
  <si>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</si>
  <si>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</si>
  <si>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</si>
  <si>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</si>
  <si>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</si>
  <si>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</si>
  <si>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</si>
  <si>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</si>
  <si>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</si>
  <si>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</si>
  <si>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</si>
  <si>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</si>
  <si>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</si>
  <si>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</si>
  <si>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</si>
  <si>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</si>
  <si>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</si>
  <si>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</si>
  <si>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</si>
  <si>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</si>
  <si>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</si>
  <si>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</si>
  <si>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</si>
  <si>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</si>
  <si>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</si>
  <si>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</si>
  <si>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</si>
  <si>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</si>
  <si>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</si>
  <si>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</si>
  <si>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</si>
  <si>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</si>
  <si>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</si>
  <si>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</si>
  <si>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</si>
  <si>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</si>
  <si>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</si>
  <si>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</si>
  <si>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</si>
  <si>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</si>
  <si>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</si>
  <si>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</si>
  <si>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</si>
  <si>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</si>
  <si>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</si>
  <si>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</si>
  <si>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</si>
  <si>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</si>
  <si>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</si>
  <si>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</si>
  <si>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</si>
  <si>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</si>
  <si>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</si>
  <si>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</si>
  <si>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</si>
  <si>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</si>
  <si>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</si>
  <si>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</si>
  <si>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</si>
  <si>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</si>
  <si>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</si>
  <si>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</si>
  <si>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</si>
  <si>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</si>
  <si>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</si>
  <si>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</si>
  <si>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</si>
  <si>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</si>
  <si>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</si>
  <si>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</si>
  <si>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</si>
  <si>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</si>
  <si>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</si>
  <si>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</si>
  <si>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</si>
  <si>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</si>
  <si>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</si>
  <si>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</si>
  <si>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</si>
  <si>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</si>
  <si>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</si>
  <si>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</si>
  <si>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</si>
  <si>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</si>
  <si>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</si>
  <si>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</si>
  <si>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</si>
  <si>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</si>
  <si>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</si>
  <si>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</si>
  <si>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</si>
  <si>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</si>
  <si>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</si>
  <si>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</si>
  <si>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</si>
  <si>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</si>
  <si>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</si>
  <si>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</si>
  <si>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</si>
  <si>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</si>
  <si>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</si>
  <si>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</si>
  <si>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</si>
  <si>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</si>
  <si>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</si>
  <si>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</si>
  <si>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</si>
  <si>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</si>
  <si>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</si>
  <si>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</si>
  <si>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</si>
  <si>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</si>
  <si>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</si>
  <si>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</si>
  <si>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</si>
  <si>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</si>
  <si>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</si>
  <si>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</si>
  <si>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</si>
  <si>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</si>
  <si>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</si>
  <si>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</si>
  <si>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</si>
  <si>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</si>
  <si>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</si>
  <si>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</si>
  <si>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</si>
  <si>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</si>
  <si>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</si>
  <si>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</si>
  <si>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</si>
  <si>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</si>
  <si>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</si>
  <si>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</si>
  <si>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</si>
  <si>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</si>
  <si>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</si>
  <si>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</si>
  <si>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</si>
  <si>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</si>
  <si>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</si>
  <si>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</si>
  <si>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</si>
  <si>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</si>
  <si>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</si>
  <si>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</si>
  <si>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</si>
  <si>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</si>
  <si>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</si>
  <si>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</si>
  <si>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</si>
  <si>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</si>
  <si>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</si>
  <si>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</si>
  <si>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</si>
  <si>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</si>
  <si>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</si>
  <si>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</si>
  <si>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</si>
  <si>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</si>
  <si>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</si>
  <si>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</si>
  <si>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</si>
  <si>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</si>
  <si>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</si>
  <si>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</si>
  <si>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</si>
  <si>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</si>
  <si>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</si>
  <si>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</si>
  <si>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</si>
  <si>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</si>
  <si>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</si>
  <si>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</si>
  <si>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</si>
  <si>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</si>
  <si>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</si>
  <si>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</si>
  <si>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</si>
  <si>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</si>
  <si>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</si>
  <si>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</si>
  <si>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</si>
  <si>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</si>
  <si>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</si>
  <si>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</si>
  <si>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</si>
  <si>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</si>
  <si>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</si>
  <si>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</si>
  <si>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</si>
  <si>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</si>
  <si>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</si>
  <si>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</si>
  <si>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</si>
  <si>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</si>
  <si>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</si>
  <si>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</si>
  <si>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</si>
  <si>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</si>
  <si>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</si>
  <si>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</si>
  <si>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</si>
  <si>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</si>
  <si>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</si>
  <si>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</si>
  <si>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</si>
  <si>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</si>
  <si>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</si>
  <si>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</si>
  <si>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</si>
  <si>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</si>
  <si>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</si>
  <si>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</si>
  <si>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</si>
  <si>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</si>
  <si>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</si>
  <si>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</si>
  <si>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</si>
  <si>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</si>
  <si>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</si>
  <si>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</si>
  <si>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</si>
  <si>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</si>
  <si>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</si>
  <si>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</si>
  <si>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</si>
  <si>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</si>
  <si>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</si>
  <si>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</si>
  <si>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</si>
  <si>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</si>
  <si>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</si>
  <si>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</si>
  <si>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</si>
  <si>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</si>
  <si>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</si>
  <si>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</si>
  <si>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</si>
  <si>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</si>
  <si>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</si>
  <si>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</si>
  <si>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</si>
  <si>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</si>
  <si>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</si>
  <si>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</si>
  <si>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</si>
  <si>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</si>
  <si>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</si>
  <si>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</si>
  <si>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</si>
  <si>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</si>
  <si>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</si>
  <si>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</si>
  <si>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</si>
  <si>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</si>
  <si>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</si>
  <si>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</si>
  <si>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</si>
  <si>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</si>
  <si>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</si>
  <si>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</si>
  <si>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</si>
  <si>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</si>
  <si>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</si>
  <si>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</si>
  <si>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</si>
  <si>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</si>
  <si>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</si>
  <si>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</si>
  <si>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</si>
  <si>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</si>
  <si>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</si>
  <si>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</si>
  <si>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</si>
  <si>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</si>
  <si>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</si>
  <si>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</si>
  <si>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</si>
  <si>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</si>
  <si>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</si>
  <si>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</si>
  <si>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</si>
  <si>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</si>
  <si>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</si>
  <si>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</si>
  <si>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</si>
  <si>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</si>
  <si>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</si>
  <si>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</si>
  <si>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</si>
  <si>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</si>
  <si>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</si>
  <si>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</si>
  <si>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</si>
  <si>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</si>
  <si>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</si>
  <si>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</si>
  <si>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</si>
  <si>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</si>
  <si>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</si>
  <si>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</si>
  <si>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</si>
  <si>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</si>
  <si>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</si>
  <si>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</si>
  <si>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</si>
  <si>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</si>
  <si>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</si>
  <si>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</si>
  <si>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</si>
  <si>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</si>
  <si>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</si>
  <si>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</si>
  <si>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</si>
  <si>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</si>
  <si>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</si>
  <si>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</si>
  <si>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</si>
  <si>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</si>
  <si>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</si>
  <si>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</si>
  <si>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</si>
  <si>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</si>
  <si>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</si>
  <si>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</si>
  <si>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</si>
  <si>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</si>
  <si>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</si>
  <si>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</si>
  <si>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</si>
  <si>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</si>
  <si>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</si>
  <si>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</si>
  <si>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</si>
  <si>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</si>
  <si>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</si>
  <si>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</si>
  <si>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</si>
  <si>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</si>
  <si>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</si>
  <si>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</si>
  <si>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</si>
  <si>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</si>
  <si>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</si>
  <si>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</si>
  <si>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</si>
  <si>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</si>
  <si>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</si>
  <si>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</si>
  <si>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</si>
  <si>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</si>
  <si>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</si>
  <si>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</si>
  <si>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</si>
  <si>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</si>
  <si>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</si>
  <si>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</si>
  <si>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</si>
  <si>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</si>
  <si>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</si>
  <si>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</si>
  <si>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</si>
  <si>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</si>
  <si>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</si>
  <si>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</si>
  <si>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</si>
  <si>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</si>
  <si>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</si>
  <si>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</si>
  <si>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</si>
  <si>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</si>
  <si>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</si>
  <si>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</si>
  <si>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</si>
  <si>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</si>
  <si>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</si>
  <si>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</si>
  <si>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</si>
  <si>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</si>
  <si>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</si>
  <si>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</si>
  <si>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</si>
  <si>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</si>
  <si>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</si>
  <si>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</si>
  <si>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</si>
  <si>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</si>
  <si>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</si>
  <si>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</si>
  <si>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</si>
  <si>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</si>
  <si>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</si>
  <si>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</si>
  <si>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</si>
  <si>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</si>
  <si>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</si>
  <si>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</si>
  <si>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</si>
  <si>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</si>
  <si>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</si>
  <si>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</si>
  <si>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</si>
  <si>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</si>
  <si>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</si>
  <si>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</si>
  <si>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</si>
  <si>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</si>
  <si>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</si>
  <si>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</si>
  <si>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</si>
  <si>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</si>
  <si>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</si>
  <si>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</si>
  <si>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</si>
  <si>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</si>
  <si>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</si>
  <si>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</si>
  <si>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</si>
  <si>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</si>
  <si>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</si>
  <si>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</si>
  <si>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</si>
  <si>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</si>
  <si>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</si>
  <si>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</si>
  <si>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</si>
  <si>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</si>
  <si>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</si>
  <si>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</si>
  <si>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</si>
  <si>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</si>
  <si>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</si>
  <si>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</si>
  <si>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</si>
  <si>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</si>
  <si>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</si>
  <si>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</si>
  <si>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</si>
  <si>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</si>
  <si>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</si>
  <si>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</si>
  <si>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</si>
  <si>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</si>
  <si>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</si>
  <si>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</si>
  <si>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</si>
  <si>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</si>
  <si>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</si>
  <si>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</si>
  <si>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</si>
  <si>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</si>
  <si>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</si>
  <si>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</si>
  <si>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</si>
  <si>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</si>
  <si>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</si>
  <si>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</si>
  <si>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</si>
  <si>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</si>
  <si>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</si>
  <si>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</si>
  <si>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</si>
  <si>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</si>
  <si>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</si>
  <si>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</si>
  <si>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</si>
  <si>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</si>
  <si>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</si>
  <si>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</si>
  <si>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</si>
  <si>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</si>
  <si>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</si>
  <si>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</si>
  <si>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</si>
  <si>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</si>
  <si>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</si>
  <si>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</si>
  <si>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</si>
  <si>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</si>
  <si>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</si>
  <si>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</si>
  <si>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</si>
  <si>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</si>
  <si>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</si>
  <si>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</si>
  <si>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</si>
  <si>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</si>
  <si>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</si>
  <si>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</si>
  <si>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</si>
  <si>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</si>
  <si>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</si>
  <si>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</si>
  <si>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</si>
  <si>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</si>
  <si>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</si>
  <si>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</si>
  <si>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</si>
  <si>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</si>
  <si>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</si>
  <si>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</si>
  <si>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</si>
  <si>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</si>
  <si>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</si>
  <si>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</si>
  <si>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</si>
  <si>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</si>
  <si>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</si>
  <si>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</si>
  <si>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</si>
  <si>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</si>
  <si>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</si>
  <si>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</si>
  <si>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</si>
  <si>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</si>
  <si>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</si>
  <si>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</si>
  <si>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</si>
  <si>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</si>
  <si>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</si>
  <si>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</si>
  <si>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</si>
  <si>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</si>
  <si>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</si>
  <si>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</si>
  <si>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</si>
  <si>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</si>
  <si>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</si>
  <si>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</si>
  <si>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</si>
  <si>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</si>
  <si>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</si>
  <si>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</si>
  <si>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</si>
  <si>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</si>
  <si>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</si>
  <si>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</si>
  <si>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</si>
  <si>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</si>
  <si>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</si>
  <si>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</si>
  <si>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</si>
  <si>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</si>
  <si>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</si>
  <si>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</si>
  <si>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</si>
  <si>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</si>
  <si>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</si>
  <si>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</si>
  <si>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</si>
  <si>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</si>
  <si>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</si>
  <si>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</si>
  <si>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</si>
  <si>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</si>
  <si>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</si>
  <si>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</si>
  <si>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</si>
  <si>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</si>
  <si>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</si>
  <si>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</si>
  <si>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</si>
  <si>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</si>
  <si>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</si>
  <si>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</si>
  <si>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</si>
  <si>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</si>
  <si>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</si>
  <si>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</si>
  <si>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</si>
  <si>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</si>
  <si>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</si>
  <si>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</si>
  <si>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</si>
  <si>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</si>
  <si>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</si>
  <si>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</si>
  <si>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</si>
  <si>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</si>
  <si>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</si>
  <si>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</si>
  <si>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</si>
  <si>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</si>
  <si>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</si>
  <si>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</si>
  <si>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</si>
  <si>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</si>
  <si>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</si>
  <si>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</si>
  <si>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</si>
  <si>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</si>
  <si>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</si>
  <si>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</si>
  <si>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</si>
  <si>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</si>
  <si>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</si>
  <si>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</si>
  <si>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</si>
  <si>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</si>
  <si>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</si>
  <si>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</si>
  <si>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</si>
  <si>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</si>
  <si>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</si>
  <si>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</si>
  <si>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</si>
  <si>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</si>
  <si>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</si>
  <si>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</si>
  <si>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</si>
  <si>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</si>
  <si>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</si>
  <si>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</si>
  <si>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</si>
  <si>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</si>
  <si>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</si>
  <si>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</si>
  <si>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</si>
  <si>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</si>
  <si>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</si>
  <si>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</si>
  <si>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</si>
  <si>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</si>
  <si>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</si>
  <si>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</si>
  <si>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</si>
  <si>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</si>
  <si>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</si>
  <si>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</si>
  <si>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</si>
  <si>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</si>
  <si>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</si>
  <si>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</si>
  <si>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</si>
  <si>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</si>
  <si>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</si>
  <si>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</si>
  <si>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</si>
  <si>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</si>
  <si>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</si>
  <si>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</si>
  <si>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</si>
  <si>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</si>
  <si>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</si>
  <si>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</si>
  <si>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</si>
  <si>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</si>
  <si>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</si>
  <si>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</si>
  <si>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</si>
  <si>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</si>
  <si>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</si>
  <si>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</si>
  <si>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</si>
  <si>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</si>
  <si>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</si>
  <si>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</si>
  <si>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</si>
  <si>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</si>
  <si>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</si>
  <si>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</si>
  <si>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</si>
  <si>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</si>
  <si>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</si>
  <si>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</si>
  <si>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</si>
  <si>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</si>
  <si>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</si>
  <si>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</si>
  <si>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</si>
  <si>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</si>
  <si>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</si>
  <si>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</si>
  <si>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</si>
  <si>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</si>
  <si>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</si>
  <si>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</si>
  <si>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</si>
  <si>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</si>
  <si>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</si>
  <si>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</si>
  <si>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</si>
  <si>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</si>
  <si>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</si>
  <si>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</si>
  <si>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</si>
  <si>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</si>
  <si>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</si>
  <si>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</si>
  <si>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</si>
  <si>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</si>
  <si>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</si>
  <si>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</si>
  <si>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</si>
  <si>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</si>
  <si>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</si>
  <si>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</si>
  <si>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</si>
  <si>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</si>
  <si>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</si>
  <si>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</si>
  <si>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</si>
  <si>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</si>
  <si>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</si>
  <si>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</si>
  <si>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</si>
  <si>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</si>
  <si>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</si>
  <si>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</si>
  <si>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</si>
  <si>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</si>
  <si>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</si>
  <si>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</si>
  <si>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</si>
  <si>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</si>
  <si>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</si>
  <si>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</si>
  <si>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</si>
  <si>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</si>
  <si>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</si>
  <si>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</si>
  <si>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</si>
  <si>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</si>
  <si>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</si>
  <si>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</si>
  <si>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</si>
  <si>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</si>
  <si>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</si>
  <si>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</si>
  <si>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</si>
  <si>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</si>
  <si>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</si>
  <si>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</si>
  <si>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</si>
  <si>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</si>
  <si>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</si>
  <si>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</si>
  <si>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</si>
  <si>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</si>
  <si>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</si>
  <si>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</si>
  <si>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</si>
  <si>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</si>
  <si>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</si>
  <si>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</si>
  <si>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</si>
  <si>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</si>
  <si>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</si>
  <si>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</si>
  <si>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</si>
  <si>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</si>
  <si>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</si>
  <si>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</si>
  <si>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</si>
  <si>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</si>
  <si>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</si>
  <si>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</si>
  <si>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</si>
  <si>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</si>
  <si>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</si>
  <si>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</si>
  <si>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</si>
  <si>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</si>
  <si>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</si>
  <si>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</si>
  <si>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</si>
  <si>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</si>
  <si>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</si>
  <si>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</si>
  <si>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</si>
  <si>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</si>
  <si>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</si>
  <si>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</si>
  <si>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</si>
  <si>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</si>
  <si>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</si>
  <si>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</si>
  <si>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</si>
  <si>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</si>
  <si>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</si>
  <si>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</si>
  <si>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</si>
  <si>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</si>
  <si>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</si>
  <si>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</si>
  <si>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</si>
  <si>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</si>
  <si>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</si>
  <si>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</si>
  <si>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</si>
  <si>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</si>
  <si>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</si>
  <si>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</si>
  <si>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</si>
  <si>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</si>
  <si>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</si>
  <si>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</si>
  <si>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</si>
  <si>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</si>
  <si>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</si>
  <si>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</si>
  <si>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</si>
  <si>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</si>
  <si>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</si>
  <si>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</si>
  <si>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</si>
  <si>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</si>
  <si>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</si>
  <si>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</si>
  <si>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</si>
  <si>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</si>
  <si>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</si>
  <si>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</si>
  <si>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</si>
  <si>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</si>
  <si>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</si>
  <si>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</si>
  <si>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</si>
  <si>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</si>
  <si>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</si>
  <si>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</si>
  <si>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</si>
  <si>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</si>
  <si>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</si>
  <si>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</si>
  <si>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</si>
  <si>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</si>
  <si>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</si>
  <si>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</si>
  <si>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</si>
  <si>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</si>
  <si>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</si>
  <si>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</si>
  <si>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</si>
  <si>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</si>
  <si>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</si>
  <si>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</si>
  <si>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</si>
  <si>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</si>
  <si>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</si>
  <si>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</si>
  <si>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</si>
  <si>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</si>
  <si>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</si>
  <si>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</si>
  <si>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</si>
  <si>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</si>
  <si>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</si>
  <si>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</si>
  <si>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</si>
  <si>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</si>
  <si>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</si>
  <si>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</si>
  <si>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</si>
  <si>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</si>
  <si>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</si>
  <si>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</si>
  <si>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</si>
  <si>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</si>
  <si>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</si>
  <si>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</si>
  <si>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</si>
  <si>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</si>
  <si>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</si>
  <si>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</si>
  <si>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</si>
  <si>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</si>
  <si>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</si>
  <si>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</si>
  <si>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</si>
  <si>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</si>
  <si>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</si>
  <si>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</si>
  <si>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</si>
  <si>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</si>
  <si>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</si>
  <si>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</si>
  <si>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</si>
  <si>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</si>
  <si>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</si>
  <si>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</si>
  <si>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</si>
  <si>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</si>
  <si>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</si>
  <si>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</si>
  <si>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</si>
  <si>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</si>
  <si>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</si>
  <si>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</si>
  <si>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</si>
  <si>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</si>
  <si>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</si>
  <si>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</si>
  <si>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</si>
  <si>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</si>
  <si>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</si>
  <si>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</si>
  <si>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</si>
  <si>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</si>
  <si>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</si>
  <si>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</si>
  <si>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</si>
  <si>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</si>
  <si>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</si>
  <si>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</si>
  <si>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</si>
  <si>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</si>
  <si>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</si>
  <si>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</si>
  <si>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</si>
  <si>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</si>
  <si>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</si>
  <si>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</si>
  <si>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</si>
  <si>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</si>
  <si>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</si>
  <si>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</si>
  <si>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</si>
  <si>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</si>
  <si>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</si>
  <si>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</si>
  <si>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</si>
  <si>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</si>
  <si>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</si>
  <si>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</si>
  <si>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</si>
  <si>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</si>
  <si>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</si>
  <si>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</si>
  <si>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</si>
  <si>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</si>
  <si>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</si>
  <si>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</si>
  <si>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</si>
  <si>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</si>
  <si>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</si>
  <si>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</si>
  <si>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</si>
  <si>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</si>
  <si>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</si>
  <si>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</si>
  <si>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</si>
  <si>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</si>
  <si>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</si>
  <si>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</si>
  <si>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</si>
  <si>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</si>
  <si>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</si>
  <si>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</si>
  <si>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</si>
  <si>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</si>
  <si>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</si>
  <si>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</si>
  <si>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</si>
  <si>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</si>
  <si>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</si>
  <si>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</si>
  <si>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</si>
  <si>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</si>
  <si>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</si>
  <si>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</si>
  <si>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</si>
  <si>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</si>
  <si>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</si>
  <si>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</si>
  <si>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</si>
  <si>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</si>
  <si>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</si>
  <si>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</si>
  <si>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</si>
  <si>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</si>
  <si>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</si>
  <si>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</si>
  <si>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</si>
  <si>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</si>
  <si>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</si>
  <si>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</si>
  <si>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</si>
  <si>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</si>
  <si>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</si>
  <si>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</si>
  <si>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</si>
  <si>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</si>
  <si>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</si>
  <si>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</si>
  <si>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</si>
  <si>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</si>
  <si>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</si>
  <si>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</si>
  <si>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</si>
  <si>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</si>
  <si>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</si>
  <si>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</si>
  <si>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</si>
  <si>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</si>
  <si>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</si>
  <si>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</si>
  <si>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</si>
  <si>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</si>
  <si>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</si>
  <si>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</si>
  <si>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</si>
  <si>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</si>
  <si>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</si>
  <si>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</si>
  <si>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</si>
  <si>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</si>
  <si>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</si>
  <si>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</si>
  <si>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</si>
  <si>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</si>
  <si>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</si>
  <si>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</si>
  <si>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</si>
  <si>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</si>
  <si>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</si>
  <si>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</si>
  <si>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</si>
  <si>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</si>
  <si>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</si>
  <si>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</si>
  <si>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</si>
  <si>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</si>
  <si>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</si>
  <si>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</si>
  <si>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</si>
  <si>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</si>
  <si>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</si>
  <si>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</si>
  <si>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</si>
  <si>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</si>
  <si>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</si>
  <si>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</si>
  <si>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</si>
  <si>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</si>
  <si>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</si>
  <si>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</si>
  <si>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</si>
  <si>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</si>
  <si>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</si>
  <si>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</si>
  <si>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</si>
  <si>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</si>
  <si>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</si>
  <si>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</si>
  <si>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</si>
  <si>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</si>
  <si>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</si>
  <si>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</si>
  <si>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</si>
  <si>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</si>
  <si>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</si>
  <si>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</si>
  <si>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</si>
  <si>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</si>
  <si>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</si>
  <si>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</si>
  <si>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</si>
  <si>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</si>
  <si>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</si>
  <si>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</si>
  <si>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</si>
  <si>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</si>
  <si>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</si>
  <si>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</si>
  <si>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</si>
  <si>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</si>
  <si>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</si>
  <si>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</si>
  <si>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</si>
  <si>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</si>
  <si>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</si>
  <si>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</si>
  <si>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</si>
  <si>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</si>
  <si>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</si>
  <si>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</si>
  <si>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</si>
  <si>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</si>
  <si>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</si>
  <si>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</si>
  <si>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</si>
  <si>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</si>
  <si>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</si>
  <si>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</si>
  <si>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</si>
  <si>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</si>
  <si>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</si>
  <si>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</si>
  <si>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</si>
  <si>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</si>
  <si>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</si>
  <si>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</si>
  <si>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</si>
  <si>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</si>
  <si>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</si>
  <si>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</si>
  <si>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</si>
  <si>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</si>
  <si>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</si>
  <si>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</si>
  <si>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</si>
  <si>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</si>
  <si>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</si>
  <si>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</si>
  <si>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</si>
  <si>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</si>
  <si>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</si>
  <si>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</si>
  <si>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</si>
  <si>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</si>
  <si>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</si>
  <si>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</si>
  <si>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</si>
  <si>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</si>
  <si>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</si>
  <si>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</si>
  <si>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</si>
  <si>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</si>
  <si>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</si>
  <si>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 xml:space="preserve">   Line 12, Column (b) includes $__________ of unbilled revenues.</t>
  </si>
  <si>
    <t>(454) Rent from Electric Property</t>
  </si>
  <si>
    <t>(455) Interdepartmental Rents</t>
  </si>
  <si>
    <t xml:space="preserve">   Line 12 Column (d) includes __________  MWH relating to unbilled revenues.</t>
  </si>
  <si>
    <t>(456) Other Electric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</si>
  <si>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</si>
  <si>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</si>
  <si>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</si>
  <si>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</si>
  <si>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</si>
  <si>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</si>
  <si>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</si>
  <si>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</si>
  <si>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</si>
  <si>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</si>
  <si>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</si>
  <si>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</si>
  <si>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</si>
  <si>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</si>
  <si>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</si>
  <si>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</si>
  <si>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</si>
  <si>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</si>
  <si>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</si>
  <si>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</si>
  <si>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</si>
  <si>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</si>
  <si>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</si>
  <si>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</si>
  <si>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</si>
  <si>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</si>
  <si>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</si>
  <si>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</si>
  <si>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</si>
  <si>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</si>
  <si>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</si>
  <si>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</si>
  <si>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</si>
  <si>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</si>
  <si>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</si>
  <si>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</si>
  <si>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</si>
  <si>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</si>
  <si>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</si>
  <si>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</si>
  <si>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</si>
  <si>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</si>
  <si>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</si>
  <si>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</si>
  <si>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</si>
  <si>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</si>
  <si>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</si>
  <si>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</si>
  <si>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</si>
  <si>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</si>
  <si>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</si>
  <si>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</si>
  <si>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</si>
  <si>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</si>
  <si>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</si>
  <si>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</si>
  <si>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</si>
  <si>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</si>
  <si>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</si>
  <si>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</si>
  <si>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</si>
  <si>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</si>
  <si>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</si>
  <si>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</si>
  <si>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</si>
  <si>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</si>
  <si>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</si>
  <si>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</si>
  <si>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</si>
  <si>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</si>
  <si>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</si>
  <si>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</si>
  <si>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</si>
  <si>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</si>
  <si>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</si>
  <si>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</si>
  <si>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</si>
  <si>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</si>
  <si>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</si>
  <si>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</si>
  <si>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</si>
  <si>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</si>
  <si>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</si>
  <si>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</si>
  <si>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</si>
  <si>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</si>
  <si>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</si>
  <si>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</si>
  <si>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</si>
  <si>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</si>
  <si>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</si>
  <si>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</si>
  <si>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</si>
  <si>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</si>
  <si>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</si>
  <si>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</si>
  <si>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</si>
  <si>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</si>
  <si>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</si>
  <si>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</si>
  <si>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</si>
  <si>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</si>
  <si>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</si>
  <si>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</si>
  <si>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</si>
  <si>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</si>
  <si>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</si>
  <si>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</si>
  <si>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</si>
  <si>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</si>
  <si>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</si>
  <si>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</si>
  <si>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</si>
  <si>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</si>
  <si>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</si>
  <si>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</si>
  <si>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</si>
  <si>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</si>
  <si>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</si>
  <si>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</si>
  <si>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</si>
  <si>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</si>
  <si>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</si>
  <si>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</si>
  <si>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</si>
  <si>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</si>
  <si>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</si>
  <si>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</si>
  <si>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</si>
  <si>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</si>
  <si>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</si>
  <si>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</si>
  <si>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</si>
  <si>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</si>
  <si>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</si>
  <si>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</si>
  <si>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</si>
  <si>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</si>
  <si>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</si>
  <si>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</si>
  <si>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</si>
  <si>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</si>
  <si>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</si>
  <si>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</si>
  <si>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</si>
  <si>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</si>
  <si>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</si>
  <si>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</si>
  <si>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</si>
  <si>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</si>
  <si>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</si>
  <si>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</si>
  <si>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</si>
  <si>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</si>
  <si>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</si>
  <si>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</si>
  <si>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</si>
  <si>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</si>
  <si>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</si>
  <si>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</si>
  <si>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</si>
  <si>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</si>
  <si>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</si>
  <si>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</si>
  <si>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</si>
  <si>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</si>
  <si>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</si>
  <si>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</si>
  <si>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</si>
  <si>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</si>
  <si>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</si>
  <si>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</si>
  <si>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</si>
  <si>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General Information</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</si>
  <si>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</si>
  <si>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</si>
  <si>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</si>
  <si>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</si>
  <si>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</si>
  <si>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</si>
  <si>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</si>
  <si>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</si>
  <si>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</si>
  <si>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</si>
  <si>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</si>
  <si>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</si>
  <si>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</si>
  <si>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</si>
  <si>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</si>
  <si>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</si>
  <si>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</si>
  <si>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</si>
  <si>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</si>
  <si>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</si>
  <si>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</si>
  <si>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</si>
  <si>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</si>
  <si>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</si>
  <si>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</si>
  <si>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</si>
  <si>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</si>
  <si>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</si>
  <si>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</si>
  <si>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</si>
  <si>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</si>
  <si>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</si>
  <si>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</si>
  <si>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</si>
  <si>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</si>
  <si>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</si>
  <si>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</si>
  <si>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</si>
  <si>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</si>
  <si>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</si>
  <si>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</si>
  <si>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</si>
  <si>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</si>
  <si>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</si>
  <si>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</si>
  <si>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</si>
  <si>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</si>
  <si>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</si>
  <si>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</si>
  <si>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</si>
  <si>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</si>
  <si>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</si>
  <si>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</si>
  <si>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</si>
  <si>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</si>
  <si>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</si>
  <si>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</si>
  <si>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</si>
  <si>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</si>
  <si>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</si>
  <si>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</si>
  <si>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</si>
  <si>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</si>
  <si>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</si>
  <si>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</si>
  <si>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</si>
  <si>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</si>
  <si>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</si>
  <si>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</si>
  <si>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</si>
  <si>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</si>
  <si>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</si>
  <si>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</si>
  <si>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</si>
  <si>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</si>
  <si>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</si>
  <si>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</si>
  <si>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</si>
  <si>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</si>
  <si>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</si>
  <si>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</si>
  <si>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</si>
  <si>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</si>
  <si>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</si>
  <si>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</si>
  <si>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</si>
  <si>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</si>
  <si>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</si>
  <si>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</si>
  <si>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</si>
  <si>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</si>
  <si>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</si>
  <si>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</si>
  <si>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</si>
  <si>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</si>
  <si>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</si>
  <si>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</si>
  <si>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</si>
  <si>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</si>
  <si>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</si>
  <si>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</si>
  <si>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</si>
  <si>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</si>
  <si>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</si>
  <si>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</si>
  <si>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</si>
  <si>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</si>
  <si>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</si>
  <si>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</si>
  <si>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</si>
  <si>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</si>
  <si>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</si>
  <si>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</si>
  <si>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</si>
  <si>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</si>
  <si>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</si>
  <si>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</si>
  <si>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</si>
  <si>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</si>
  <si>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</si>
  <si>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</si>
  <si>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</si>
  <si>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</si>
  <si>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</si>
  <si>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</si>
  <si>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</si>
  <si>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</si>
  <si>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</si>
  <si>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</si>
  <si>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</si>
  <si>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</si>
  <si>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</si>
  <si>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</si>
  <si>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</si>
  <si>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</si>
  <si>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</si>
  <si>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</si>
  <si>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</si>
  <si>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</si>
  <si>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</si>
  <si>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</si>
  <si>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</si>
  <si>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</si>
  <si>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</si>
  <si>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</si>
  <si>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</si>
  <si>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</si>
  <si>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</si>
  <si>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</si>
  <si>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</si>
  <si>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</si>
  <si>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</si>
  <si>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</si>
  <si>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</si>
  <si>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</si>
  <si>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</si>
  <si>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</si>
  <si>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</si>
  <si>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</si>
  <si>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</si>
  <si>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</si>
  <si>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</si>
  <si>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</si>
  <si>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</si>
  <si>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</si>
  <si>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</si>
  <si>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</si>
  <si>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</si>
  <si>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</si>
  <si>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</si>
  <si>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</si>
  <si>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</si>
  <si>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</si>
  <si>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</si>
  <si>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</si>
  <si>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</si>
  <si>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</si>
  <si>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</si>
  <si>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</si>
  <si>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</si>
  <si>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</si>
  <si>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</si>
  <si>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</si>
  <si>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</si>
  <si>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</si>
  <si>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</si>
  <si>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</si>
  <si>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</si>
  <si>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</si>
  <si>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</si>
  <si>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</si>
  <si>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</si>
  <si>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</si>
  <si>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</si>
  <si>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</si>
  <si>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</si>
  <si>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</si>
  <si>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</si>
  <si>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</si>
  <si>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</si>
  <si>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</si>
  <si>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</si>
  <si>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</si>
  <si>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</si>
  <si>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</si>
  <si>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</si>
  <si>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</si>
  <si>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</si>
  <si>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</si>
  <si>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</si>
  <si>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</si>
  <si>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</si>
  <si>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</si>
  <si>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</si>
  <si>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</si>
  <si>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</si>
  <si>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</si>
  <si>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</si>
  <si>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</si>
  <si>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</si>
  <si>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</si>
  <si>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</si>
  <si>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</si>
  <si>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</si>
  <si>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</si>
  <si>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</si>
  <si>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</si>
  <si>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</si>
  <si>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</si>
  <si>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</si>
  <si>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</si>
  <si>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</si>
  <si>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</si>
  <si>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</si>
  <si>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</si>
  <si>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</si>
  <si>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</si>
  <si>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</si>
  <si>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</si>
  <si>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</si>
  <si>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</si>
  <si>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</si>
  <si>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</si>
  <si>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</si>
  <si>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</si>
  <si>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</si>
  <si>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</si>
  <si>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</si>
  <si>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</si>
  <si>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</si>
  <si>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</si>
  <si>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</si>
  <si>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</si>
  <si>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</si>
  <si>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</si>
  <si>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</si>
  <si>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</si>
  <si>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</si>
  <si>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</si>
  <si>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</si>
  <si>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</si>
  <si>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</si>
  <si>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</si>
  <si>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</si>
  <si>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</si>
  <si>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</si>
  <si>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</si>
  <si>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</si>
  <si>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</si>
  <si>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</si>
  <si>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</si>
  <si>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</si>
  <si>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</si>
  <si>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</si>
  <si>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</si>
  <si>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</si>
  <si>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</si>
  <si>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</si>
  <si>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</si>
  <si>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</si>
  <si>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</si>
  <si>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</si>
  <si>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</si>
  <si>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</si>
  <si>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</si>
  <si>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</si>
  <si>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</si>
  <si>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</si>
  <si>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</si>
  <si>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</si>
  <si>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</si>
  <si>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</si>
  <si>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</si>
  <si>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</si>
  <si>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</si>
  <si>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</si>
  <si>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</si>
  <si>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</si>
  <si>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</si>
  <si>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</si>
  <si>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</si>
  <si>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</si>
  <si>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</si>
  <si>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</si>
  <si>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</si>
  <si>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</si>
  <si>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</si>
  <si>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</si>
  <si>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</si>
  <si>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</si>
  <si>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</si>
  <si>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</si>
  <si>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</si>
  <si>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</si>
  <si>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</si>
  <si>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</si>
  <si>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</si>
  <si>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</si>
  <si>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</si>
  <si>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</si>
  <si>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</si>
  <si>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</si>
  <si>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</si>
  <si>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</si>
  <si>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</si>
  <si>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</si>
  <si>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</si>
  <si>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</si>
  <si>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</si>
  <si>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</si>
  <si>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</si>
  <si>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</si>
  <si>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</si>
  <si>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</si>
  <si>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</si>
  <si>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</si>
  <si>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</si>
  <si>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</si>
  <si>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</si>
  <si>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</si>
  <si>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</si>
  <si>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</si>
  <si>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</si>
  <si>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</si>
  <si>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</si>
  <si>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</si>
  <si>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</si>
  <si>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</si>
  <si>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</si>
  <si>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</si>
  <si>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</si>
  <si>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</si>
  <si>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</si>
  <si>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</si>
  <si>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</si>
  <si>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</si>
  <si>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</si>
  <si>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</si>
  <si>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</si>
  <si>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</si>
  <si>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</si>
  <si>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</si>
  <si>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</si>
  <si>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</si>
  <si>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</si>
  <si>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</si>
  <si>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</si>
  <si>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</si>
  <si>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</si>
  <si>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</si>
  <si>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</si>
  <si>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</si>
  <si>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</si>
  <si>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</si>
  <si>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</si>
  <si>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</si>
  <si>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</si>
  <si>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</si>
  <si>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</si>
  <si>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</si>
  <si>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</si>
  <si>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</si>
  <si>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</si>
  <si>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</si>
  <si>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</si>
  <si>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</si>
  <si>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</si>
  <si>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</si>
  <si>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</si>
  <si>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</si>
  <si>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</si>
  <si>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</si>
  <si>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</si>
  <si>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</si>
  <si>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</si>
  <si>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</si>
  <si>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</si>
  <si>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</si>
  <si>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</si>
  <si>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</si>
  <si>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</si>
  <si>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</si>
  <si>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</si>
  <si>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</si>
  <si>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</si>
  <si>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</si>
  <si>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</si>
  <si>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</si>
  <si>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</si>
  <si>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</si>
  <si>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</si>
  <si>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</si>
  <si>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</si>
  <si>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</si>
  <si>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</si>
  <si>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</si>
  <si>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</si>
  <si>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</si>
  <si>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</si>
  <si>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</si>
  <si>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</si>
  <si>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</si>
  <si>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</si>
  <si>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</si>
  <si>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</si>
  <si>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</si>
  <si>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</si>
  <si>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</si>
  <si>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</si>
  <si>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</si>
  <si>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</si>
  <si>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</si>
  <si>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</si>
  <si>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</si>
  <si>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</si>
  <si>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</si>
  <si>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</si>
  <si>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</si>
  <si>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</si>
  <si>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</si>
  <si>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</si>
  <si>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</si>
  <si>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</si>
  <si>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</si>
  <si>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</si>
  <si>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</si>
  <si>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</si>
  <si>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</si>
  <si>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</si>
  <si>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</si>
  <si>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</si>
  <si>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</si>
  <si>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</si>
  <si>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</si>
  <si>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</si>
  <si>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</si>
  <si>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</si>
  <si>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</si>
  <si>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</si>
  <si>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</si>
  <si>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</si>
  <si>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</si>
  <si>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</si>
  <si>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</si>
  <si>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</si>
  <si>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</si>
  <si>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</si>
  <si>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</si>
  <si>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</si>
  <si>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</si>
  <si>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</si>
  <si>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</si>
  <si>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</si>
  <si>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</si>
  <si>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</si>
  <si>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</si>
  <si>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</si>
  <si>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</si>
  <si>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</si>
  <si>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</si>
  <si>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</si>
  <si>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</si>
  <si>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</si>
  <si>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</si>
  <si>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</si>
  <si>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</si>
  <si>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</si>
  <si>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</si>
  <si>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</si>
  <si>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</si>
  <si>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</si>
  <si>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</si>
  <si>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</si>
  <si>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</si>
  <si>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</si>
  <si>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</si>
  <si>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</si>
  <si>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</si>
  <si>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</si>
  <si>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</si>
  <si>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</si>
  <si>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</si>
  <si>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</si>
  <si>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</si>
  <si>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</si>
  <si>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</si>
  <si>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</si>
  <si>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</si>
  <si>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</si>
  <si>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</si>
  <si>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</si>
  <si>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</si>
  <si>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</si>
  <si>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</si>
  <si>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</si>
  <si>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</si>
  <si>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</si>
  <si>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</si>
  <si>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</si>
  <si>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</si>
  <si>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</si>
  <si>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</si>
  <si>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</si>
  <si>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</si>
  <si>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</si>
  <si>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</si>
  <si>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</si>
  <si>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</si>
  <si>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</si>
  <si>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</si>
  <si>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</si>
  <si>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</si>
  <si>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</si>
  <si>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</si>
  <si>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</si>
  <si>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</si>
  <si>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</si>
  <si>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</si>
  <si>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</si>
  <si>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</si>
  <si>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</si>
  <si>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</si>
  <si>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</si>
  <si>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</si>
  <si>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</si>
  <si>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</si>
  <si>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</si>
  <si>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</si>
  <si>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</si>
  <si>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</si>
  <si>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</si>
  <si>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</si>
  <si>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</si>
  <si>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</si>
  <si>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</si>
  <si>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</si>
  <si>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</si>
  <si>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</si>
  <si>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</si>
  <si>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</si>
  <si>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</si>
  <si>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</si>
  <si>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</si>
  <si>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</si>
  <si>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</si>
  <si>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</si>
  <si>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</si>
  <si>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</si>
  <si>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</si>
  <si>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</si>
  <si>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</si>
  <si>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</si>
  <si>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</si>
  <si>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</si>
  <si>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</si>
  <si>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</si>
  <si>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</si>
  <si>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</si>
  <si>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</si>
  <si>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</si>
  <si>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</si>
  <si>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</si>
  <si>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</si>
  <si>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</si>
  <si>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</si>
  <si>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</si>
  <si>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</si>
  <si>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</si>
  <si>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</si>
  <si>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</si>
  <si>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</si>
  <si>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</si>
  <si>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</si>
  <si>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</si>
  <si>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</si>
  <si>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</si>
  <si>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</si>
  <si>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</si>
  <si>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</si>
  <si>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</si>
  <si>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</si>
  <si>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</si>
  <si>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</si>
  <si>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</si>
  <si>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</si>
  <si>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</si>
  <si>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</si>
  <si>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</si>
  <si>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</si>
  <si>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</si>
  <si>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</si>
  <si>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</si>
  <si>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</si>
  <si>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</si>
  <si>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</si>
  <si>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</si>
  <si>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</si>
  <si>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</si>
  <si>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</si>
  <si>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</si>
  <si>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</si>
  <si>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</si>
  <si>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</si>
  <si>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</si>
  <si>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</si>
  <si>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</si>
  <si>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</si>
  <si>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</si>
  <si>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</si>
  <si>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</si>
  <si>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</si>
  <si>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</si>
  <si>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</si>
  <si>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</si>
  <si>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</si>
  <si>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</si>
  <si>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</si>
  <si>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</si>
  <si>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</si>
  <si>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</si>
  <si>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</si>
  <si>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</si>
  <si>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</si>
  <si>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</si>
  <si>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</si>
  <si>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</si>
  <si>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</si>
  <si>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</si>
  <si>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</si>
  <si>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</si>
  <si>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</si>
  <si>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</si>
  <si>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</si>
  <si>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</si>
  <si>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</si>
  <si>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</si>
  <si>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</si>
  <si>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</si>
  <si>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</si>
  <si>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</si>
  <si>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</si>
  <si>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</si>
  <si>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</si>
  <si>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</si>
  <si>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</si>
  <si>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</si>
  <si>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</si>
  <si>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</si>
  <si>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</si>
  <si>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</si>
  <si>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</si>
  <si>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</si>
  <si>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</si>
  <si>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</si>
  <si>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</si>
  <si>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</si>
  <si>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</si>
  <si>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</si>
  <si>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</si>
  <si>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</si>
  <si>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</si>
  <si>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</si>
  <si>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</si>
  <si>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</si>
  <si>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</si>
  <si>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</si>
  <si>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</si>
  <si>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</si>
  <si>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</si>
  <si>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</si>
  <si>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</si>
  <si>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</si>
  <si>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</si>
  <si>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</si>
  <si>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</si>
  <si>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</si>
  <si>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</si>
  <si>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</si>
  <si>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</si>
  <si>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</si>
  <si>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</si>
  <si>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</si>
  <si>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</si>
  <si>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</si>
  <si>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</si>
  <si>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</si>
  <si>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</si>
  <si>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</si>
  <si>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</si>
  <si>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</si>
  <si>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</si>
  <si>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</si>
  <si>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</si>
  <si>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</si>
  <si>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</si>
  <si>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</si>
  <si>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</si>
  <si>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</si>
  <si>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</si>
  <si>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</si>
  <si>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</si>
  <si>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</si>
  <si>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</si>
  <si>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</si>
  <si>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</si>
  <si>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</si>
  <si>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</si>
  <si>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</si>
  <si>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</si>
  <si>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</si>
  <si>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</si>
  <si>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</si>
  <si>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</si>
  <si>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</si>
  <si>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</si>
  <si>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</si>
  <si>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</si>
  <si>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</si>
  <si>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</si>
  <si>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</si>
  <si>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</si>
  <si>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</si>
  <si>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</si>
  <si>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</si>
  <si>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</si>
  <si>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</si>
  <si>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</si>
  <si>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</si>
  <si>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</si>
  <si>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</si>
  <si>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</si>
  <si>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</si>
  <si>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</si>
  <si>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</si>
  <si>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</si>
  <si>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</si>
  <si>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</si>
  <si>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</si>
  <si>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</si>
  <si>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</si>
  <si>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</si>
  <si>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</si>
  <si>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</si>
  <si>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</si>
  <si>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</si>
  <si>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</si>
  <si>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</si>
  <si>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</si>
  <si>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</si>
  <si>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</si>
  <si>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</si>
  <si>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</si>
  <si>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</si>
  <si>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</si>
  <si>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</si>
  <si>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</si>
  <si>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</si>
  <si>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</si>
  <si>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</si>
  <si>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</si>
  <si>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</si>
  <si>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</si>
  <si>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</si>
  <si>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</si>
  <si>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</si>
  <si>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</si>
  <si>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</si>
  <si>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</si>
  <si>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</si>
  <si>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</si>
  <si>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</si>
  <si>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</si>
  <si>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</si>
  <si>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</si>
  <si>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</si>
  <si>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</si>
  <si>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</si>
  <si>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</si>
  <si>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</si>
  <si>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</si>
  <si>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</si>
  <si>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</si>
  <si>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</si>
  <si>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</si>
  <si>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</si>
  <si>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</si>
  <si>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</si>
  <si>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</si>
  <si>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</si>
  <si>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</si>
  <si>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</si>
  <si>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</si>
  <si>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</si>
  <si>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</si>
  <si>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</si>
  <si>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</si>
  <si>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</si>
  <si>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</si>
  <si>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</si>
  <si>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</si>
  <si>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</si>
  <si>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</si>
  <si>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</si>
  <si>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</si>
  <si>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</si>
  <si>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</si>
  <si>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</si>
  <si>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</si>
  <si>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</si>
  <si>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</si>
  <si>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</si>
  <si>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</si>
  <si>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</si>
  <si>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</si>
  <si>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</si>
  <si>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</si>
  <si>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</si>
  <si>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</si>
  <si>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</si>
  <si>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</si>
  <si>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</si>
  <si>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</si>
  <si>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</si>
  <si>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</si>
  <si>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</si>
  <si>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</si>
  <si>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</si>
  <si>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</si>
  <si>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</si>
  <si>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</si>
  <si>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</si>
  <si>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</si>
  <si>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</si>
  <si>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</si>
  <si>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</si>
  <si>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</si>
  <si>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</si>
  <si>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</si>
  <si>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</si>
  <si>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</si>
  <si>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</si>
  <si>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</si>
  <si>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</si>
  <si>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</si>
  <si>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</si>
  <si>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</si>
  <si>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</si>
  <si>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</si>
  <si>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</si>
  <si>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</si>
  <si>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</si>
  <si>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</si>
  <si>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</si>
  <si>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</si>
  <si>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</si>
  <si>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</si>
  <si>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</si>
  <si>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</si>
  <si>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</si>
  <si>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</si>
  <si>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</si>
  <si>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</si>
  <si>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</si>
  <si>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</si>
  <si>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</si>
  <si>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</si>
  <si>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</si>
  <si>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</si>
  <si>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</si>
  <si>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</si>
  <si>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</si>
  <si>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</si>
  <si>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</si>
  <si>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</si>
  <si>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</si>
  <si>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</si>
  <si>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</si>
  <si>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</si>
  <si>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</si>
  <si>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</si>
  <si>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</si>
  <si>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</si>
  <si>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</si>
  <si>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</si>
  <si>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</si>
  <si>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</si>
  <si>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</si>
  <si>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</si>
  <si>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</si>
  <si>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</si>
  <si>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</si>
  <si>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</si>
  <si>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</si>
  <si>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</si>
  <si>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</si>
  <si>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</si>
  <si>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</si>
  <si>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</si>
  <si>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</si>
  <si>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</si>
  <si>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</si>
  <si>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</si>
  <si>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</si>
  <si>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</si>
  <si>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</si>
  <si>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</si>
  <si>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</si>
  <si>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</si>
  <si>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</si>
  <si>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</si>
  <si>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</si>
  <si>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</si>
  <si>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</si>
  <si>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</si>
  <si>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</si>
  <si>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</si>
  <si>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</si>
  <si>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</si>
  <si>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</si>
  <si>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</si>
  <si>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</si>
  <si>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</si>
  <si>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</si>
  <si>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</si>
  <si>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</si>
  <si>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</si>
  <si>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</si>
  <si>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</si>
  <si>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</si>
  <si>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</si>
  <si>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</si>
  <si>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</si>
  <si>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</si>
  <si>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</si>
  <si>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</si>
  <si>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</si>
  <si>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</si>
  <si>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</si>
  <si>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</si>
  <si>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</si>
  <si>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</si>
  <si>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</si>
  <si>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</si>
  <si>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</si>
  <si>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</si>
  <si>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</si>
  <si>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</si>
  <si>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</si>
  <si>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</si>
  <si>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</si>
  <si>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</si>
  <si>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</si>
  <si>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</si>
  <si>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</si>
  <si>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</si>
  <si>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</si>
  <si>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</si>
  <si>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</si>
  <si>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</si>
  <si>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</si>
  <si>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</si>
  <si>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</si>
  <si>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</si>
  <si>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</si>
  <si>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</si>
  <si>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</si>
  <si>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</si>
  <si>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</si>
  <si>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</si>
  <si>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</si>
  <si>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</si>
  <si>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</si>
  <si>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</si>
  <si>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</si>
  <si>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</si>
  <si>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</si>
  <si>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</si>
  <si>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</si>
  <si>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</si>
  <si>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</si>
  <si>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</si>
  <si>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</si>
  <si>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</si>
  <si>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</si>
  <si>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</si>
  <si>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</si>
  <si>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</si>
  <si>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</si>
  <si>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</si>
  <si>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</si>
  <si>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</si>
  <si>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</si>
  <si>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</si>
  <si>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</si>
  <si>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</si>
  <si>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</si>
  <si>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</si>
  <si>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</si>
  <si>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</si>
  <si>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</si>
  <si>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</si>
  <si>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</si>
  <si>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</si>
  <si>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</si>
  <si>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</si>
  <si>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</si>
  <si>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</si>
  <si>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</si>
  <si>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</si>
  <si>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</si>
  <si>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</si>
  <si>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</si>
  <si>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</si>
  <si>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</si>
  <si>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</si>
  <si>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</si>
  <si>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</si>
  <si>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</si>
  <si>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</si>
  <si>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</si>
  <si>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</si>
  <si>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</si>
  <si>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</si>
  <si>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</si>
  <si>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</si>
  <si>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</si>
  <si>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</si>
  <si>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</si>
  <si>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</si>
  <si>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</si>
  <si>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</si>
  <si>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</si>
  <si>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</si>
  <si>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</si>
  <si>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</si>
  <si>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</si>
  <si>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</si>
  <si>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</si>
  <si>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</si>
  <si>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</si>
  <si>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</si>
  <si>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</si>
  <si>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</si>
  <si>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</si>
  <si>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</si>
  <si>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</si>
  <si>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</si>
  <si>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</si>
  <si>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</si>
  <si>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</si>
  <si>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</si>
  <si>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</si>
  <si>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</si>
  <si>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</si>
  <si>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</si>
  <si>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</si>
  <si>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</si>
  <si>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</si>
  <si>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</si>
  <si>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</si>
  <si>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</si>
  <si>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</si>
  <si>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</si>
  <si>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</si>
  <si>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</si>
  <si>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</si>
  <si>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</si>
  <si>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</si>
  <si>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</si>
  <si>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</si>
  <si>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</si>
  <si>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</si>
  <si>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</si>
  <si>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</si>
  <si>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</si>
  <si>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</si>
  <si>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</si>
  <si>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</si>
  <si>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</si>
  <si>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</si>
  <si>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</si>
  <si>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</si>
  <si>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</si>
  <si>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</si>
  <si>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</si>
  <si>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</si>
  <si>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</si>
  <si>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</si>
  <si>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</si>
  <si>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</si>
  <si>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</si>
  <si>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</si>
  <si>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</si>
  <si>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</si>
  <si>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</si>
  <si>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</si>
  <si>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</si>
  <si>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</si>
  <si>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</si>
  <si>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</si>
  <si>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</si>
  <si>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</si>
  <si>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</si>
  <si>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</si>
  <si>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</si>
  <si>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</si>
  <si>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</si>
  <si>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</si>
  <si>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</si>
  <si>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</si>
  <si>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</si>
  <si>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</si>
  <si>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</si>
  <si>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</si>
  <si>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</si>
  <si>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</si>
  <si>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</si>
  <si>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</si>
  <si>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</si>
  <si>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</si>
  <si>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</si>
  <si>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</si>
  <si>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</si>
  <si>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</si>
  <si>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</si>
  <si>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</si>
  <si>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</si>
  <si>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</si>
  <si>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</si>
  <si>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</si>
  <si>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</si>
  <si>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</si>
  <si>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</si>
  <si>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</si>
  <si>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</si>
  <si>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</si>
  <si>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</si>
  <si>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</si>
  <si>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</si>
  <si>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</si>
  <si>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</si>
  <si>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</si>
  <si>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</si>
  <si>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</si>
  <si>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</si>
  <si>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</si>
  <si>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</si>
  <si>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</si>
  <si>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</si>
  <si>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</si>
  <si>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</si>
  <si>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</si>
  <si>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</si>
  <si>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</si>
  <si>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</si>
  <si>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</si>
  <si>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</si>
  <si>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</si>
  <si>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</si>
  <si>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</si>
  <si>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</si>
  <si>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</si>
  <si>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</si>
  <si>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</si>
  <si>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</si>
  <si>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</si>
  <si>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</si>
  <si>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</si>
  <si>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</si>
  <si>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</si>
  <si>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</si>
  <si>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</si>
  <si>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</si>
  <si>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</si>
  <si>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</si>
  <si>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</si>
  <si>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</si>
  <si>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</si>
  <si>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</si>
  <si>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</si>
  <si>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</si>
  <si>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</si>
  <si>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</si>
  <si>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</si>
  <si>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</si>
  <si>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</si>
  <si>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</si>
  <si>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</si>
  <si>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</si>
  <si>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</si>
  <si>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</si>
  <si>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</si>
  <si>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</si>
  <si>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</si>
  <si>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</si>
  <si>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</si>
  <si>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</si>
  <si>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</si>
  <si>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</si>
  <si>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</si>
  <si>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</si>
  <si>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</si>
  <si>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</si>
  <si>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</si>
  <si>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</si>
  <si>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</si>
  <si>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</si>
  <si>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</si>
  <si>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</si>
  <si>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</si>
  <si>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</si>
  <si>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</si>
  <si>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</si>
  <si>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</si>
  <si>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</si>
  <si>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</si>
  <si>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</si>
  <si>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</si>
  <si>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</si>
  <si>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</si>
  <si>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</si>
  <si>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</si>
  <si>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</si>
  <si>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</si>
  <si>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</si>
  <si>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</si>
  <si>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</si>
  <si>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</si>
  <si>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</si>
  <si>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</si>
  <si>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</si>
  <si>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</si>
  <si>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</si>
  <si>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</si>
  <si>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</si>
  <si>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</si>
  <si>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</si>
  <si>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</si>
  <si>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</si>
  <si>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</si>
  <si>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</si>
  <si>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</si>
  <si>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</si>
  <si>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</si>
  <si>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</si>
  <si>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</si>
  <si>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</si>
  <si>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</si>
  <si>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</si>
  <si>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</si>
  <si>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</si>
  <si>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</si>
  <si>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</si>
  <si>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</si>
  <si>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</si>
  <si>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</si>
  <si>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</si>
  <si>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</si>
  <si>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</si>
  <si>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</si>
  <si>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</si>
  <si>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</si>
  <si>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</si>
  <si>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</si>
  <si>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</si>
  <si>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</si>
  <si>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</si>
  <si>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</si>
  <si>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</si>
  <si>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</si>
  <si>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</si>
  <si>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</si>
  <si>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</si>
  <si>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</si>
  <si>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</si>
  <si>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</si>
  <si>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</si>
  <si>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</si>
  <si>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</si>
  <si>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</si>
  <si>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</si>
  <si>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</si>
  <si>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</si>
  <si>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</si>
  <si>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</si>
  <si>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</si>
  <si>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</si>
  <si>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</si>
  <si>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</si>
  <si>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</si>
  <si>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</si>
  <si>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</si>
  <si>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</si>
  <si>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</si>
  <si>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</si>
  <si>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</si>
  <si>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</si>
  <si>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</si>
  <si>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</si>
  <si>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</si>
  <si>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</si>
  <si>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</si>
  <si>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</si>
  <si>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</si>
  <si>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</si>
  <si>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</si>
  <si>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</si>
  <si>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</si>
  <si>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</si>
  <si>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</si>
  <si>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</si>
  <si>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</si>
  <si>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</si>
  <si>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</si>
  <si>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</si>
  <si>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</si>
  <si>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</si>
  <si>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</si>
  <si>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</si>
  <si>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</si>
  <si>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</si>
  <si>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</si>
  <si>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</si>
  <si>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</si>
  <si>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</si>
  <si>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</si>
  <si>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</si>
  <si>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</si>
  <si>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</si>
  <si>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</si>
  <si>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</si>
  <si>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</si>
  <si>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</si>
  <si>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</si>
  <si>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</si>
  <si>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</si>
  <si>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</si>
  <si>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</si>
  <si>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</si>
  <si>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</si>
  <si>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</si>
  <si>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</si>
  <si>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</si>
  <si>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</si>
  <si>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</si>
  <si>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</si>
  <si>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</si>
  <si>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</si>
  <si>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</si>
  <si>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</si>
  <si>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</si>
  <si>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</si>
  <si>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</si>
  <si>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</si>
  <si>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</si>
  <si>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</si>
  <si>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</si>
  <si>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</si>
  <si>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</si>
  <si>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</si>
  <si>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</si>
  <si>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</si>
  <si>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</si>
  <si>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</si>
  <si>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</si>
  <si>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</si>
  <si>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</si>
  <si>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</si>
  <si>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</si>
  <si>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</si>
  <si>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</si>
  <si>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</si>
  <si>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</si>
  <si>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</si>
  <si>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</si>
  <si>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</si>
  <si>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</si>
  <si>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</si>
  <si>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</si>
  <si>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</si>
  <si>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</si>
  <si>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</si>
  <si>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</si>
  <si>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</si>
  <si>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</si>
  <si>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</si>
  <si>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</si>
  <si>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</si>
  <si>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</si>
  <si>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</si>
  <si>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</si>
  <si>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</si>
  <si>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(456.2) Revenues from Distribution of Electricity of Others</t>
  </si>
  <si>
    <t xml:space="preserve">  Residential Sales</t>
  </si>
  <si>
    <t xml:space="preserve">  Commercial and Industrial Sales</t>
  </si>
  <si>
    <t xml:space="preserve">    Small (or Commercial) (See Instr. 6)</t>
  </si>
  <si>
    <t xml:space="preserve">    Large (or Industrial) (See Instr. 6)</t>
  </si>
  <si>
    <t xml:space="preserve">    Public Street and Highway Lighting</t>
  </si>
  <si>
    <t xml:space="preserve">    Other Sales to Public Authorities</t>
  </si>
  <si>
    <t xml:space="preserve">    Sales to Railroads and Railways</t>
  </si>
  <si>
    <t xml:space="preserve">    Interdepartmental Sales</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</si>
  <si>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</si>
  <si>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</si>
  <si>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</si>
  <si>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</si>
  <si>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</si>
  <si>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</si>
  <si>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</si>
  <si>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</si>
  <si>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</si>
  <si>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</si>
  <si>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</si>
  <si>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</si>
  <si>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</si>
  <si>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</si>
  <si>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</si>
  <si>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</si>
  <si>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</si>
  <si>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</si>
  <si>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</si>
  <si>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</si>
  <si>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</si>
  <si>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</si>
  <si>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</si>
  <si>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</si>
  <si>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</si>
  <si>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</si>
  <si>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</si>
  <si>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</si>
  <si>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</si>
  <si>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</si>
  <si>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</si>
  <si>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</si>
  <si>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</si>
  <si>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</si>
  <si>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</si>
  <si>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</si>
  <si>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</si>
  <si>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</si>
  <si>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</si>
  <si>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</si>
  <si>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</si>
  <si>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</si>
  <si>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</si>
  <si>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</si>
  <si>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</si>
  <si>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</si>
  <si>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</si>
  <si>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</si>
  <si>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</si>
  <si>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</si>
  <si>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</si>
  <si>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</si>
  <si>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</si>
  <si>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</si>
  <si>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</si>
  <si>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</si>
  <si>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</si>
  <si>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</si>
  <si>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</si>
  <si>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</si>
  <si>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</si>
  <si>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</si>
  <si>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</si>
  <si>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</si>
  <si>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</si>
  <si>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</si>
  <si>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</si>
  <si>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</si>
  <si>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</si>
  <si>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</si>
  <si>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</si>
  <si>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</si>
  <si>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</si>
  <si>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</si>
  <si>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</si>
  <si>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</si>
  <si>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</si>
  <si>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</si>
  <si>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</si>
  <si>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</si>
  <si>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</si>
  <si>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</si>
  <si>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</si>
  <si>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</si>
  <si>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</si>
  <si>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</si>
  <si>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</si>
  <si>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</si>
  <si>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</si>
  <si>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</si>
  <si>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</si>
  <si>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</si>
  <si>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</si>
  <si>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</si>
  <si>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</si>
  <si>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</si>
  <si>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</si>
  <si>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</si>
  <si>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</si>
  <si>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</si>
  <si>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</si>
  <si>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</si>
  <si>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</si>
  <si>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</si>
  <si>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</si>
  <si>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</si>
  <si>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</si>
  <si>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</si>
  <si>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</si>
  <si>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</si>
  <si>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</si>
  <si>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</si>
  <si>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</si>
  <si>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</si>
  <si>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</si>
  <si>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</si>
  <si>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</si>
  <si>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</si>
  <si>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</si>
  <si>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</si>
  <si>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</si>
  <si>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</si>
  <si>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</si>
  <si>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</si>
  <si>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</si>
  <si>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</si>
  <si>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</si>
  <si>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</si>
  <si>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</si>
  <si>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</si>
  <si>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</si>
  <si>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</si>
  <si>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</si>
  <si>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</si>
  <si>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</si>
  <si>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</si>
  <si>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</si>
  <si>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</si>
  <si>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</si>
  <si>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</si>
  <si>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</si>
  <si>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</si>
  <si>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</si>
  <si>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</si>
  <si>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</si>
  <si>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</si>
  <si>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</si>
  <si>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</si>
  <si>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</si>
  <si>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</si>
  <si>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</si>
  <si>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</si>
  <si>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</si>
  <si>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</si>
  <si>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</si>
  <si>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</si>
  <si>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</si>
  <si>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</si>
  <si>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</si>
  <si>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</si>
  <si>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</si>
  <si>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</si>
  <si>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</si>
  <si>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</si>
  <si>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</si>
  <si>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</si>
  <si>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</si>
  <si>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</si>
  <si>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</si>
  <si>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</si>
  <si>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</si>
  <si>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</si>
  <si>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</si>
  <si>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Formula should = Pg 300, L 38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</si>
  <si>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</si>
  <si>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</si>
  <si>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</si>
  <si>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</si>
  <si>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</si>
  <si>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</si>
  <si>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</si>
  <si>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</si>
  <si>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</si>
  <si>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</si>
  <si>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</si>
  <si>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</si>
  <si>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</si>
  <si>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</si>
  <si>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</si>
  <si>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</si>
  <si>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</si>
  <si>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</si>
  <si>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</si>
  <si>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</si>
  <si>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</si>
  <si>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</si>
  <si>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</si>
  <si>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</si>
  <si>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</si>
  <si>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</si>
  <si>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</si>
  <si>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</si>
  <si>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</si>
  <si>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</si>
  <si>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</si>
  <si>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</si>
  <si>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</si>
  <si>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</si>
  <si>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</si>
  <si>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</si>
  <si>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</si>
  <si>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</si>
  <si>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</si>
  <si>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</si>
  <si>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</si>
  <si>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</si>
  <si>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</si>
  <si>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</si>
  <si>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</si>
  <si>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</si>
  <si>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</si>
  <si>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</si>
  <si>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</si>
  <si>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</si>
  <si>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</si>
  <si>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</si>
  <si>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</si>
  <si>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</si>
  <si>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</si>
  <si>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</si>
  <si>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</si>
  <si>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</si>
  <si>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</si>
  <si>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</si>
  <si>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</si>
  <si>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</si>
  <si>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</si>
  <si>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</si>
  <si>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</si>
  <si>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</si>
  <si>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</si>
  <si>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</si>
  <si>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</si>
  <si>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</si>
  <si>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</si>
  <si>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</si>
  <si>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</si>
  <si>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</si>
  <si>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</si>
  <si>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</si>
  <si>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</si>
  <si>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</si>
  <si>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</si>
  <si>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</si>
  <si>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</si>
  <si>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</si>
  <si>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</si>
  <si>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</si>
  <si>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</si>
  <si>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</si>
  <si>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</si>
  <si>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</si>
  <si>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</si>
  <si>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</si>
  <si>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</si>
  <si>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</si>
  <si>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</si>
  <si>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</si>
  <si>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</si>
  <si>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</si>
  <si>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</si>
  <si>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</si>
  <si>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</si>
  <si>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</si>
  <si>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</si>
  <si>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</si>
  <si>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</si>
  <si>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</si>
  <si>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</si>
  <si>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</si>
  <si>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</si>
  <si>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</si>
  <si>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</si>
  <si>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</si>
  <si>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</si>
  <si>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</si>
  <si>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</si>
  <si>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</si>
  <si>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</si>
  <si>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</si>
  <si>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</si>
  <si>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</si>
  <si>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t>Formula should = Pg 301, L 15+23+24+33 (f)</t>
  </si>
  <si>
    <r>
      <t xml:space="preserve">Formula should = Pg 301, L </t>
    </r>
    <r>
      <rPr>
        <b/>
        <i/>
        <sz val="12"/>
        <rFont val="Arial"/>
        <family val="2"/>
      </rPr>
      <t xml:space="preserve">15+23+24+33 </t>
    </r>
    <r>
      <rPr>
        <sz val="12"/>
        <rFont val="Arial"/>
        <family val="2"/>
      </rPr>
      <t>(d)</t>
    </r>
  </si>
  <si>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</si>
  <si>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</si>
  <si>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</si>
  <si>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Pg 300, L 37-(14+24+33) (b)</t>
  </si>
  <si>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</si>
  <si>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</si>
  <si>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</si>
  <si>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</si>
  <si>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</si>
  <si>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</si>
  <si>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</si>
  <si>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</si>
  <si>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</si>
  <si>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</si>
  <si>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</si>
  <si>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</si>
  <si>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</si>
  <si>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</si>
  <si>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</si>
  <si>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</si>
  <si>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</si>
  <si>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</si>
  <si>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</si>
  <si>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</si>
  <si>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</si>
  <si>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</si>
  <si>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</si>
  <si>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</si>
  <si>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</si>
  <si>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</si>
  <si>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</si>
  <si>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</si>
  <si>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</si>
  <si>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</si>
  <si>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</si>
  <si>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</si>
  <si>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</si>
  <si>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Pg 300, L 29=&gt;32 (b)</t>
  </si>
  <si>
    <t xml:space="preserve">  Other Ultimate Consumers</t>
  </si>
  <si>
    <t>Pg 301, L 29=&gt;32 (d)</t>
  </si>
  <si>
    <t>Pg 205, L 16 (g)</t>
  </si>
  <si>
    <t>Pg 205, L 25 (g)</t>
  </si>
  <si>
    <t>Pg 205, L 35 (g)</t>
  </si>
  <si>
    <t>1/1/2015</t>
  </si>
  <si>
    <t>12/31/2015</t>
  </si>
  <si>
    <t>3/15/2015</t>
  </si>
  <si>
    <t>Deferred Gains from Disposition of Utility Plant</t>
  </si>
  <si>
    <t>Reacquired Bonds</t>
  </si>
  <si>
    <t>Daly, Kenneth D.</t>
  </si>
  <si>
    <t xml:space="preserve">Doxsee, David    </t>
  </si>
  <si>
    <t xml:space="preserve">Liddle, Evelyn </t>
  </si>
  <si>
    <t xml:space="preserve">Bruckner, John            </t>
  </si>
  <si>
    <t xml:space="preserve">Warren, Cheryl A.             </t>
  </si>
  <si>
    <t xml:space="preserve">President   </t>
  </si>
  <si>
    <t xml:space="preserve">Board of Directors </t>
  </si>
  <si>
    <t xml:space="preserve">Senior Vice President </t>
  </si>
  <si>
    <t>Resignations</t>
  </si>
  <si>
    <t>---------------------------------------</t>
  </si>
  <si>
    <t xml:space="preserve">Madej, James - 10/7/2015            </t>
  </si>
  <si>
    <t xml:space="preserve">Owyang, Colin - 2/28/2015     </t>
  </si>
  <si>
    <t>Appointments</t>
  </si>
  <si>
    <t xml:space="preserve">Turrini, Ross - 10/8/2015  </t>
  </si>
  <si>
    <t xml:space="preserve">Macklin, Ronald J - 10/8/2015       </t>
  </si>
  <si>
    <t xml:space="preserve">Way, David C. - 10/8/2015 </t>
  </si>
  <si>
    <t>Chief Finanical Officer</t>
  </si>
  <si>
    <t>Salary disclosure includes amounts that have been allocated to Niagara Mohawk Power Corporation (reporting entity). The salary amount allocated to other companies was $170,622. These salary amounts exclude incentive compensation payments and reflect base salary paid by the company from 1-1-2015 through 12-31-2015.</t>
  </si>
  <si>
    <t>Ln 2</t>
  </si>
  <si>
    <t>Ln 3</t>
  </si>
  <si>
    <t>Ln 4</t>
  </si>
  <si>
    <t>Ln 5</t>
  </si>
  <si>
    <t>Ln 6</t>
  </si>
  <si>
    <t>Salary disclosure includes amounts that have been allocated to Niagara Mohawk Power Corporation (reporting entity). The salary amount allocated to other companies was $93,789.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</si>
  <si>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$188,259.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</si>
  <si>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$79,754.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</si>
  <si>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$177,812. These salary amounts exclude incentive compensation payments and reflect base salary paid by the company from 1-1-2015 through 12-31-2015.</t>
  </si>
  <si>
    <t>Other:</t>
  </si>
  <si>
    <t>Includes remuneration items such as imputed value of automobiles, financial planning, annual physical, health club, performance bonuses, and other miscellaneous payments</t>
  </si>
  <si>
    <t>Ln 7</t>
  </si>
  <si>
    <t>Ln 14</t>
  </si>
  <si>
    <t>Ln 15</t>
  </si>
  <si>
    <t>Ln 20</t>
  </si>
  <si>
    <t>Ln 21</t>
  </si>
  <si>
    <t>Ln22</t>
  </si>
  <si>
    <t xml:space="preserve"> Syracuse, NY 13202</t>
  </si>
  <si>
    <t>December 31, 2015</t>
  </si>
  <si>
    <t>N/A</t>
  </si>
  <si>
    <t>Chris McConnachie, Vice President, N.Y. Controller</t>
  </si>
  <si>
    <t xml:space="preserve">One Metrotech Center </t>
  </si>
  <si>
    <t>Brooklyn, NY 11201</t>
  </si>
  <si>
    <t xml:space="preserve">The Official books of record are kept at: Niagara Mohawk- A National Grid Company </t>
  </si>
  <si>
    <t xml:space="preserve">300 Erie Boulevard West </t>
  </si>
  <si>
    <t>Syracuse, NY 13202</t>
  </si>
  <si>
    <t>New York - Certificate of Consolidation filed January 5, 1950, pursuant to sections 26-a and 86 of the Stock Corporation Law and to Subdivision 4 of Section II of the Transportation Corporation Law of the State of New York.</t>
  </si>
  <si>
    <t>Purchase, transmission, distribution and sale of electricity and purchase, transmission, distribution and sale of natural gas in the State of New York.</t>
  </si>
  <si>
    <t>On March 18, 1999, Niagara Mohawk Power Corporation ("Niagara Mohawk")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 owned subsidiary of Holdings. Niagara Mohawk's preferred stock and debt were not exchanged as part of the share exchange and continue as obligations of Niagara Mohawk.                                                                                                                                                                                                                                                On January 30, 2002, Holdings was acquired by National Grid USA for approximately $3 billion in cash and American Depository shares in exchange for all of Holdings common outstanding shares. National Grid USA is a wholly-owned subsidiary of National Grid plc.</t>
  </si>
  <si>
    <t>NM Properties, Inc.</t>
  </si>
  <si>
    <t>1) A real estate subsidiary operating</t>
  </si>
  <si>
    <t>exclusively in the State of New York that owns</t>
  </si>
  <si>
    <t>100% of Land Management and Development, Inc.;</t>
  </si>
  <si>
    <t>Landwest, Inc.; Upper Hudson</t>
  </si>
  <si>
    <t>Development, Inc.; and 65 Willis Lane, Inc.</t>
  </si>
  <si>
    <t>Land Management and Development, Inc. owns</t>
  </si>
  <si>
    <t>controlling interest in Port of the Islands</t>
  </si>
  <si>
    <t>North LLC.</t>
  </si>
  <si>
    <t>[x]</t>
  </si>
  <si>
    <t>Niagara Mohawk Holdings, Inc.</t>
  </si>
  <si>
    <t>300 Erie Boulevard West</t>
  </si>
  <si>
    <t>Syracuse, NY  13202</t>
  </si>
  <si>
    <t>Niagara Mohawk has 187,364,863 shares outstanding, which are all held by Holdings and are not traded.</t>
  </si>
  <si>
    <t>In its September 12, 2007, "Order Authorizing Acquisition subject to Conditions and Making Some Revenue</t>
  </si>
  <si>
    <t>Requirement Determinations for KeySpan Energy Delivery New York and KeySpan Energy Delivery Long Island",</t>
  </si>
  <si>
    <t>issued in Case 06-M-0878, the NYPSC authorized the merger of KeySpan Corporation and National Grid subject to the</t>
  </si>
  <si>
    <t>adoption of various financial and other conditions. One of the conditions was the requirement that the Company issue a</t>
  </si>
  <si>
    <t>class of preferred stock having one share (the “Golden Share”), subordinate to any existing preferred stock, the holder</t>
  </si>
  <si>
    <t>of which would have voting rights that limit the Company’s right to commence any voluntary bankruptcy, liquidation,</t>
  </si>
  <si>
    <t>receivership or similar proceeding without the consent of the holder of such share of stock. The NYPSC subsequently</t>
  </si>
  <si>
    <t>authorized the issuance of the Golden Share to a trustee, GSS Holdings, Inc. ("GSS"), who will hold the Golden Share</t>
  </si>
  <si>
    <t>subject to a Services and Indemnity Agreement requiring GSS to vote the Golden Share in the best interests of New</t>
  </si>
  <si>
    <t>York State. The Golden Share was issued by the Company on July 8, 2011.</t>
  </si>
  <si>
    <t>(1)  [x ]  An Original</t>
  </si>
  <si>
    <t xml:space="preserve">          Amortization of Debt Discount and Expense</t>
  </si>
  <si>
    <t xml:space="preserve">          Amortization of Regulatory Debit </t>
  </si>
  <si>
    <t xml:space="preserve">          Amortization of Losses on Reaquired Debt</t>
  </si>
  <si>
    <t xml:space="preserve">         Net Increase in Deferred Credits </t>
  </si>
  <si>
    <t xml:space="preserve">         Net Decrease(Increase) in Prepaid and Other Current Assets </t>
  </si>
  <si>
    <t xml:space="preserve">         Cost of Removal</t>
  </si>
  <si>
    <t xml:space="preserve">   Affiliate Moneypool Lending and Receivables/Payables, Net</t>
  </si>
  <si>
    <t xml:space="preserve">   Net Increase (Decrease) in Special Deposits</t>
  </si>
  <si>
    <t xml:space="preserve">         Change in Advances from Associated Companies</t>
  </si>
  <si>
    <t>Balance of Account 219 at Beginning of Preceding Year</t>
  </si>
  <si>
    <t>Preceding Year Reclassification from Account 219 Net Income</t>
  </si>
  <si>
    <t>Preceding Year Changes in Fair Value</t>
  </si>
  <si>
    <t>Total (lines 2 and 3)</t>
  </si>
  <si>
    <t>Balance of Account 219 at End of Preceding Quarter/Year</t>
  </si>
  <si>
    <t>Balance of Account 219 at Beginningof Preceding Quarter/Year</t>
  </si>
  <si>
    <t>Current Year Reclassifications From Account 219 to Net Income</t>
  </si>
  <si>
    <t>Current Year Changes In Fair Value</t>
  </si>
  <si>
    <t>Total (lines 7 and 8)</t>
  </si>
  <si>
    <t>Balance of Account 219 at End of Current Year</t>
  </si>
  <si>
    <t>Mill Street Hydro</t>
  </si>
  <si>
    <t>Land and Water Rights</t>
  </si>
  <si>
    <t>Watertown NY</t>
  </si>
  <si>
    <t>Authorized by NYS PSC</t>
  </si>
  <si>
    <t>Case 10150</t>
  </si>
  <si>
    <t>Hydro Development Group, Inc</t>
  </si>
  <si>
    <t>Hydroelectric Plant and Land</t>
  </si>
  <si>
    <t>Theresa NY</t>
  </si>
  <si>
    <t>Case 28689</t>
  </si>
  <si>
    <t>Rights, Watertown, NY</t>
  </si>
  <si>
    <t>Union Falls Hydropower</t>
  </si>
  <si>
    <t>Limited Partnership</t>
  </si>
  <si>
    <t>Rights, Town of Black Brook, NY</t>
  </si>
  <si>
    <t>Middle Falls Limited Partnership</t>
  </si>
  <si>
    <t>Rights, Town of Easton and</t>
  </si>
  <si>
    <t>Greenwich</t>
  </si>
  <si>
    <t>Case 88-E-087</t>
  </si>
  <si>
    <t>South Glens Falls Limited</t>
  </si>
  <si>
    <t>Water and Land Rights</t>
  </si>
  <si>
    <t>Village of South Glens Falls</t>
  </si>
  <si>
    <t>Case 91-E-1119</t>
  </si>
  <si>
    <t>Northern Electric Power</t>
  </si>
  <si>
    <t>Land and Water Rights, Former</t>
  </si>
  <si>
    <t>Company L.P.</t>
  </si>
  <si>
    <t>Hudson Falls Hydro Station</t>
  </si>
  <si>
    <t>Northern Electric Power Company</t>
  </si>
  <si>
    <t>L.P.</t>
  </si>
  <si>
    <t>Moreau Hydro Station</t>
  </si>
  <si>
    <t>Town of Moreau</t>
  </si>
  <si>
    <t>DISTRIBUTION</t>
  </si>
  <si>
    <t>`N Syracuse Sub Getaways</t>
  </si>
  <si>
    <t>1001 Main St. - Ciminelli Medical O</t>
  </si>
  <si>
    <t>149 Swan Street</t>
  </si>
  <si>
    <t>7780.08 NYSDOT Rt 971U/Raquette Riv</t>
  </si>
  <si>
    <t>95556 Miner Street - Rebuild</t>
  </si>
  <si>
    <t>Boyntonvil 33351-John Snyder Rd Ext</t>
  </si>
  <si>
    <t>Buffalo Sta 56- upgrade 4 Xfmrs</t>
  </si>
  <si>
    <t>Buffalo Station 122 Rebuild - Sub</t>
  </si>
  <si>
    <t>Buffalo Station 27 Rebuild - Sta</t>
  </si>
  <si>
    <t>Buffalo Station 37 Rebuild - Sub</t>
  </si>
  <si>
    <t>Buffalo Station 49 - UG Upgrades</t>
  </si>
  <si>
    <t>Butler 53 - Add breaker for 53 ckt</t>
  </si>
  <si>
    <t>Cent NY-Dist-Damage/Failure Blanket</t>
  </si>
  <si>
    <t>Cent NY-General-Genl Equip Blanket</t>
  </si>
  <si>
    <t>Collins Station - Replace Transform</t>
  </si>
  <si>
    <t>CR- Convert CR 57 on Whitaker 53</t>
  </si>
  <si>
    <t>CR- Starr Rd 51 Hwy 222 Conversion</t>
  </si>
  <si>
    <t>CR-Ash Street-13.2kV Feeder 22352</t>
  </si>
  <si>
    <t>DeLaet's Landing DxD</t>
  </si>
  <si>
    <t>Delanson 51 - Route 7 Rebuild/Conve</t>
  </si>
  <si>
    <t>DLine -To expand Rock Cut Sub Retir</t>
  </si>
  <si>
    <t>DOT - 3028.11 Rt 281 Cortland</t>
  </si>
  <si>
    <t>DOT PIN 3754.56 Connective Corridor</t>
  </si>
  <si>
    <t>E Watertown Circuit Switcher Failed</t>
  </si>
  <si>
    <t>East NY-Dist-Meter Blanket</t>
  </si>
  <si>
    <t>East NY-Genl Equip Budgetary Reserv</t>
  </si>
  <si>
    <t>Frankhauser New Station - Line Work</t>
  </si>
  <si>
    <t>FRE16_Drainage Improvements PHASE2</t>
  </si>
  <si>
    <t>FY16 ENY Secondary Cable Replace</t>
  </si>
  <si>
    <t>Gilbert Mills Xfmr Upgrade-Xfmr</t>
  </si>
  <si>
    <t>Harris 54 Relief</t>
  </si>
  <si>
    <t>I&amp;M - NW D-Line OH Work From Insp</t>
  </si>
  <si>
    <t>I&amp;M - NW D-Line UG Work From Insp</t>
  </si>
  <si>
    <t>IE-NC Cable Replacements</t>
  </si>
  <si>
    <t>Install EMS at Rock City Sub with D</t>
  </si>
  <si>
    <t>INVP 2935 US Mobile Device Refresh</t>
  </si>
  <si>
    <t>IROQUOIS APARTMENTS LLC URD</t>
  </si>
  <si>
    <t>Liberty Street Station 94-Replace T</t>
  </si>
  <si>
    <t>LMR Land Mobile Radio System</t>
  </si>
  <si>
    <t>Military Road 210 - Install TB#2</t>
  </si>
  <si>
    <t>Milton Ave 2nd Switchgear</t>
  </si>
  <si>
    <t xml:space="preserve">Mohawk Harbor Development Civil </t>
  </si>
  <si>
    <t>MV-Poland 62258 Route 8 Reconducto</t>
  </si>
  <si>
    <t>Nassau Station #113 - EMS Expansion</t>
  </si>
  <si>
    <t>NC ARP Breakers &amp; Reclosers</t>
  </si>
  <si>
    <t>NE ARP Breakers &amp; Reclosers</t>
  </si>
  <si>
    <t>New Cicero Substation DSub</t>
  </si>
  <si>
    <t>New Dist Sub - Tonawanda NYW DSub</t>
  </si>
  <si>
    <t>New Mobile Sub 9E</t>
  </si>
  <si>
    <t>New Sonora Way Sub - D-Line</t>
  </si>
  <si>
    <t>NR-Mill St-Failed Ductline</t>
  </si>
  <si>
    <t>NR-Sunday Creek 87651-StillwaterRd-</t>
  </si>
  <si>
    <t>NR-W.Adams87554-Church St</t>
  </si>
  <si>
    <t>NW ARP Breakers &amp; Reclosers</t>
  </si>
  <si>
    <t>NY RTU Program - DxT Subs</t>
  </si>
  <si>
    <t>OAK RUN ESTATES URD F10551 CONVSN</t>
  </si>
  <si>
    <t>PIN 5757.18 Kenmore Ave</t>
  </si>
  <si>
    <t>PS&amp;I Activity - New York</t>
  </si>
  <si>
    <t>Queensbury DLine Re-route Getaways</t>
  </si>
  <si>
    <t>REP - Dist Subs Without RTUs</t>
  </si>
  <si>
    <t>Riverside 28855 UG Cable Replaceme.</t>
  </si>
  <si>
    <t>Rock Cut  #286 2nd Tranf and Metalc</t>
  </si>
  <si>
    <t>Shawnee Road 76</t>
  </si>
  <si>
    <t>Sodeman Rd Station - new station -</t>
  </si>
  <si>
    <t>Sonora Way 115 - 13.2kV Substation</t>
  </si>
  <si>
    <t>Station 129 Brompton Rd - EMS Expan</t>
  </si>
  <si>
    <t>Station 139 Martin Rd - EMS Expan</t>
  </si>
  <si>
    <t>Telecom and Radio Equipment</t>
  </si>
  <si>
    <t>Temple Relay repl for Ash St line</t>
  </si>
  <si>
    <t>Two Mile Creek Rd - Dline</t>
  </si>
  <si>
    <t xml:space="preserve">UCD-Park South -Myrtle Ave, Albany </t>
  </si>
  <si>
    <t>UG Cable Repl Temple Street Fdr 243</t>
  </si>
  <si>
    <t>Valley Sand &amp; Gravel, Avon NY</t>
  </si>
  <si>
    <t>Van Dyke Station - New 115/13.2kV s</t>
  </si>
  <si>
    <t>Van Dyke Station - New 53 Dist Feed</t>
  </si>
  <si>
    <t>West Hamlin #82 - Install Transform</t>
  </si>
  <si>
    <t>West NY-Dist-Meter Blanket</t>
  </si>
  <si>
    <t>Whitehall 51 Conversion</t>
  </si>
  <si>
    <t>Whitesboro Flood Mitigation</t>
  </si>
  <si>
    <t>Wilton #1 TB1 D/F Replacement</t>
  </si>
  <si>
    <t>WoodstreamFarms-UG-Lighting</t>
  </si>
  <si>
    <t>23kV UG Perry St Ratio Banks</t>
  </si>
  <si>
    <t>Amsterdam-Rotterdam3/4 Relocation</t>
  </si>
  <si>
    <t>Batavia Station Relay Replacement</t>
  </si>
  <si>
    <t>Br F-Taylorville 3-4 ACR</t>
  </si>
  <si>
    <t>Breaker T Repl Program 4-69kV NYE</t>
  </si>
  <si>
    <t>Breaker T Repl Program 4-69kV NYW</t>
  </si>
  <si>
    <t>Buffalo 23kV Rec.-Sen. 1,2,3,19,31S</t>
  </si>
  <si>
    <t>Buffalo Station 27 Rebuild - 23 kV</t>
  </si>
  <si>
    <t>Callanan Tap - Rebuild exist 34.5ln</t>
  </si>
  <si>
    <t>Central Breaker Upgrades - Ash</t>
  </si>
  <si>
    <t>CIP v5-US CNI (NMPC-High/Med)</t>
  </si>
  <si>
    <t>Circuit Breaker Reclosr Rpl NYC TXD</t>
  </si>
  <si>
    <t>Clay - GE 14 Reconductoring</t>
  </si>
  <si>
    <t>Clay Substation Reconfiguration</t>
  </si>
  <si>
    <t xml:space="preserve">Clay-Teall#10,Clay-Dewitt#3 Recond </t>
  </si>
  <si>
    <t>Colton-Replace CBs and Disconnects</t>
  </si>
  <si>
    <t>Conductor Clearance - NY Program</t>
  </si>
  <si>
    <t>Construct Five Mile Station</t>
  </si>
  <si>
    <t xml:space="preserve">Construct Five Mile Station - Line </t>
  </si>
  <si>
    <t>Curtiss Bldg - 23kV Cables 23E&amp;27E</t>
  </si>
  <si>
    <t>Eastover - Add 2nd Bank</t>
  </si>
  <si>
    <t>EDIC - 345-230kV TB2 RECONNECT</t>
  </si>
  <si>
    <t>Edic - New Control House</t>
  </si>
  <si>
    <t>Edic/N Scotland-NG Assoc work-TOTS</t>
  </si>
  <si>
    <t>Edic-MVEDGE Customer Connection</t>
  </si>
  <si>
    <t>Elm St #1 TRF Asset Replacement</t>
  </si>
  <si>
    <t>Elm St Relief_Add 4th Xfer</t>
  </si>
  <si>
    <t>Falconer-HH 153-154 T1160-T1170 ACR</t>
  </si>
  <si>
    <t>Five Mile to Homer Hill reconduct</t>
  </si>
  <si>
    <t>FY16 345kV Laminated Arm Replacemen</t>
  </si>
  <si>
    <t>Gard-Dun 141-142 T1260-T1270 ACR</t>
  </si>
  <si>
    <t>Gardenville Rebuild</t>
  </si>
  <si>
    <t>Gardenville-Rebuild Line Relocation</t>
  </si>
  <si>
    <t>Geres Lock - Rplc R815 OCB</t>
  </si>
  <si>
    <t>Harris Road Substation Expansion</t>
  </si>
  <si>
    <t>Hartfield-S. Dow 859 Refurbish</t>
  </si>
  <si>
    <t>Higley-Repl Fuses w/Ckt Switcher</t>
  </si>
  <si>
    <t>Homer Hill-Bennett 157 T1340 ACR</t>
  </si>
  <si>
    <t>IHC Capital Small Tools 5210-T NY</t>
  </si>
  <si>
    <t xml:space="preserve">Inghams Phase Shifting Transformer </t>
  </si>
  <si>
    <t>Lasher Road Substation</t>
  </si>
  <si>
    <t>Leeds - Replace U Series Relays</t>
  </si>
  <si>
    <t>Leeds Station Service</t>
  </si>
  <si>
    <t>Menands Cntrl Bldg &amp; Relay Replcmt</t>
  </si>
  <si>
    <t>Mohawk River Crossing D-F</t>
  </si>
  <si>
    <t>Mohican Battenkill#15 Rebuild Recon</t>
  </si>
  <si>
    <t>Mountain upgrade 115 - 34.5kV trans</t>
  </si>
  <si>
    <t>N Troy-Hoosick #5 Sw 511 &amp; 522 Repl</t>
  </si>
  <si>
    <t>N. Ashford-Nuclear Fuel Services 81</t>
  </si>
  <si>
    <t>NERC CIP - NMPC</t>
  </si>
  <si>
    <t>New Elbridge - State St Line</t>
  </si>
  <si>
    <t>New Scotland - replace 345kV OCBs</t>
  </si>
  <si>
    <t>Nine Mile 2 Uprate</t>
  </si>
  <si>
    <t>North LeRoy TRF #1 Replacement</t>
  </si>
  <si>
    <t>North Ogdensburg Relay Replacement</t>
  </si>
  <si>
    <t>NY Inspection Repairs - Capital</t>
  </si>
  <si>
    <t xml:space="preserve">NYPA's Marcy So Series Compensator </t>
  </si>
  <si>
    <t xml:space="preserve">NYSEG-LF Intercnt.115/34.5kV Sta. </t>
  </si>
  <si>
    <t xml:space="preserve">Packard 77/78 Series Reactors </t>
  </si>
  <si>
    <t>Packard Relays line 191 to 195</t>
  </si>
  <si>
    <t>Partridge St.-Riverside-Repl PW</t>
  </si>
  <si>
    <t>Porter-Rotterdam 31 T4210 ACR</t>
  </si>
  <si>
    <t>Queensbury TB3 &amp; TB4 upgrades (sub)</t>
  </si>
  <si>
    <t>Reactor at Unionville Sub for #7&amp;#9</t>
  </si>
  <si>
    <t>Reconfigure Elbridge Sub</t>
  </si>
  <si>
    <t xml:space="preserve">Re-route New Scotland #7&amp;#9 Lines </t>
  </si>
  <si>
    <t>Rome 115 kV Station</t>
  </si>
  <si>
    <t>Royal (New Harper) TxT Substation</t>
  </si>
  <si>
    <t>Schuyler Rd Repl 918 928 CirSws</t>
  </si>
  <si>
    <t>Seneca D/F #4 TRF Replacement</t>
  </si>
  <si>
    <t>Seneca Terminal TB3 Replacement</t>
  </si>
  <si>
    <t>Sewalls Island #2 TRF Replacement</t>
  </si>
  <si>
    <t>Spier Rotterdam NEW Line</t>
  </si>
  <si>
    <t>Spier-West 9 T5770 ACR</t>
  </si>
  <si>
    <t>System Spare TRF eastern NY</t>
  </si>
  <si>
    <t>Teall Ave. Transformer Replacement</t>
  </si>
  <si>
    <t>Terminal Sta D - 12D, 19D, 20D Rem.</t>
  </si>
  <si>
    <t>Trans Station Failure Budget Blanke</t>
  </si>
  <si>
    <t>Trans Study Budgetary Blanket NY</t>
  </si>
  <si>
    <t>Union-Franklin 34-46kV refurb.</t>
  </si>
  <si>
    <t>W. Ashville substation TxT</t>
  </si>
  <si>
    <t>Wood Pole Mgmt Prgm (Osmose)</t>
  </si>
  <si>
    <t xml:space="preserve">Gas </t>
  </si>
  <si>
    <t>Cent NY-Gas-Main Repl Govt-NM Blnkt</t>
  </si>
  <si>
    <t>CI Main Replace &lt; 10"-UNY</t>
  </si>
  <si>
    <t>East NY-Gas-New Mtr Lg-NM Blanket</t>
  </si>
  <si>
    <t>East NY-Gas-New Mtr Sm-NM Blanket</t>
  </si>
  <si>
    <t>East NY-Gas-Repl Mtr Sm-NM Blanket</t>
  </si>
  <si>
    <t>Main Exposr-UNY</t>
  </si>
  <si>
    <t xml:space="preserve">NiMo GAS Meter Purchases </t>
  </si>
  <si>
    <t>Pipeline Integrity-UNY</t>
  </si>
  <si>
    <t>PL-16 ILI Engineering (Year 1 of 4)</t>
  </si>
  <si>
    <t>Pres Reg Facil - proactive-UNY</t>
  </si>
  <si>
    <t>Remote Control Valve Program UNY</t>
  </si>
  <si>
    <t>System Telemetry &amp; Control - UNY</t>
  </si>
  <si>
    <t>Transmission Pipeline Washouts</t>
  </si>
  <si>
    <t>Water Intrusion-UNY</t>
  </si>
  <si>
    <t>Watervliet 924-526 Overhaul</t>
  </si>
  <si>
    <t>BRD13_Renovations</t>
  </si>
  <si>
    <t>IN 3382 USNY C-Cure Conv to AMA</t>
  </si>
  <si>
    <t>NIMO - Fleet Tools &amp; Equip</t>
  </si>
  <si>
    <t>POT15_Restrooms Renovations</t>
  </si>
  <si>
    <t>SOC15_Tower A Lighting Replacement</t>
  </si>
  <si>
    <t>Minor Projects</t>
  </si>
  <si>
    <t>Subtotal Electric</t>
  </si>
  <si>
    <t>Page 217 A</t>
  </si>
  <si>
    <t>Pension Burden</t>
  </si>
  <si>
    <t>Other Post Retirement FAS 106 OPEB</t>
  </si>
  <si>
    <t>Other Post Employment FAS 112 Benefits</t>
  </si>
  <si>
    <t>Payroll Taxes Burden</t>
  </si>
  <si>
    <t>Healthcare</t>
  </si>
  <si>
    <t>Group Insurance</t>
  </si>
  <si>
    <t>401K Match Burden Thrift</t>
  </si>
  <si>
    <t>Variable Pay Management Incentive Comp</t>
  </si>
  <si>
    <t>Variable pay Non Management Gainsharing</t>
  </si>
  <si>
    <t>Time Not Worked</t>
  </si>
  <si>
    <t>Workers' Compensation Burden</t>
  </si>
  <si>
    <t>Stores Handling Burdens</t>
  </si>
  <si>
    <t>Supervision &amp; Admin</t>
  </si>
  <si>
    <t>GAS</t>
  </si>
  <si>
    <t>Construction Overheads consist of Burdens and Capital Overhead charges that get allocated</t>
  </si>
  <si>
    <t>to projects monthly.  See below for a discussion of Burdens and Construction Overheads.</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</si>
  <si>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</si>
  <si>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</si>
  <si>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</si>
  <si>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</si>
  <si>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 xml:space="preserve">Costs for Company 401K match are allocated to construction on the basis of </t>
  </si>
  <si>
    <t>direct labor charged thereto.</t>
  </si>
  <si>
    <t>Other Post Retirement FAS 106 OPEBS and Pension Burden:</t>
  </si>
  <si>
    <t>Costs for Other Post Retirement benefits and Pension Costs are allocated to construction on the basis of direct</t>
  </si>
  <si>
    <t>labor charged thereto.</t>
  </si>
  <si>
    <t>Group Insurance, Healthcare, Workers' Compensation Burden</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</si>
  <si>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</si>
  <si>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</si>
  <si>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</si>
  <si>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</si>
  <si>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</si>
  <si>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</si>
  <si>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</si>
  <si>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</si>
  <si>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</si>
  <si>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</si>
  <si>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</si>
  <si>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</si>
  <si>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</si>
  <si>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</si>
  <si>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</si>
  <si>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</si>
  <si>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</si>
  <si>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</si>
  <si>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Capital Overhead Clearing: </t>
  </si>
  <si>
    <t>Supervision and Administrative Burden (S&amp;A):  A monthly accrual for operating company back office</t>
  </si>
  <si>
    <t xml:space="preserve"> charges supporting employees such as Accounting, Finance, Human Resources, Information </t>
  </si>
  <si>
    <t>Technology,  Facilities, Legal, etc. to fully load intercompany or billable charges to 3rd party</t>
  </si>
  <si>
    <t xml:space="preserve"> orders.  S&amp;A is a labor based burden with the offset charged to revenue.</t>
  </si>
  <si>
    <t xml:space="preserve"> Is a pool of costs representing  functions that provide direct support of the construction program, such as </t>
  </si>
  <si>
    <t xml:space="preserve">Construction Supervision,  Engineering and Plant Accounting. Direct charging labor and related support </t>
  </si>
  <si>
    <t>expenditures  to each individual work order is not always practical or cost effective to do so. This is because</t>
  </si>
  <si>
    <t xml:space="preserve"> of the tremendous volume of work orders that are supported by these functions every month.  In those instances, </t>
  </si>
  <si>
    <t xml:space="preserve">where approval has been obtained by the Plant Accounting department, the use of the Capital Overhead Clearing </t>
  </si>
  <si>
    <t>account is an approved means by our Regulators of capitalizing direct support costs.</t>
  </si>
  <si>
    <t xml:space="preserve">Scandaga Reservoir Assessments - Hadley and Stillwater </t>
  </si>
  <si>
    <t>Development, E-145 (Town of Hadley)</t>
  </si>
  <si>
    <t xml:space="preserve">Former Fort Edward Hydro Plant, E-309 (Village of Fort Edward) </t>
  </si>
  <si>
    <t>Transferred to A/C 121 in January, 1979</t>
  </si>
  <si>
    <t>Land Future Tonawanda Steam Station Transmission Line</t>
  </si>
  <si>
    <t>Right of Way, 1-114 (City of North Tonawanda)</t>
  </si>
  <si>
    <t>Rome Sentinel Purchase .54 Acres of Land (City of Rome)</t>
  </si>
  <si>
    <t>Town of Bellmont</t>
  </si>
  <si>
    <t>City of Saratoga Springs</t>
  </si>
  <si>
    <t>Town of Hadley</t>
  </si>
  <si>
    <t>Town of Amherst</t>
  </si>
  <si>
    <t>City of Fulton</t>
  </si>
  <si>
    <t xml:space="preserve">                            -  </t>
  </si>
  <si>
    <t>NM Uranium, Inc.</t>
  </si>
  <si>
    <t>Common Stock, 2000 shares, $10 par value</t>
  </si>
  <si>
    <t>Advances- Open Account</t>
  </si>
  <si>
    <t>Reserve for Environmental Restoration</t>
  </si>
  <si>
    <t>1993-1997</t>
  </si>
  <si>
    <t>Common Stock,  3075 shares, $1 par value</t>
  </si>
  <si>
    <t>Paid-in-Capital</t>
  </si>
  <si>
    <t>Unappropriated Undistributed Subsidary</t>
  </si>
  <si>
    <t>Earnings since Acquisition</t>
  </si>
  <si>
    <t xml:space="preserve">Electric/Gas </t>
  </si>
  <si>
    <t xml:space="preserve">Line Ops - Other        </t>
  </si>
  <si>
    <t xml:space="preserve">West Point Transmission SRIS-SWA  </t>
  </si>
  <si>
    <t>NextEra Marcy KB PV-345 FESA (#406</t>
  </si>
  <si>
    <t xml:space="preserve">NextEra Marcy PV-345 FESA (#402)  </t>
  </si>
  <si>
    <t>Boundless Energy Leeds Path West A</t>
  </si>
  <si>
    <t xml:space="preserve">NextEra Q404 Marcy PV 230 FESA    </t>
  </si>
  <si>
    <t xml:space="preserve">Alabama Wind Q494 SRIS            </t>
  </si>
  <si>
    <t xml:space="preserve">Empire State Connector Q506 FESA  </t>
  </si>
  <si>
    <t xml:space="preserve">Stockbridge Q449 SRISA            </t>
  </si>
  <si>
    <t xml:space="preserve">ALPS HVDC Q448--FESA              </t>
  </si>
  <si>
    <t xml:space="preserve">NextEra Q469--EDIC-PV 345 FESA    </t>
  </si>
  <si>
    <t xml:space="preserve">Cassadaga Wind FESA               </t>
  </si>
  <si>
    <t xml:space="preserve">Copenhagen Wind Feasibility Study </t>
  </si>
  <si>
    <t xml:space="preserve">Copenhagen Wind FESA-SWA          </t>
  </si>
  <si>
    <t xml:space="preserve">Monroe Cnty Mill Seat FSA-SWA     </t>
  </si>
  <si>
    <t xml:space="preserve">Call Hill Wind Project            </t>
  </si>
  <si>
    <t>Brookfield Wind Energy FESA Que425</t>
  </si>
  <si>
    <t xml:space="preserve">Brookfield Wind Energy SWA        </t>
  </si>
  <si>
    <t xml:space="preserve">Arkwright Q421---SWA              </t>
  </si>
  <si>
    <t xml:space="preserve">Copenhagen Wind SRIS-SWA          </t>
  </si>
  <si>
    <t xml:space="preserve">Bethlehem Q-403 SRISA SWA         </t>
  </si>
  <si>
    <t xml:space="preserve">NS Interconnector Q458 SWA        </t>
  </si>
  <si>
    <t xml:space="preserve">Canajoharie Solar Prj Q495 FESA   </t>
  </si>
  <si>
    <t>Erie Power Facilitiy Study SWA Q40</t>
  </si>
  <si>
    <t xml:space="preserve">Bone Run Wind Q466 SRISA          </t>
  </si>
  <si>
    <t xml:space="preserve">AG Energy-Ogdensburg SRISA        </t>
  </si>
  <si>
    <t xml:space="preserve">Lyons Falls SWA                   </t>
  </si>
  <si>
    <t xml:space="preserve">Stephentown Aff System FSA-SWA    </t>
  </si>
  <si>
    <t xml:space="preserve">Nestles Transformers              </t>
  </si>
  <si>
    <t xml:space="preserve">Horse Creek Wind FSA CY12         </t>
  </si>
  <si>
    <t>(1) [x]  An Original</t>
  </si>
  <si>
    <t>(1)  [x] An Original</t>
  </si>
  <si>
    <t xml:space="preserve">Hydro One Network                                  </t>
  </si>
  <si>
    <t xml:space="preserve">Regulatory Tax Asset                               </t>
  </si>
  <si>
    <t xml:space="preserve">Deferred Environmental Restoration Costs           </t>
  </si>
  <si>
    <t xml:space="preserve">Storm Restoration Costs Deferred                   </t>
  </si>
  <si>
    <t xml:space="preserve">Revenue Decoupling - Electric                      </t>
  </si>
  <si>
    <t xml:space="preserve">Asset Retirement Obligation Regulatory Asset       </t>
  </si>
  <si>
    <t xml:space="preserve">NYPA Residential Hydropower Benefit Reconciliation </t>
  </si>
  <si>
    <t xml:space="preserve">Gas Futures - Gas Supply                           </t>
  </si>
  <si>
    <t xml:space="preserve">Electric Swaps - Electric Supply                   </t>
  </si>
  <si>
    <t xml:space="preserve">Transportation Adjustment Clause Imbalance Surch.  </t>
  </si>
  <si>
    <t xml:space="preserve">Medicare Act Tax Benefit Deferral                  </t>
  </si>
  <si>
    <t xml:space="preserve">Pension Benefits                                   </t>
  </si>
  <si>
    <t xml:space="preserve">Postretirement benefits other than pension         </t>
  </si>
  <si>
    <t xml:space="preserve">Deferral Summary Case 10-E-0050                    </t>
  </si>
  <si>
    <t xml:space="preserve">Merchant Function Charge - Electric                </t>
  </si>
  <si>
    <t xml:space="preserve">Gas Adjustment Clause                              </t>
  </si>
  <si>
    <t xml:space="preserve">Renewable Portfolio Standard Program Cost Deferred </t>
  </si>
  <si>
    <t xml:space="preserve">Net Revenue Sharing                                </t>
  </si>
  <si>
    <t xml:space="preserve">Merchant Function Charge - Gas                     </t>
  </si>
  <si>
    <t xml:space="preserve">Excess AFUDC - Electric Plant in Service           </t>
  </si>
  <si>
    <t xml:space="preserve">Pension Expense Deferred                           </t>
  </si>
  <si>
    <t xml:space="preserve">OPEB Expense Deferred                              </t>
  </si>
  <si>
    <t xml:space="preserve">Generation Stranded Costs Adjustments              </t>
  </si>
  <si>
    <t xml:space="preserve">Incentive Return on Retirement Funding             </t>
  </si>
  <si>
    <t xml:space="preserve">Electric Plant in Service Excess AFUDC             </t>
  </si>
  <si>
    <t xml:space="preserve">NIMO-Low Income Program - Gas                      </t>
  </si>
  <si>
    <t xml:space="preserve">Legacy Transition Charge                           </t>
  </si>
  <si>
    <t xml:space="preserve">Electricity Supply Reconciliation Mechanism        </t>
  </si>
  <si>
    <t xml:space="preserve">Vegetation Management Deferral                     </t>
  </si>
  <si>
    <t xml:space="preserve">Dunkirk II Settlement Deferral - Excess            </t>
  </si>
  <si>
    <t xml:space="preserve">State Regulatory Tax Asset                         </t>
  </si>
  <si>
    <t xml:space="preserve">Dunkirk Settlement Deferral                        </t>
  </si>
  <si>
    <t xml:space="preserve">Demand Response Programs Deferral                  </t>
  </si>
  <si>
    <t xml:space="preserve">Rate Case Expense 12-E-0201- Electric              </t>
  </si>
  <si>
    <t xml:space="preserve">Rate Case Expense 12-G-0202- Gas                   </t>
  </si>
  <si>
    <t xml:space="preserve">Merchant Function Charge - Imbalance - Gas         </t>
  </si>
  <si>
    <t xml:space="preserve">System Performance Adjustment                      </t>
  </si>
  <si>
    <t xml:space="preserve">              </t>
  </si>
  <si>
    <t xml:space="preserve">Oswego                         </t>
  </si>
  <si>
    <t xml:space="preserve">Cash Over and Short            </t>
  </si>
  <si>
    <t xml:space="preserve">NYPA Breakers Agreement        </t>
  </si>
  <si>
    <t xml:space="preserve">Derivative Gas Control         </t>
  </si>
  <si>
    <t xml:space="preserve">Miscellaneous                  </t>
  </si>
  <si>
    <t xml:space="preserve">Suspense Consolidations        </t>
  </si>
  <si>
    <t xml:space="preserve">Pension Costs                  </t>
  </si>
  <si>
    <t xml:space="preserve">Various </t>
  </si>
  <si>
    <t>(1) [x] An Original</t>
  </si>
  <si>
    <t xml:space="preserve">Reserve - Environmental                                               </t>
  </si>
  <si>
    <t xml:space="preserve">Regulatory Liabities - Other                                          </t>
  </si>
  <si>
    <t xml:space="preserve">Pension, OPEB and other employee benefits                             </t>
  </si>
  <si>
    <t xml:space="preserve">Allowance for uncolletible accounts                                   </t>
  </si>
  <si>
    <t xml:space="preserve">Future Federal Benefit of State Taxes                                 </t>
  </si>
  <si>
    <t>Cumulative Preferred</t>
  </si>
  <si>
    <t xml:space="preserve">     3.40% Series</t>
  </si>
  <si>
    <t xml:space="preserve">     3.60% Series</t>
  </si>
  <si>
    <t xml:space="preserve">     3.90% Series</t>
  </si>
  <si>
    <t>Preferred Stk - Golden Share</t>
  </si>
  <si>
    <t>(1)  [x]  An Original</t>
  </si>
  <si>
    <t xml:space="preserve">Balance @ 12/31/2007.  No Activity during 2015               </t>
  </si>
  <si>
    <t xml:space="preserve">Amount set up on 1/5/50, as adjusted 12/58, regarding certain         </t>
  </si>
  <si>
    <t xml:space="preserve">investments contributed by Niagara Hudson Power Corporation, former   </t>
  </si>
  <si>
    <t>parent holding company in accordance with its "Dissolution Plan" which</t>
  </si>
  <si>
    <t xml:space="preserve">was approved by the Securities and Exchange Commission under date     </t>
  </si>
  <si>
    <t xml:space="preserve">of 8/25/49 and by the District Court of the United States for the     </t>
  </si>
  <si>
    <t xml:space="preserve">Northern District of New York State under date of 11/4/49.            </t>
  </si>
  <si>
    <t xml:space="preserve">Amount of cash received upon liquidation of Niagara Hudson            </t>
  </si>
  <si>
    <t xml:space="preserve">Power Corporation in excess of estimated liabilities.                 </t>
  </si>
  <si>
    <t>Contributions in aid of construction transferred from Account 217, per</t>
  </si>
  <si>
    <t xml:space="preserve">order of the Public Service Commission of the State of New York,      </t>
  </si>
  <si>
    <t xml:space="preserve">dated 3/8/52 in case 13343.                                           </t>
  </si>
  <si>
    <t xml:space="preserve">Capital surplus of the Oswego Canal Company, merged as of 3/31/52,    </t>
  </si>
  <si>
    <t xml:space="preserve">$276,296 less write down of electric plant of $67,212.                </t>
  </si>
  <si>
    <t xml:space="preserve">Excess of book value over the purchase price of the capital stock of  </t>
  </si>
  <si>
    <t xml:space="preserve">the Woodville Electric Light and Power Company, Inc.                  </t>
  </si>
  <si>
    <t xml:space="preserve">Refund of deposits for script certificates of Niagara Hudson Power    </t>
  </si>
  <si>
    <t xml:space="preserve">Corporation which expired on 1/5/58.                                  </t>
  </si>
  <si>
    <t xml:space="preserve">Proceeds from the sale of 5,173 shares of common stock held for       </t>
  </si>
  <si>
    <t xml:space="preserve">distribution to holders of unexchanged certificates of Niagara        </t>
  </si>
  <si>
    <t xml:space="preserve">Hudson Power Corporation common stock.  Sold pursuant to order of     </t>
  </si>
  <si>
    <t xml:space="preserve">the United States District Court for the Northern District of New     </t>
  </si>
  <si>
    <t xml:space="preserve">York, dated 1/23/61.        </t>
  </si>
  <si>
    <t xml:space="preserve">To record subsidiaries on the "Equity" basis:                         </t>
  </si>
  <si>
    <t xml:space="preserve">Excess book value over the cost of investments at the date of         </t>
  </si>
  <si>
    <t xml:space="preserve">acquisition of Canadian Niagara Power Co., Ltd. ($3,457,284) and      </t>
  </si>
  <si>
    <t xml:space="preserve">St. Lawrence Power Co. ($903,145) as previously recorded on the       </t>
  </si>
  <si>
    <t xml:space="preserve">Company's books.  Ownership of these companies was transferred to     </t>
  </si>
  <si>
    <t xml:space="preserve">Opinac Energy Corporation (formerly Opinac Investments Limited)       </t>
  </si>
  <si>
    <t xml:space="preserve">during 1982.                                                          </t>
  </si>
  <si>
    <t xml:space="preserve">Excess of the cost of investment carried on the Company's books over  </t>
  </si>
  <si>
    <t xml:space="preserve">the book value at date of acquisition of Beebee Island Corporation.   </t>
  </si>
  <si>
    <t xml:space="preserve">Excess of the book value at the date of acquisition over the cost of  </t>
  </si>
  <si>
    <t xml:space="preserve">investments carried on the Company's books of Moreau Manufacturing    </t>
  </si>
  <si>
    <t xml:space="preserve">Corp.                                                                 </t>
  </si>
  <si>
    <t xml:space="preserve">Merger Purchase Accounting Adjustments                                </t>
  </si>
  <si>
    <t xml:space="preserve">Return of Capital Dividend on common stock (7/02)                     </t>
  </si>
  <si>
    <t xml:space="preserve">Equity Contribution made by parent company (NM Holdings)              </t>
  </si>
  <si>
    <t xml:space="preserve">Share award adjustment &amp; compensation                                 </t>
  </si>
  <si>
    <t>Page 253-A</t>
  </si>
  <si>
    <t xml:space="preserve">4.881%  Series                                                                     </t>
  </si>
  <si>
    <t xml:space="preserve">5.15%  Series                                                                      </t>
  </si>
  <si>
    <t xml:space="preserve">Floating  Series A                                                                 </t>
  </si>
  <si>
    <t xml:space="preserve">4.119%  Series                                                                     </t>
  </si>
  <si>
    <t xml:space="preserve">2.721%  Series                                                                     </t>
  </si>
  <si>
    <t xml:space="preserve">Senior Notes @3.508%                                                               </t>
  </si>
  <si>
    <t xml:space="preserve">Senior Notes @4.278%                                                               </t>
  </si>
  <si>
    <t xml:space="preserve">NYSERDA Adjustable Rate Notes:                                                     </t>
  </si>
  <si>
    <t xml:space="preserve">        Due 07/01/15                                                               </t>
  </si>
  <si>
    <t xml:space="preserve">        Due 12/01/23                                                               </t>
  </si>
  <si>
    <t xml:space="preserve">        Due 12/01/25                                                               </t>
  </si>
  <si>
    <t xml:space="preserve">        Due 12/01/26                                                               </t>
  </si>
  <si>
    <t xml:space="preserve">        Due 03/01/27                                                               </t>
  </si>
  <si>
    <t xml:space="preserve">        Due 07/01/27                                                               </t>
  </si>
  <si>
    <t xml:space="preserve">Federal Income Taxes                                                  </t>
  </si>
  <si>
    <t xml:space="preserve">See Details in Footnote                                               </t>
  </si>
  <si>
    <t xml:space="preserve">Federal Taxable Income, Page 261               </t>
  </si>
  <si>
    <t xml:space="preserve">Total Tax @ 35% Before Credits            </t>
  </si>
  <si>
    <t xml:space="preserve">Credits:    </t>
  </si>
  <si>
    <t xml:space="preserve">Prior Year Adjustment       </t>
  </si>
  <si>
    <t xml:space="preserve">Net Allocated Tax   </t>
  </si>
  <si>
    <t>RECONCILIATION OF REPORTED NET INCOME</t>
  </si>
  <si>
    <t>WITH FEDERAL TAXABLE INCOME</t>
  </si>
  <si>
    <t>Net Income per Statement of Income (Page 117)</t>
  </si>
  <si>
    <t>Federal Income Taxes</t>
  </si>
  <si>
    <t>Excess Capital Loss over Capital Gain</t>
  </si>
  <si>
    <t>Taxable Income not Recorded on Books:</t>
  </si>
  <si>
    <t>Employee Stock Purchase Plan Discount</t>
  </si>
  <si>
    <t>Change in Cash Surrender Value</t>
  </si>
  <si>
    <t>CONTRIB - AID OF CONSTRUCTION</t>
  </si>
  <si>
    <t>35 Years</t>
  </si>
  <si>
    <t xml:space="preserve">Energy Service Company Deposits   </t>
  </si>
  <si>
    <t xml:space="preserve">Unregulated Generator Capital     </t>
  </si>
  <si>
    <t xml:space="preserve">Liability for Environmental       </t>
  </si>
  <si>
    <t xml:space="preserve">     Restoration Costs            </t>
  </si>
  <si>
    <t xml:space="preserve">Supplemental Executive            </t>
  </si>
  <si>
    <t xml:space="preserve">     Retirement Plan Liability    </t>
  </si>
  <si>
    <t xml:space="preserve">FAS 106                           </t>
  </si>
  <si>
    <t xml:space="preserve">Liability for Nuclear Fuel        </t>
  </si>
  <si>
    <t xml:space="preserve">     Disposal Costs               </t>
  </si>
  <si>
    <t xml:space="preserve">KS- Deriv MTM Regulated- LT       </t>
  </si>
  <si>
    <t xml:space="preserve">Pension Cost                      </t>
  </si>
  <si>
    <t xml:space="preserve">Other Post Employment Benefit     </t>
  </si>
  <si>
    <t xml:space="preserve">     Liability       </t>
  </si>
  <si>
    <t xml:space="preserve">Long Term Interest Payable        </t>
  </si>
  <si>
    <t xml:space="preserve">Def Cr - Sales Tax Acc            </t>
  </si>
  <si>
    <t xml:space="preserve">FIN 48 FIT/SIT                    </t>
  </si>
  <si>
    <t xml:space="preserve">All Other                         </t>
  </si>
  <si>
    <t xml:space="preserve">131, 232      </t>
  </si>
  <si>
    <t xml:space="preserve">431, 426    </t>
  </si>
  <si>
    <t xml:space="preserve">184, 232, 23   </t>
  </si>
  <si>
    <t xml:space="preserve">128, 426       </t>
  </si>
  <si>
    <t xml:space="preserve">431, 237       </t>
  </si>
  <si>
    <t xml:space="preserve">431, 408       </t>
  </si>
  <si>
    <t xml:space="preserve">409, 410, 23   </t>
  </si>
  <si>
    <t xml:space="preserve">Various        </t>
  </si>
  <si>
    <t xml:space="preserve">182/254     </t>
  </si>
  <si>
    <t xml:space="preserve">Regulatory Assets - Environmen                                        </t>
  </si>
  <si>
    <t xml:space="preserve">Reg Assets - Pension and OPEB                                         </t>
  </si>
  <si>
    <t xml:space="preserve">Regulatory Assets - Other                                             </t>
  </si>
  <si>
    <t xml:space="preserve">Other Deferred Tax Liabilities                                        </t>
  </si>
  <si>
    <t xml:space="preserve">Federal Tax Regulatory Liability                 </t>
  </si>
  <si>
    <t xml:space="preserve">Gas Refund                                       </t>
  </si>
  <si>
    <t xml:space="preserve">Int Pipeline Refund                              </t>
  </si>
  <si>
    <t xml:space="preserve">Revenue Decoupling Mechanism - Gas               </t>
  </si>
  <si>
    <t xml:space="preserve">Pipeline Refunds                                 </t>
  </si>
  <si>
    <t xml:space="preserve">Gas Adjustment Clause (GAC) Imbalance Refund     </t>
  </si>
  <si>
    <t xml:space="preserve">Temporary State Assessment 18A                   </t>
  </si>
  <si>
    <t>Transportation Adjustment Clause Imbalance Refund</t>
  </si>
  <si>
    <t xml:space="preserve">Commodity Timing Impact Deferral                 </t>
  </si>
  <si>
    <t>Renewable Portfolio Standard Program Cost Deferrd</t>
  </si>
  <si>
    <t xml:space="preserve">On-Bill Repayment EE Fund Oblig                  </t>
  </si>
  <si>
    <t xml:space="preserve">Revenue Decoupling Mechanism - Electric          </t>
  </si>
  <si>
    <t xml:space="preserve">Capital Tracker                                  </t>
  </si>
  <si>
    <t xml:space="preserve">Affordability Program - Electric                 </t>
  </si>
  <si>
    <t xml:space="preserve">Generation Stranded Cost Adjustments             </t>
  </si>
  <si>
    <t xml:space="preserve">Electric Supply Reconciliation Mechanism         </t>
  </si>
  <si>
    <t xml:space="preserve">Excess Storm Reserve                             </t>
  </si>
  <si>
    <t xml:space="preserve">Debt True Up - Electric                          </t>
  </si>
  <si>
    <t xml:space="preserve">Consumer Service Advocate                        </t>
  </si>
  <si>
    <t xml:space="preserve">Deferral Carry Chrg 10-E-0050                    </t>
  </si>
  <si>
    <t>Proceeds from Sale of Emissions Allowance -Albany</t>
  </si>
  <si>
    <t xml:space="preserve">Clean Air Act - Roseton                          </t>
  </si>
  <si>
    <t xml:space="preserve">Gain on Redemption of 8.35 Series Bond           </t>
  </si>
  <si>
    <t xml:space="preserve">Customer Service System Conversion Savings Gas   </t>
  </si>
  <si>
    <t xml:space="preserve">Unbilled Gas Revenue                             </t>
  </si>
  <si>
    <t xml:space="preserve">Gas Non-core Revenue Sharing                     </t>
  </si>
  <si>
    <t xml:space="preserve">Electric Customer Service Penalty                </t>
  </si>
  <si>
    <t xml:space="preserve">Gas Contingency Reserve                          </t>
  </si>
  <si>
    <t xml:space="preserve">Environment Insurance Recoveries - Gas           </t>
  </si>
  <si>
    <t xml:space="preserve">Gas Customer Service Penalty                     </t>
  </si>
  <si>
    <t xml:space="preserve">Loss on Sale of Building                         </t>
  </si>
  <si>
    <t xml:space="preserve">System Benefit Charge Program Deferred           </t>
  </si>
  <si>
    <t xml:space="preserve">State Tax Regulatory Liability                   </t>
  </si>
  <si>
    <t xml:space="preserve">Diana Dolgeville - IPP Settlement                </t>
  </si>
  <si>
    <t xml:space="preserve">Merchant Function Charge - Gas                   </t>
  </si>
  <si>
    <t xml:space="preserve">Site Investigation &amp; Remediation Expend Def  Gas </t>
  </si>
  <si>
    <t xml:space="preserve">System Benefit Charge Program Cost - Electric    </t>
  </si>
  <si>
    <t xml:space="preserve">System Benefit Charge Program Cost - Gas         </t>
  </si>
  <si>
    <t xml:space="preserve">Transmission Revenue Adjustment Clause           </t>
  </si>
  <si>
    <t xml:space="preserve">NYS Sales Tax Refund                             </t>
  </si>
  <si>
    <t>930.2</t>
  </si>
  <si>
    <t>431/456/908</t>
  </si>
  <si>
    <t>431/495/908</t>
  </si>
  <si>
    <t>431/456</t>
  </si>
  <si>
    <t>921</t>
  </si>
  <si>
    <t>176/186</t>
  </si>
  <si>
    <t>175/176</t>
  </si>
  <si>
    <t>407</t>
  </si>
  <si>
    <t>495</t>
  </si>
  <si>
    <t>555</t>
  </si>
  <si>
    <t>926</t>
  </si>
  <si>
    <t>456</t>
  </si>
  <si>
    <t>419/928</t>
  </si>
  <si>
    <t>408.1</t>
  </si>
  <si>
    <t>182/254</t>
  </si>
  <si>
    <t>182/456</t>
  </si>
  <si>
    <t>254/431/495</t>
  </si>
  <si>
    <t>431</t>
  </si>
  <si>
    <t>(1) [x ] An Original</t>
  </si>
  <si>
    <t>NYPA (TSC)</t>
  </si>
  <si>
    <t>NYPA</t>
  </si>
  <si>
    <t>Central Hudson Gas &amp; Electric</t>
  </si>
  <si>
    <t>LIPA</t>
  </si>
  <si>
    <t>NYSG&amp;E</t>
  </si>
  <si>
    <t>City of Watertown</t>
  </si>
  <si>
    <t>Selkirk Co-Gen</t>
  </si>
  <si>
    <t>Sithe Independence</t>
  </si>
  <si>
    <t>Indeck</t>
  </si>
  <si>
    <t>Muni Wheels / OATT</t>
  </si>
  <si>
    <t>RG&amp;E Tx Capacity Charge</t>
  </si>
  <si>
    <t>NYPA NYS Municipal Customers</t>
  </si>
  <si>
    <t>OS</t>
  </si>
  <si>
    <t>NYISO OATT</t>
  </si>
  <si>
    <t>Various</t>
  </si>
  <si>
    <t>NYPA NYS Muni</t>
  </si>
  <si>
    <t>Niagara Frontier Transit Authority</t>
  </si>
  <si>
    <t>OLF</t>
  </si>
  <si>
    <t>Niagara Frontier</t>
  </si>
  <si>
    <t>Consolidated Edison</t>
  </si>
  <si>
    <t>Crescent Vischer</t>
  </si>
  <si>
    <t>Nine Mile 2 Station</t>
  </si>
  <si>
    <t>Central Hudson Gas</t>
  </si>
  <si>
    <t>North Catskill</t>
  </si>
  <si>
    <t>Fitzpatrick</t>
  </si>
  <si>
    <t>NYSE&amp;G</t>
  </si>
  <si>
    <t>Watertown Hydro</t>
  </si>
  <si>
    <t>Watertown Muni</t>
  </si>
  <si>
    <t>Selkirk Station</t>
  </si>
  <si>
    <t>Sithe Station</t>
  </si>
  <si>
    <t>Indeck Station</t>
  </si>
  <si>
    <t>expired</t>
  </si>
  <si>
    <t>expired moved to retail</t>
  </si>
  <si>
    <t>ISO External Trans. TSC</t>
  </si>
  <si>
    <t>NYMPA, Misc Villages, Jamestown, Griffiss (TSC)</t>
  </si>
  <si>
    <t>New York Power Authority</t>
  </si>
  <si>
    <t>ROE Refund</t>
  </si>
  <si>
    <t>Edic Substation</t>
  </si>
  <si>
    <t>public service commission of the state of</t>
  </si>
  <si>
    <t>New York:</t>
  </si>
  <si>
    <t>expense of the New York public service</t>
  </si>
  <si>
    <t>commission in accordance with 18-A of the</t>
  </si>
  <si>
    <t>public service law:</t>
  </si>
  <si>
    <t>MISCELLANEOUS:</t>
  </si>
  <si>
    <t>miscellaneous FERC and PSC expenses relating</t>
  </si>
  <si>
    <t>to permit fees, regulatory requirements, legal</t>
  </si>
  <si>
    <t>fees, environmental activities, and other</t>
  </si>
  <si>
    <t>various matters:</t>
  </si>
  <si>
    <t>928</t>
  </si>
  <si>
    <t>mwh</t>
  </si>
  <si>
    <t>MVAr</t>
  </si>
  <si>
    <t>Combined w/ line 5</t>
  </si>
  <si>
    <t>HE 09</t>
  </si>
  <si>
    <t>HE 17</t>
  </si>
  <si>
    <t>HE 15</t>
  </si>
  <si>
    <t>HE 18</t>
  </si>
  <si>
    <t>HE 19</t>
  </si>
  <si>
    <t>HE 20</t>
  </si>
  <si>
    <t xml:space="preserve">  (1)  [x]  An Original</t>
  </si>
  <si>
    <t>Sch. 214-S.C.1</t>
  </si>
  <si>
    <t>Sch. 207-S.C.1</t>
  </si>
  <si>
    <t>Sch. 207-S.C.1C</t>
  </si>
  <si>
    <t>Sch. 207-S.C.2 Demand</t>
  </si>
  <si>
    <t>Sch. 207-S.C.2 Non-Demand</t>
  </si>
  <si>
    <t>Sch. 207-S.C.3</t>
  </si>
  <si>
    <t>Subtotal (Account C440)</t>
  </si>
  <si>
    <t>COMMERCIAL AND INDUSTRIAL</t>
  </si>
  <si>
    <t>Sch. 207-S.C.3a</t>
  </si>
  <si>
    <t>Sch. 207-S.C.4</t>
  </si>
  <si>
    <t>Sch. 207-S.C.7</t>
  </si>
  <si>
    <t>Sch. 207-S.C.11</t>
  </si>
  <si>
    <t>Sch. 207-S.C.12</t>
  </si>
  <si>
    <t>PASNY Contracts-NS-1</t>
  </si>
  <si>
    <t>Special Contracts</t>
  </si>
  <si>
    <t>Subtotal (Account C442)</t>
  </si>
  <si>
    <t>PUBLIC STREET &amp; HIGHWAY:</t>
  </si>
  <si>
    <t>Subtotal (Account C444)</t>
  </si>
  <si>
    <t>Other Revenues</t>
  </si>
  <si>
    <t>Forfeited discounts - Electric (A</t>
  </si>
  <si>
    <t>Miscellaneous Service Revenue</t>
  </si>
  <si>
    <t>Rent from Electric Properties</t>
  </si>
  <si>
    <t>Revenues from Trans of Electric</t>
  </si>
  <si>
    <t>Subtotal - Other Revenues</t>
  </si>
  <si>
    <t>Other Electric Revenues (AC 456)</t>
  </si>
  <si>
    <t>borderline sales:</t>
  </si>
  <si>
    <t>Central Vermont Public</t>
  </si>
  <si>
    <t>Delaware County Electric</t>
  </si>
  <si>
    <t>Pensylvania Electric (GPU)</t>
  </si>
  <si>
    <t>New York State Electric &amp; Gas</t>
  </si>
  <si>
    <t>Rochester Gas &amp; Electric</t>
  </si>
  <si>
    <t>New York Independent System Operator</t>
  </si>
  <si>
    <t>subtotal rq</t>
  </si>
  <si>
    <t>subtotal non rq</t>
  </si>
  <si>
    <t>RQ</t>
  </si>
  <si>
    <t>NM-41</t>
  </si>
  <si>
    <t>NM-254</t>
  </si>
  <si>
    <t>NM-256</t>
  </si>
  <si>
    <t>NM-185</t>
  </si>
  <si>
    <t>NM-37</t>
  </si>
  <si>
    <t>NM-44</t>
  </si>
  <si>
    <t>ISO-MKT-SVC</t>
  </si>
  <si>
    <t>Non - Associated Utilities</t>
  </si>
  <si>
    <t>Central Hudson Gas &amp; Elec Corp (Borderline)</t>
  </si>
  <si>
    <t>New York State Elec &amp; Gas Corp. (Borderline)</t>
  </si>
  <si>
    <t>Rochester Gas &amp; Elec Corp (Borderline)</t>
  </si>
  <si>
    <t>Other Non-Utilities</t>
  </si>
  <si>
    <t>Denley-Old Generation</t>
  </si>
  <si>
    <t>AHDC Hudson Falls</t>
  </si>
  <si>
    <t>AHDC South Glens Falls</t>
  </si>
  <si>
    <t>Alder Creek Hyrdro (Kayuta)</t>
  </si>
  <si>
    <t>Azure Mountain</t>
  </si>
  <si>
    <t>Battenkill Hydro Inc (upper)</t>
  </si>
  <si>
    <t>Lower Beaver Falls</t>
  </si>
  <si>
    <t>Upper Beaver Falls</t>
  </si>
  <si>
    <t>Burrows Hydro</t>
  </si>
  <si>
    <t>Burt Dam Power Company</t>
  </si>
  <si>
    <t>Cellu-Tissue Corp - Natural Dan</t>
  </si>
  <si>
    <t>Champlain Spinners - Power Co</t>
  </si>
  <si>
    <t>Christine Falls</t>
  </si>
  <si>
    <t>Copenhagen Hydro - High Falls - -  845"A"</t>
  </si>
  <si>
    <t>Cranberry Lake Hydro</t>
  </si>
  <si>
    <t>Denley - New Generation</t>
  </si>
  <si>
    <t>Dexter Hydro - HDG - - 845"C"</t>
  </si>
  <si>
    <t>Diamond Island Hydro - - 845"F"</t>
  </si>
  <si>
    <t>Edison Hydroelectric</t>
  </si>
  <si>
    <t>Empire Hydro</t>
  </si>
  <si>
    <t>Erie Blvd Hydropower L.P. (Hewittville)</t>
  </si>
  <si>
    <t>Erie Blvd Hydropower L.P. (Unionville)</t>
  </si>
  <si>
    <t>FINCH PAPER LLC</t>
  </si>
  <si>
    <t>Forestport Hydro</t>
  </si>
  <si>
    <t>Fort Miller Hydro</t>
  </si>
  <si>
    <t>Fortis USEnergy (Diana)</t>
  </si>
  <si>
    <t>FortisUS Energy Corporation (Dolgeville)</t>
  </si>
  <si>
    <t>FortisUS Energy Corporation(Moose River)</t>
  </si>
  <si>
    <t>FortisUS Energy Corporation (Phil.Hydro)</t>
  </si>
  <si>
    <t>Fowler Hydro</t>
  </si>
  <si>
    <t>Franklin Hydro</t>
  </si>
  <si>
    <t>Governeur, Village of</t>
  </si>
  <si>
    <t>Hailesboro Hydro #3 - - 845"B"</t>
  </si>
  <si>
    <t>Hailesboro Hydro #4 - - 845 "G"</t>
  </si>
  <si>
    <t>Haliesboro Hydro #6 - - 845 "D"</t>
  </si>
  <si>
    <t>High Dam</t>
  </si>
  <si>
    <t>Hollingsworth &amp; Vose-Upper</t>
  </si>
  <si>
    <t>Hollingsworth &amp; Vose-Lower</t>
  </si>
  <si>
    <t>Hollow Dam Hydro</t>
  </si>
  <si>
    <t>Kinetic Energy LLC</t>
  </si>
  <si>
    <t>Lachute Hydro - - 420 &amp; 421</t>
  </si>
  <si>
    <t>Lake Algonquin Hydro</t>
  </si>
  <si>
    <t>Little Falls Hydro</t>
  </si>
  <si>
    <t>Middle Falls</t>
  </si>
  <si>
    <t>LU</t>
  </si>
  <si>
    <t>NM-342</t>
  </si>
  <si>
    <t>NM-863</t>
  </si>
  <si>
    <t>NM-862</t>
  </si>
  <si>
    <t>NM-366</t>
  </si>
  <si>
    <t>NM-717</t>
  </si>
  <si>
    <t>NM-410</t>
  </si>
  <si>
    <t>MT IDA Associates</t>
  </si>
  <si>
    <t>Newport Hydro</t>
  </si>
  <si>
    <t>North Country Community College, Inc.</t>
  </si>
  <si>
    <t>OAKVALE CONSTRUCTION LTD.</t>
  </si>
  <si>
    <t>Wave Hydro</t>
  </si>
  <si>
    <t>Ogdensburg Hydro</t>
  </si>
  <si>
    <t>Palmer Falls</t>
  </si>
  <si>
    <t>Phoenix Hydro</t>
  </si>
  <si>
    <t>Port Leyden-Kelpttown Rd</t>
  </si>
  <si>
    <t>Pyrites - New Hydro</t>
  </si>
  <si>
    <t>Riverrat Glass &amp; Electric</t>
  </si>
  <si>
    <t>Rock City Falls - Cotterell Paper</t>
  </si>
  <si>
    <t>Sandy Hollow Hydro</t>
  </si>
  <si>
    <t>Stevens and Thompson (Dahowa)</t>
  </si>
  <si>
    <t>NM-360</t>
  </si>
  <si>
    <t>NM-361</t>
  </si>
  <si>
    <t>NM-297</t>
  </si>
  <si>
    <t>NM-1379</t>
  </si>
  <si>
    <t>NM-294</t>
  </si>
  <si>
    <t>NM-672</t>
  </si>
  <si>
    <t>NM-374</t>
  </si>
  <si>
    <t>NM-845</t>
  </si>
  <si>
    <t>NM-495</t>
  </si>
  <si>
    <t>NM-341</t>
  </si>
  <si>
    <t>NM-1671</t>
  </si>
  <si>
    <t>NM-315</t>
  </si>
  <si>
    <t>NM-277H</t>
  </si>
  <si>
    <t>NM-277U</t>
  </si>
  <si>
    <t>SF</t>
  </si>
  <si>
    <t>NM-1670</t>
  </si>
  <si>
    <t>NM-496</t>
  </si>
  <si>
    <t>NM-367</t>
  </si>
  <si>
    <t>NM-1317</t>
  </si>
  <si>
    <t>NM-1316</t>
  </si>
  <si>
    <t>NM-1210</t>
  </si>
  <si>
    <t>NM-1209</t>
  </si>
  <si>
    <t>NM-196</t>
  </si>
  <si>
    <t>NM-675</t>
  </si>
  <si>
    <t>NM-236</t>
  </si>
  <si>
    <t>NM-805</t>
  </si>
  <si>
    <t>NM-797</t>
  </si>
  <si>
    <t>NM-858</t>
  </si>
  <si>
    <t>NM-1378</t>
  </si>
  <si>
    <t>NM-399</t>
  </si>
  <si>
    <t>NM-420</t>
  </si>
  <si>
    <t>NM-458</t>
  </si>
  <si>
    <t>NM-307</t>
  </si>
  <si>
    <t>NM-548</t>
  </si>
  <si>
    <t>NM-299</t>
  </si>
  <si>
    <t>NM-484</t>
  </si>
  <si>
    <t>NM-396</t>
  </si>
  <si>
    <t>NM-1692</t>
  </si>
  <si>
    <t>NM-1638</t>
  </si>
  <si>
    <t>NM-506</t>
  </si>
  <si>
    <t>NM-338</t>
  </si>
  <si>
    <t>NM-618</t>
  </si>
  <si>
    <t>NM-343</t>
  </si>
  <si>
    <t>NM-362</t>
  </si>
  <si>
    <t>NM-425</t>
  </si>
  <si>
    <t>Stillwater Hydro</t>
  </si>
  <si>
    <t>Tannery Island Power Company</t>
  </si>
  <si>
    <t xml:space="preserve">Theresa Hydro - - 845 "E" </t>
  </si>
  <si>
    <t>Tug Hill Energy, Inc. (Kings Falls)</t>
  </si>
  <si>
    <t>Tug Hill Energy, Inc. ( Otter Creek)</t>
  </si>
  <si>
    <t>Union Falls Hydropower LTD Partnership</t>
  </si>
  <si>
    <t>Utica Water Board - Sand Road</t>
  </si>
  <si>
    <t>Utica Water Board - Trenton Falls</t>
  </si>
  <si>
    <t>Valatie Falls Hydro</t>
  </si>
  <si>
    <t>Valley Falls Hydro</t>
  </si>
  <si>
    <t>Victory Mills Hydro</t>
  </si>
  <si>
    <t xml:space="preserve">Village of Saranac Lake, Inc. </t>
  </si>
  <si>
    <t xml:space="preserve">Watertown, City of (Contract Plant) </t>
  </si>
  <si>
    <t>Watervliet Hydro</t>
  </si>
  <si>
    <t>West End Dam</t>
  </si>
  <si>
    <t>Albany Engineering Inc</t>
  </si>
  <si>
    <t>WanCO 31 Ltd., A Texas Ltd. Partnership</t>
  </si>
  <si>
    <t>General Mills</t>
  </si>
  <si>
    <t>Onondaga Co Resource Recovery</t>
  </si>
  <si>
    <t>Oswego Cty Energy Recovery</t>
  </si>
  <si>
    <t>Fortistar North Tonowanda, Inc. (oxbow)</t>
  </si>
  <si>
    <t>US Gypsum Company</t>
  </si>
  <si>
    <t>Allied Frozen Storage</t>
  </si>
  <si>
    <t>Burrstone Energy Center (Luke)</t>
  </si>
  <si>
    <t>Burrstone Energy Center (Utica)</t>
  </si>
  <si>
    <t>St Elizabeth Medical Center</t>
  </si>
  <si>
    <t>Stuyvesant Falls Hydro</t>
  </si>
  <si>
    <t>Sustainable Bioelectric LLC</t>
  </si>
  <si>
    <t>Village of Potsdam</t>
  </si>
  <si>
    <t>Gloversville Johnstown Joint Waste water treatment Facility</t>
  </si>
  <si>
    <t>Re Energy Black River LLc</t>
  </si>
  <si>
    <t>NM-477</t>
  </si>
  <si>
    <t>NM-383</t>
  </si>
  <si>
    <t>NM-483</t>
  </si>
  <si>
    <t>NM-369</t>
  </si>
  <si>
    <t>NM-617</t>
  </si>
  <si>
    <t>NM-380</t>
  </si>
  <si>
    <t>NM-1377</t>
  </si>
  <si>
    <t>NM-1376</t>
  </si>
  <si>
    <t>NM-429</t>
  </si>
  <si>
    <t>NM-669</t>
  </si>
  <si>
    <t>NM-670</t>
  </si>
  <si>
    <t>NM-679</t>
  </si>
  <si>
    <t>NM-368</t>
  </si>
  <si>
    <t>NM-453</t>
  </si>
  <si>
    <t>NM-913</t>
  </si>
  <si>
    <t>NM-662</t>
  </si>
  <si>
    <t>NM-393</t>
  </si>
  <si>
    <t>NM-377</t>
  </si>
  <si>
    <t>NM-1368</t>
  </si>
  <si>
    <t>NM-575</t>
  </si>
  <si>
    <t>NM-487</t>
  </si>
  <si>
    <t>NM-320</t>
  </si>
  <si>
    <t>NM-358</t>
  </si>
  <si>
    <t>NM-498</t>
  </si>
  <si>
    <t>NM-1691</t>
  </si>
  <si>
    <t>NM-1607</t>
  </si>
  <si>
    <t>NM-1673</t>
  </si>
  <si>
    <t>NM-1672</t>
  </si>
  <si>
    <t>NM-1756</t>
  </si>
  <si>
    <t>NM-1764</t>
  </si>
  <si>
    <t>NM-1796</t>
  </si>
  <si>
    <t>NM-1785</t>
  </si>
  <si>
    <t>NM-1836</t>
  </si>
  <si>
    <t>NM-1824</t>
  </si>
  <si>
    <t>Niagara Mohawk - TCC Auction Revenue</t>
  </si>
  <si>
    <t>Niagara Mohawk - Congestion Revenue</t>
  </si>
  <si>
    <t>Niagara Mohawk - Congestion Balancing</t>
  </si>
  <si>
    <t>Niagara Mohawk - TCC Monthly Revenue</t>
  </si>
  <si>
    <t>FNS</t>
  </si>
  <si>
    <t>Page 337A</t>
  </si>
  <si>
    <t xml:space="preserve">Other      </t>
  </si>
  <si>
    <t xml:space="preserve">R&amp;D Related Activities             </t>
  </si>
  <si>
    <t xml:space="preserve">R&amp;D Operations </t>
  </si>
  <si>
    <t xml:space="preserve">$421,011 in Transmission - Internal   </t>
  </si>
  <si>
    <t xml:space="preserve">$133,347 in Transmission - External  </t>
  </si>
  <si>
    <t>Misc Income Deductions</t>
  </si>
  <si>
    <t>(1)  [x ] An Original</t>
  </si>
  <si>
    <t>Research and Development Activities</t>
  </si>
  <si>
    <t>Enviormental Activities expense</t>
  </si>
  <si>
    <t>Dues and Subscriptions</t>
  </si>
  <si>
    <t>Economic Development Activities</t>
  </si>
  <si>
    <t xml:space="preserve">Corporate Matters </t>
  </si>
  <si>
    <t>Meter data services</t>
  </si>
  <si>
    <t>Other Expense&gt;=$5,000</t>
  </si>
  <si>
    <t>44 Years</t>
  </si>
  <si>
    <t>Municipalities</t>
  </si>
  <si>
    <t>Brocton, Village of (Borderline)</t>
  </si>
  <si>
    <t>Frankfort Power and Light (Borderline)</t>
  </si>
  <si>
    <t>Richmondville, Village of (Borderline)</t>
  </si>
  <si>
    <t>Solvay, Village of (Borderline)</t>
  </si>
  <si>
    <t>Wellsville, Village of (Borderline)</t>
  </si>
  <si>
    <t>Jamestown</t>
  </si>
  <si>
    <t>Other Public Authorities</t>
  </si>
  <si>
    <t>New York Power Authority - Niagara</t>
  </si>
  <si>
    <t>Green Island Power Authority</t>
  </si>
  <si>
    <t>Farm Waste</t>
  </si>
  <si>
    <t>Walker Farms</t>
  </si>
  <si>
    <t>Photovoltaic Generation</t>
  </si>
  <si>
    <t xml:space="preserve">Page 326-D                                                                                                                                                                                                                                                                                                                                                                    </t>
  </si>
  <si>
    <t>Page 327-D</t>
  </si>
  <si>
    <t>NM-184</t>
  </si>
  <si>
    <t>NM-113</t>
  </si>
  <si>
    <t>NM-7</t>
  </si>
  <si>
    <t>ISO-Mkt-Scv</t>
  </si>
  <si>
    <t>LF</t>
  </si>
  <si>
    <t>NM-76</t>
  </si>
  <si>
    <t>IU</t>
  </si>
  <si>
    <t>NM-1305</t>
  </si>
  <si>
    <t>Hydraulic Production Plant</t>
  </si>
  <si>
    <t>H5</t>
  </si>
  <si>
    <t>H3</t>
  </si>
  <si>
    <t>S3</t>
  </si>
  <si>
    <t>H4</t>
  </si>
  <si>
    <t>H2</t>
  </si>
  <si>
    <t>R3</t>
  </si>
  <si>
    <t>H0.5</t>
  </si>
  <si>
    <t>New York State Independent System Operator</t>
  </si>
  <si>
    <t>New York State ISO</t>
  </si>
  <si>
    <t>Energy Marketers</t>
  </si>
  <si>
    <t>Constellation Zone F Swap</t>
  </si>
  <si>
    <t>Covanta Niagara LP</t>
  </si>
  <si>
    <t>NextEra Marketing</t>
  </si>
  <si>
    <t>BP Energy</t>
  </si>
  <si>
    <t>Exelon Generating</t>
  </si>
  <si>
    <t>Brookfield</t>
  </si>
  <si>
    <t>PSEG Marketing</t>
  </si>
  <si>
    <t>Evolution Marketing</t>
  </si>
  <si>
    <t>TFS Energy Futures</t>
  </si>
  <si>
    <t>ICAP Energy LLC</t>
  </si>
  <si>
    <r>
      <t xml:space="preserve">1.        </t>
    </r>
    <r>
      <rPr>
        <u/>
        <sz val="12"/>
        <rFont val="Arial"/>
        <family val="2"/>
      </rPr>
      <t>Changes in Franchise Rights:</t>
    </r>
  </si>
  <si>
    <t>None</t>
  </si>
  <si>
    <r>
      <t xml:space="preserve">2.          </t>
    </r>
    <r>
      <rPr>
        <u/>
        <sz val="12"/>
        <rFont val="Arial"/>
        <family val="2"/>
      </rPr>
      <t xml:space="preserve"> Information on consolidations, mergers, and reorganizations:</t>
    </r>
  </si>
  <si>
    <r>
      <t xml:space="preserve">3.          </t>
    </r>
    <r>
      <rPr>
        <u/>
        <sz val="12"/>
        <rFont val="Arial"/>
        <family val="2"/>
      </rPr>
      <t xml:space="preserve"> Purchase or sale of an operating unit or system:</t>
    </r>
  </si>
  <si>
    <r>
      <t xml:space="preserve">4.           </t>
    </r>
    <r>
      <rPr>
        <u/>
        <sz val="12"/>
        <rFont val="Arial"/>
        <family val="2"/>
      </rPr>
      <t>Important Leaseholds:</t>
    </r>
  </si>
  <si>
    <r>
      <t xml:space="preserve">5.           </t>
    </r>
    <r>
      <rPr>
        <u/>
        <sz val="12"/>
        <rFont val="Arial"/>
        <family val="2"/>
      </rPr>
      <t>Important extension or reduction of transmission or distribution system:</t>
    </r>
  </si>
  <si>
    <r>
      <t xml:space="preserve">6.          </t>
    </r>
    <r>
      <rPr>
        <u/>
        <sz val="12"/>
        <rFont val="Arial"/>
        <family val="2"/>
      </rPr>
      <t xml:space="preserve"> Issuance of securities or assumption of liabilities or guarantees:</t>
    </r>
  </si>
  <si>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</si>
  <si>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</si>
  <si>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</si>
  <si>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</si>
  <si>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</si>
  <si>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</si>
  <si>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</si>
  <si>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</si>
  <si>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</si>
  <si>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r>
      <t xml:space="preserve">7.           </t>
    </r>
    <r>
      <rPr>
        <u/>
        <sz val="12"/>
        <rFont val="Arial"/>
        <family val="2"/>
      </rPr>
      <t>Changes in Articles of Incorporation:</t>
    </r>
  </si>
  <si>
    <r>
      <t xml:space="preserve">8.          </t>
    </r>
    <r>
      <rPr>
        <u/>
        <sz val="12"/>
        <rFont val="Arial"/>
        <family val="2"/>
      </rPr>
      <t xml:space="preserve"> Wage Scale Increase:</t>
    </r>
  </si>
  <si>
    <r>
      <t xml:space="preserve">9.           </t>
    </r>
    <r>
      <rPr>
        <u/>
        <sz val="12"/>
        <rFont val="Arial"/>
        <family val="2"/>
      </rPr>
      <t>Status of Legal Proceedings:</t>
    </r>
  </si>
  <si>
    <t xml:space="preserve">The Company is subject to various legal proceedings arising out of the ordinary course of its business. </t>
  </si>
  <si>
    <t>The Company does not consider any of such proceedings to be material, individually or in the aggregate,</t>
  </si>
  <si>
    <t xml:space="preserve"> to its business or likely to result in a material adverse effect on its results of operations, financial position, </t>
  </si>
  <si>
    <t>or cash flows.</t>
  </si>
  <si>
    <r>
      <t xml:space="preserve">10.         </t>
    </r>
    <r>
      <rPr>
        <u/>
        <sz val="12"/>
        <rFont val="Arial"/>
        <family val="2"/>
      </rPr>
      <t>Additional Material Transactions Not Reported Elsewhere in this Report:</t>
    </r>
  </si>
  <si>
    <r>
      <t xml:space="preserve">11.         </t>
    </r>
    <r>
      <rPr>
        <u/>
        <sz val="12"/>
        <rFont val="Arial"/>
        <family val="2"/>
      </rPr>
      <t>Reserved:</t>
    </r>
  </si>
  <si>
    <t>12.         N/A</t>
  </si>
  <si>
    <t>Note 1 - Notes to Financial Statements for the Statement of Cash Flows Schedule of Noncash and Other Charges (Credits) to Income:</t>
  </si>
  <si>
    <t>Change in Unamortized Debt Expense</t>
  </si>
  <si>
    <t>Change in Preliminary Survey and Investigation Charges (Electric)</t>
  </si>
  <si>
    <t>Change in Clearing Accounts</t>
  </si>
  <si>
    <t>Change in Miscellaneous Deferred Debits</t>
  </si>
  <si>
    <t>Change in Unamortized Loss on Reacquired Debt</t>
  </si>
  <si>
    <t>Change in (Less) Unamortized Discount on Long-Term Debt</t>
  </si>
  <si>
    <t xml:space="preserve">Change in Accumulated Provision for Property Insurance </t>
  </si>
  <si>
    <t>Change in Accumulated Provision for Injuries and Damages</t>
  </si>
  <si>
    <t>Change in Asset Retirement Obligations</t>
  </si>
  <si>
    <t>Change in Deferred Income Taxes</t>
  </si>
  <si>
    <t>Total Other Page 120 Line 18</t>
  </si>
  <si>
    <t>Change in Utility Plant - Other</t>
  </si>
  <si>
    <t>Total Other Page 120 Line 31</t>
  </si>
  <si>
    <t>Change in Special Funds</t>
  </si>
  <si>
    <t>Change in Accumulated Other Comprehensive Income</t>
  </si>
  <si>
    <t>Total Other Page 121 Line 53</t>
  </si>
  <si>
    <t>Change in Customer Advances for Construction</t>
  </si>
  <si>
    <t>Parent Tax loss Allocation</t>
  </si>
  <si>
    <t>Total Other Page 121 Line 76</t>
  </si>
  <si>
    <t>Note 2 -Goodwill</t>
  </si>
  <si>
    <t xml:space="preserve">The Company’s balance sheets as of December 31, 2015 and 2014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 term asset.  </t>
  </si>
  <si>
    <t>R1.5</t>
  </si>
  <si>
    <t>R4</t>
  </si>
  <si>
    <t>H2.5</t>
  </si>
  <si>
    <t>H1.5</t>
  </si>
  <si>
    <t>General:</t>
  </si>
  <si>
    <t>SQ</t>
  </si>
  <si>
    <t>Intanible Plant</t>
  </si>
  <si>
    <t>Depreciation Expense</t>
  </si>
  <si>
    <t xml:space="preserve">Allocation Factors to Common Plant Assets </t>
  </si>
  <si>
    <t>Gas Segment</t>
  </si>
  <si>
    <t>Electric Segment</t>
  </si>
  <si>
    <t>National Grid USA Parent</t>
  </si>
  <si>
    <t>NGUSA Service Company</t>
  </si>
  <si>
    <t>NG Engineering Srvcs, LLC</t>
  </si>
  <si>
    <t>Brooklyn Union Gas-KEDNY</t>
  </si>
  <si>
    <t>KS Gas East Corp-KEDLI</t>
  </si>
  <si>
    <t>Massachusetts Electric Co</t>
  </si>
  <si>
    <t>Nantucket Electric Co</t>
  </si>
  <si>
    <t>Boston Gas Company</t>
  </si>
  <si>
    <t>Colonial Gas Company</t>
  </si>
  <si>
    <t>Narragansett Electric Co</t>
  </si>
  <si>
    <t>New England Power Company</t>
  </si>
  <si>
    <t>NG Generation LLC</t>
  </si>
  <si>
    <t>Wayfinder Group, Inc.</t>
  </si>
  <si>
    <t>American Red Cross</t>
  </si>
  <si>
    <t>Heartshare Human Services of New York</t>
  </si>
  <si>
    <t>United Way  of Central New York</t>
  </si>
  <si>
    <t>United Way of Buffalo &amp; Erie CO</t>
  </si>
  <si>
    <t>Donations(Less than 5%)</t>
  </si>
  <si>
    <t>Miscellaneous</t>
  </si>
  <si>
    <t>Penalties</t>
  </si>
  <si>
    <t>Lobbying</t>
  </si>
  <si>
    <t>Miscellaneous (Allocation - Corporate Services &amp; account reconciliation write-off’s)</t>
  </si>
  <si>
    <t>Interest on Debt - Moneypool</t>
  </si>
  <si>
    <t xml:space="preserve">Interest on Debt to Associated Co  </t>
  </si>
  <si>
    <t>Interest charge NMPC Gas Community Carrying</t>
  </si>
  <si>
    <t>Interest charges FIN 48</t>
  </si>
  <si>
    <t>Interest accrued deferral capital tracker</t>
  </si>
  <si>
    <t>Electric Community CC</t>
  </si>
  <si>
    <t xml:space="preserve">Sys Ben Char Fast Track Def </t>
  </si>
  <si>
    <t>All Other</t>
  </si>
  <si>
    <t xml:space="preserve">  (1)  [x] An Original</t>
  </si>
  <si>
    <t>Homer City  T6110</t>
  </si>
  <si>
    <t>Marcy T4130</t>
  </si>
  <si>
    <t>Edic  T4070</t>
  </si>
  <si>
    <t>Nine Mile Point  T2350</t>
  </si>
  <si>
    <t>Clay  T2060</t>
  </si>
  <si>
    <t>Athens T5320</t>
  </si>
  <si>
    <t>Leeds T5330</t>
  </si>
  <si>
    <t>Oswego  T2420</t>
  </si>
  <si>
    <t>Oswego     T2470</t>
  </si>
  <si>
    <t>Oswego    T2480</t>
  </si>
  <si>
    <t>Independence  T5560</t>
  </si>
  <si>
    <t>Volney     T2720</t>
  </si>
  <si>
    <t>Dewitt     T2150</t>
  </si>
  <si>
    <t>Lafayette T6470</t>
  </si>
  <si>
    <t>Stolle 37</t>
  </si>
  <si>
    <t>New Scotland 18   T390</t>
  </si>
  <si>
    <t>New Scotland 14</t>
  </si>
  <si>
    <t>Clay 8 &amp; 9  T373-374</t>
  </si>
  <si>
    <t>Dewitt 13</t>
  </si>
  <si>
    <t>Pleasant Valley #91</t>
  </si>
  <si>
    <t>Pleasant Valley #92</t>
  </si>
  <si>
    <t>Lafayette 17   T391</t>
  </si>
  <si>
    <t>Volney 11   T392</t>
  </si>
  <si>
    <t>Volney 12   T393</t>
  </si>
  <si>
    <t>Scriba 25 Clay 26</t>
  </si>
  <si>
    <t>Clay 6   T-402</t>
  </si>
  <si>
    <t>Lafayette 3</t>
  </si>
  <si>
    <t>Oakdale 4</t>
  </si>
  <si>
    <t>Wood H Frames</t>
  </si>
  <si>
    <t>Steel Towers</t>
  </si>
  <si>
    <t>Steel  Towers</t>
  </si>
  <si>
    <t>Towers</t>
  </si>
  <si>
    <t>2-1192.5 ACSR</t>
  </si>
  <si>
    <t>2-795 ACSR</t>
  </si>
  <si>
    <t>2167 ACSR</t>
  </si>
  <si>
    <t>2-1351.5 ACSR</t>
  </si>
  <si>
    <t>2-2500 CU</t>
  </si>
  <si>
    <t>Volney  T4280</t>
  </si>
  <si>
    <t>Marcy 19</t>
  </si>
  <si>
    <t>Scriba  T2550</t>
  </si>
  <si>
    <t>Volney #21</t>
  </si>
  <si>
    <t>WoodPoles</t>
  </si>
  <si>
    <t>Scriba  T2540</t>
  </si>
  <si>
    <t>Volney 20</t>
  </si>
  <si>
    <t>Wood Poles</t>
  </si>
  <si>
    <t>Nine Mile Point T2370</t>
  </si>
  <si>
    <t>Scriba 9</t>
  </si>
  <si>
    <t>New Scotland  T5450</t>
  </si>
  <si>
    <t>Alps 2</t>
  </si>
  <si>
    <t>Steel H Frame</t>
  </si>
  <si>
    <t>Reynolds Road  T5560</t>
  </si>
  <si>
    <t>Alps 1</t>
  </si>
  <si>
    <t>Leeds  T5310</t>
  </si>
  <si>
    <t>Hurley Ave  301 Roseton</t>
  </si>
  <si>
    <t>New Scotland  T5480</t>
  </si>
  <si>
    <t>Leeds 93-94</t>
  </si>
  <si>
    <t>T5490</t>
  </si>
  <si>
    <t>Reynolds T6420 ,T6480</t>
  </si>
  <si>
    <t>Empire #5</t>
  </si>
  <si>
    <t>Alps T5030</t>
  </si>
  <si>
    <t>Berkshire #393</t>
  </si>
  <si>
    <t>Independence T2760</t>
  </si>
  <si>
    <t>Scriba #25</t>
  </si>
  <si>
    <t xml:space="preserve"> Leeds  T6160</t>
  </si>
  <si>
    <t>Athens #95</t>
  </si>
  <si>
    <t>Dunkirk - T1110</t>
  </si>
  <si>
    <t>South Ripley 68</t>
  </si>
  <si>
    <t>South Ripley  T1180</t>
  </si>
  <si>
    <t>Erie 69</t>
  </si>
  <si>
    <t>Beck- Packard #76   T1070</t>
  </si>
  <si>
    <t>T107 Erie</t>
  </si>
  <si>
    <t>Wood H frames</t>
  </si>
  <si>
    <t>Elm St. Buffalo ,  NY T1140</t>
  </si>
  <si>
    <t>Gardenville  NY</t>
  </si>
  <si>
    <t>Underground</t>
  </si>
  <si>
    <t>#71</t>
  </si>
  <si>
    <t>Elm St. Buffalo, NY   T1150</t>
  </si>
  <si>
    <t>Gardenville, NY</t>
  </si>
  <si>
    <t xml:space="preserve">    #72</t>
  </si>
  <si>
    <t>Gardenville  T1240</t>
  </si>
  <si>
    <t>Dunkirk 73</t>
  </si>
  <si>
    <t>Gardenville  T1250</t>
  </si>
  <si>
    <t>Dunkirk 74</t>
  </si>
  <si>
    <t>Packard 61 T1710</t>
  </si>
  <si>
    <t>Packard 61</t>
  </si>
  <si>
    <t>Packard 62  T1720</t>
  </si>
  <si>
    <t>Packard 62</t>
  </si>
  <si>
    <t xml:space="preserve">     Wood H Fs</t>
  </si>
  <si>
    <t>Packard  T1790</t>
  </si>
  <si>
    <t>Huntley 77</t>
  </si>
  <si>
    <t>Packard T1800</t>
  </si>
  <si>
    <t>Huntley 78</t>
  </si>
  <si>
    <t>4-1351.5 ACSR</t>
  </si>
  <si>
    <t>3-1590 ACSR</t>
  </si>
  <si>
    <t>2-1033.5 ACSR</t>
  </si>
  <si>
    <t>1192.5 ACSR</t>
  </si>
  <si>
    <t>1431 ACSR</t>
  </si>
  <si>
    <t>1158.4 ACSR</t>
  </si>
  <si>
    <t>Edic T4090</t>
  </si>
  <si>
    <t>Porter 17   T304</t>
  </si>
  <si>
    <t>Adirondack T6340</t>
  </si>
  <si>
    <t>Chases Lake 13      T328</t>
  </si>
  <si>
    <t>795 ACSR</t>
  </si>
  <si>
    <t>Chases Lake T6350</t>
  </si>
  <si>
    <t>Porter 11</t>
  </si>
  <si>
    <t>Adirondack  T4010</t>
  </si>
  <si>
    <t>Porter 12    T329</t>
  </si>
  <si>
    <t>Porter  T4200</t>
  </si>
  <si>
    <t>Rotterdam 30    T 333</t>
  </si>
  <si>
    <t>Porter  T4210</t>
  </si>
  <si>
    <t>Rotterdam 31   T366</t>
  </si>
  <si>
    <t>Rotterdam  T5630</t>
  </si>
  <si>
    <t>Bear Swamp E205</t>
  </si>
  <si>
    <t>1033.5 ACSR</t>
  </si>
  <si>
    <t>Beck  T1070</t>
  </si>
  <si>
    <t>Packard 76</t>
  </si>
  <si>
    <t>Huntley T1400</t>
  </si>
  <si>
    <t>Gardenville 79</t>
  </si>
  <si>
    <t xml:space="preserve"> 795  ACSR</t>
  </si>
  <si>
    <t>Huntley  T1410</t>
  </si>
  <si>
    <t>Gardenville 80</t>
  </si>
  <si>
    <t xml:space="preserve"> 795 ACSR</t>
  </si>
  <si>
    <t>Huntley T1370</t>
  </si>
  <si>
    <t>Elm Street #70</t>
  </si>
  <si>
    <t>Lines Operated at 115kV</t>
  </si>
  <si>
    <t>Lines Operated at 69kV</t>
  </si>
  <si>
    <t>Steel Poles</t>
  </si>
  <si>
    <t>Lines Operated at 46kV</t>
  </si>
  <si>
    <t>Lines Operated at 34.5kV</t>
  </si>
  <si>
    <t>Lines Operated at 23kV</t>
  </si>
  <si>
    <t>Lines Operated at &lt;23kV</t>
  </si>
  <si>
    <t xml:space="preserve">                                                                                                 Page 422b</t>
  </si>
  <si>
    <t xml:space="preserve">                                                                                                 Page 423b</t>
  </si>
  <si>
    <t>Akwesasne Station 825</t>
  </si>
  <si>
    <t>Albany High School Station 403</t>
  </si>
  <si>
    <t>Albion Station 80</t>
  </si>
  <si>
    <t>Alder Creek Station 701</t>
  </si>
  <si>
    <t>Altamont Station 283</t>
  </si>
  <si>
    <t>Andover Station 09</t>
  </si>
  <si>
    <t>Antwerp Station 801</t>
  </si>
  <si>
    <t>Arnold Pit 4746</t>
  </si>
  <si>
    <t>Arnold Station 656</t>
  </si>
  <si>
    <t>Ash Street Station 223</t>
  </si>
  <si>
    <t>Ashley Station 331 (Port PDS 7 East)</t>
  </si>
  <si>
    <t>Attica Station 12</t>
  </si>
  <si>
    <t>Ausable Forks Station 846</t>
  </si>
  <si>
    <t>Avenue A Station 291</t>
  </si>
  <si>
    <t>Avon Station 43</t>
  </si>
  <si>
    <t>Baker Street Station 150</t>
  </si>
  <si>
    <t>Ballina Station 221</t>
  </si>
  <si>
    <t>Ballston Station 12</t>
  </si>
  <si>
    <t>Balmat Station 904</t>
  </si>
  <si>
    <t>Barker Station 78</t>
  </si>
  <si>
    <t>Bartell Road Station 325</t>
  </si>
  <si>
    <t>Basom Station 15</t>
  </si>
  <si>
    <t>Batavia Station 01</t>
  </si>
  <si>
    <t>Battenkill Station 342</t>
  </si>
  <si>
    <t>Trans-Unattended</t>
  </si>
  <si>
    <t>Dist-Unattended</t>
  </si>
  <si>
    <t>Transt-Unattended</t>
  </si>
  <si>
    <t>Battle Hill Station 949</t>
  </si>
  <si>
    <t>Belmont Station 260</t>
  </si>
  <si>
    <t>Bemus Point Station 159</t>
  </si>
  <si>
    <t>Bennett Road Station 99</t>
  </si>
  <si>
    <t>Berry Road Station 153</t>
  </si>
  <si>
    <t>Bethlehem Station 21</t>
  </si>
  <si>
    <t>Birch Avenue Station 322</t>
  </si>
  <si>
    <t>Black River Station 70</t>
  </si>
  <si>
    <t>Bloomingdale Station 841</t>
  </si>
  <si>
    <t>Blue Stores Station 303</t>
  </si>
  <si>
    <t>Bolton Station 284</t>
  </si>
  <si>
    <t>Bombay Station 897</t>
  </si>
  <si>
    <t>Boonville Station 707</t>
  </si>
  <si>
    <t>Boyntonville Station 333</t>
  </si>
  <si>
    <t>Brady Station 957</t>
  </si>
  <si>
    <t>Brasher Station 851</t>
  </si>
  <si>
    <t>Bremen Station 815</t>
  </si>
  <si>
    <t>Brewerton Station 7</t>
  </si>
  <si>
    <t>Bridge Street Station 295</t>
  </si>
  <si>
    <t>Bridgeport Station 168</t>
  </si>
  <si>
    <t>Brier Hill Station 953</t>
  </si>
  <si>
    <t>Brigham Road Station 64</t>
  </si>
  <si>
    <t>Brighton Avenue Station 8</t>
  </si>
  <si>
    <t>Bristol Hill Station 109</t>
  </si>
  <si>
    <t>Brockport Station 74</t>
  </si>
  <si>
    <t>Brook Road Station 369</t>
  </si>
  <si>
    <t>Browns Falls Station 711</t>
  </si>
  <si>
    <t>Brunswick Station 264</t>
  </si>
  <si>
    <t>Buckley Corners Station 454</t>
  </si>
  <si>
    <t>Buckley Road Station 140</t>
  </si>
  <si>
    <t>Burdeck Street Station 265</t>
  </si>
  <si>
    <t>Burgoyne Avenue Station 337</t>
  </si>
  <si>
    <t>Busti Station 68</t>
  </si>
  <si>
    <t>Butler Station 362</t>
  </si>
  <si>
    <t>Butternut Station 255</t>
  </si>
  <si>
    <t>Butts Road Station 72</t>
  </si>
  <si>
    <t>Byron Station 18</t>
  </si>
  <si>
    <t>Camillus Station 10</t>
  </si>
  <si>
    <t>Canawagus Station</t>
  </si>
  <si>
    <t>Cardiff Station 13</t>
  </si>
  <si>
    <t>Caroga Lake Station 219</t>
  </si>
  <si>
    <t>Carthage Station 717</t>
  </si>
  <si>
    <t>Cascade Tissue Station</t>
  </si>
  <si>
    <t>Cassadaga Station 61</t>
  </si>
  <si>
    <t>Castleton Station 36</t>
  </si>
  <si>
    <t>Cattaraugus Station 15</t>
  </si>
  <si>
    <t>Cavanaugh Road Station 616</t>
  </si>
  <si>
    <t>Cazenovia Station 220</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</si>
  <si>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</si>
  <si>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</si>
  <si>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</si>
  <si>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</si>
  <si>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</si>
  <si>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</si>
  <si>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</si>
  <si>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</si>
  <si>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</si>
  <si>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Chrisler Avenue Station 257</t>
  </si>
  <si>
    <t>Church Street Station 43</t>
  </si>
  <si>
    <t>Clay Station 229</t>
  </si>
  <si>
    <t>Cleveland Station 11</t>
  </si>
  <si>
    <t>Clinton Road Station 366</t>
  </si>
  <si>
    <t>Clinton Station 604</t>
  </si>
  <si>
    <t>Cloverbank Station 91</t>
  </si>
  <si>
    <t>Clymer Station 55</t>
  </si>
  <si>
    <t>Cobleskill Station 214</t>
  </si>
  <si>
    <t>Coffeen Street Station 760</t>
  </si>
  <si>
    <t>Collins Station 83</t>
  </si>
  <si>
    <t>Collinsville Station 716</t>
  </si>
  <si>
    <t>Colorforms Station</t>
  </si>
  <si>
    <t>Colosse Station 321</t>
  </si>
  <si>
    <t>Colvin Avenue Station 313</t>
  </si>
  <si>
    <t>Commerce Avenue Station 235</t>
  </si>
  <si>
    <t>Comstock Station 48</t>
  </si>
  <si>
    <t>Conesus Lake Station 52</t>
  </si>
  <si>
    <t>Conkling Station 652</t>
  </si>
  <si>
    <t>Constantia Station 19</t>
  </si>
  <si>
    <t>Coolidge Ventures Station 268</t>
  </si>
  <si>
    <t>Corfu Station 22</t>
  </si>
  <si>
    <t>Corinth Station 285</t>
  </si>
  <si>
    <t>Corliss Park Station 338</t>
  </si>
  <si>
    <t>Corning Station 970</t>
  </si>
  <si>
    <t>Cortland Line Station 277</t>
  </si>
  <si>
    <t>Cortland Station 502</t>
  </si>
  <si>
    <t>Cross Street Pump</t>
  </si>
  <si>
    <t>Crouse Hinds Station 239</t>
  </si>
  <si>
    <t>Crown Point Station 249</t>
  </si>
  <si>
    <t>Cuba Lake Station 37</t>
  </si>
  <si>
    <t>Cuba Station 05</t>
  </si>
  <si>
    <t>Curry Road Station 365</t>
  </si>
  <si>
    <t>Curtis Street Station 224</t>
  </si>
  <si>
    <t>Cuyler Station 24</t>
  </si>
  <si>
    <t>Darien Station 16</t>
  </si>
  <si>
    <t>David Station 979</t>
  </si>
  <si>
    <t>Debalso Station 684</t>
  </si>
  <si>
    <t>Deerfield Station 606</t>
  </si>
  <si>
    <t>Dekalb Station 984</t>
  </si>
  <si>
    <t>Delameter Station 93</t>
  </si>
  <si>
    <t>Delanson Station 269</t>
  </si>
  <si>
    <t>Delaware Avenue Station 330</t>
  </si>
  <si>
    <t>Delevan Station 11</t>
  </si>
  <si>
    <t>Delmar Station 279</t>
  </si>
  <si>
    <t>Delphi Station 262</t>
  </si>
  <si>
    <t>Depot Road Station 425</t>
  </si>
  <si>
    <t>Dewitt Station 241</t>
  </si>
  <si>
    <t>Dexter Station 726</t>
  </si>
  <si>
    <t>Dorwin Station 26</t>
  </si>
  <si>
    <t>Dugan Road Station 22</t>
  </si>
  <si>
    <t>Duguid Station 265</t>
  </si>
  <si>
    <t>Dunkirk Station</t>
  </si>
  <si>
    <t>E. J.  West Station 38</t>
  </si>
  <si>
    <t>Eagle Bay Station 382</t>
  </si>
  <si>
    <t>Eagle Harbor Station 92</t>
  </si>
  <si>
    <t>East Batavia Station 28</t>
  </si>
  <si>
    <t>East Dunkirk Station 63</t>
  </si>
  <si>
    <t>East Fulton Station 100</t>
  </si>
  <si>
    <t>East Golah Station 51</t>
  </si>
  <si>
    <t>East Molloy Road Station 151</t>
  </si>
  <si>
    <t>East Norfolk Station 913</t>
  </si>
  <si>
    <t>East Oswegatchie Station 982</t>
  </si>
  <si>
    <t>East Otto Station 28</t>
  </si>
  <si>
    <t>East Pulaski Station 324</t>
  </si>
  <si>
    <t>East Schodack Station 501</t>
  </si>
  <si>
    <t>East Springfield Station 477</t>
  </si>
  <si>
    <t>East Syracuse Station 27</t>
  </si>
  <si>
    <t>East Watertown Station 817</t>
  </si>
  <si>
    <t>East Worcester Station 430</t>
  </si>
  <si>
    <t>Eden Center Station 88</t>
  </si>
  <si>
    <t>Edic Station 662</t>
  </si>
  <si>
    <t>Edwards Station 916</t>
  </si>
  <si>
    <t>Elba Station 20</t>
  </si>
  <si>
    <t>Elbridge Station 312</t>
  </si>
  <si>
    <t>Ellicott Station 65</t>
  </si>
  <si>
    <t>Elm Street Station</t>
  </si>
  <si>
    <t>Elm Street Station 898</t>
  </si>
  <si>
    <t>Elnora Station 344</t>
  </si>
  <si>
    <t>Elsmere Station 407</t>
  </si>
  <si>
    <t>Emerald Equipment Systems Station 234</t>
  </si>
  <si>
    <t>Emmet Street Station 256</t>
  </si>
  <si>
    <t>Ephratah Station 18</t>
  </si>
  <si>
    <t>Euclid Station 267</t>
  </si>
  <si>
    <t>Everett Road Station 420</t>
  </si>
  <si>
    <t>Dist- Unattended</t>
  </si>
  <si>
    <t>Fabius Station 55</t>
  </si>
  <si>
    <t>Fairdale Station 135</t>
  </si>
  <si>
    <t>Farmersville Station 27</t>
  </si>
  <si>
    <t>Farnan Road Station 476</t>
  </si>
  <si>
    <t>Fayette Street Station 28</t>
  </si>
  <si>
    <t>Fine Station 978</t>
  </si>
  <si>
    <t>Finley Lake Station 71</t>
  </si>
  <si>
    <t>Firehouse Road Station 449</t>
  </si>
  <si>
    <t>Fisher Avenue Station 270</t>
  </si>
  <si>
    <t>Florida Station 134</t>
  </si>
  <si>
    <t>Florida Station 501</t>
  </si>
  <si>
    <t>Dist Unattended</t>
  </si>
  <si>
    <t>Fly Road Station 261</t>
  </si>
  <si>
    <t>Fort Covington Station 896</t>
  </si>
  <si>
    <t>Fort Gage Station 319</t>
  </si>
  <si>
    <t>Forts Ferry Station 459</t>
  </si>
  <si>
    <t>Frankfort Station 677</t>
  </si>
  <si>
    <t>Franklin Falls Station 843</t>
  </si>
  <si>
    <t>Franklinville Station 24</t>
  </si>
  <si>
    <t>French Creek Station 56</t>
  </si>
  <si>
    <t>French Mountain Station 1054</t>
  </si>
  <si>
    <t>Frewsburg Station 69</t>
  </si>
  <si>
    <t>Friedrich Corporation</t>
  </si>
  <si>
    <t>Front Street Station 360</t>
  </si>
  <si>
    <t>Fuller Realty Station</t>
  </si>
  <si>
    <t>Gabriels Station 835</t>
  </si>
  <si>
    <t>Galeville Station 213</t>
  </si>
  <si>
    <t>Gardenville 230 Station</t>
  </si>
  <si>
    <t>Gasport Station 90</t>
  </si>
  <si>
    <t>Genesee Street Station 260</t>
  </si>
  <si>
    <t>Geneseo Station 55</t>
  </si>
  <si>
    <t>Gibson Station 106</t>
  </si>
  <si>
    <t>Gilbert Mills Station 247</t>
  </si>
  <si>
    <t>Gilford Mills</t>
  </si>
  <si>
    <t>Gilmantown Road Station 154</t>
  </si>
  <si>
    <t>Gilpin Bay Station 956</t>
  </si>
  <si>
    <t>Glens Falls Hospital Station 414</t>
  </si>
  <si>
    <t>Glens Falls Station 75</t>
  </si>
  <si>
    <t>Glenwood Station 227</t>
  </si>
  <si>
    <t>Gloversville Station 72</t>
  </si>
  <si>
    <t>Golah Station</t>
  </si>
  <si>
    <t>Granby Center Station 293</t>
  </si>
  <si>
    <t>Grand Street Station 433</t>
  </si>
  <si>
    <t>Greenbush Station 78</t>
  </si>
  <si>
    <t>Greenhurst Station 60</t>
  </si>
  <si>
    <t>Grooms Road Station 345</t>
  </si>
  <si>
    <t>Groveland Station 41</t>
  </si>
  <si>
    <t>Hague Road Station 418</t>
  </si>
  <si>
    <t>Hammond Station 370</t>
  </si>
  <si>
    <t>Hancock Station 137</t>
  </si>
  <si>
    <t>Hanson 1 - General Crush - TS 4504</t>
  </si>
  <si>
    <t>Hanson Aggregate - Boonville</t>
  </si>
  <si>
    <t>Hanson Aggregate - Middleville</t>
  </si>
  <si>
    <t>Hanson Station 738</t>
  </si>
  <si>
    <t>Harper Station</t>
  </si>
  <si>
    <t>Trans- unattended</t>
  </si>
  <si>
    <t>Harris Road Station 235</t>
  </si>
  <si>
    <t>Hartfield Station 79</t>
  </si>
  <si>
    <t>Headson Station 146</t>
  </si>
  <si>
    <t>Hedley Park Place Station</t>
  </si>
  <si>
    <t>Hemlock Station 38</t>
  </si>
  <si>
    <t>Hemstreet Station 328</t>
  </si>
  <si>
    <t>Henry Street Station 316</t>
  </si>
  <si>
    <t>Heuvelton Station 923</t>
  </si>
  <si>
    <t>Higley Station 473</t>
  </si>
  <si>
    <t>Hill Street Station 311</t>
  </si>
  <si>
    <t>Hinsdale Station 218</t>
  </si>
  <si>
    <t>Hoag Station 221</t>
  </si>
  <si>
    <t>Homer Hill Switch Structure</t>
  </si>
  <si>
    <t>Homer Hill Switch Sructure</t>
  </si>
  <si>
    <t>Homer Station 129</t>
  </si>
  <si>
    <t>Hoosick Station 314</t>
  </si>
  <si>
    <t>Hopkins Road Station 253</t>
  </si>
  <si>
    <t>Hudson Falls Station 88</t>
  </si>
  <si>
    <t>Hudson Station 87</t>
  </si>
  <si>
    <t>Huntley Station</t>
  </si>
  <si>
    <t>Indian Lake Station 310</t>
  </si>
  <si>
    <t>Indian River Station 323</t>
  </si>
  <si>
    <t>Industry Station 47</t>
  </si>
  <si>
    <t>Inghams Station 20</t>
  </si>
  <si>
    <t>Ingham's station 20</t>
  </si>
  <si>
    <t>Tran- Unattended</t>
  </si>
  <si>
    <t>Inman Road Station 370</t>
  </si>
  <si>
    <t>Iroquois Rock Station</t>
  </si>
  <si>
    <t>Jewett Road Station 291</t>
  </si>
  <si>
    <t>Johnson Road Station 352</t>
  </si>
  <si>
    <t>Johnstown Station 61</t>
  </si>
  <si>
    <t>Juniper Station 500</t>
  </si>
  <si>
    <t>Karner Station 317</t>
  </si>
  <si>
    <t>Kenmore Terminal Station 158</t>
  </si>
  <si>
    <t>Kensington Terminal Station</t>
  </si>
  <si>
    <t>Kilian Manufacturing Corporation - TS 2296</t>
  </si>
  <si>
    <t>Knapp Road Station 226</t>
  </si>
  <si>
    <t>Knights Creek Station 06</t>
  </si>
  <si>
    <t>Labrador Station 230</t>
  </si>
  <si>
    <t>Lake Colby Station 927</t>
  </si>
  <si>
    <t>Lake Road No. 2 Station 299</t>
  </si>
  <si>
    <t>Lakeview Station 182</t>
  </si>
  <si>
    <t>Lakeville Station 40</t>
  </si>
  <si>
    <t>Langford Station 180</t>
  </si>
  <si>
    <t>Lansingburgh  Station 93</t>
  </si>
  <si>
    <t>Lapp Station 26</t>
  </si>
  <si>
    <t>Latham Station 282</t>
  </si>
  <si>
    <t>Lawrence Avenue Station 976</t>
  </si>
  <si>
    <t>Leeds Station 377</t>
  </si>
  <si>
    <t>Lehigh Station 669</t>
  </si>
  <si>
    <t>Lenox Station 513</t>
  </si>
  <si>
    <t>Leray Station 813</t>
  </si>
  <si>
    <t>Levant Station 98</t>
  </si>
  <si>
    <t>Levitt Station 665</t>
  </si>
  <si>
    <t>Liberty Street Station 94</t>
  </si>
  <si>
    <t>Lighthouse Hill Station 61</t>
  </si>
  <si>
    <t>Lima Station 36</t>
  </si>
  <si>
    <t>Linden Station 21</t>
  </si>
  <si>
    <t>Lisbon Station 963</t>
  </si>
  <si>
    <t>Little River Station 955</t>
  </si>
  <si>
    <t>Livingston Correctional Station 130</t>
  </si>
  <si>
    <t>Livonia Station 37</t>
  </si>
  <si>
    <t>Lockport Station</t>
  </si>
  <si>
    <t>Loon Lake Station 837</t>
  </si>
  <si>
    <t>Lords Hill Station 150</t>
  </si>
  <si>
    <t>Lorings Station 276</t>
  </si>
  <si>
    <t>Lowville Station 773</t>
  </si>
  <si>
    <t>Lyme Station 733</t>
  </si>
  <si>
    <t>Lyndonville Station 95</t>
  </si>
  <si>
    <t>Lynn Street Station 320</t>
  </si>
  <si>
    <t>Lysander Station 297</t>
  </si>
  <si>
    <t>Machias Station 13</t>
  </si>
  <si>
    <t>Trans -Unattended</t>
  </si>
  <si>
    <t>Madison Station 654</t>
  </si>
  <si>
    <t>Mallory Road Station 40</t>
  </si>
  <si>
    <t>Malone Station 895</t>
  </si>
  <si>
    <t>Malta Station 443</t>
  </si>
  <si>
    <t>Maplehurst Station 04</t>
  </si>
  <si>
    <t>Maplewood Station 307</t>
  </si>
  <si>
    <t>Market Hill Station 324</t>
  </si>
  <si>
    <t>Marshville Station 299</t>
  </si>
  <si>
    <t>Mayfield Station 356</t>
  </si>
  <si>
    <t>McAdoo Station 914</t>
  </si>
  <si>
    <t>McBride Street Station 123</t>
  </si>
  <si>
    <t>McClellan Street Station 304</t>
  </si>
  <si>
    <t>McCrea Street Station 272</t>
  </si>
  <si>
    <t>McGraw Station 228</t>
  </si>
  <si>
    <t>Mcintosh Box &amp; Pallet Corporation - TS 2766</t>
  </si>
  <si>
    <t>McIntyre Station 969</t>
  </si>
  <si>
    <t>McKownville Station 327</t>
  </si>
  <si>
    <t>Meco Station 318</t>
  </si>
  <si>
    <t>Menands Station 101</t>
  </si>
  <si>
    <t>Merrillsville Station 838</t>
  </si>
  <si>
    <t>Mexico Station 43</t>
  </si>
  <si>
    <t>Middleburg Station 390</t>
  </si>
  <si>
    <t>Middleport Station 77</t>
  </si>
  <si>
    <t>Middleville Station 666</t>
  </si>
  <si>
    <t>Midler Station 145</t>
  </si>
  <si>
    <t>Midstate Construction Company Station 148</t>
  </si>
  <si>
    <t>Midstate Correctional Facility</t>
  </si>
  <si>
    <t>Mill Street Station 748</t>
  </si>
  <si>
    <t>Miller Street Station 117</t>
  </si>
  <si>
    <t>Milton Avenue Station 266</t>
  </si>
  <si>
    <t>Mine Road Station 777</t>
  </si>
  <si>
    <t>Minoa Station 44</t>
  </si>
  <si>
    <t>Mohican Station 247</t>
  </si>
  <si>
    <t>Moira Station 859</t>
  </si>
  <si>
    <t>Monarch Machine Tool Station 264</t>
  </si>
  <si>
    <t>Morristown Station 933</t>
  </si>
  <si>
    <t>Mortimer Station</t>
  </si>
  <si>
    <t>Mountain Station</t>
  </si>
  <si>
    <t>Mumford Station 50</t>
  </si>
  <si>
    <t>Nassau Station 113</t>
  </si>
  <si>
    <t>Nestle Company Station 245</t>
  </si>
  <si>
    <t>Dist -Unattended</t>
  </si>
  <si>
    <t>New Haven Station 256</t>
  </si>
  <si>
    <t>New Krumkill Station 421</t>
  </si>
  <si>
    <t>New Scotland Station 325</t>
  </si>
  <si>
    <t>New Walden Station</t>
  </si>
  <si>
    <t>Newark Station 300</t>
  </si>
  <si>
    <t>Newton Falls Station 774</t>
  </si>
  <si>
    <t>Newtonville Station 305</t>
  </si>
  <si>
    <t>Nicholville Station 860</t>
  </si>
  <si>
    <t>Nile Station</t>
  </si>
  <si>
    <t>Niles Station 294</t>
  </si>
  <si>
    <t>Norfolk Station 934</t>
  </si>
  <si>
    <t>North Akron Station</t>
  </si>
  <si>
    <t>North Angola Station</t>
  </si>
  <si>
    <t>North Ashford Station 36</t>
  </si>
  <si>
    <t>North Bangor Station 864</t>
  </si>
  <si>
    <t>North Bombay Station 866</t>
  </si>
  <si>
    <t>North Carthage Station 816</t>
  </si>
  <si>
    <t>North Chautauqua Station</t>
  </si>
  <si>
    <t>North Collins Station 92</t>
  </si>
  <si>
    <t>North Creek Station 122</t>
  </si>
  <si>
    <t>North Eden Station 82</t>
  </si>
  <si>
    <t>North Gouverneur Station 983</t>
  </si>
  <si>
    <t>North Lakeville Station</t>
  </si>
  <si>
    <t>North Lawrence Station 861</t>
  </si>
  <si>
    <t>North LeRoy Station</t>
  </si>
  <si>
    <t>North LeRoy Station 04</t>
  </si>
  <si>
    <t>North Olean Station 30</t>
  </si>
  <si>
    <t>North Troy Station 123</t>
  </si>
  <si>
    <t>Northville Station 332</t>
  </si>
  <si>
    <t>Norwood Station 928</t>
  </si>
  <si>
    <t>Oak Hill Station 62</t>
  </si>
  <si>
    <t>Oakfield Station 03</t>
  </si>
  <si>
    <t>Oakwood Ave Station 232</t>
  </si>
  <si>
    <t>Oathout Station 402</t>
  </si>
  <si>
    <t>Ogdenbrook Station 423</t>
  </si>
  <si>
    <t>Ogdensburg Station 938</t>
  </si>
  <si>
    <t>Ogdensburg Stone Station 932</t>
  </si>
  <si>
    <t>Old Forge Station 383</t>
  </si>
  <si>
    <t>Page 426-B</t>
  </si>
  <si>
    <t>Page 427-B</t>
  </si>
  <si>
    <t>Page 427-C</t>
  </si>
  <si>
    <t>Page 426-C</t>
  </si>
  <si>
    <t>Page 426-D</t>
  </si>
  <si>
    <t>Page 427-D</t>
  </si>
  <si>
    <t>Page 426-E</t>
  </si>
  <si>
    <t>Page 427-E</t>
  </si>
  <si>
    <t>Page 426-F</t>
  </si>
  <si>
    <t>Page 427-F</t>
  </si>
  <si>
    <t>Page 426-G</t>
  </si>
  <si>
    <t>Page 427-G</t>
  </si>
  <si>
    <t>Page 426-H</t>
  </si>
  <si>
    <t>Page 427-H</t>
  </si>
  <si>
    <t>Page 426-I</t>
  </si>
  <si>
    <t>Page 427-I</t>
  </si>
  <si>
    <t>Page 426-J</t>
  </si>
  <si>
    <t>Page 427-J</t>
  </si>
  <si>
    <t>Expenses Recorded on Books not Included on Return:</t>
  </si>
  <si>
    <t>ADIT - STATE</t>
  </si>
  <si>
    <t>ACCRUED INTEREST - TAX RESERVE</t>
  </si>
  <si>
    <t>ACCRUED OTHER</t>
  </si>
  <si>
    <t>ACCRUED OTHER - TCC AUCTION REVENUE</t>
  </si>
  <si>
    <t>ACCRUED OTHER - PSA4</t>
  </si>
  <si>
    <t>AFUDC DEBT</t>
  </si>
  <si>
    <t>AFUDC EQUITY</t>
  </si>
  <si>
    <t>AMORTIZATION EXPENSE</t>
  </si>
  <si>
    <t>ASSET RETIREMENT OBLIGATION</t>
  </si>
  <si>
    <t>BAD DEBTS</t>
  </si>
  <si>
    <t>COST OF REMOVAL</t>
  </si>
  <si>
    <t>DEFERRED COMPENSATION</t>
  </si>
  <si>
    <t>DEFERRED GAS COST</t>
  </si>
  <si>
    <t>DEPRECIATION EXPENSE - BOOK</t>
  </si>
  <si>
    <t>DEPRECIATION EXPENSE - TAX</t>
  </si>
  <si>
    <t>DEPRECIATION EXPENSE - TAX BONUS</t>
  </si>
  <si>
    <t>Equity-based Compensation and Dividends</t>
  </si>
  <si>
    <t>FASB 112</t>
  </si>
  <si>
    <t>Flow-through Cost of Removal</t>
  </si>
  <si>
    <t>Flow-through Depreciation</t>
  </si>
  <si>
    <t>Flow-through Unamortized Debt</t>
  </si>
  <si>
    <t>Flow-through Bond Redemption</t>
  </si>
  <si>
    <t>GAIN (LOSS) ON SALE OF ASSETS</t>
  </si>
  <si>
    <t>HEDGING</t>
  </si>
  <si>
    <t>INCENTIVE PLAN</t>
  </si>
  <si>
    <t>INJURIES AND DAMAGES</t>
  </si>
  <si>
    <t>.</t>
  </si>
  <si>
    <t>INSURANCE PROVISION</t>
  </si>
  <si>
    <t>INVESTMENTS -  PARTNERSHIPS</t>
  </si>
  <si>
    <t>Lobbying Expenses &amp; Political Contributions</t>
  </si>
  <si>
    <t>Meals and Entertainment</t>
  </si>
  <si>
    <t>OPEB / FASB 106</t>
  </si>
  <si>
    <t>Penalties &amp; Fines</t>
  </si>
  <si>
    <t>PENSION COST</t>
  </si>
  <si>
    <t>REG ASSET - CARRYING CHARGES</t>
  </si>
  <si>
    <t>REG ASSET - ENVIRONMENTAL</t>
  </si>
  <si>
    <t>REG ASSET - PROPERTY TAXES</t>
  </si>
  <si>
    <t>REG ASSET - STORM COST</t>
  </si>
  <si>
    <t>REG ASSET - ARO</t>
  </si>
  <si>
    <t>REG ASSET - OTHER reserved for future use -2</t>
  </si>
  <si>
    <t>REG LIABILITY - OTHER</t>
  </si>
  <si>
    <t>REG LIABILITY - OTHER reserved for future use -2</t>
  </si>
  <si>
    <t>RELOCATION OF MAINS</t>
  </si>
  <si>
    <t>RESERVE - FIN 48 STATE</t>
  </si>
  <si>
    <t>RESERVE - HEALTHCARE COSTS</t>
  </si>
  <si>
    <t>RESERVE - OBSOLETE INVENTORY</t>
  </si>
  <si>
    <t>UNAMORTIZED DEBT DISCOUNT OR PREMIUM</t>
  </si>
  <si>
    <t>UNBILLED REVENUE</t>
  </si>
  <si>
    <t>WORKERS' COMPENSATION</t>
  </si>
  <si>
    <t>Other Temporary Differences -2</t>
  </si>
  <si>
    <t>CHARITABLE CONTRIB LIMITATION</t>
  </si>
  <si>
    <t>Total of Items 1-5</t>
  </si>
  <si>
    <t>Tax Exempt Interest Income</t>
  </si>
  <si>
    <t>Preferred Dividend Paid Deduction</t>
  </si>
  <si>
    <t>Flow-through AFUDC Equity</t>
  </si>
  <si>
    <t>Dividend Received Deduction</t>
  </si>
  <si>
    <t xml:space="preserve">     Total Line 7</t>
  </si>
  <si>
    <t xml:space="preserve">     Total Line 4</t>
  </si>
  <si>
    <t xml:space="preserve">     Total Line 5</t>
  </si>
  <si>
    <t>POLE ATTACHMENT RENTALS</t>
  </si>
  <si>
    <t>REG ASSET - HEDGING</t>
  </si>
  <si>
    <t>REG ASSET - OPEB</t>
  </si>
  <si>
    <t>REG ASSET - PENSION</t>
  </si>
  <si>
    <t>REG ASSET - OTHER</t>
  </si>
  <si>
    <t>REPAIRS DEDUCTION</t>
  </si>
  <si>
    <t>RESERVE - ENVIRONMENTAL</t>
  </si>
  <si>
    <t>RESERVE - GENERAL</t>
  </si>
  <si>
    <t>RESERVE - SALES TAX</t>
  </si>
  <si>
    <t>VACATION ACCRUAL</t>
  </si>
  <si>
    <t>SHARE BASED COMP</t>
  </si>
  <si>
    <t xml:space="preserve">      Total Line 8</t>
  </si>
  <si>
    <t>Income Recorded on Books not included on Return:</t>
  </si>
  <si>
    <t>Deductions on Return not Charged Against Book Income:</t>
  </si>
  <si>
    <t>Total of Items 7 &amp; 8</t>
  </si>
  <si>
    <t>Federal Taxable Income (Item 6 plus Item 9)</t>
  </si>
  <si>
    <t>CALCULATION OF CURRENT FEDERAL INCOME TAX</t>
  </si>
  <si>
    <t>Federal Taxable Income, Page 261</t>
  </si>
  <si>
    <t>Total Tax @ 35% Before Credits</t>
  </si>
  <si>
    <t>Credits:</t>
  </si>
  <si>
    <t>Other adjustments</t>
  </si>
  <si>
    <t>Prior Year Adjustment</t>
  </si>
  <si>
    <t>Net Allocated Tax</t>
  </si>
  <si>
    <t>RECONCILIATION TO FEDERAL INCOME TAX REPORTED ON INCOME STATEMENT</t>
  </si>
  <si>
    <t>Tax Reported on Page 114</t>
  </si>
  <si>
    <t>Tax Reported on Page 117</t>
  </si>
  <si>
    <t>(1)  [x]   An Original</t>
  </si>
  <si>
    <t>Dedember 31, 2015</t>
  </si>
  <si>
    <t>No annual report to stockholders is submitted               X</t>
  </si>
  <si>
    <t>Jordan, Marie (Resigned 3/18/2016)</t>
  </si>
  <si>
    <t>Economic Development Fund - Electric</t>
  </si>
  <si>
    <t>Gross Receipts Tax Customer Refund -2000-Gas</t>
  </si>
  <si>
    <t>Gas Millenium Fund Deferral</t>
  </si>
  <si>
    <t>Bonus Depreciation Adjustment</t>
  </si>
  <si>
    <t>Internal Reserve Carry Charge</t>
  </si>
  <si>
    <t>Gas Futures - Gas Supply</t>
  </si>
  <si>
    <t>KeySpan Merger Savings - Gas</t>
  </si>
  <si>
    <t>Electric Swaps - Electric Supply</t>
  </si>
  <si>
    <t>Voltage Migration Fee Deferral</t>
  </si>
  <si>
    <t>Long Term Debt True-Up - Gas</t>
  </si>
  <si>
    <t>Federal Tax Refund 1991-1995</t>
  </si>
  <si>
    <t>Curtailment</t>
  </si>
  <si>
    <t>Oswego Puchase Power Agreement</t>
  </si>
  <si>
    <t>Pension Expense deferred-Electric</t>
  </si>
  <si>
    <t>OPEB Expense deferred-Electric</t>
  </si>
  <si>
    <t>Low Income Allowance Discount Program - Electric</t>
  </si>
  <si>
    <t>Site Investigation and Remediation Exp. Def  Elec</t>
  </si>
  <si>
    <t>Legacy Transition Charge</t>
  </si>
  <si>
    <t>NYPA Replacement Power &amp; Expansion Power</t>
  </si>
  <si>
    <t>NMPC - 18 A Assessment Gas</t>
  </si>
  <si>
    <t>Hydro One Network</t>
  </si>
  <si>
    <t>Miscellaneous Penalties</t>
  </si>
  <si>
    <t>Case 08-G-0609 Joint Proposal Amortization</t>
  </si>
  <si>
    <t>Economic Develop Fund - Gas</t>
  </si>
  <si>
    <t>Economic Develop Grant Program - Gas</t>
  </si>
  <si>
    <t>Economic Develop Grant Program - Electric</t>
  </si>
  <si>
    <t>AffordAbility Program - Gas</t>
  </si>
  <si>
    <t>Property Tax Exp Def - Electric</t>
  </si>
  <si>
    <t>Property Tax Exp Def - Gas</t>
  </si>
  <si>
    <t>Variable Pay Deferral - Gas</t>
  </si>
  <si>
    <t>NYPA Discount Rec Deferral</t>
  </si>
  <si>
    <t>Transmission Tower Painting</t>
  </si>
  <si>
    <t>Sub-Transmission Tower Painting</t>
  </si>
  <si>
    <t>Transmission Footer Inspection Expense</t>
  </si>
  <si>
    <t>Sub-Transmission Footer Inspection Expense</t>
  </si>
  <si>
    <t>FIT Repair Costs</t>
  </si>
  <si>
    <t>12E0201 Deferral Credit  Amortization - Electric</t>
  </si>
  <si>
    <t>12G0202 Deferral Credit  Amortization - Gas</t>
  </si>
  <si>
    <t>Merchant Function Charge - Imbalance</t>
  </si>
  <si>
    <t>NMPC Gas Community Carrying Charge Deferral</t>
  </si>
  <si>
    <t>Excess Voltage Test</t>
  </si>
  <si>
    <t>s(S/W)+d(D/D+P+C)(1-S/W)= 1.76%</t>
  </si>
  <si>
    <t>(1-SW)[p(P/D+P+C)+c(C/D+P+C)] = 4.69%</t>
  </si>
  <si>
    <t>Page  228</t>
  </si>
  <si>
    <t>Page 229</t>
  </si>
  <si>
    <t>431/495/804</t>
  </si>
  <si>
    <t>182/419/495</t>
  </si>
  <si>
    <t>431/804</t>
  </si>
  <si>
    <t>431/456/495</t>
  </si>
  <si>
    <t>254/495</t>
  </si>
  <si>
    <t>Subtotal Gas</t>
  </si>
  <si>
    <t>Subtotal Common</t>
  </si>
  <si>
    <t>Salary disclosure includes amounts that have been allocated to Niagara Mohawk Power Corporation (reporting entity). The salary amount allocated to other companies was $182,188.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</si>
  <si>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$13,415.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</si>
  <si>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$166,037.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</si>
  <si>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$180,028.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</si>
  <si>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$139,793. These salary amounts exclude incentive compensation payments and reflect base salary paid by the company from 1-1-2015 through 12-31-2015.</t>
  </si>
  <si>
    <t>Local 97 received 2.5% increase and local 97C received 2.0%.</t>
  </si>
  <si>
    <t xml:space="preserve">Bal. Beginning </t>
  </si>
  <si>
    <t xml:space="preserve">of year </t>
  </si>
  <si>
    <t>Balance January 1, 2015</t>
  </si>
  <si>
    <t>Balance December 31, 2015</t>
  </si>
  <si>
    <t>May 9, 2016</t>
  </si>
  <si>
    <t>(1)  [ X]  An Original</t>
  </si>
  <si>
    <t>(2)  [    ]  A Resubmission</t>
  </si>
  <si>
    <t>One MetroTech Center, Brooklyn New York 11201-3850  [929] 324 - 4707</t>
  </si>
  <si>
    <t xml:space="preserve">Niagara Mohawk Power Corporation </t>
  </si>
  <si>
    <r>
      <t>(2) _</t>
    </r>
    <r>
      <rPr>
        <u/>
        <sz val="12"/>
        <rFont val="Arial"/>
        <family val="2"/>
      </rPr>
      <t>X_</t>
    </r>
    <r>
      <rPr>
        <sz val="12"/>
        <rFont val="Arial"/>
        <family val="2"/>
      </rPr>
      <t xml:space="preserve">_  No. </t>
    </r>
  </si>
  <si>
    <t>Salary disclosure includes amounts that have been allocated to Niagara Mohawk Power Corporation (reporting entity). The salary amount allocated to other companies was $90,333. These salary amounts exclude incentive compensation payments and reflect base salary paid by the company from 1-1-2015 through 12-31-2015.</t>
  </si>
  <si>
    <t>282/283</t>
  </si>
  <si>
    <t>245/253</t>
  </si>
  <si>
    <t>253/926</t>
  </si>
  <si>
    <t>254/456</t>
  </si>
  <si>
    <t>419/456</t>
  </si>
  <si>
    <t>Other Work in Progress (174)</t>
  </si>
  <si>
    <t>(1)  [  ]  An Original</t>
  </si>
  <si>
    <t>(2)  [  X ]  A Resubmission</t>
  </si>
  <si>
    <t>August 10, 2016</t>
  </si>
  <si>
    <t>(1)  [   ]  An Original</t>
  </si>
  <si>
    <t xml:space="preserve"> 300 Erie Boulevard West </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</si>
</sst>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_);\(&quot;$&quot;#,##0\)"/>
    <numFmt numFmtId="6" formatCode="&quot;$&quot;#,##0_);[Red]\(&quot;$&quot;#,##0\)"/>
    <numFmt numFmtId="7" formatCode="&quot;$&quot;#,##0.00_);\(&quot;$&quot;#,##0.00\)"/>
    <numFmt numFmtId="8" formatCode="&quot;$&quot;#,##0.00_);[Red]\(&quot;$&quot;#,##0.00\)"/>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0.00000_);\(#,##0.00000\)"/>
  </numFmts>
  <fonts count="73">
    <font>
      <sz val="12"/>
      <name val="Arial"/>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sz val="12"/>
      <name val="Arial"/>
      <family val="2"/>
    </font>
    <font>
      <sz val="12"/>
      <color rgb="FFFF0000"/>
      <name val="Arial"/>
      <family val="2"/>
    </font>
    <font>
      <sz val="12"/>
      <name val="Arial"/>
      <family val="2"/>
    </font>
    <font>
      <b/>
      <sz val="12"/>
      <name val="Times New Roman"/>
      <family val="1"/>
    </font>
    <font>
      <sz val="12"/>
      <name val="Arial Narrow"/>
      <family val="2"/>
    </font>
    <font>
      <sz val="10"/>
      <name val="Times New Roman"/>
      <family val="1"/>
    </font>
    <font>
      <u/>
      <sz val="12"/>
      <name val="Times New Roman"/>
      <family val="1"/>
    </font>
    <font>
      <b/>
      <u/>
      <sz val="12"/>
      <color indexed="8"/>
      <name val="Arial"/>
      <family val="2"/>
    </font>
    <font>
      <sz val="10"/>
      <color indexed="8"/>
      <name val="Calibri"/>
      <family val="2"/>
      <scheme val="minor"/>
    </font>
    <font>
      <sz val="10"/>
      <color theme="1"/>
      <name val="Calibri"/>
      <family val="2"/>
      <scheme val="minor"/>
    </font>
    <font>
      <sz val="10"/>
      <name val="Arial"/>
      <family val="2"/>
    </font>
    <font>
      <b/>
      <i/>
      <sz val="10"/>
      <name val="Arial"/>
      <family val="2"/>
    </font>
    <font>
      <sz val="10"/>
      <color rgb="FF000000"/>
      <name val="Arial"/>
      <family val="2"/>
    </font>
  </fonts>
  <fills count="26">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34998626667073579"/>
        <bgColor indexed="64"/>
      </patternFill>
    </fill>
  </fills>
  <borders count="249">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64"/>
      </left>
      <right style="medium">
        <color indexed="64"/>
      </right>
      <top style="thin">
        <color indexed="8"/>
      </top>
      <bottom style="thin">
        <color indexed="64"/>
      </bottom>
      <diagonal/>
    </border>
    <border>
      <left/>
      <right style="medium">
        <color indexed="64"/>
      </right>
      <top style="thin">
        <color indexed="8"/>
      </top>
      <bottom style="thin">
        <color indexed="8"/>
      </bottom>
      <diagonal/>
    </border>
    <border>
      <left style="thin">
        <color indexed="64"/>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style="thin">
        <color theme="1"/>
      </left>
      <right style="thin">
        <color indexed="8"/>
      </right>
      <top/>
      <bottom/>
      <diagonal/>
    </border>
    <border>
      <left/>
      <right/>
      <top style="thin">
        <color indexed="64"/>
      </top>
      <bottom style="double">
        <color indexed="64"/>
      </bottom>
      <diagonal/>
    </border>
    <border>
      <left style="thin">
        <color theme="1"/>
      </left>
      <right style="medium">
        <color indexed="8"/>
      </right>
      <top/>
      <bottom/>
      <diagonal/>
    </border>
    <border>
      <left style="thin">
        <color indexed="8"/>
      </left>
      <right style="medium">
        <color indexed="8"/>
      </right>
      <top/>
      <bottom style="double">
        <color indexed="8"/>
      </bottom>
      <diagonal/>
    </border>
    <border>
      <left/>
      <right/>
      <top/>
      <bottom style="medium">
        <color theme="1"/>
      </bottom>
      <diagonal/>
    </border>
    <border>
      <left style="medium">
        <color theme="1"/>
      </left>
      <right style="thin">
        <color indexed="8"/>
      </right>
      <top style="thin">
        <color indexed="8"/>
      </top>
      <bottom style="thin">
        <color indexed="8"/>
      </bottom>
      <diagonal/>
    </border>
    <border>
      <left style="thin">
        <color indexed="8"/>
      </left>
      <right style="medium">
        <color theme="1"/>
      </right>
      <top style="thin">
        <color indexed="8"/>
      </top>
      <bottom style="medium">
        <color indexed="8"/>
      </bottom>
      <diagonal/>
    </border>
    <border>
      <left style="thin">
        <color indexed="8"/>
      </left>
      <right style="medium">
        <color theme="1"/>
      </right>
      <top style="thin">
        <color indexed="8"/>
      </top>
      <bottom/>
      <diagonal/>
    </border>
    <border>
      <left style="thin">
        <color theme="1"/>
      </left>
      <right style="medium">
        <color theme="1"/>
      </right>
      <top/>
      <bottom style="thin">
        <color indexed="8"/>
      </bottom>
      <diagonal/>
    </border>
    <border>
      <left style="thin">
        <color theme="1"/>
      </left>
      <right style="medium">
        <color theme="1"/>
      </right>
      <top/>
      <bottom style="medium">
        <color indexed="8"/>
      </bottom>
      <diagonal/>
    </border>
    <border>
      <left style="thin">
        <color theme="1"/>
      </left>
      <right style="thin">
        <color theme="1"/>
      </right>
      <top/>
      <bottom/>
      <diagonal/>
    </border>
  </borders>
  <cellStyleXfs count="27">
    <xf numFmtId="0" fontId="0" fillId="0" borderId="0"/>
    <xf numFmtId="0" fontId="8" fillId="0" borderId="0"/>
    <xf numFmtId="43" fontId="60" fillId="0" borderId="0" applyFont="0" applyFill="0" applyBorder="0" applyAlignment="0" applyProtection="0"/>
    <xf numFmtId="9" fontId="62" fillId="0" borderId="0" applyFont="0" applyFill="0" applyBorder="0" applyAlignment="0" applyProtection="0"/>
    <xf numFmtId="0" fontId="8" fillId="0" borderId="0"/>
    <xf numFmtId="0" fontId="14" fillId="0" borderId="0"/>
    <xf numFmtId="0" fontId="65" fillId="0" borderId="0"/>
    <xf numFmtId="0" fontId="14" fillId="0" borderId="0"/>
    <xf numFmtId="9" fontId="14" fillId="0" borderId="0" applyFont="0" applyFill="0" applyBorder="0" applyAlignment="0" applyProtection="0"/>
    <xf numFmtId="0" fontId="14" fillId="0" borderId="0"/>
    <xf numFmtId="0" fontId="70" fillId="0" borderId="0"/>
    <xf numFmtId="0" fontId="70"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14" fillId="0" borderId="0" applyFont="0" applyFill="0" applyBorder="0" applyAlignment="0" applyProtection="0"/>
    <xf numFmtId="0" fontId="8" fillId="0" borderId="0"/>
    <xf numFmtId="0" fontId="8" fillId="0" borderId="0"/>
    <xf numFmtId="43" fontId="14" fillId="0" borderId="0" applyFont="0" applyFill="0" applyBorder="0" applyAlignment="0" applyProtection="0"/>
    <xf numFmtId="0" fontId="8" fillId="0" borderId="0"/>
    <xf numFmtId="0" fontId="14" fillId="0" borderId="0"/>
    <xf numFmtId="43" fontId="71" fillId="0" borderId="0" applyFont="0" applyFill="0" applyBorder="0" applyAlignment="0" applyProtection="0"/>
    <xf numFmtId="0" fontId="72" fillId="0" borderId="0"/>
    <xf numFmtId="0" fontId="14" fillId="0" borderId="0"/>
    <xf numFmtId="9" fontId="8" fillId="0" borderId="0" applyFont="0" applyFill="0" applyBorder="0" applyAlignment="0" applyProtection="0"/>
  </cellStyleXfs>
  <cellXfs count="3518">
    <xf numFmtId="0" fontId="0" fillId="0" borderId="0" xfId="0"/>
    <xf numFmtId="0" fontId="1" fillId="0" borderId="0" xfId="0" applyFont="1" applyAlignment="1" applyProtection="1">
      <alignment horizontal="centerContinuous"/>
      <protection locked="0"/>
    </xf>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2" fillId="0" borderId="0" xfId="0" applyFont="1" applyProtection="1">
      <protection locked="0"/>
    </xf>
    <xf numFmtId="0" fontId="6" fillId="0" borderId="0" xfId="0" applyFont="1" applyProtection="1">
      <protection locked="0"/>
    </xf>
    <xf numFmtId="0" fontId="8" fillId="0" borderId="0" xfId="0" applyFont="1"/>
    <xf numFmtId="0" fontId="8" fillId="0" borderId="0" xfId="0" applyFont="1" applyAlignment="1">
      <alignment horizontal="centerContinuous"/>
    </xf>
    <xf numFmtId="0" fontId="8" fillId="0" borderId="0" xfId="0" applyFont="1" applyAlignment="1">
      <alignment horizontal="left"/>
    </xf>
    <xf numFmtId="0" fontId="12" fillId="3" borderId="0" xfId="0" applyFont="1" applyFill="1" applyAlignment="1" applyProtection="1">
      <alignment horizontal="centerContinuous"/>
    </xf>
    <xf numFmtId="0" fontId="13" fillId="3" borderId="1" xfId="0" applyFont="1" applyFill="1" applyBorder="1" applyAlignment="1" applyProtection="1">
      <alignment horizontal="centerContinuous"/>
    </xf>
    <xf numFmtId="0" fontId="8" fillId="0" borderId="0" xfId="0" applyFont="1" applyAlignment="1" applyProtection="1">
      <alignment horizontal="centerContinuous" wrapText="1"/>
    </xf>
    <xf numFmtId="0" fontId="8" fillId="0" borderId="0" xfId="0" applyFont="1" applyProtection="1"/>
    <xf numFmtId="0" fontId="14" fillId="0" borderId="0" xfId="0" applyFont="1" applyAlignment="1" applyProtection="1">
      <alignment horizontal="centerContinuous"/>
    </xf>
    <xf numFmtId="0" fontId="14" fillId="0" borderId="0" xfId="0" applyFont="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5" fillId="0" borderId="4" xfId="0" applyFont="1" applyBorder="1" applyAlignment="1" applyProtection="1">
      <alignment horizontal="centerContinuous"/>
    </xf>
    <xf numFmtId="0" fontId="14" fillId="0" borderId="5" xfId="0" applyFont="1" applyBorder="1" applyAlignment="1" applyProtection="1">
      <alignment horizontal="centerContinuous"/>
    </xf>
    <xf numFmtId="0" fontId="14" fillId="0" borderId="6" xfId="0" applyFont="1" applyBorder="1" applyProtection="1"/>
    <xf numFmtId="0" fontId="14" fillId="0" borderId="1" xfId="0" applyFont="1" applyBorder="1" applyProtection="1"/>
    <xf numFmtId="0" fontId="14" fillId="0" borderId="7" xfId="0" applyFont="1" applyBorder="1" applyProtection="1"/>
    <xf numFmtId="0" fontId="8" fillId="0" borderId="8" xfId="0" applyFont="1" applyBorder="1" applyProtection="1"/>
    <xf numFmtId="0" fontId="4" fillId="0" borderId="0" xfId="0" applyFont="1" applyProtection="1"/>
    <xf numFmtId="0" fontId="4" fillId="0" borderId="9" xfId="0" applyFont="1" applyBorder="1" applyAlignment="1" applyProtection="1">
      <alignment horizontal="centerContinuous"/>
    </xf>
    <xf numFmtId="0" fontId="4" fillId="0" borderId="10" xfId="0" applyFont="1" applyBorder="1" applyAlignment="1" applyProtection="1">
      <alignment horizontal="centerContinuous"/>
    </xf>
    <xf numFmtId="0" fontId="4" fillId="0" borderId="11" xfId="0" applyFont="1" applyBorder="1" applyAlignment="1" applyProtection="1">
      <alignment horizontal="centerContinuous"/>
    </xf>
    <xf numFmtId="0" fontId="4" fillId="0" borderId="4" xfId="0" applyFont="1" applyBorder="1" applyProtection="1"/>
    <xf numFmtId="0" fontId="4" fillId="0" borderId="0" xfId="0" applyFont="1" applyAlignment="1" applyProtection="1">
      <alignment horizontal="centerContinuous"/>
    </xf>
    <xf numFmtId="0" fontId="4" fillId="0" borderId="5" xfId="0" applyFont="1" applyBorder="1" applyAlignment="1" applyProtection="1">
      <alignment horizontal="centerContinuous"/>
    </xf>
    <xf numFmtId="0" fontId="4" fillId="0" borderId="9" xfId="0" applyFont="1" applyBorder="1" applyProtection="1"/>
    <xf numFmtId="0" fontId="4" fillId="0" borderId="10" xfId="0" applyFont="1" applyBorder="1" applyProtection="1"/>
    <xf numFmtId="0" fontId="4" fillId="0" borderId="5" xfId="0" applyFont="1" applyBorder="1" applyProtection="1"/>
    <xf numFmtId="0" fontId="4" fillId="0" borderId="6" xfId="0" applyFont="1" applyBorder="1" applyProtection="1"/>
    <xf numFmtId="0" fontId="4" fillId="0" borderId="1" xfId="0" applyFont="1" applyBorder="1" applyProtection="1"/>
    <xf numFmtId="0" fontId="4" fillId="0" borderId="1" xfId="0" applyFont="1" applyBorder="1" applyAlignment="1" applyProtection="1">
      <alignment horizontal="centerContinuous"/>
    </xf>
    <xf numFmtId="0" fontId="4" fillId="0" borderId="8" xfId="0" applyFont="1" applyBorder="1" applyProtection="1"/>
    <xf numFmtId="0" fontId="4" fillId="0" borderId="12" xfId="0" applyFont="1" applyBorder="1" applyProtection="1"/>
    <xf numFmtId="0" fontId="4" fillId="0" borderId="13" xfId="0" applyFont="1" applyBorder="1" applyProtection="1"/>
    <xf numFmtId="0" fontId="4" fillId="0" borderId="2" xfId="0" applyFont="1" applyBorder="1" applyProtection="1"/>
    <xf numFmtId="0" fontId="4" fillId="0" borderId="14" xfId="0" applyFont="1" applyBorder="1" applyProtection="1"/>
    <xf numFmtId="0" fontId="4" fillId="0" borderId="15" xfId="0" applyFont="1" applyBorder="1" applyProtection="1"/>
    <xf numFmtId="0" fontId="4" fillId="0" borderId="16" xfId="0" applyFont="1" applyBorder="1" applyProtection="1"/>
    <xf numFmtId="0" fontId="4" fillId="0" borderId="17" xfId="0" applyFont="1" applyBorder="1" applyProtection="1"/>
    <xf numFmtId="0" fontId="4" fillId="0" borderId="18" xfId="0" applyFont="1" applyBorder="1" applyProtection="1"/>
    <xf numFmtId="0" fontId="4" fillId="0" borderId="19" xfId="0" applyFont="1" applyBorder="1" applyAlignment="1" applyProtection="1">
      <alignment horizontal="centerContinuous"/>
    </xf>
    <xf numFmtId="0" fontId="4" fillId="0" borderId="16" xfId="0" applyFont="1" applyBorder="1" applyAlignment="1" applyProtection="1">
      <alignment horizontal="centerContinuous"/>
    </xf>
    <xf numFmtId="0" fontId="4" fillId="0" borderId="20" xfId="0" applyFont="1" applyBorder="1" applyProtection="1"/>
    <xf numFmtId="0" fontId="4" fillId="0" borderId="21" xfId="0" applyFont="1" applyBorder="1" applyAlignment="1" applyProtection="1">
      <alignment horizontal="centerContinuous"/>
    </xf>
    <xf numFmtId="0" fontId="4" fillId="0" borderId="22" xfId="0" applyFont="1" applyBorder="1" applyAlignment="1" applyProtection="1">
      <alignment horizontal="centerContinuous"/>
    </xf>
    <xf numFmtId="0" fontId="4" fillId="0" borderId="19" xfId="0" applyFont="1" applyBorder="1" applyProtection="1"/>
    <xf numFmtId="0" fontId="4" fillId="0" borderId="23" xfId="0" applyFont="1" applyBorder="1" applyProtection="1"/>
    <xf numFmtId="0" fontId="4" fillId="0" borderId="24" xfId="0" applyFont="1" applyBorder="1" applyProtection="1"/>
    <xf numFmtId="0" fontId="4" fillId="0" borderId="3" xfId="0" applyFont="1" applyBorder="1" applyProtection="1"/>
    <xf numFmtId="0" fontId="4" fillId="0" borderId="15" xfId="0" applyFont="1" applyBorder="1" applyAlignment="1" applyProtection="1">
      <alignment horizontal="centerContinuous"/>
    </xf>
    <xf numFmtId="0" fontId="4" fillId="0" borderId="25" xfId="0" applyFont="1" applyBorder="1" applyAlignment="1" applyProtection="1">
      <alignment horizontal="centerContinuous"/>
    </xf>
    <xf numFmtId="0" fontId="4" fillId="0" borderId="17" xfId="0" applyFont="1" applyBorder="1" applyAlignment="1" applyProtection="1">
      <alignment horizontal="centerContinuous"/>
    </xf>
    <xf numFmtId="0" fontId="4" fillId="0" borderId="26" xfId="0" applyFont="1" applyBorder="1" applyAlignment="1" applyProtection="1">
      <alignment horizontal="centerContinuous"/>
    </xf>
    <xf numFmtId="0" fontId="4" fillId="0" borderId="25" xfId="0" applyFont="1" applyBorder="1" applyProtection="1"/>
    <xf numFmtId="0" fontId="8" fillId="0" borderId="2" xfId="0" applyFont="1" applyBorder="1" applyProtection="1"/>
    <xf numFmtId="0" fontId="8" fillId="0" borderId="3" xfId="0" applyFont="1" applyBorder="1" applyProtection="1"/>
    <xf numFmtId="0" fontId="9" fillId="0" borderId="4" xfId="0" applyFont="1" applyBorder="1" applyAlignment="1" applyProtection="1">
      <alignment horizontal="centerContinuous"/>
    </xf>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9" fillId="0" borderId="0" xfId="0" applyFont="1" applyAlignment="1" applyProtection="1">
      <alignment horizontal="centerContinuous"/>
    </xf>
    <xf numFmtId="0" fontId="8" fillId="0" borderId="4" xfId="0" applyFont="1" applyBorder="1" applyProtection="1"/>
    <xf numFmtId="0" fontId="8" fillId="0" borderId="5" xfId="0" applyFont="1" applyBorder="1" applyProtection="1"/>
    <xf numFmtId="0" fontId="8" fillId="0" borderId="9" xfId="0" applyFont="1" applyBorder="1" applyProtection="1"/>
    <xf numFmtId="0" fontId="8" fillId="0" borderId="10" xfId="0" applyFont="1" applyBorder="1" applyAlignment="1" applyProtection="1">
      <alignment horizontal="centerContinuous"/>
    </xf>
    <xf numFmtId="0" fontId="8" fillId="0" borderId="11" xfId="0" applyFont="1" applyBorder="1" applyProtection="1"/>
    <xf numFmtId="0" fontId="8" fillId="0" borderId="10" xfId="0" applyFont="1" applyBorder="1" applyProtection="1"/>
    <xf numFmtId="0" fontId="8" fillId="0" borderId="15" xfId="0" applyFont="1" applyBorder="1" applyProtection="1"/>
    <xf numFmtId="0" fontId="8" fillId="0" borderId="19" xfId="0" applyFont="1" applyBorder="1" applyAlignment="1" applyProtection="1">
      <alignment horizontal="centerContinuous"/>
    </xf>
    <xf numFmtId="0" fontId="8" fillId="0" borderId="18" xfId="0" applyFont="1" applyBorder="1" applyProtection="1"/>
    <xf numFmtId="0" fontId="8" fillId="0" borderId="25" xfId="0" applyFont="1" applyBorder="1" applyProtection="1"/>
    <xf numFmtId="0" fontId="8" fillId="0" borderId="27" xfId="0" applyFont="1" applyBorder="1" applyProtection="1"/>
    <xf numFmtId="0" fontId="8" fillId="0" borderId="16" xfId="0" applyFont="1" applyBorder="1" applyProtection="1"/>
    <xf numFmtId="0" fontId="8" fillId="0" borderId="28" xfId="0" applyFont="1" applyBorder="1" applyProtection="1"/>
    <xf numFmtId="0" fontId="8" fillId="0" borderId="29" xfId="0" applyFont="1" applyBorder="1" applyProtection="1"/>
    <xf numFmtId="0" fontId="8" fillId="0" borderId="17" xfId="0" applyFont="1" applyBorder="1" applyProtection="1"/>
    <xf numFmtId="0" fontId="8" fillId="0" borderId="30" xfId="0" applyFont="1" applyBorder="1" applyProtection="1"/>
    <xf numFmtId="0" fontId="5" fillId="0" borderId="28" xfId="0" applyFont="1" applyBorder="1" applyProtection="1">
      <protection locked="0"/>
    </xf>
    <xf numFmtId="0" fontId="8" fillId="0" borderId="31" xfId="0" applyFont="1" applyBorder="1" applyProtection="1"/>
    <xf numFmtId="0" fontId="8" fillId="0" borderId="32" xfId="0" applyFont="1" applyBorder="1" applyProtection="1"/>
    <xf numFmtId="5" fontId="5" fillId="0" borderId="28" xfId="0" applyNumberFormat="1" applyFont="1" applyBorder="1" applyProtection="1">
      <protection locked="0"/>
    </xf>
    <xf numFmtId="5" fontId="5" fillId="0" borderId="29" xfId="0" applyNumberFormat="1" applyFont="1" applyBorder="1" applyProtection="1">
      <protection locked="0"/>
    </xf>
    <xf numFmtId="5" fontId="8" fillId="0" borderId="33" xfId="0" applyNumberFormat="1" applyFont="1" applyBorder="1" applyProtection="1"/>
    <xf numFmtId="5" fontId="5" fillId="0" borderId="27" xfId="0" applyNumberFormat="1" applyFont="1" applyBorder="1" applyProtection="1">
      <protection locked="0"/>
    </xf>
    <xf numFmtId="5" fontId="8" fillId="4" borderId="31" xfId="0" applyNumberFormat="1" applyFont="1" applyFill="1" applyBorder="1" applyProtection="1"/>
    <xf numFmtId="0" fontId="8" fillId="0" borderId="34" xfId="0" applyFont="1" applyBorder="1" applyProtection="1"/>
    <xf numFmtId="0" fontId="5" fillId="0" borderId="15" xfId="0" applyFont="1" applyBorder="1" applyProtection="1">
      <protection locked="0"/>
    </xf>
    <xf numFmtId="0" fontId="8" fillId="0" borderId="19" xfId="0" applyFont="1" applyBorder="1" applyProtection="1"/>
    <xf numFmtId="37" fontId="5" fillId="0" borderId="15" xfId="0" applyNumberFormat="1" applyFont="1" applyBorder="1" applyProtection="1">
      <protection locked="0"/>
    </xf>
    <xf numFmtId="37" fontId="5" fillId="0" borderId="5" xfId="0" applyNumberFormat="1" applyFont="1" applyBorder="1" applyProtection="1">
      <protection locked="0"/>
    </xf>
    <xf numFmtId="37" fontId="8" fillId="0" borderId="18" xfId="0" applyNumberFormat="1" applyFont="1" applyBorder="1" applyProtection="1"/>
    <xf numFmtId="37" fontId="5" fillId="0" borderId="25" xfId="0" applyNumberFormat="1" applyFont="1" applyBorder="1" applyProtection="1">
      <protection locked="0"/>
    </xf>
    <xf numFmtId="37" fontId="8" fillId="4" borderId="0" xfId="0" applyNumberFormat="1" applyFont="1" applyFill="1" applyProtection="1"/>
    <xf numFmtId="0" fontId="5" fillId="0" borderId="17" xfId="0" applyFont="1" applyBorder="1" applyProtection="1">
      <protection locked="0"/>
    </xf>
    <xf numFmtId="0" fontId="8" fillId="0" borderId="21" xfId="0" applyFont="1" applyBorder="1" applyProtection="1"/>
    <xf numFmtId="37" fontId="5" fillId="0" borderId="17" xfId="0" applyNumberFormat="1" applyFont="1" applyBorder="1" applyProtection="1">
      <protection locked="0"/>
    </xf>
    <xf numFmtId="37" fontId="5" fillId="0" borderId="11" xfId="0" applyNumberFormat="1" applyFont="1" applyBorder="1" applyProtection="1">
      <protection locked="0"/>
    </xf>
    <xf numFmtId="37" fontId="8" fillId="0" borderId="20" xfId="0" applyNumberFormat="1" applyFont="1" applyBorder="1" applyProtection="1"/>
    <xf numFmtId="37" fontId="5" fillId="0" borderId="26" xfId="0" applyNumberFormat="1" applyFont="1" applyBorder="1" applyProtection="1">
      <protection locked="0"/>
    </xf>
    <xf numFmtId="37" fontId="8" fillId="4" borderId="10" xfId="0" applyNumberFormat="1" applyFont="1" applyFill="1" applyBorder="1" applyProtection="1"/>
    <xf numFmtId="0" fontId="8" fillId="0" borderId="22" xfId="0" applyFont="1" applyBorder="1" applyProtection="1"/>
    <xf numFmtId="0" fontId="8" fillId="0" borderId="6" xfId="0" applyFont="1" applyBorder="1" applyProtection="1"/>
    <xf numFmtId="0" fontId="8" fillId="0" borderId="1" xfId="0" applyFont="1" applyBorder="1" applyProtection="1"/>
    <xf numFmtId="0" fontId="8" fillId="0" borderId="7" xfId="0" applyFont="1" applyBorder="1" applyProtection="1"/>
    <xf numFmtId="0" fontId="9" fillId="0" borderId="0" xfId="0" applyFont="1" applyProtection="1"/>
    <xf numFmtId="0" fontId="4" fillId="0" borderId="26" xfId="0" applyFont="1" applyBorder="1" applyProtection="1"/>
    <xf numFmtId="0" fontId="4" fillId="0" borderId="21" xfId="0" applyFont="1" applyBorder="1" applyProtection="1"/>
    <xf numFmtId="0" fontId="8" fillId="0" borderId="26" xfId="0" applyFont="1" applyBorder="1" applyProtection="1"/>
    <xf numFmtId="0" fontId="4" fillId="0" borderId="4" xfId="0" applyFont="1" applyBorder="1" applyAlignment="1" applyProtection="1">
      <alignment horizontal="centerContinuous"/>
    </xf>
    <xf numFmtId="0" fontId="16" fillId="0" borderId="0" xfId="0" applyFont="1" applyAlignment="1" applyProtection="1">
      <alignment horizontal="left"/>
    </xf>
    <xf numFmtId="0" fontId="16" fillId="0" borderId="0" xfId="0" applyFont="1" applyAlignment="1" applyProtection="1">
      <alignment horizontal="centerContinuous"/>
    </xf>
    <xf numFmtId="0" fontId="16" fillId="0" borderId="5" xfId="0" applyFont="1" applyBorder="1" applyAlignment="1" applyProtection="1">
      <alignment horizontal="centerContinuous"/>
    </xf>
    <xf numFmtId="0" fontId="16" fillId="0" borderId="0" xfId="0" applyFont="1" applyProtection="1"/>
    <xf numFmtId="0" fontId="16" fillId="0" borderId="10" xfId="0" applyFont="1" applyBorder="1" applyAlignment="1" applyProtection="1">
      <alignment horizontal="left"/>
    </xf>
    <xf numFmtId="0" fontId="16" fillId="0" borderId="10" xfId="0" applyFont="1" applyBorder="1" applyProtection="1"/>
    <xf numFmtId="0" fontId="16" fillId="0" borderId="10" xfId="0" applyFont="1" applyBorder="1" applyAlignment="1" applyProtection="1">
      <alignment horizontal="centerContinuous"/>
    </xf>
    <xf numFmtId="0" fontId="16" fillId="0" borderId="11" xfId="0" applyFont="1" applyBorder="1" applyAlignment="1" applyProtection="1">
      <alignment horizontal="centerContinuous"/>
    </xf>
    <xf numFmtId="0" fontId="16" fillId="0" borderId="25" xfId="0" applyFont="1" applyBorder="1" applyProtection="1"/>
    <xf numFmtId="0" fontId="16" fillId="0" borderId="25" xfId="0" applyFont="1" applyBorder="1" applyAlignment="1" applyProtection="1">
      <alignment horizontal="centerContinuous"/>
    </xf>
    <xf numFmtId="0" fontId="16" fillId="0" borderId="5" xfId="0" applyFont="1" applyBorder="1" applyProtection="1"/>
    <xf numFmtId="0" fontId="16" fillId="0" borderId="26" xfId="0" applyFont="1" applyBorder="1" applyProtection="1"/>
    <xf numFmtId="0" fontId="16" fillId="0" borderId="11" xfId="0" applyFont="1" applyBorder="1" applyProtection="1"/>
    <xf numFmtId="0" fontId="4" fillId="0" borderId="11" xfId="0" applyFont="1" applyBorder="1" applyProtection="1"/>
    <xf numFmtId="0" fontId="4" fillId="0" borderId="22" xfId="0" applyFont="1" applyBorder="1" applyProtection="1"/>
    <xf numFmtId="0" fontId="8" fillId="0" borderId="20" xfId="0" applyFont="1" applyBorder="1" applyProtection="1"/>
    <xf numFmtId="0" fontId="4" fillId="0" borderId="0" xfId="0" applyFont="1" applyAlignment="1" applyProtection="1">
      <alignment horizontal="left"/>
    </xf>
    <xf numFmtId="0" fontId="4" fillId="0" borderId="1" xfId="0" applyFont="1" applyBorder="1" applyAlignment="1" applyProtection="1">
      <alignment horizontal="left"/>
    </xf>
    <xf numFmtId="0" fontId="4" fillId="0" borderId="35" xfId="0" applyFont="1" applyBorder="1" applyProtection="1"/>
    <xf numFmtId="0" fontId="4" fillId="0" borderId="36" xfId="0" applyFont="1" applyBorder="1" applyProtection="1"/>
    <xf numFmtId="0" fontId="4" fillId="0" borderId="37" xfId="0" applyFont="1" applyBorder="1" applyProtection="1"/>
    <xf numFmtId="0" fontId="17" fillId="0" borderId="0" xfId="0" applyFont="1" applyAlignment="1" applyProtection="1">
      <alignment horizontal="centerContinuous"/>
    </xf>
    <xf numFmtId="0" fontId="17" fillId="0" borderId="4" xfId="0" applyFont="1" applyBorder="1" applyAlignment="1" applyProtection="1">
      <alignment horizontal="centerContinuous"/>
    </xf>
    <xf numFmtId="0" fontId="17" fillId="0" borderId="5" xfId="0" applyFont="1" applyBorder="1" applyAlignment="1" applyProtection="1">
      <alignment horizontal="centerContinuous"/>
    </xf>
    <xf numFmtId="37" fontId="4" fillId="0" borderId="0" xfId="0" applyNumberFormat="1" applyFont="1" applyProtection="1"/>
    <xf numFmtId="37" fontId="4" fillId="0" borderId="5" xfId="0" applyNumberFormat="1" applyFont="1" applyBorder="1" applyProtection="1"/>
    <xf numFmtId="37" fontId="4" fillId="0" borderId="1" xfId="0" applyNumberFormat="1" applyFont="1" applyBorder="1" applyProtection="1"/>
    <xf numFmtId="37" fontId="4" fillId="0" borderId="7" xfId="0" applyNumberFormat="1" applyFont="1" applyBorder="1" applyProtection="1"/>
    <xf numFmtId="37" fontId="4" fillId="0" borderId="0" xfId="0" applyNumberFormat="1" applyFont="1" applyAlignment="1" applyProtection="1">
      <alignment horizontal="centerContinuous"/>
    </xf>
    <xf numFmtId="0" fontId="8" fillId="0" borderId="9" xfId="0" applyFont="1" applyBorder="1" applyAlignment="1" applyProtection="1">
      <alignment horizontal="centerContinuous"/>
    </xf>
    <xf numFmtId="0" fontId="17" fillId="0" borderId="0" xfId="0" applyFont="1" applyProtection="1"/>
    <xf numFmtId="0" fontId="4" fillId="0" borderId="18" xfId="0" applyFont="1" applyBorder="1" applyAlignment="1" applyProtection="1">
      <alignment horizontal="center"/>
    </xf>
    <xf numFmtId="0" fontId="4" fillId="0" borderId="20" xfId="0" applyFont="1" applyBorder="1" applyAlignment="1" applyProtection="1">
      <alignment horizontal="center"/>
    </xf>
    <xf numFmtId="37" fontId="4" fillId="0" borderId="17" xfId="0" applyNumberFormat="1" applyFont="1" applyBorder="1" applyProtection="1"/>
    <xf numFmtId="37" fontId="4" fillId="0" borderId="22" xfId="0" applyNumberFormat="1" applyFont="1" applyBorder="1" applyProtection="1"/>
    <xf numFmtId="0" fontId="4" fillId="0" borderId="38" xfId="0" applyFont="1" applyBorder="1" applyAlignment="1" applyProtection="1">
      <alignment horizontal="centerContinuous" wrapText="1"/>
    </xf>
    <xf numFmtId="0" fontId="4" fillId="0" borderId="21" xfId="0" applyFont="1" applyBorder="1" applyAlignment="1" applyProtection="1">
      <alignment horizontal="center"/>
    </xf>
    <xf numFmtId="37" fontId="4" fillId="0" borderId="16" xfId="0" applyNumberFormat="1" applyFont="1" applyBorder="1" applyProtection="1"/>
    <xf numFmtId="0" fontId="4" fillId="0" borderId="38" xfId="0" applyFont="1" applyBorder="1" applyProtection="1"/>
    <xf numFmtId="37" fontId="4" fillId="0" borderId="5" xfId="0" applyNumberFormat="1" applyFont="1" applyBorder="1" applyAlignment="1" applyProtection="1">
      <alignment horizontal="centerContinuous"/>
    </xf>
    <xf numFmtId="37" fontId="4" fillId="0" borderId="1" xfId="0" applyNumberFormat="1" applyFont="1" applyBorder="1" applyAlignment="1" applyProtection="1">
      <alignment horizontal="centerContinuous"/>
    </xf>
    <xf numFmtId="37" fontId="4" fillId="0" borderId="7" xfId="0" applyNumberFormat="1" applyFont="1" applyBorder="1" applyAlignment="1" applyProtection="1">
      <alignment horizontal="centerContinuous"/>
    </xf>
    <xf numFmtId="0" fontId="4" fillId="0" borderId="29" xfId="0" applyFont="1" applyBorder="1" applyProtection="1"/>
    <xf numFmtId="0" fontId="4" fillId="0" borderId="0" xfId="0" applyFont="1" applyAlignment="1" applyProtection="1">
      <alignment horizontal="center"/>
    </xf>
    <xf numFmtId="0" fontId="4" fillId="0" borderId="7" xfId="0" applyFont="1" applyBorder="1" applyProtection="1"/>
    <xf numFmtId="0" fontId="4" fillId="0" borderId="3" xfId="0" applyFont="1" applyBorder="1" applyAlignment="1" applyProtection="1">
      <alignment horizontal="center"/>
    </xf>
    <xf numFmtId="0" fontId="4" fillId="6" borderId="21" xfId="0" applyFont="1" applyFill="1" applyBorder="1" applyProtection="1"/>
    <xf numFmtId="37" fontId="4" fillId="6" borderId="22" xfId="0" applyNumberFormat="1" applyFont="1" applyFill="1" applyBorder="1" applyProtection="1"/>
    <xf numFmtId="5" fontId="4" fillId="7" borderId="22" xfId="0" applyNumberFormat="1" applyFont="1" applyFill="1" applyBorder="1" applyProtection="1"/>
    <xf numFmtId="0" fontId="4" fillId="8" borderId="21" xfId="0" applyFont="1" applyFill="1" applyBorder="1" applyProtection="1"/>
    <xf numFmtId="37" fontId="4" fillId="8" borderId="22" xfId="0" applyNumberFormat="1" applyFont="1" applyFill="1" applyBorder="1" applyProtection="1"/>
    <xf numFmtId="37" fontId="4" fillId="0" borderId="37" xfId="0" applyNumberFormat="1" applyFont="1" applyBorder="1" applyProtection="1"/>
    <xf numFmtId="0" fontId="4" fillId="0" borderId="0" xfId="0" applyFont="1" applyAlignment="1" applyProtection="1">
      <alignment horizontal="right"/>
    </xf>
    <xf numFmtId="0" fontId="4" fillId="0" borderId="10" xfId="0" applyFont="1" applyBorder="1" applyAlignment="1" applyProtection="1">
      <alignment horizontal="right"/>
    </xf>
    <xf numFmtId="0" fontId="4" fillId="0" borderId="19" xfId="0" applyFont="1" applyBorder="1" applyAlignment="1" applyProtection="1">
      <alignment horizontal="center"/>
    </xf>
    <xf numFmtId="0" fontId="4" fillId="0" borderId="16" xfId="0" applyFont="1" applyBorder="1" applyAlignment="1" applyProtection="1">
      <alignment horizontal="center"/>
    </xf>
    <xf numFmtId="0" fontId="4" fillId="0" borderId="22" xfId="0" applyFont="1" applyBorder="1" applyAlignment="1" applyProtection="1">
      <alignment horizontal="center"/>
    </xf>
    <xf numFmtId="0" fontId="4" fillId="9" borderId="19" xfId="0" applyFont="1" applyFill="1" applyBorder="1" applyProtection="1"/>
    <xf numFmtId="39" fontId="4" fillId="9" borderId="5" xfId="0" applyNumberFormat="1" applyFont="1" applyFill="1" applyBorder="1" applyAlignment="1" applyProtection="1">
      <alignment horizontal="centerContinuous"/>
    </xf>
    <xf numFmtId="0" fontId="4" fillId="9" borderId="4" xfId="0" applyFont="1" applyFill="1" applyBorder="1" applyProtection="1"/>
    <xf numFmtId="39" fontId="4" fillId="9" borderId="0" xfId="0" applyNumberFormat="1" applyFont="1" applyFill="1" applyAlignment="1" applyProtection="1">
      <alignment horizontal="centerContinuous"/>
    </xf>
    <xf numFmtId="39" fontId="4" fillId="9" borderId="25" xfId="0" applyNumberFormat="1" applyFont="1" applyFill="1" applyBorder="1" applyAlignment="1" applyProtection="1">
      <alignment horizontal="centerContinuous"/>
    </xf>
    <xf numFmtId="0" fontId="4" fillId="9" borderId="21" xfId="0" applyFont="1" applyFill="1" applyBorder="1" applyAlignment="1" applyProtection="1">
      <alignment horizontal="centerContinuous"/>
    </xf>
    <xf numFmtId="0" fontId="4" fillId="9" borderId="11" xfId="0" applyFont="1" applyFill="1" applyBorder="1" applyAlignment="1" applyProtection="1">
      <alignment horizontal="centerContinuous"/>
    </xf>
    <xf numFmtId="0" fontId="4" fillId="9" borderId="9" xfId="0" applyFont="1" applyFill="1" applyBorder="1" applyAlignment="1" applyProtection="1">
      <alignment horizontal="centerContinuous"/>
    </xf>
    <xf numFmtId="0" fontId="4" fillId="9" borderId="10" xfId="0" applyFont="1" applyFill="1" applyBorder="1" applyAlignment="1" applyProtection="1">
      <alignment horizontal="centerContinuous"/>
    </xf>
    <xf numFmtId="0" fontId="4" fillId="9" borderId="26" xfId="0" applyFont="1" applyFill="1" applyBorder="1" applyAlignment="1" applyProtection="1">
      <alignment horizontal="centerContinuous"/>
    </xf>
    <xf numFmtId="37" fontId="4" fillId="0" borderId="17" xfId="0" applyNumberFormat="1" applyFont="1" applyBorder="1" applyAlignment="1" applyProtection="1">
      <alignment horizontal="centerContinuous"/>
    </xf>
    <xf numFmtId="37" fontId="4" fillId="9" borderId="19" xfId="0" applyNumberFormat="1" applyFont="1" applyFill="1" applyBorder="1" applyProtection="1"/>
    <xf numFmtId="37" fontId="4" fillId="9" borderId="5" xfId="0" applyNumberFormat="1" applyFont="1" applyFill="1" applyBorder="1" applyAlignment="1" applyProtection="1">
      <alignment horizontal="centerContinuous"/>
    </xf>
    <xf numFmtId="37" fontId="4" fillId="9" borderId="4" xfId="0" applyNumberFormat="1" applyFont="1" applyFill="1" applyBorder="1" applyProtection="1"/>
    <xf numFmtId="37" fontId="4" fillId="9" borderId="0" xfId="0" applyNumberFormat="1" applyFont="1" applyFill="1" applyAlignment="1" applyProtection="1">
      <alignment horizontal="centerContinuous"/>
    </xf>
    <xf numFmtId="37" fontId="4" fillId="9" borderId="25" xfId="0" applyNumberFormat="1" applyFont="1" applyFill="1" applyBorder="1" applyAlignment="1" applyProtection="1">
      <alignment horizontal="centerContinuous"/>
    </xf>
    <xf numFmtId="37" fontId="4" fillId="9" borderId="21" xfId="0" applyNumberFormat="1" applyFont="1" applyFill="1" applyBorder="1" applyAlignment="1" applyProtection="1">
      <alignment horizontal="centerContinuous"/>
    </xf>
    <xf numFmtId="37" fontId="4" fillId="9" borderId="11" xfId="0" applyNumberFormat="1" applyFont="1" applyFill="1" applyBorder="1" applyAlignment="1" applyProtection="1">
      <alignment horizontal="centerContinuous"/>
    </xf>
    <xf numFmtId="37" fontId="4" fillId="9" borderId="9" xfId="0" applyNumberFormat="1" applyFont="1" applyFill="1" applyBorder="1" applyAlignment="1" applyProtection="1">
      <alignment horizontal="centerContinuous"/>
    </xf>
    <xf numFmtId="37" fontId="4" fillId="9" borderId="10" xfId="0" applyNumberFormat="1" applyFont="1" applyFill="1" applyBorder="1" applyAlignment="1" applyProtection="1">
      <alignment horizontal="centerContinuous"/>
    </xf>
    <xf numFmtId="37" fontId="4" fillId="9" borderId="26" xfId="0" applyNumberFormat="1" applyFont="1" applyFill="1" applyBorder="1" applyAlignment="1" applyProtection="1">
      <alignment horizontal="centerContinuous"/>
    </xf>
    <xf numFmtId="0" fontId="4" fillId="0" borderId="10" xfId="0" applyFont="1" applyBorder="1" applyAlignment="1" applyProtection="1">
      <alignment horizontal="center"/>
    </xf>
    <xf numFmtId="0" fontId="4" fillId="0" borderId="40" xfId="0" applyFont="1" applyBorder="1" applyProtection="1"/>
    <xf numFmtId="0" fontId="4" fillId="0" borderId="15" xfId="0" applyFont="1" applyBorder="1" applyProtection="1">
      <protection locked="0"/>
    </xf>
    <xf numFmtId="0" fontId="4" fillId="0" borderId="5" xfId="0" applyFont="1" applyBorder="1" applyProtection="1">
      <protection locked="0"/>
    </xf>
    <xf numFmtId="0" fontId="4" fillId="0" borderId="16" xfId="0" applyFont="1" applyBorder="1" applyAlignment="1" applyProtection="1">
      <alignment horizontal="right"/>
    </xf>
    <xf numFmtId="0" fontId="4" fillId="0" borderId="10" xfId="0" applyFont="1" applyBorder="1" applyProtection="1">
      <protection locked="0"/>
    </xf>
    <xf numFmtId="0" fontId="4" fillId="0" borderId="17" xfId="0" applyFont="1" applyBorder="1" applyProtection="1">
      <protection locked="0"/>
    </xf>
    <xf numFmtId="0" fontId="16" fillId="0" borderId="4" xfId="0" applyFont="1" applyBorder="1" applyProtection="1"/>
    <xf numFmtId="0" fontId="16" fillId="0" borderId="9" xfId="0" applyFont="1" applyBorder="1" applyProtection="1"/>
    <xf numFmtId="39" fontId="16" fillId="0" borderId="10" xfId="0" applyNumberFormat="1" applyFont="1" applyBorder="1" applyAlignment="1" applyProtection="1">
      <alignment horizontal="centerContinuous"/>
    </xf>
    <xf numFmtId="39" fontId="4" fillId="0" borderId="10" xfId="0" applyNumberFormat="1" applyFont="1" applyBorder="1" applyAlignment="1" applyProtection="1">
      <alignment horizontal="centerContinuous"/>
    </xf>
    <xf numFmtId="0" fontId="19" fillId="0" borderId="25" xfId="0" applyFont="1" applyBorder="1" applyProtection="1"/>
    <xf numFmtId="0" fontId="4" fillId="0" borderId="34" xfId="0" applyFont="1" applyBorder="1" applyProtection="1"/>
    <xf numFmtId="37" fontId="4" fillId="0" borderId="15" xfId="0" applyNumberFormat="1" applyFont="1" applyBorder="1" applyAlignment="1" applyProtection="1">
      <alignment horizontal="centerContinuous"/>
    </xf>
    <xf numFmtId="5" fontId="4" fillId="0" borderId="17" xfId="0" applyNumberFormat="1" applyFont="1" applyBorder="1" applyAlignment="1" applyProtection="1">
      <alignment horizontal="centerContinuous"/>
      <protection locked="0"/>
    </xf>
    <xf numFmtId="5" fontId="4" fillId="0" borderId="11" xfId="0" applyNumberFormat="1" applyFont="1" applyBorder="1" applyProtection="1">
      <protection locked="0"/>
    </xf>
    <xf numFmtId="5" fontId="4" fillId="9" borderId="4" xfId="0" applyNumberFormat="1" applyFont="1" applyFill="1" applyBorder="1" applyProtection="1"/>
    <xf numFmtId="37" fontId="4" fillId="0" borderId="17" xfId="0" applyNumberFormat="1" applyFont="1" applyBorder="1" applyProtection="1">
      <protection locked="0"/>
    </xf>
    <xf numFmtId="0" fontId="4" fillId="9" borderId="4" xfId="0" applyFont="1" applyFill="1" applyBorder="1" applyAlignment="1" applyProtection="1">
      <alignment horizontal="centerContinuous"/>
    </xf>
    <xf numFmtId="0" fontId="4" fillId="9" borderId="16" xfId="0" applyFont="1" applyFill="1" applyBorder="1" applyProtection="1"/>
    <xf numFmtId="37" fontId="4" fillId="9" borderId="25" xfId="0" applyNumberFormat="1" applyFont="1" applyFill="1" applyBorder="1" applyProtection="1"/>
    <xf numFmtId="37" fontId="4" fillId="9" borderId="21" xfId="0" applyNumberFormat="1" applyFont="1" applyFill="1" applyBorder="1" applyProtection="1"/>
    <xf numFmtId="0" fontId="4" fillId="9" borderId="11" xfId="0" applyFont="1" applyFill="1" applyBorder="1" applyProtection="1"/>
    <xf numFmtId="37" fontId="4" fillId="9" borderId="10" xfId="0" applyNumberFormat="1" applyFont="1" applyFill="1" applyBorder="1" applyProtection="1"/>
    <xf numFmtId="0" fontId="4" fillId="9" borderId="9" xfId="0" applyFont="1" applyFill="1" applyBorder="1" applyProtection="1"/>
    <xf numFmtId="37" fontId="4" fillId="9" borderId="26" xfId="0" applyNumberFormat="1" applyFont="1" applyFill="1" applyBorder="1" applyProtection="1"/>
    <xf numFmtId="37" fontId="4" fillId="0" borderId="11" xfId="0" applyNumberFormat="1" applyFont="1" applyBorder="1" applyProtection="1">
      <protection locked="0"/>
    </xf>
    <xf numFmtId="5" fontId="4" fillId="0" borderId="15" xfId="0" applyNumberFormat="1" applyFont="1" applyBorder="1" applyProtection="1"/>
    <xf numFmtId="5" fontId="4" fillId="9" borderId="4" xfId="0" applyNumberFormat="1" applyFont="1" applyFill="1" applyBorder="1" applyAlignment="1" applyProtection="1">
      <alignment horizontal="centerContinuous"/>
    </xf>
    <xf numFmtId="5" fontId="4" fillId="9" borderId="25" xfId="0" applyNumberFormat="1" applyFont="1" applyFill="1" applyBorder="1" applyProtection="1"/>
    <xf numFmtId="0" fontId="8" fillId="0" borderId="12" xfId="0" applyFont="1" applyBorder="1" applyProtection="1"/>
    <xf numFmtId="0" fontId="8" fillId="0" borderId="13" xfId="0" applyFont="1" applyBorder="1" applyProtection="1"/>
    <xf numFmtId="0" fontId="8" fillId="0" borderId="24" xfId="0" applyFont="1" applyBorder="1" applyProtection="1"/>
    <xf numFmtId="0" fontId="8" fillId="0" borderId="41"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20" fillId="0" borderId="4" xfId="0" applyFont="1" applyBorder="1" applyProtection="1"/>
    <xf numFmtId="0" fontId="20" fillId="0" borderId="0" xfId="0" applyFont="1" applyProtection="1"/>
    <xf numFmtId="0" fontId="20" fillId="0" borderId="5" xfId="0" applyFont="1" applyBorder="1" applyProtection="1"/>
    <xf numFmtId="0" fontId="8" fillId="0" borderId="30" xfId="0" applyFont="1" applyBorder="1" applyAlignment="1" applyProtection="1">
      <alignment horizontal="center"/>
    </xf>
    <xf numFmtId="0" fontId="8" fillId="0" borderId="16" xfId="0" applyFont="1" applyBorder="1" applyAlignment="1" applyProtection="1">
      <alignment horizontal="center"/>
    </xf>
    <xf numFmtId="0" fontId="8" fillId="0" borderId="4" xfId="0" applyFont="1" applyBorder="1" applyAlignment="1" applyProtection="1">
      <alignment horizontal="center"/>
    </xf>
    <xf numFmtId="0" fontId="8" fillId="0" borderId="9" xfId="0" applyFont="1" applyBorder="1" applyAlignment="1" applyProtection="1">
      <alignment horizontal="center"/>
    </xf>
    <xf numFmtId="0" fontId="8" fillId="0" borderId="22" xfId="0" applyFont="1" applyBorder="1" applyAlignment="1" applyProtection="1">
      <alignment horizontal="center"/>
    </xf>
    <xf numFmtId="0" fontId="8" fillId="0" borderId="43" xfId="0" applyFont="1" applyBorder="1" applyAlignment="1" applyProtection="1">
      <alignment horizontal="center"/>
    </xf>
    <xf numFmtId="0" fontId="8" fillId="0" borderId="44" xfId="0" applyFont="1" applyBorder="1" applyProtection="1"/>
    <xf numFmtId="0" fontId="8" fillId="9" borderId="44" xfId="0" applyFont="1" applyFill="1" applyBorder="1" applyProtection="1"/>
    <xf numFmtId="0" fontId="8" fillId="9" borderId="39" xfId="0" applyFont="1" applyFill="1" applyBorder="1" applyProtection="1"/>
    <xf numFmtId="0" fontId="8" fillId="9" borderId="42" xfId="0" applyFont="1" applyFill="1" applyBorder="1" applyProtection="1"/>
    <xf numFmtId="5" fontId="8" fillId="0" borderId="46" xfId="0" applyNumberFormat="1" applyFont="1" applyBorder="1" applyProtection="1"/>
    <xf numFmtId="5" fontId="8" fillId="0" borderId="39" xfId="0" applyNumberFormat="1" applyFont="1" applyBorder="1" applyProtection="1"/>
    <xf numFmtId="5" fontId="8" fillId="0" borderId="43" xfId="0" applyNumberFormat="1" applyFont="1" applyBorder="1" applyProtection="1"/>
    <xf numFmtId="5" fontId="8" fillId="0" borderId="45" xfId="0" applyNumberFormat="1" applyFont="1" applyBorder="1" applyProtection="1"/>
    <xf numFmtId="37" fontId="8" fillId="0" borderId="43" xfId="0" applyNumberFormat="1" applyFont="1" applyBorder="1" applyProtection="1"/>
    <xf numFmtId="37" fontId="8" fillId="0" borderId="45" xfId="0" applyNumberFormat="1" applyFont="1" applyBorder="1" applyProtection="1"/>
    <xf numFmtId="37" fontId="8" fillId="0" borderId="46" xfId="0" applyNumberFormat="1" applyFont="1" applyBorder="1" applyProtection="1"/>
    <xf numFmtId="37" fontId="8" fillId="9" borderId="39" xfId="0" applyNumberFormat="1" applyFont="1" applyFill="1" applyBorder="1" applyProtection="1"/>
    <xf numFmtId="0" fontId="8" fillId="0" borderId="48" xfId="0" applyFont="1" applyBorder="1" applyProtection="1"/>
    <xf numFmtId="0" fontId="8" fillId="0" borderId="49" xfId="0" applyFont="1" applyBorder="1" applyProtection="1"/>
    <xf numFmtId="5" fontId="8" fillId="0" borderId="50" xfId="0" applyNumberFormat="1" applyFont="1" applyBorder="1" applyProtection="1"/>
    <xf numFmtId="0" fontId="8" fillId="0" borderId="37" xfId="0" applyFont="1" applyBorder="1" applyAlignment="1" applyProtection="1">
      <alignment horizontal="center"/>
    </xf>
    <xf numFmtId="37" fontId="8" fillId="0" borderId="31" xfId="0" applyNumberFormat="1" applyFont="1" applyBorder="1" applyProtection="1"/>
    <xf numFmtId="0" fontId="8" fillId="0" borderId="14" xfId="0" applyFont="1" applyBorder="1" applyProtection="1"/>
    <xf numFmtId="0" fontId="8" fillId="0" borderId="41" xfId="0" applyFont="1" applyBorder="1" applyProtection="1"/>
    <xf numFmtId="0" fontId="8" fillId="0" borderId="42" xfId="0" applyFont="1" applyBorder="1" applyProtection="1"/>
    <xf numFmtId="0" fontId="8" fillId="0" borderId="39" xfId="0" applyFont="1" applyBorder="1" applyProtection="1"/>
    <xf numFmtId="5" fontId="8" fillId="0" borderId="51" xfId="0" applyNumberFormat="1" applyFont="1" applyBorder="1" applyProtection="1"/>
    <xf numFmtId="5" fontId="8" fillId="0" borderId="44" xfId="0" applyNumberFormat="1" applyFont="1" applyBorder="1" applyProtection="1"/>
    <xf numFmtId="0" fontId="8" fillId="0" borderId="51" xfId="0" applyFont="1" applyBorder="1" applyAlignment="1" applyProtection="1">
      <alignment horizontal="center"/>
    </xf>
    <xf numFmtId="37" fontId="8" fillId="0" borderId="51" xfId="0" applyNumberFormat="1" applyFont="1" applyBorder="1" applyProtection="1"/>
    <xf numFmtId="37" fontId="8" fillId="0" borderId="44" xfId="0" applyNumberFormat="1" applyFont="1" applyBorder="1" applyProtection="1"/>
    <xf numFmtId="37" fontId="8" fillId="0" borderId="42" xfId="0" applyNumberFormat="1" applyFont="1" applyBorder="1" applyProtection="1"/>
    <xf numFmtId="0" fontId="8" fillId="0" borderId="46" xfId="0" applyFont="1" applyBorder="1" applyProtection="1"/>
    <xf numFmtId="37" fontId="8" fillId="9" borderId="51" xfId="0" applyNumberFormat="1" applyFont="1" applyFill="1" applyBorder="1" applyProtection="1"/>
    <xf numFmtId="5" fontId="8" fillId="0" borderId="52" xfId="0" applyNumberFormat="1" applyFont="1" applyBorder="1" applyProtection="1"/>
    <xf numFmtId="5" fontId="8" fillId="0" borderId="53" xfId="0" applyNumberFormat="1" applyFont="1" applyBorder="1" applyProtection="1"/>
    <xf numFmtId="5" fontId="8" fillId="0" borderId="48" xfId="0" applyNumberFormat="1" applyFont="1" applyBorder="1" applyProtection="1"/>
    <xf numFmtId="0" fontId="8" fillId="0" borderId="53" xfId="0" applyFont="1" applyBorder="1" applyProtection="1"/>
    <xf numFmtId="0" fontId="8" fillId="0" borderId="52" xfId="0" applyFont="1" applyBorder="1" applyAlignment="1" applyProtection="1">
      <alignment horizontal="center"/>
    </xf>
    <xf numFmtId="0" fontId="8" fillId="0" borderId="0" xfId="0" applyFont="1" applyAlignment="1" applyProtection="1">
      <alignment horizontal="right"/>
    </xf>
    <xf numFmtId="0" fontId="8" fillId="0" borderId="18" xfId="0" applyFont="1" applyBorder="1" applyAlignment="1" applyProtection="1">
      <alignment horizontal="center"/>
    </xf>
    <xf numFmtId="0" fontId="8" fillId="0" borderId="20" xfId="0" applyFont="1" applyBorder="1" applyAlignment="1" applyProtection="1">
      <alignment horizontal="center"/>
    </xf>
    <xf numFmtId="0" fontId="8" fillId="9" borderId="21" xfId="0" applyFont="1" applyFill="1" applyBorder="1" applyProtection="1"/>
    <xf numFmtId="0" fontId="8" fillId="9" borderId="10" xfId="0" applyFont="1" applyFill="1" applyBorder="1" applyProtection="1"/>
    <xf numFmtId="0" fontId="8" fillId="9" borderId="11" xfId="0" applyFont="1" applyFill="1" applyBorder="1" applyProtection="1"/>
    <xf numFmtId="5" fontId="8" fillId="0" borderId="16" xfId="0" applyNumberFormat="1" applyFont="1" applyBorder="1" applyProtection="1"/>
    <xf numFmtId="37" fontId="8" fillId="0" borderId="16" xfId="0" applyNumberFormat="1" applyFont="1" applyBorder="1" applyProtection="1"/>
    <xf numFmtId="37" fontId="8" fillId="0" borderId="22" xfId="0" applyNumberFormat="1" applyFont="1" applyBorder="1" applyProtection="1"/>
    <xf numFmtId="0" fontId="8" fillId="0" borderId="23" xfId="0" applyFont="1" applyBorder="1" applyAlignment="1" applyProtection="1">
      <alignment horizontal="center"/>
    </xf>
    <xf numFmtId="0" fontId="8" fillId="0" borderId="1" xfId="0" applyFont="1" applyBorder="1" applyAlignment="1" applyProtection="1">
      <alignment horizontal="center"/>
    </xf>
    <xf numFmtId="0" fontId="8" fillId="9" borderId="38" xfId="0" applyFont="1" applyFill="1" applyBorder="1" applyProtection="1"/>
    <xf numFmtId="0" fontId="8" fillId="9" borderId="1" xfId="0" applyFont="1" applyFill="1" applyBorder="1" applyProtection="1"/>
    <xf numFmtId="5" fontId="8" fillId="0" borderId="37" xfId="0" applyNumberFormat="1" applyFont="1" applyBorder="1" applyProtection="1"/>
    <xf numFmtId="0" fontId="8" fillId="0" borderId="19" xfId="0" applyFont="1" applyBorder="1" applyAlignment="1" applyProtection="1">
      <alignment horizontal="center"/>
    </xf>
    <xf numFmtId="0" fontId="8" fillId="0" borderId="0" xfId="0" applyFont="1" applyAlignment="1" applyProtection="1">
      <alignment horizontal="center"/>
    </xf>
    <xf numFmtId="0" fontId="8" fillId="0" borderId="25" xfId="0" applyFont="1" applyBorder="1" applyAlignment="1" applyProtection="1">
      <alignment horizontal="center"/>
    </xf>
    <xf numFmtId="0" fontId="11" fillId="0" borderId="0" xfId="0" applyFont="1" applyProtection="1"/>
    <xf numFmtId="0" fontId="4" fillId="4" borderId="1" xfId="0" applyFont="1" applyFill="1" applyBorder="1" applyProtection="1"/>
    <xf numFmtId="37" fontId="8" fillId="0" borderId="37" xfId="0" applyNumberFormat="1" applyFont="1" applyBorder="1" applyProtection="1"/>
    <xf numFmtId="0" fontId="4" fillId="4" borderId="16" xfId="0" applyFont="1" applyFill="1" applyBorder="1" applyProtection="1"/>
    <xf numFmtId="0" fontId="11" fillId="0" borderId="19" xfId="0" applyFont="1" applyBorder="1" applyProtection="1"/>
    <xf numFmtId="0" fontId="8" fillId="0" borderId="54" xfId="0" applyFont="1" applyBorder="1" applyProtection="1"/>
    <xf numFmtId="0" fontId="20" fillId="0" borderId="10" xfId="0" applyFont="1" applyBorder="1" applyProtection="1"/>
    <xf numFmtId="0" fontId="4" fillId="4" borderId="4" xfId="0" applyFont="1" applyFill="1" applyBorder="1" applyProtection="1"/>
    <xf numFmtId="0" fontId="8" fillId="9" borderId="34" xfId="0" applyFont="1" applyFill="1" applyBorder="1" applyProtection="1"/>
    <xf numFmtId="0" fontId="8" fillId="9" borderId="22" xfId="0" applyFont="1" applyFill="1" applyBorder="1" applyProtection="1"/>
    <xf numFmtId="0" fontId="8" fillId="9" borderId="51" xfId="0" applyFont="1" applyFill="1" applyBorder="1" applyProtection="1"/>
    <xf numFmtId="37" fontId="8" fillId="0" borderId="32" xfId="0" applyNumberFormat="1" applyFont="1" applyBorder="1" applyProtection="1"/>
    <xf numFmtId="37" fontId="8" fillId="0" borderId="21" xfId="0" applyNumberFormat="1" applyFont="1" applyBorder="1" applyProtection="1"/>
    <xf numFmtId="5" fontId="8" fillId="0" borderId="34" xfId="0" applyNumberFormat="1" applyFont="1" applyBorder="1" applyProtection="1"/>
    <xf numFmtId="37" fontId="8" fillId="0" borderId="0" xfId="0" applyNumberFormat="1" applyFont="1" applyProtection="1"/>
    <xf numFmtId="37" fontId="8" fillId="0" borderId="19" xfId="0" applyNumberFormat="1" applyFont="1" applyBorder="1" applyProtection="1"/>
    <xf numFmtId="5" fontId="8" fillId="0" borderId="38" xfId="0" applyNumberFormat="1" applyFont="1" applyBorder="1" applyProtection="1"/>
    <xf numFmtId="0" fontId="8" fillId="0" borderId="4" xfId="0" applyFont="1" applyBorder="1" applyAlignment="1" applyProtection="1">
      <alignment horizontal="centerContinuous"/>
    </xf>
    <xf numFmtId="0" fontId="9" fillId="0" borderId="5" xfId="0" applyFont="1" applyBorder="1" applyAlignment="1" applyProtection="1">
      <alignment horizontal="centerContinuous"/>
    </xf>
    <xf numFmtId="37" fontId="8" fillId="0" borderId="5" xfId="0" applyNumberFormat="1" applyFont="1" applyBorder="1" applyProtection="1"/>
    <xf numFmtId="5" fontId="8" fillId="0" borderId="19" xfId="0" applyNumberFormat="1" applyFont="1" applyBorder="1" applyProtection="1"/>
    <xf numFmtId="0" fontId="8" fillId="0" borderId="21" xfId="0" applyFont="1" applyBorder="1" applyAlignment="1" applyProtection="1">
      <alignment horizontal="centerContinuous"/>
    </xf>
    <xf numFmtId="0" fontId="8" fillId="0" borderId="26" xfId="0" applyFont="1" applyBorder="1" applyAlignment="1" applyProtection="1">
      <alignment horizontal="centerContinuous"/>
    </xf>
    <xf numFmtId="5" fontId="8" fillId="0" borderId="15" xfId="0" applyNumberFormat="1" applyFont="1" applyBorder="1" applyProtection="1"/>
    <xf numFmtId="5" fontId="8" fillId="0" borderId="5" xfId="0" applyNumberFormat="1" applyFont="1" applyBorder="1" applyProtection="1"/>
    <xf numFmtId="37" fontId="8" fillId="0" borderId="15" xfId="0" applyNumberFormat="1" applyFont="1" applyBorder="1" applyProtection="1"/>
    <xf numFmtId="37" fontId="8" fillId="0" borderId="17" xfId="0" applyNumberFormat="1" applyFont="1" applyBorder="1" applyProtection="1"/>
    <xf numFmtId="37" fontId="8" fillId="0" borderId="11" xfId="0" applyNumberFormat="1" applyFont="1" applyBorder="1" applyProtection="1"/>
    <xf numFmtId="5" fontId="8" fillId="0" borderId="21" xfId="0" applyNumberFormat="1" applyFont="1" applyBorder="1" applyProtection="1"/>
    <xf numFmtId="0" fontId="8" fillId="9" borderId="17" xfId="0" applyFont="1" applyFill="1" applyBorder="1" applyProtection="1"/>
    <xf numFmtId="5" fontId="8" fillId="0" borderId="26" xfId="0" applyNumberFormat="1" applyFont="1" applyBorder="1" applyProtection="1"/>
    <xf numFmtId="5" fontId="8" fillId="0" borderId="11" xfId="0" applyNumberFormat="1" applyFont="1" applyBorder="1" applyProtection="1"/>
    <xf numFmtId="0" fontId="8" fillId="0" borderId="38" xfId="0" applyFont="1" applyBorder="1" applyProtection="1"/>
    <xf numFmtId="5" fontId="8" fillId="0" borderId="35" xfId="0" applyNumberFormat="1" applyFont="1" applyBorder="1" applyProtection="1"/>
    <xf numFmtId="5" fontId="8" fillId="0" borderId="7" xfId="0" applyNumberFormat="1" applyFont="1" applyBorder="1" applyProtection="1"/>
    <xf numFmtId="0" fontId="8" fillId="0" borderId="21" xfId="0" applyFont="1" applyBorder="1" applyAlignment="1" applyProtection="1">
      <alignment horizontal="center"/>
    </xf>
    <xf numFmtId="0" fontId="8" fillId="0" borderId="54" xfId="0" applyFont="1" applyBorder="1" applyAlignment="1" applyProtection="1">
      <alignment horizontal="center"/>
    </xf>
    <xf numFmtId="0" fontId="8" fillId="0" borderId="44" xfId="0" applyFont="1" applyBorder="1" applyAlignment="1" applyProtection="1">
      <alignment horizontal="centerContinuous"/>
    </xf>
    <xf numFmtId="0" fontId="8" fillId="0" borderId="34" xfId="0" applyFont="1" applyBorder="1" applyAlignment="1" applyProtection="1">
      <alignment horizontal="center"/>
    </xf>
    <xf numFmtId="0" fontId="8" fillId="9" borderId="46" xfId="0" applyFont="1" applyFill="1" applyBorder="1" applyProtection="1"/>
    <xf numFmtId="0" fontId="8" fillId="0" borderId="6" xfId="0" applyFont="1" applyBorder="1" applyAlignment="1" applyProtection="1">
      <alignment horizontal="center"/>
    </xf>
    <xf numFmtId="0" fontId="8" fillId="9" borderId="53" xfId="0" applyFont="1" applyFill="1" applyBorder="1" applyProtection="1"/>
    <xf numFmtId="37" fontId="8" fillId="0" borderId="0" xfId="0" applyNumberFormat="1" applyFont="1" applyAlignment="1" applyProtection="1">
      <alignment horizontal="center"/>
    </xf>
    <xf numFmtId="0" fontId="8" fillId="0" borderId="33" xfId="0" applyFont="1" applyBorder="1" applyAlignment="1" applyProtection="1">
      <alignment horizontal="center"/>
    </xf>
    <xf numFmtId="0" fontId="8" fillId="0" borderId="30" xfId="0" applyFont="1" applyBorder="1" applyAlignment="1" applyProtection="1">
      <alignment horizontal="centerContinuous"/>
    </xf>
    <xf numFmtId="0" fontId="8" fillId="0" borderId="31" xfId="0" applyFont="1" applyBorder="1" applyAlignment="1" applyProtection="1">
      <alignment horizontal="centerContinuous"/>
    </xf>
    <xf numFmtId="0" fontId="8" fillId="0" borderId="29" xfId="0" applyFont="1" applyBorder="1" applyAlignment="1" applyProtection="1">
      <alignment horizontal="centerContinuous"/>
    </xf>
    <xf numFmtId="37" fontId="8" fillId="0" borderId="35" xfId="0" applyNumberFormat="1" applyFont="1" applyBorder="1" applyProtection="1"/>
    <xf numFmtId="37" fontId="8" fillId="0" borderId="7" xfId="0" applyNumberFormat="1" applyFont="1" applyBorder="1" applyProtection="1"/>
    <xf numFmtId="37" fontId="8" fillId="10" borderId="19" xfId="0" applyNumberFormat="1" applyFont="1" applyFill="1" applyBorder="1" applyProtection="1"/>
    <xf numFmtId="37" fontId="8" fillId="10" borderId="15" xfId="0" applyNumberFormat="1" applyFont="1" applyFill="1" applyBorder="1" applyProtection="1"/>
    <xf numFmtId="37" fontId="8" fillId="10" borderId="5" xfId="0" applyNumberFormat="1" applyFont="1" applyFill="1" applyBorder="1" applyProtection="1"/>
    <xf numFmtId="37" fontId="8" fillId="10" borderId="4" xfId="0" applyNumberFormat="1" applyFont="1" applyFill="1" applyBorder="1" applyProtection="1"/>
    <xf numFmtId="37" fontId="8" fillId="10" borderId="0" xfId="0" applyNumberFormat="1" applyFont="1" applyFill="1" applyProtection="1"/>
    <xf numFmtId="5" fontId="8" fillId="10" borderId="19" xfId="0" applyNumberFormat="1" applyFont="1" applyFill="1" applyBorder="1" applyProtection="1"/>
    <xf numFmtId="37" fontId="8" fillId="0" borderId="16" xfId="0" applyNumberFormat="1" applyFont="1" applyBorder="1" applyAlignment="1" applyProtection="1">
      <alignment horizontal="center"/>
    </xf>
    <xf numFmtId="7" fontId="8" fillId="0" borderId="15" xfId="0" applyNumberFormat="1" applyFont="1" applyBorder="1" applyProtection="1"/>
    <xf numFmtId="7" fontId="8" fillId="0" borderId="5" xfId="0" applyNumberFormat="1" applyFont="1" applyBorder="1" applyProtection="1"/>
    <xf numFmtId="37" fontId="8" fillId="0" borderId="4" xfId="0" applyNumberFormat="1" applyFont="1" applyBorder="1" applyProtection="1"/>
    <xf numFmtId="39" fontId="8" fillId="0" borderId="15" xfId="0" applyNumberFormat="1" applyFont="1" applyBorder="1" applyProtection="1"/>
    <xf numFmtId="39" fontId="8" fillId="0" borderId="5" xfId="0" applyNumberFormat="1" applyFont="1" applyBorder="1" applyProtection="1"/>
    <xf numFmtId="37" fontId="8" fillId="0" borderId="25" xfId="0" applyNumberFormat="1" applyFont="1" applyBorder="1" applyProtection="1"/>
    <xf numFmtId="37" fontId="8" fillId="0" borderId="41" xfId="0" applyNumberFormat="1" applyFont="1" applyBorder="1" applyProtection="1"/>
    <xf numFmtId="0" fontId="8" fillId="9" borderId="19" xfId="0" applyFont="1" applyFill="1" applyBorder="1" applyProtection="1"/>
    <xf numFmtId="37" fontId="8" fillId="9" borderId="19" xfId="0" applyNumberFormat="1" applyFont="1" applyFill="1" applyBorder="1" applyProtection="1"/>
    <xf numFmtId="37" fontId="8" fillId="9" borderId="15" xfId="0" applyNumberFormat="1" applyFont="1" applyFill="1" applyBorder="1" applyProtection="1"/>
    <xf numFmtId="39" fontId="8" fillId="9" borderId="5" xfId="0" applyNumberFormat="1" applyFont="1" applyFill="1" applyBorder="1" applyProtection="1"/>
    <xf numFmtId="37" fontId="8" fillId="9" borderId="4" xfId="0" applyNumberFormat="1" applyFont="1" applyFill="1" applyBorder="1" applyProtection="1"/>
    <xf numFmtId="37" fontId="8" fillId="9" borderId="0" xfId="0" applyNumberFormat="1" applyFont="1" applyFill="1" applyProtection="1"/>
    <xf numFmtId="39" fontId="8" fillId="10" borderId="5" xfId="0" applyNumberFormat="1" applyFont="1" applyFill="1" applyBorder="1" applyProtection="1"/>
    <xf numFmtId="39" fontId="8" fillId="9" borderId="35" xfId="0" applyNumberFormat="1" applyFont="1" applyFill="1" applyBorder="1" applyProtection="1"/>
    <xf numFmtId="39" fontId="8" fillId="9" borderId="7" xfId="0" applyNumberFormat="1" applyFont="1" applyFill="1" applyBorder="1" applyProtection="1"/>
    <xf numFmtId="0" fontId="8" fillId="9" borderId="6" xfId="0" applyFont="1" applyFill="1" applyBorder="1" applyProtection="1"/>
    <xf numFmtId="0" fontId="8" fillId="0" borderId="33" xfId="0" applyFont="1" applyBorder="1" applyProtection="1"/>
    <xf numFmtId="0" fontId="8" fillId="0" borderId="23" xfId="0" applyFont="1" applyBorder="1" applyProtection="1"/>
    <xf numFmtId="5" fontId="8" fillId="0" borderId="0" xfId="0" applyNumberFormat="1" applyFont="1" applyAlignment="1" applyProtection="1">
      <alignment horizontal="centerContinuous"/>
    </xf>
    <xf numFmtId="0" fontId="8" fillId="0" borderId="27" xfId="0" applyFont="1" applyBorder="1" applyAlignment="1" applyProtection="1">
      <alignment horizontal="centerContinuous"/>
    </xf>
    <xf numFmtId="0" fontId="11" fillId="0" borderId="31" xfId="0" applyFont="1" applyBorder="1" applyProtection="1"/>
    <xf numFmtId="5" fontId="8" fillId="0" borderId="25" xfId="0" applyNumberFormat="1" applyFont="1" applyBorder="1" applyProtection="1"/>
    <xf numFmtId="0" fontId="8" fillId="9" borderId="54" xfId="0" applyFont="1" applyFill="1" applyBorder="1" applyProtection="1"/>
    <xf numFmtId="5" fontId="8" fillId="9" borderId="53" xfId="0" applyNumberFormat="1" applyFont="1" applyFill="1" applyBorder="1" applyProtection="1"/>
    <xf numFmtId="0" fontId="8" fillId="0" borderId="37" xfId="0" applyFont="1" applyBorder="1" applyProtection="1"/>
    <xf numFmtId="0" fontId="8" fillId="0" borderId="8" xfId="0" applyFont="1" applyBorder="1" applyAlignment="1" applyProtection="1">
      <alignment horizontal="centerContinuous"/>
    </xf>
    <xf numFmtId="0" fontId="8" fillId="0" borderId="2" xfId="0" applyFont="1" applyBorder="1" applyAlignment="1" applyProtection="1">
      <alignment horizontal="centerContinuous"/>
    </xf>
    <xf numFmtId="0" fontId="8" fillId="0" borderId="3" xfId="0" applyFont="1" applyBorder="1" applyAlignment="1" applyProtection="1">
      <alignment horizontal="centerContinuous"/>
    </xf>
    <xf numFmtId="0" fontId="21" fillId="0" borderId="5" xfId="0" applyFont="1" applyBorder="1" applyProtection="1"/>
    <xf numFmtId="0" fontId="8" fillId="0" borderId="55" xfId="0" applyFont="1" applyBorder="1" applyAlignment="1" applyProtection="1">
      <alignment horizontal="center"/>
    </xf>
    <xf numFmtId="0" fontId="8" fillId="0" borderId="56" xfId="0" applyFont="1" applyBorder="1" applyAlignment="1" applyProtection="1">
      <alignment horizontal="center"/>
    </xf>
    <xf numFmtId="0" fontId="8" fillId="10" borderId="27" xfId="0" applyFont="1" applyFill="1" applyBorder="1" applyProtection="1"/>
    <xf numFmtId="0" fontId="8" fillId="10" borderId="29" xfId="0" applyFont="1" applyFill="1" applyBorder="1" applyProtection="1"/>
    <xf numFmtId="0" fontId="8" fillId="10" borderId="33" xfId="0" applyFont="1" applyFill="1" applyBorder="1" applyProtection="1"/>
    <xf numFmtId="0" fontId="8" fillId="10" borderId="31" xfId="0" applyFont="1" applyFill="1" applyBorder="1" applyProtection="1"/>
    <xf numFmtId="0" fontId="8" fillId="10" borderId="28" xfId="0" applyFont="1" applyFill="1" applyBorder="1" applyProtection="1"/>
    <xf numFmtId="0" fontId="8" fillId="10" borderId="25" xfId="0" applyFont="1" applyFill="1" applyBorder="1" applyProtection="1"/>
    <xf numFmtId="0" fontId="8" fillId="10" borderId="5" xfId="0" applyFont="1" applyFill="1" applyBorder="1" applyProtection="1"/>
    <xf numFmtId="0" fontId="8" fillId="10" borderId="18" xfId="0" applyFont="1" applyFill="1" applyBorder="1" applyProtection="1"/>
    <xf numFmtId="0" fontId="8" fillId="10" borderId="15" xfId="0" applyFont="1" applyFill="1" applyBorder="1" applyProtection="1"/>
    <xf numFmtId="0" fontId="8" fillId="0" borderId="16" xfId="0" applyFont="1" applyBorder="1" applyAlignment="1" applyProtection="1">
      <alignment horizontal="centerContinuous"/>
    </xf>
    <xf numFmtId="5" fontId="8" fillId="0" borderId="22" xfId="0" applyNumberFormat="1" applyFont="1" applyBorder="1" applyProtection="1"/>
    <xf numFmtId="5" fontId="8" fillId="9" borderId="16" xfId="0" applyNumberFormat="1" applyFont="1" applyFill="1" applyBorder="1" applyProtection="1"/>
    <xf numFmtId="0" fontId="8" fillId="11" borderId="16" xfId="0" applyFont="1" applyFill="1" applyBorder="1" applyProtection="1"/>
    <xf numFmtId="0" fontId="8" fillId="11" borderId="22" xfId="0" applyFont="1" applyFill="1" applyBorder="1" applyProtection="1"/>
    <xf numFmtId="37" fontId="8" fillId="4" borderId="22" xfId="0" applyNumberFormat="1" applyFont="1" applyFill="1" applyBorder="1" applyProtection="1"/>
    <xf numFmtId="0" fontId="8" fillId="0" borderId="10" xfId="0" applyFont="1" applyBorder="1" applyAlignment="1" applyProtection="1">
      <alignment horizontal="left"/>
    </xf>
    <xf numFmtId="37" fontId="8" fillId="9" borderId="22" xfId="0" applyNumberFormat="1" applyFont="1" applyFill="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8" xfId="0" applyFont="1" applyBorder="1" applyAlignment="1" applyProtection="1">
      <alignment horizontal="center"/>
    </xf>
    <xf numFmtId="0" fontId="8" fillId="0" borderId="22" xfId="0" applyFont="1" applyBorder="1" applyAlignment="1" applyProtection="1">
      <alignment horizontal="centerContinuous"/>
    </xf>
    <xf numFmtId="0" fontId="21" fillId="0" borderId="4" xfId="0" applyFont="1" applyBorder="1" applyProtection="1"/>
    <xf numFmtId="5" fontId="8" fillId="0" borderId="4" xfId="0" applyNumberFormat="1" applyFont="1" applyBorder="1" applyProtection="1"/>
    <xf numFmtId="5" fontId="11" fillId="0" borderId="16" xfId="0" applyNumberFormat="1" applyFont="1" applyBorder="1" applyProtection="1"/>
    <xf numFmtId="0" fontId="7" fillId="0" borderId="0" xfId="0" applyFont="1" applyAlignment="1" applyProtection="1">
      <alignment horizontal="left"/>
    </xf>
    <xf numFmtId="0" fontId="7" fillId="0" borderId="0" xfId="0" applyFont="1" applyAlignment="1" applyProtection="1">
      <alignment horizontal="centerContinuous"/>
    </xf>
    <xf numFmtId="0" fontId="8" fillId="0" borderId="5" xfId="0" applyFont="1" applyBorder="1" applyAlignment="1" applyProtection="1">
      <alignment horizontal="center"/>
    </xf>
    <xf numFmtId="5" fontId="8" fillId="0" borderId="0" xfId="0" applyNumberFormat="1" applyFont="1" applyProtection="1"/>
    <xf numFmtId="37" fontId="12" fillId="0" borderId="4" xfId="0" applyNumberFormat="1" applyFont="1" applyBorder="1" applyAlignment="1" applyProtection="1">
      <alignment horizontal="centerContinuous"/>
    </xf>
    <xf numFmtId="37" fontId="8" fillId="0" borderId="0" xfId="0" applyNumberFormat="1" applyFont="1" applyAlignment="1" applyProtection="1">
      <alignment horizontal="centerContinuous"/>
    </xf>
    <xf numFmtId="5" fontId="8" fillId="0" borderId="6" xfId="0" applyNumberFormat="1" applyFont="1" applyBorder="1" applyProtection="1"/>
    <xf numFmtId="5" fontId="8" fillId="0" borderId="1" xfId="0" applyNumberFormat="1" applyFont="1" applyBorder="1" applyProtection="1"/>
    <xf numFmtId="0" fontId="8" fillId="0" borderId="7" xfId="0" applyFont="1" applyBorder="1" applyAlignment="1" applyProtection="1">
      <alignment horizontal="center"/>
    </xf>
    <xf numFmtId="0" fontId="8" fillId="0" borderId="14" xfId="0" applyFont="1" applyBorder="1" applyAlignment="1" applyProtection="1">
      <alignment horizontal="center"/>
    </xf>
    <xf numFmtId="0" fontId="14" fillId="0" borderId="41"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5" xfId="0" applyFont="1" applyBorder="1" applyAlignment="1" applyProtection="1">
      <alignment horizontal="centerContinuous"/>
    </xf>
    <xf numFmtId="0" fontId="8" fillId="0" borderId="26" xfId="0" applyFont="1" applyBorder="1" applyAlignment="1" applyProtection="1">
      <alignment horizontal="center"/>
    </xf>
    <xf numFmtId="37" fontId="8" fillId="11" borderId="10" xfId="0" applyNumberFormat="1" applyFont="1" applyFill="1" applyBorder="1" applyProtection="1"/>
    <xf numFmtId="0" fontId="8" fillId="11" borderId="10" xfId="0" applyFont="1" applyFill="1" applyBorder="1" applyProtection="1"/>
    <xf numFmtId="37" fontId="8" fillId="11" borderId="11" xfId="0" applyNumberFormat="1" applyFont="1" applyFill="1" applyBorder="1" applyProtection="1"/>
    <xf numFmtId="37" fontId="8" fillId="11" borderId="9" xfId="0" applyNumberFormat="1" applyFont="1" applyFill="1" applyBorder="1" applyProtection="1"/>
    <xf numFmtId="0" fontId="8" fillId="11" borderId="21" xfId="0" applyFont="1" applyFill="1" applyBorder="1" applyProtection="1"/>
    <xf numFmtId="0" fontId="8" fillId="4" borderId="19" xfId="0" applyFont="1" applyFill="1" applyBorder="1" applyProtection="1"/>
    <xf numFmtId="0" fontId="8" fillId="4" borderId="0" xfId="0" applyFont="1" applyFill="1" applyProtection="1"/>
    <xf numFmtId="37" fontId="4" fillId="4" borderId="5" xfId="0" applyNumberFormat="1" applyFont="1" applyFill="1" applyBorder="1" applyProtection="1"/>
    <xf numFmtId="0" fontId="8" fillId="0" borderId="25" xfId="0" applyFont="1" applyBorder="1" applyAlignment="1" applyProtection="1">
      <alignment horizontal="left"/>
    </xf>
    <xf numFmtId="5" fontId="8" fillId="0" borderId="41" xfId="0" applyNumberFormat="1" applyFont="1" applyBorder="1" applyProtection="1"/>
    <xf numFmtId="0" fontId="8" fillId="0" borderId="44" xfId="0" applyFont="1" applyBorder="1"/>
    <xf numFmtId="37" fontId="8" fillId="11" borderId="0" xfId="0" applyNumberFormat="1" applyFont="1" applyFill="1" applyProtection="1"/>
    <xf numFmtId="0" fontId="8" fillId="11" borderId="0" xfId="0" applyFont="1" applyFill="1" applyProtection="1"/>
    <xf numFmtId="37" fontId="8" fillId="11" borderId="5" xfId="0" applyNumberFormat="1" applyFont="1" applyFill="1" applyBorder="1" applyProtection="1"/>
    <xf numFmtId="37" fontId="8" fillId="11" borderId="4" xfId="0" applyNumberFormat="1" applyFont="1" applyFill="1" applyBorder="1" applyProtection="1"/>
    <xf numFmtId="0" fontId="8" fillId="11" borderId="19" xfId="0" applyFont="1" applyFill="1" applyBorder="1" applyProtection="1"/>
    <xf numFmtId="0" fontId="8" fillId="0" borderId="19" xfId="0" applyFont="1" applyBorder="1"/>
    <xf numFmtId="5" fontId="4" fillId="4" borderId="5" xfId="0" applyNumberFormat="1" applyFont="1" applyFill="1" applyBorder="1" applyProtection="1"/>
    <xf numFmtId="5" fontId="8" fillId="0" borderId="36" xfId="0" applyNumberFormat="1" applyFont="1" applyBorder="1" applyProtection="1"/>
    <xf numFmtId="0" fontId="8" fillId="0" borderId="35" xfId="0" applyFont="1" applyBorder="1" applyProtection="1"/>
    <xf numFmtId="5" fontId="8" fillId="0" borderId="54" xfId="0" applyNumberFormat="1" applyFont="1" applyBorder="1" applyProtection="1"/>
    <xf numFmtId="37" fontId="8" fillId="11" borderId="21" xfId="0" applyNumberFormat="1" applyFont="1" applyFill="1" applyBorder="1" applyProtection="1"/>
    <xf numFmtId="37" fontId="8" fillId="11" borderId="26" xfId="0" applyNumberFormat="1" applyFont="1" applyFill="1" applyBorder="1" applyProtection="1"/>
    <xf numFmtId="37" fontId="8" fillId="11" borderId="44" xfId="0" applyNumberFormat="1" applyFont="1" applyFill="1" applyBorder="1" applyProtection="1"/>
    <xf numFmtId="37" fontId="8" fillId="11" borderId="42" xfId="0" applyNumberFormat="1" applyFont="1" applyFill="1" applyBorder="1" applyProtection="1"/>
    <xf numFmtId="37" fontId="8" fillId="11" borderId="39" xfId="0" applyNumberFormat="1" applyFont="1" applyFill="1" applyBorder="1" applyProtection="1"/>
    <xf numFmtId="37" fontId="8" fillId="11" borderId="41" xfId="0" applyNumberFormat="1" applyFont="1" applyFill="1" applyBorder="1" applyProtection="1"/>
    <xf numFmtId="0" fontId="8" fillId="11" borderId="42" xfId="0" applyFont="1" applyFill="1" applyBorder="1"/>
    <xf numFmtId="37" fontId="8" fillId="11" borderId="32" xfId="0" applyNumberFormat="1" applyFont="1" applyFill="1" applyBorder="1" applyProtection="1"/>
    <xf numFmtId="37" fontId="8" fillId="11" borderId="31" xfId="0" applyNumberFormat="1" applyFont="1" applyFill="1" applyBorder="1" applyProtection="1"/>
    <xf numFmtId="37" fontId="8" fillId="11" borderId="29" xfId="0" applyNumberFormat="1" applyFont="1" applyFill="1" applyBorder="1" applyProtection="1"/>
    <xf numFmtId="37" fontId="8" fillId="11" borderId="30" xfId="0" applyNumberFormat="1" applyFont="1" applyFill="1" applyBorder="1" applyProtection="1"/>
    <xf numFmtId="0" fontId="8" fillId="11" borderId="31" xfId="0" applyFont="1" applyFill="1" applyBorder="1"/>
    <xf numFmtId="37" fontId="8" fillId="11" borderId="27" xfId="0" applyNumberFormat="1" applyFont="1" applyFill="1" applyBorder="1" applyProtection="1"/>
    <xf numFmtId="0" fontId="8" fillId="11" borderId="10" xfId="0" applyFont="1" applyFill="1" applyBorder="1"/>
    <xf numFmtId="0" fontId="8" fillId="0" borderId="11" xfId="0" applyFont="1" applyBorder="1" applyAlignment="1" applyProtection="1">
      <alignment horizontal="centerContinuous"/>
    </xf>
    <xf numFmtId="37" fontId="8" fillId="4" borderId="4" xfId="0" applyNumberFormat="1" applyFont="1" applyFill="1" applyBorder="1" applyAlignment="1" applyProtection="1">
      <alignment horizontal="center"/>
    </xf>
    <xf numFmtId="37" fontId="8" fillId="4" borderId="0" xfId="0" applyNumberFormat="1" applyFont="1" applyFill="1" applyAlignment="1" applyProtection="1">
      <alignment horizontal="centerContinuous"/>
    </xf>
    <xf numFmtId="37" fontId="8" fillId="4" borderId="5" xfId="0" applyNumberFormat="1" applyFont="1" applyFill="1" applyBorder="1" applyAlignment="1" applyProtection="1">
      <alignment horizontal="centerContinuous"/>
    </xf>
    <xf numFmtId="37" fontId="8" fillId="4" borderId="4" xfId="0" applyNumberFormat="1" applyFont="1" applyFill="1" applyBorder="1" applyAlignment="1" applyProtection="1">
      <alignment horizontal="centerContinuous"/>
    </xf>
    <xf numFmtId="37" fontId="8" fillId="4" borderId="5" xfId="0" applyNumberFormat="1" applyFont="1" applyFill="1" applyBorder="1" applyAlignment="1" applyProtection="1">
      <alignment horizontal="center"/>
    </xf>
    <xf numFmtId="37" fontId="8" fillId="4" borderId="5" xfId="0" applyNumberFormat="1" applyFont="1" applyFill="1" applyBorder="1" applyProtection="1"/>
    <xf numFmtId="37" fontId="8" fillId="4" borderId="4" xfId="0" applyNumberFormat="1" applyFont="1" applyFill="1" applyBorder="1" applyProtection="1"/>
    <xf numFmtId="37" fontId="8" fillId="4" borderId="0" xfId="0" applyNumberFormat="1" applyFont="1" applyFill="1" applyAlignment="1" applyProtection="1">
      <alignment horizontal="center"/>
    </xf>
    <xf numFmtId="37" fontId="8" fillId="4" borderId="6" xfId="0" applyNumberFormat="1" applyFont="1" applyFill="1" applyBorder="1" applyProtection="1"/>
    <xf numFmtId="37" fontId="8" fillId="4" borderId="1" xfId="0" applyNumberFormat="1" applyFont="1" applyFill="1" applyBorder="1" applyProtection="1"/>
    <xf numFmtId="37" fontId="8" fillId="4" borderId="7" xfId="0" applyNumberFormat="1" applyFont="1" applyFill="1" applyBorder="1" applyProtection="1"/>
    <xf numFmtId="5" fontId="8" fillId="0" borderId="20" xfId="0" applyNumberFormat="1" applyFont="1" applyBorder="1" applyProtection="1"/>
    <xf numFmtId="0" fontId="8" fillId="0" borderId="10" xfId="0" applyFont="1" applyBorder="1"/>
    <xf numFmtId="0" fontId="8" fillId="0" borderId="17" xfId="0" applyFont="1" applyBorder="1"/>
    <xf numFmtId="5" fontId="8" fillId="0" borderId="10" xfId="0" applyNumberFormat="1" applyFont="1" applyBorder="1" applyProtection="1"/>
    <xf numFmtId="5" fontId="8" fillId="0" borderId="17" xfId="0" applyNumberFormat="1" applyFont="1" applyBorder="1" applyProtection="1"/>
    <xf numFmtId="37" fontId="8" fillId="0" borderId="26" xfId="0" applyNumberFormat="1" applyFont="1" applyBorder="1" applyProtection="1"/>
    <xf numFmtId="37" fontId="8" fillId="0" borderId="10" xfId="0" applyNumberFormat="1" applyFont="1" applyBorder="1" applyProtection="1"/>
    <xf numFmtId="5" fontId="8" fillId="11" borderId="32" xfId="0" applyNumberFormat="1" applyFont="1" applyFill="1" applyBorder="1" applyProtection="1"/>
    <xf numFmtId="5" fontId="8" fillId="11" borderId="31" xfId="0" applyNumberFormat="1" applyFont="1" applyFill="1" applyBorder="1" applyProtection="1"/>
    <xf numFmtId="5" fontId="8" fillId="11" borderId="29" xfId="0" applyNumberFormat="1" applyFont="1" applyFill="1" applyBorder="1" applyProtection="1"/>
    <xf numFmtId="5" fontId="8" fillId="11" borderId="30" xfId="0" applyNumberFormat="1" applyFont="1" applyFill="1" applyBorder="1" applyProtection="1"/>
    <xf numFmtId="5" fontId="8" fillId="11" borderId="27" xfId="0" applyNumberFormat="1" applyFont="1" applyFill="1" applyBorder="1" applyProtection="1"/>
    <xf numFmtId="37" fontId="8" fillId="0" borderId="5" xfId="0" applyNumberFormat="1" applyFont="1" applyBorder="1" applyAlignment="1" applyProtection="1">
      <alignment horizontal="centerContinuous"/>
    </xf>
    <xf numFmtId="37" fontId="8" fillId="0" borderId="4" xfId="0" applyNumberFormat="1" applyFont="1" applyBorder="1" applyAlignment="1" applyProtection="1">
      <alignment horizontal="centerContinuous"/>
    </xf>
    <xf numFmtId="37" fontId="8" fillId="0" borderId="6" xfId="0" applyNumberFormat="1" applyFont="1" applyBorder="1" applyProtection="1"/>
    <xf numFmtId="37" fontId="8" fillId="0" borderId="1" xfId="0" applyNumberFormat="1" applyFont="1" applyBorder="1" applyProtection="1"/>
    <xf numFmtId="5" fontId="8" fillId="0" borderId="9" xfId="0" applyNumberFormat="1" applyFont="1" applyBorder="1" applyProtection="1"/>
    <xf numFmtId="37" fontId="8" fillId="0" borderId="9" xfId="0" applyNumberFormat="1" applyFont="1" applyBorder="1" applyProtection="1"/>
    <xf numFmtId="5" fontId="8" fillId="11" borderId="45" xfId="0" applyNumberFormat="1" applyFont="1" applyFill="1" applyBorder="1" applyProtection="1"/>
    <xf numFmtId="0" fontId="8" fillId="0" borderId="21" xfId="0" applyFont="1" applyBorder="1"/>
    <xf numFmtId="0" fontId="22" fillId="0" borderId="0" xfId="0" applyFont="1" applyProtection="1"/>
    <xf numFmtId="0" fontId="8" fillId="0" borderId="48" xfId="0" applyFont="1" applyBorder="1"/>
    <xf numFmtId="37" fontId="8" fillId="0" borderId="48" xfId="0" applyNumberFormat="1" applyFont="1" applyBorder="1" applyProtection="1"/>
    <xf numFmtId="37" fontId="8" fillId="0" borderId="52" xfId="0" applyNumberFormat="1" applyFont="1" applyBorder="1" applyProtection="1"/>
    <xf numFmtId="37" fontId="8" fillId="0" borderId="54" xfId="0" applyNumberFormat="1" applyFont="1" applyBorder="1" applyProtection="1"/>
    <xf numFmtId="37" fontId="8" fillId="0" borderId="50" xfId="0" applyNumberFormat="1" applyFont="1" applyBorder="1" applyProtection="1"/>
    <xf numFmtId="0" fontId="4" fillId="0" borderId="24" xfId="0" applyFont="1" applyBorder="1" applyAlignment="1" applyProtection="1">
      <alignment horizontal="left"/>
    </xf>
    <xf numFmtId="0" fontId="4" fillId="0" borderId="41" xfId="0" applyFont="1" applyBorder="1" applyAlignment="1" applyProtection="1">
      <alignment horizontal="centerContinuous"/>
    </xf>
    <xf numFmtId="0" fontId="4" fillId="0" borderId="42" xfId="0" applyFont="1" applyBorder="1" applyAlignment="1" applyProtection="1">
      <alignment horizontal="centerContinuous"/>
    </xf>
    <xf numFmtId="0" fontId="4" fillId="0" borderId="39" xfId="0" applyFont="1" applyBorder="1" applyAlignment="1" applyProtection="1">
      <alignment horizontal="centerContinuous"/>
    </xf>
    <xf numFmtId="0" fontId="4" fillId="0" borderId="30" xfId="0" applyFont="1" applyBorder="1" applyProtection="1"/>
    <xf numFmtId="0" fontId="4" fillId="0" borderId="31" xfId="0" applyFont="1" applyBorder="1" applyProtection="1"/>
    <xf numFmtId="0" fontId="23" fillId="0" borderId="0" xfId="0" applyFont="1" applyProtection="1"/>
    <xf numFmtId="0" fontId="23" fillId="0" borderId="4" xfId="0" applyFont="1" applyBorder="1" applyProtection="1"/>
    <xf numFmtId="0" fontId="4" fillId="0" borderId="44" xfId="0" applyFont="1" applyBorder="1" applyAlignment="1" applyProtection="1">
      <alignment horizontal="centerContinuous"/>
    </xf>
    <xf numFmtId="0" fontId="4" fillId="0" borderId="41" xfId="0" applyFont="1" applyBorder="1" applyProtection="1"/>
    <xf numFmtId="0" fontId="4" fillId="0" borderId="44" xfId="0" applyFont="1" applyBorder="1" applyProtection="1"/>
    <xf numFmtId="0" fontId="4" fillId="0" borderId="45" xfId="0" applyFont="1" applyBorder="1" applyProtection="1"/>
    <xf numFmtId="5" fontId="4" fillId="12" borderId="44" xfId="0" applyNumberFormat="1" applyFont="1" applyFill="1" applyBorder="1" applyProtection="1"/>
    <xf numFmtId="5" fontId="4" fillId="12" borderId="51" xfId="0" applyNumberFormat="1" applyFont="1" applyFill="1" applyBorder="1" applyProtection="1"/>
    <xf numFmtId="37" fontId="4" fillId="12" borderId="41" xfId="0" applyNumberFormat="1" applyFont="1" applyFill="1" applyBorder="1" applyProtection="1"/>
    <xf numFmtId="37" fontId="4" fillId="12" borderId="44" xfId="0" applyNumberFormat="1" applyFont="1" applyFill="1" applyBorder="1" applyProtection="1"/>
    <xf numFmtId="5" fontId="4" fillId="0" borderId="44" xfId="0" applyNumberFormat="1" applyFont="1" applyBorder="1" applyProtection="1"/>
    <xf numFmtId="37" fontId="4" fillId="0" borderId="41" xfId="0" applyNumberFormat="1" applyFont="1" applyBorder="1" applyProtection="1"/>
    <xf numFmtId="37" fontId="4" fillId="0" borderId="44" xfId="0" applyNumberFormat="1" applyFont="1" applyBorder="1" applyProtection="1"/>
    <xf numFmtId="37" fontId="4" fillId="12" borderId="51" xfId="0" applyNumberFormat="1" applyFont="1" applyFill="1" applyBorder="1" applyProtection="1"/>
    <xf numFmtId="37" fontId="4" fillId="0" borderId="51" xfId="0" applyNumberFormat="1" applyFont="1" applyBorder="1" applyProtection="1"/>
    <xf numFmtId="0" fontId="4" fillId="4" borderId="0" xfId="0" applyFont="1" applyFill="1" applyProtection="1"/>
    <xf numFmtId="0" fontId="4" fillId="4" borderId="5" xfId="0" applyFont="1" applyFill="1" applyBorder="1" applyProtection="1"/>
    <xf numFmtId="0" fontId="7" fillId="0" borderId="0" xfId="0" applyFont="1" applyProtection="1"/>
    <xf numFmtId="0" fontId="13" fillId="0" borderId="0" xfId="0" applyFont="1" applyProtection="1"/>
    <xf numFmtId="0" fontId="13" fillId="0" borderId="0" xfId="0" applyFont="1" applyAlignment="1" applyProtection="1">
      <alignment horizontal="right"/>
    </xf>
    <xf numFmtId="0" fontId="13" fillId="0" borderId="0" xfId="0" applyFont="1" applyAlignment="1" applyProtection="1">
      <alignment horizontal="centerContinuous"/>
    </xf>
    <xf numFmtId="0" fontId="14" fillId="0" borderId="10" xfId="0" applyFont="1" applyBorder="1" applyProtection="1"/>
    <xf numFmtId="0" fontId="8" fillId="0" borderId="32" xfId="0" applyFont="1" applyBorder="1" applyAlignment="1" applyProtection="1">
      <alignment horizontal="centerContinuous"/>
    </xf>
    <xf numFmtId="0" fontId="8" fillId="10" borderId="26" xfId="0" applyFont="1" applyFill="1" applyBorder="1" applyProtection="1"/>
    <xf numFmtId="0" fontId="8" fillId="10" borderId="10" xfId="0" applyFont="1" applyFill="1" applyBorder="1" applyProtection="1"/>
    <xf numFmtId="0" fontId="8" fillId="10" borderId="21" xfId="0" applyFont="1" applyFill="1" applyBorder="1" applyProtection="1"/>
    <xf numFmtId="0" fontId="8" fillId="10" borderId="22" xfId="0" applyFont="1" applyFill="1" applyBorder="1" applyProtection="1"/>
    <xf numFmtId="0" fontId="8" fillId="0" borderId="38" xfId="0" applyFont="1" applyBorder="1" applyAlignment="1" applyProtection="1">
      <alignment horizontal="centerContinuous"/>
    </xf>
    <xf numFmtId="0" fontId="8" fillId="0" borderId="36" xfId="0" applyFont="1" applyBorder="1" applyAlignment="1" applyProtection="1">
      <alignment horizontal="centerContinuous"/>
    </xf>
    <xf numFmtId="0" fontId="8" fillId="10" borderId="36" xfId="0" applyFont="1" applyFill="1" applyBorder="1" applyProtection="1"/>
    <xf numFmtId="0" fontId="8" fillId="10" borderId="1" xfId="0" applyFont="1" applyFill="1" applyBorder="1" applyProtection="1"/>
    <xf numFmtId="0" fontId="8" fillId="10" borderId="38" xfId="0" applyFont="1" applyFill="1" applyBorder="1" applyProtection="1"/>
    <xf numFmtId="0" fontId="8" fillId="10" borderId="37" xfId="0" applyFont="1" applyFill="1" applyBorder="1" applyProtection="1"/>
    <xf numFmtId="37" fontId="8" fillId="0" borderId="23" xfId="0" applyNumberFormat="1" applyFont="1" applyBorder="1" applyProtection="1"/>
    <xf numFmtId="0" fontId="5" fillId="0" borderId="0" xfId="0" applyFont="1" applyProtection="1">
      <protection locked="0"/>
    </xf>
    <xf numFmtId="0" fontId="5" fillId="0" borderId="16" xfId="0" applyFont="1" applyBorder="1" applyProtection="1">
      <protection locked="0"/>
    </xf>
    <xf numFmtId="0" fontId="8" fillId="0" borderId="11" xfId="0" applyFont="1" applyBorder="1" applyAlignment="1" applyProtection="1">
      <alignment horizontal="center"/>
    </xf>
    <xf numFmtId="37" fontId="8" fillId="0" borderId="36" xfId="0" applyNumberFormat="1" applyFont="1" applyBorder="1" applyProtection="1"/>
    <xf numFmtId="0" fontId="14" fillId="0" borderId="4" xfId="0" applyFont="1" applyBorder="1" applyAlignment="1" applyProtection="1">
      <alignment horizontal="center"/>
    </xf>
    <xf numFmtId="0" fontId="8" fillId="0" borderId="1" xfId="0" applyFont="1" applyBorder="1" applyAlignment="1" applyProtection="1">
      <alignment horizontal="centerContinuous"/>
    </xf>
    <xf numFmtId="0" fontId="8" fillId="0" borderId="7" xfId="0" applyFont="1" applyBorder="1" applyAlignment="1" applyProtection="1">
      <alignment horizontal="centerContinuous"/>
    </xf>
    <xf numFmtId="0" fontId="8" fillId="0" borderId="27" xfId="0" applyFont="1" applyBorder="1" applyAlignment="1" applyProtection="1">
      <alignment horizontal="center"/>
    </xf>
    <xf numFmtId="37" fontId="4" fillId="4" borderId="16" xfId="0" applyNumberFormat="1" applyFont="1" applyFill="1" applyBorder="1" applyProtection="1"/>
    <xf numFmtId="37" fontId="4" fillId="4" borderId="51" xfId="0" applyNumberFormat="1" applyFont="1" applyFill="1" applyBorder="1" applyProtection="1"/>
    <xf numFmtId="0" fontId="8" fillId="0" borderId="53" xfId="0" applyFont="1" applyBorder="1" applyAlignment="1" applyProtection="1">
      <alignment horizontal="center"/>
    </xf>
    <xf numFmtId="7" fontId="8" fillId="0" borderId="25" xfId="0" applyNumberFormat="1" applyFont="1" applyBorder="1" applyProtection="1"/>
    <xf numFmtId="169" fontId="8" fillId="0" borderId="25" xfId="0" applyNumberFormat="1" applyFont="1" applyBorder="1" applyProtection="1"/>
    <xf numFmtId="169" fontId="8" fillId="0" borderId="36" xfId="0" applyNumberFormat="1" applyFont="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4" fillId="4" borderId="2" xfId="0" applyFont="1" applyFill="1" applyBorder="1" applyProtection="1"/>
    <xf numFmtId="0" fontId="17" fillId="4" borderId="41" xfId="0" applyFont="1" applyFill="1" applyBorder="1" applyAlignment="1" applyProtection="1">
      <alignment horizontal="centerContinuous"/>
    </xf>
    <xf numFmtId="0" fontId="4" fillId="4" borderId="51"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4" fillId="4" borderId="5" xfId="0" applyFont="1" applyFill="1" applyBorder="1" applyAlignment="1" applyProtection="1">
      <alignment horizontal="centerContinuous"/>
    </xf>
    <xf numFmtId="0" fontId="4" fillId="4" borderId="30" xfId="0" applyFont="1" applyFill="1" applyBorder="1" applyAlignment="1" applyProtection="1">
      <alignment horizontal="center"/>
    </xf>
    <xf numFmtId="0" fontId="4" fillId="4" borderId="34" xfId="0" applyFont="1" applyFill="1" applyBorder="1" applyAlignment="1" applyProtection="1">
      <alignment horizontal="center"/>
    </xf>
    <xf numFmtId="0" fontId="4" fillId="4" borderId="41" xfId="0" applyFont="1" applyFill="1" applyBorder="1" applyAlignment="1" applyProtection="1">
      <alignment horizontal="centerContinuous"/>
    </xf>
    <xf numFmtId="0" fontId="4" fillId="4" borderId="4" xfId="0" applyFont="1" applyFill="1" applyBorder="1" applyAlignment="1" applyProtection="1">
      <alignment horizontal="center"/>
    </xf>
    <xf numFmtId="0" fontId="21" fillId="0" borderId="15" xfId="0" applyFont="1" applyBorder="1" applyAlignment="1" applyProtection="1">
      <alignment horizontal="center"/>
    </xf>
    <xf numFmtId="0" fontId="4" fillId="4" borderId="16" xfId="0" applyFont="1" applyFill="1" applyBorder="1" applyAlignment="1" applyProtection="1">
      <alignment horizontal="center"/>
    </xf>
    <xf numFmtId="0" fontId="21" fillId="0" borderId="26" xfId="0" applyFont="1" applyBorder="1" applyAlignment="1" applyProtection="1">
      <alignment horizontal="centerContinuous"/>
    </xf>
    <xf numFmtId="0" fontId="4" fillId="4" borderId="28" xfId="0" applyFont="1" applyFill="1" applyBorder="1" applyAlignment="1" applyProtection="1">
      <alignment horizontal="center"/>
    </xf>
    <xf numFmtId="0" fontId="4" fillId="4" borderId="15" xfId="0" applyFont="1" applyFill="1" applyBorder="1" applyAlignment="1" applyProtection="1">
      <alignment horizontal="center"/>
    </xf>
    <xf numFmtId="0" fontId="4" fillId="4" borderId="33" xfId="0" applyFont="1" applyFill="1" applyBorder="1" applyAlignment="1" applyProtection="1">
      <alignment horizontal="center"/>
    </xf>
    <xf numFmtId="0" fontId="4" fillId="4" borderId="18" xfId="0" applyFont="1" applyFill="1" applyBorder="1" applyAlignment="1" applyProtection="1">
      <alignment horizontal="center"/>
    </xf>
    <xf numFmtId="0" fontId="4" fillId="4" borderId="19" xfId="0" applyFont="1" applyFill="1" applyBorder="1" applyProtection="1"/>
    <xf numFmtId="37" fontId="4" fillId="4" borderId="19" xfId="0" applyNumberFormat="1" applyFont="1" applyFill="1" applyBorder="1" applyProtection="1"/>
    <xf numFmtId="0" fontId="4" fillId="4" borderId="21" xfId="0" applyFont="1" applyFill="1" applyBorder="1" applyProtection="1"/>
    <xf numFmtId="37" fontId="4" fillId="4" borderId="21" xfId="0" applyNumberFormat="1" applyFont="1" applyFill="1" applyBorder="1" applyProtection="1"/>
    <xf numFmtId="37" fontId="4" fillId="4" borderId="22" xfId="0" applyNumberFormat="1" applyFont="1" applyFill="1" applyBorder="1" applyProtection="1"/>
    <xf numFmtId="0" fontId="4" fillId="4" borderId="54" xfId="0" applyFont="1" applyFill="1" applyBorder="1" applyAlignment="1" applyProtection="1">
      <alignment horizontal="center"/>
    </xf>
    <xf numFmtId="0" fontId="4" fillId="4" borderId="48" xfId="0" applyFont="1" applyFill="1" applyBorder="1" applyAlignment="1" applyProtection="1">
      <alignment horizontal="center"/>
    </xf>
    <xf numFmtId="5" fontId="4" fillId="4" borderId="48" xfId="0" applyNumberFormat="1" applyFont="1" applyFill="1" applyBorder="1" applyProtection="1"/>
    <xf numFmtId="5" fontId="4" fillId="4" borderId="52" xfId="0" applyNumberFormat="1" applyFont="1" applyFill="1" applyBorder="1" applyProtection="1"/>
    <xf numFmtId="0" fontId="4" fillId="11" borderId="54" xfId="0" applyFont="1" applyFill="1" applyBorder="1" applyProtection="1"/>
    <xf numFmtId="0" fontId="4" fillId="11" borderId="48"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21" fillId="0" borderId="0" xfId="0" applyFont="1" applyAlignment="1" applyProtection="1">
      <alignment horizontal="center"/>
    </xf>
    <xf numFmtId="0" fontId="8" fillId="0" borderId="24" xfId="0" applyFont="1" applyBorder="1" applyAlignment="1" applyProtection="1">
      <alignment horizontal="left"/>
    </xf>
    <xf numFmtId="0" fontId="8" fillId="0" borderId="2" xfId="0" applyFont="1" applyBorder="1" applyAlignment="1" applyProtection="1">
      <alignment horizontal="left"/>
    </xf>
    <xf numFmtId="0" fontId="8" fillId="0" borderId="2" xfId="0" applyFont="1" applyBorder="1" applyAlignment="1" applyProtection="1">
      <alignment horizontal="center"/>
    </xf>
    <xf numFmtId="0" fontId="8" fillId="0" borderId="24" xfId="0" applyFont="1" applyBorder="1" applyAlignment="1" applyProtection="1">
      <alignment horizontal="center"/>
    </xf>
    <xf numFmtId="0" fontId="5" fillId="0" borderId="4" xfId="0" applyFont="1" applyBorder="1" applyProtection="1">
      <protection locked="0"/>
    </xf>
    <xf numFmtId="0" fontId="25" fillId="0" borderId="4" xfId="0" applyFont="1" applyBorder="1" applyAlignment="1" applyProtection="1">
      <alignment horizontal="centerContinuous"/>
    </xf>
    <xf numFmtId="0" fontId="14" fillId="0" borderId="30" xfId="0" applyFont="1" applyBorder="1" applyAlignment="1" applyProtection="1">
      <alignment horizontal="center"/>
    </xf>
    <xf numFmtId="0" fontId="14" fillId="0" borderId="32" xfId="0" applyFont="1" applyBorder="1" applyAlignment="1" applyProtection="1">
      <alignment horizontal="centerContinuous"/>
    </xf>
    <xf numFmtId="0" fontId="14" fillId="0" borderId="31" xfId="0" applyFont="1" applyBorder="1" applyAlignment="1" applyProtection="1">
      <alignment horizontal="centerContinuous"/>
    </xf>
    <xf numFmtId="0" fontId="14" fillId="0" borderId="32" xfId="0" applyFont="1" applyBorder="1" applyAlignment="1" applyProtection="1">
      <alignment horizontal="center"/>
    </xf>
    <xf numFmtId="0" fontId="14" fillId="0" borderId="31" xfId="0" applyFont="1" applyBorder="1" applyAlignment="1" applyProtection="1">
      <alignment horizontal="center"/>
    </xf>
    <xf numFmtId="0" fontId="14" fillId="0" borderId="34" xfId="0" applyFont="1" applyBorder="1" applyAlignment="1" applyProtection="1">
      <alignment horizontal="center"/>
    </xf>
    <xf numFmtId="0" fontId="14" fillId="0" borderId="9" xfId="0" applyFont="1" applyBorder="1" applyAlignment="1" applyProtection="1">
      <alignment horizontal="center"/>
    </xf>
    <xf numFmtId="0" fontId="14" fillId="0" borderId="21" xfId="0" applyFont="1" applyBorder="1" applyAlignment="1" applyProtection="1">
      <alignment horizontal="centerContinuous"/>
    </xf>
    <xf numFmtId="0" fontId="14" fillId="0" borderId="10" xfId="0" applyFont="1" applyBorder="1" applyAlignment="1" applyProtection="1">
      <alignment horizontal="centerContinuous"/>
    </xf>
    <xf numFmtId="0" fontId="14" fillId="0" borderId="21" xfId="0" applyFont="1" applyBorder="1" applyAlignment="1" applyProtection="1">
      <alignment horizontal="center"/>
    </xf>
    <xf numFmtId="0" fontId="14" fillId="0" borderId="10" xfId="0" applyFont="1" applyBorder="1" applyAlignment="1" applyProtection="1">
      <alignment horizontal="center"/>
    </xf>
    <xf numFmtId="0" fontId="14" fillId="0" borderId="22" xfId="0" applyFont="1" applyBorder="1" applyAlignment="1" applyProtection="1">
      <alignment horizontal="center"/>
    </xf>
    <xf numFmtId="0" fontId="14" fillId="9" borderId="19" xfId="0" applyFont="1" applyFill="1" applyBorder="1" applyProtection="1"/>
    <xf numFmtId="37" fontId="14" fillId="9" borderId="22" xfId="0" applyNumberFormat="1" applyFont="1" applyFill="1" applyBorder="1" applyProtection="1"/>
    <xf numFmtId="0" fontId="14" fillId="0" borderId="21" xfId="0" applyFont="1" applyBorder="1" applyProtection="1"/>
    <xf numFmtId="0" fontId="14" fillId="9" borderId="21" xfId="0" applyFont="1" applyFill="1" applyBorder="1" applyProtection="1"/>
    <xf numFmtId="0" fontId="14" fillId="0" borderId="19" xfId="0" applyFont="1" applyBorder="1" applyAlignment="1" applyProtection="1">
      <alignment horizontal="center"/>
    </xf>
    <xf numFmtId="0" fontId="14" fillId="0" borderId="19" xfId="0" applyFont="1" applyBorder="1" applyProtection="1"/>
    <xf numFmtId="37" fontId="6" fillId="0" borderId="21" xfId="0" applyNumberFormat="1" applyFont="1" applyBorder="1" applyProtection="1">
      <protection locked="0"/>
    </xf>
    <xf numFmtId="37" fontId="14" fillId="0" borderId="22" xfId="0" applyNumberFormat="1" applyFont="1" applyBorder="1" applyProtection="1"/>
    <xf numFmtId="37" fontId="6" fillId="0" borderId="22" xfId="0" applyNumberFormat="1" applyFont="1" applyBorder="1" applyProtection="1">
      <protection locked="0"/>
    </xf>
    <xf numFmtId="37" fontId="14" fillId="0" borderId="19" xfId="0" applyNumberFormat="1" applyFont="1" applyBorder="1" applyAlignment="1" applyProtection="1">
      <alignment horizontal="center"/>
    </xf>
    <xf numFmtId="0" fontId="14" fillId="0" borderId="0" xfId="0" applyFont="1" applyAlignment="1" applyProtection="1">
      <alignment horizontal="center"/>
    </xf>
    <xf numFmtId="37" fontId="14" fillId="0" borderId="21" xfId="0" applyNumberFormat="1" applyFont="1" applyBorder="1" applyProtection="1"/>
    <xf numFmtId="37" fontId="14" fillId="9" borderId="21" xfId="0" applyNumberFormat="1" applyFont="1" applyFill="1" applyBorder="1" applyProtection="1"/>
    <xf numFmtId="0" fontId="14" fillId="0" borderId="19" xfId="0" applyFont="1" applyBorder="1" applyAlignment="1" applyProtection="1">
      <alignment horizontal="centerContinuous"/>
    </xf>
    <xf numFmtId="37" fontId="14" fillId="0" borderId="16" xfId="0" applyNumberFormat="1" applyFont="1" applyBorder="1" applyProtection="1"/>
    <xf numFmtId="0" fontId="14" fillId="9" borderId="0" xfId="0" applyFont="1" applyFill="1" applyProtection="1"/>
    <xf numFmtId="0" fontId="14" fillId="9" borderId="5" xfId="0" applyFont="1" applyFill="1" applyBorder="1" applyProtection="1"/>
    <xf numFmtId="37" fontId="14" fillId="0" borderId="19" xfId="0" applyNumberFormat="1" applyFont="1" applyBorder="1" applyProtection="1"/>
    <xf numFmtId="0" fontId="25" fillId="0" borderId="41" xfId="0" applyFont="1" applyBorder="1" applyAlignment="1" applyProtection="1">
      <alignment horizontal="centerContinuous"/>
    </xf>
    <xf numFmtId="0" fontId="14" fillId="0" borderId="42"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1" xfId="0" applyFont="1" applyBorder="1" applyProtection="1"/>
    <xf numFmtId="0" fontId="14" fillId="0" borderId="42" xfId="0" applyFont="1" applyBorder="1" applyProtection="1"/>
    <xf numFmtId="0" fontId="14" fillId="0" borderId="39" xfId="0" applyFont="1" applyBorder="1" applyProtection="1"/>
    <xf numFmtId="0" fontId="14" fillId="0" borderId="11" xfId="0" applyFont="1" applyBorder="1" applyAlignment="1" applyProtection="1">
      <alignment horizontal="centerContinuous"/>
    </xf>
    <xf numFmtId="0" fontId="14" fillId="0" borderId="16" xfId="0" applyFont="1" applyBorder="1" applyAlignment="1" applyProtection="1">
      <alignment horizontal="center"/>
    </xf>
    <xf numFmtId="0" fontId="14" fillId="0" borderId="9" xfId="0" applyFont="1" applyBorder="1" applyProtection="1"/>
    <xf numFmtId="37" fontId="14" fillId="0" borderId="10" xfId="0" applyNumberFormat="1" applyFont="1" applyBorder="1" applyProtection="1"/>
    <xf numFmtId="0" fontId="14" fillId="0" borderId="38" xfId="0" applyFont="1" applyBorder="1" applyAlignment="1" applyProtection="1">
      <alignment horizontal="center"/>
    </xf>
    <xf numFmtId="37" fontId="14" fillId="0" borderId="38" xfId="0" applyNumberFormat="1" applyFont="1" applyBorder="1" applyProtection="1"/>
    <xf numFmtId="37" fontId="14" fillId="0" borderId="1" xfId="0" applyNumberFormat="1" applyFont="1" applyBorder="1" applyProtection="1"/>
    <xf numFmtId="37" fontId="14" fillId="9" borderId="38" xfId="0" applyNumberFormat="1" applyFont="1" applyFill="1" applyBorder="1" applyProtection="1"/>
    <xf numFmtId="0" fontId="14" fillId="9" borderId="1" xfId="0" applyFont="1" applyFill="1" applyBorder="1" applyProtection="1"/>
    <xf numFmtId="0" fontId="14" fillId="9" borderId="7" xfId="0" applyFont="1" applyFill="1" applyBorder="1" applyProtection="1"/>
    <xf numFmtId="0" fontId="20" fillId="0" borderId="1" xfId="0" applyFont="1" applyBorder="1" applyProtection="1"/>
    <xf numFmtId="0" fontId="20" fillId="0" borderId="6" xfId="0" applyFont="1" applyBorder="1" applyProtection="1"/>
    <xf numFmtId="0" fontId="20" fillId="0" borderId="7" xfId="0" applyFont="1" applyBorder="1" applyProtection="1"/>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 xfId="0" applyFont="1" applyBorder="1" applyAlignment="1" applyProtection="1">
      <alignment horizontal="centerContinuous"/>
    </xf>
    <xf numFmtId="0" fontId="21" fillId="0" borderId="7" xfId="0" applyFont="1" applyBorder="1" applyAlignment="1" applyProtection="1">
      <alignment horizontal="centerContinuous"/>
    </xf>
    <xf numFmtId="0" fontId="21" fillId="0" borderId="1" xfId="0" applyFont="1" applyBorder="1" applyAlignment="1" applyProtection="1">
      <alignment horizontal="center"/>
    </xf>
    <xf numFmtId="0" fontId="9" fillId="0" borderId="61" xfId="0" applyFont="1" applyBorder="1" applyAlignment="1" applyProtection="1">
      <alignment horizontal="centerContinuous"/>
    </xf>
    <xf numFmtId="0" fontId="9" fillId="0" borderId="0" xfId="0" applyFont="1" applyAlignment="1" applyProtection="1">
      <alignment horizontal="center"/>
    </xf>
    <xf numFmtId="0" fontId="14" fillId="0" borderId="0" xfId="0" applyFont="1" applyAlignment="1" applyProtection="1">
      <alignment horizontal="right"/>
    </xf>
    <xf numFmtId="0" fontId="4" fillId="0" borderId="23" xfId="0" applyFont="1" applyBorder="1" applyAlignment="1" applyProtection="1">
      <alignment horizontal="center"/>
    </xf>
    <xf numFmtId="0" fontId="8" fillId="0" borderId="28" xfId="0" applyFont="1" applyBorder="1" applyAlignment="1" applyProtection="1">
      <alignment horizontal="center"/>
    </xf>
    <xf numFmtId="0" fontId="8" fillId="0" borderId="15" xfId="0" applyFont="1" applyBorder="1" applyAlignment="1" applyProtection="1">
      <alignment horizontal="center"/>
    </xf>
    <xf numFmtId="0" fontId="4" fillId="0" borderId="15" xfId="0" applyFont="1" applyBorder="1" applyAlignment="1" applyProtection="1">
      <alignment horizontal="center"/>
    </xf>
    <xf numFmtId="0" fontId="4" fillId="0" borderId="25" xfId="0" applyFont="1" applyBorder="1" applyAlignment="1" applyProtection="1">
      <alignment horizontal="center"/>
    </xf>
    <xf numFmtId="37" fontId="4" fillId="0" borderId="19" xfId="0" applyNumberFormat="1" applyFont="1" applyBorder="1" applyAlignment="1" applyProtection="1">
      <alignment horizontal="center"/>
    </xf>
    <xf numFmtId="37" fontId="4" fillId="0" borderId="21" xfId="0" applyNumberFormat="1" applyFont="1" applyBorder="1" applyAlignment="1" applyProtection="1">
      <alignment horizontal="center"/>
    </xf>
    <xf numFmtId="37" fontId="4" fillId="0" borderId="22" xfId="0" applyNumberFormat="1" applyFont="1" applyBorder="1" applyAlignment="1" applyProtection="1">
      <alignment horizontal="center"/>
    </xf>
    <xf numFmtId="0" fontId="4" fillId="0" borderId="26" xfId="0" applyFont="1" applyBorder="1" applyAlignment="1" applyProtection="1">
      <alignment horizontal="center"/>
    </xf>
    <xf numFmtId="0" fontId="4" fillId="0" borderId="13" xfId="0" applyFont="1" applyBorder="1" applyAlignment="1" applyProtection="1">
      <alignment horizontal="center"/>
    </xf>
    <xf numFmtId="37" fontId="4" fillId="0" borderId="16" xfId="0" applyNumberFormat="1" applyFont="1" applyBorder="1" applyAlignment="1" applyProtection="1">
      <alignment horizontal="center"/>
    </xf>
    <xf numFmtId="0" fontId="4" fillId="0" borderId="11"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8" fillId="0" borderId="17" xfId="0" applyFont="1" applyBorder="1" applyAlignment="1" applyProtection="1">
      <alignment horizontal="center"/>
    </xf>
    <xf numFmtId="0" fontId="8" fillId="0" borderId="10" xfId="0" applyFont="1" applyBorder="1" applyAlignment="1" applyProtection="1">
      <alignment horizontal="center"/>
    </xf>
    <xf numFmtId="0" fontId="8" fillId="0" borderId="31" xfId="0" applyFont="1" applyBorder="1" applyAlignment="1" applyProtection="1">
      <alignment horizontal="center"/>
    </xf>
    <xf numFmtId="0" fontId="4" fillId="4" borderId="22" xfId="0" applyFont="1" applyFill="1" applyBorder="1" applyAlignment="1" applyProtection="1">
      <alignment horizontal="center"/>
    </xf>
    <xf numFmtId="0" fontId="8" fillId="0" borderId="32" xfId="0" applyFont="1" applyBorder="1" applyAlignment="1" applyProtection="1">
      <alignment horizontal="center"/>
    </xf>
    <xf numFmtId="0" fontId="8" fillId="0" borderId="62" xfId="0" applyFont="1" applyBorder="1" applyAlignment="1" applyProtection="1">
      <alignment horizontal="center"/>
    </xf>
    <xf numFmtId="0" fontId="8" fillId="0" borderId="45" xfId="0" applyFont="1" applyBorder="1" applyAlignment="1" applyProtection="1">
      <alignment horizontal="right"/>
    </xf>
    <xf numFmtId="0" fontId="8" fillId="0" borderId="49" xfId="0" applyFont="1" applyBorder="1" applyAlignment="1" applyProtection="1">
      <alignment horizontal="right"/>
    </xf>
    <xf numFmtId="0" fontId="4" fillId="0" borderId="9" xfId="0" applyFont="1" applyBorder="1" applyAlignment="1" applyProtection="1">
      <alignment horizontal="center"/>
    </xf>
    <xf numFmtId="0" fontId="4" fillId="0" borderId="44" xfId="0" applyFont="1" applyBorder="1" applyAlignment="1" applyProtection="1">
      <alignment horizontal="center"/>
    </xf>
    <xf numFmtId="0" fontId="6" fillId="0" borderId="0" xfId="0" applyFont="1" applyAlignment="1" applyProtection="1">
      <alignment horizontal="centerContinuous"/>
      <protection locked="0"/>
    </xf>
    <xf numFmtId="0" fontId="26"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28" fillId="13" borderId="0" xfId="0" applyFont="1" applyFill="1" applyAlignment="1" applyProtection="1">
      <alignment horizontal="center"/>
      <protection locked="0"/>
    </xf>
    <xf numFmtId="0" fontId="13" fillId="0" borderId="0" xfId="0" applyFont="1"/>
    <xf numFmtId="0" fontId="26" fillId="0" borderId="0" xfId="0" applyFont="1" applyProtection="1">
      <protection locked="0"/>
    </xf>
    <xf numFmtId="0" fontId="12" fillId="0" borderId="0" xfId="0" applyFont="1"/>
    <xf numFmtId="0" fontId="8" fillId="14" borderId="0" xfId="0" applyFont="1" applyFill="1"/>
    <xf numFmtId="0" fontId="30" fillId="0" borderId="0" xfId="0" applyFont="1" applyAlignment="1" applyProtection="1">
      <alignment horizontal="centerContinuous"/>
    </xf>
    <xf numFmtId="5" fontId="9" fillId="0" borderId="0" xfId="0" applyNumberFormat="1" applyFont="1" applyProtection="1"/>
    <xf numFmtId="5" fontId="7" fillId="0" borderId="0" xfId="0" applyNumberFormat="1" applyFont="1" applyProtection="1"/>
    <xf numFmtId="5" fontId="7" fillId="0" borderId="1" xfId="0" applyNumberFormat="1" applyFont="1" applyBorder="1" applyProtection="1"/>
    <xf numFmtId="7" fontId="8" fillId="0" borderId="0" xfId="0" applyNumberFormat="1" applyFont="1" applyProtection="1"/>
    <xf numFmtId="39" fontId="8" fillId="0" borderId="0" xfId="0" applyNumberFormat="1" applyFont="1" applyProtection="1"/>
    <xf numFmtId="172" fontId="8" fillId="0" borderId="0" xfId="0" applyNumberFormat="1" applyFont="1" applyProtection="1"/>
    <xf numFmtId="173" fontId="8" fillId="0" borderId="0" xfId="0" applyNumberFormat="1" applyFont="1" applyProtection="1"/>
    <xf numFmtId="0" fontId="10" fillId="0" borderId="0" xfId="0" applyFont="1" applyProtection="1"/>
    <xf numFmtId="168" fontId="8" fillId="0" borderId="0" xfId="0" applyNumberFormat="1" applyFont="1" applyProtection="1"/>
    <xf numFmtId="174" fontId="8" fillId="0" borderId="0" xfId="0" applyNumberFormat="1" applyFont="1" applyProtection="1"/>
    <xf numFmtId="10" fontId="8" fillId="0" borderId="0" xfId="0" applyNumberFormat="1" applyFont="1" applyProtection="1"/>
    <xf numFmtId="164" fontId="8" fillId="0" borderId="10" xfId="0" applyNumberFormat="1" applyFont="1" applyBorder="1" applyAlignment="1" applyProtection="1">
      <alignment horizontal="center"/>
    </xf>
    <xf numFmtId="0" fontId="8" fillId="0" borderId="4" xfId="0" applyFont="1" applyBorder="1" applyAlignment="1" applyProtection="1">
      <alignment horizontal="left"/>
    </xf>
    <xf numFmtId="164" fontId="8" fillId="0" borderId="0" xfId="0" applyNumberFormat="1" applyFont="1" applyAlignment="1" applyProtection="1">
      <alignment horizontal="center"/>
    </xf>
    <xf numFmtId="164" fontId="8" fillId="0" borderId="21" xfId="0" applyNumberFormat="1" applyFont="1" applyBorder="1" applyAlignment="1" applyProtection="1">
      <alignment horizontal="center"/>
    </xf>
    <xf numFmtId="0" fontId="6" fillId="0" borderId="5"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55" xfId="0" applyFont="1" applyBorder="1" applyProtection="1">
      <protection locked="0"/>
    </xf>
    <xf numFmtId="0" fontId="8" fillId="0" borderId="19" xfId="0" applyFont="1" applyBorder="1" applyAlignment="1" applyProtection="1">
      <alignment horizontal="left"/>
    </xf>
    <xf numFmtId="164" fontId="8" fillId="0" borderId="17" xfId="0" applyNumberFormat="1" applyFont="1" applyBorder="1" applyAlignment="1" applyProtection="1">
      <alignment horizontal="center"/>
    </xf>
    <xf numFmtId="164" fontId="8" fillId="0" borderId="26" xfId="0" applyNumberFormat="1" applyFont="1" applyBorder="1" applyAlignment="1" applyProtection="1">
      <alignment horizontal="center"/>
    </xf>
    <xf numFmtId="37" fontId="8" fillId="0" borderId="28" xfId="0" applyNumberFormat="1" applyFont="1" applyBorder="1" applyProtection="1"/>
    <xf numFmtId="5" fontId="6" fillId="0" borderId="46" xfId="0" applyNumberFormat="1" applyFont="1" applyBorder="1" applyProtection="1">
      <protection locked="0"/>
    </xf>
    <xf numFmtId="37" fontId="8" fillId="0" borderId="27" xfId="0" applyNumberFormat="1" applyFont="1" applyBorder="1" applyProtection="1"/>
    <xf numFmtId="7" fontId="8" fillId="0" borderId="38" xfId="0" applyNumberFormat="1" applyFont="1" applyBorder="1" applyProtection="1"/>
    <xf numFmtId="0" fontId="8" fillId="0" borderId="46" xfId="0" applyFont="1" applyBorder="1" applyAlignment="1" applyProtection="1">
      <alignment horizontal="center"/>
    </xf>
    <xf numFmtId="37" fontId="8" fillId="9" borderId="46" xfId="0" applyNumberFormat="1" applyFont="1" applyFill="1" applyBorder="1" applyProtection="1"/>
    <xf numFmtId="10" fontId="6" fillId="0" borderId="51" xfId="0" applyNumberFormat="1" applyFont="1" applyBorder="1" applyProtection="1">
      <protection locked="0"/>
    </xf>
    <xf numFmtId="10" fontId="8" fillId="0" borderId="46" xfId="0" applyNumberFormat="1" applyFont="1" applyBorder="1" applyProtection="1"/>
    <xf numFmtId="0" fontId="8" fillId="9" borderId="28" xfId="0" applyFont="1" applyFill="1" applyBorder="1" applyProtection="1"/>
    <xf numFmtId="10" fontId="8" fillId="0" borderId="1" xfId="0" applyNumberFormat="1" applyFont="1" applyBorder="1" applyProtection="1"/>
    <xf numFmtId="0" fontId="8" fillId="0" borderId="5" xfId="0" applyFont="1" applyBorder="1" applyAlignment="1" applyProtection="1">
      <alignment horizontal="left"/>
    </xf>
    <xf numFmtId="0" fontId="6" fillId="0" borderId="63" xfId="0" applyFont="1" applyBorder="1" applyProtection="1">
      <protection locked="0"/>
    </xf>
    <xf numFmtId="0" fontId="6" fillId="0" borderId="56" xfId="0" applyFont="1" applyBorder="1" applyProtection="1">
      <protection locked="0"/>
    </xf>
    <xf numFmtId="0" fontId="6" fillId="0" borderId="64" xfId="0" applyFont="1" applyBorder="1" applyProtection="1">
      <protection locked="0"/>
    </xf>
    <xf numFmtId="0" fontId="8" fillId="3" borderId="8" xfId="0" applyFont="1" applyFill="1" applyBorder="1" applyProtection="1"/>
    <xf numFmtId="0" fontId="8" fillId="3" borderId="2" xfId="0" applyFont="1" applyFill="1" applyBorder="1" applyProtection="1"/>
    <xf numFmtId="0" fontId="31" fillId="3" borderId="2" xfId="0" applyFont="1" applyFill="1" applyBorder="1" applyAlignment="1" applyProtection="1">
      <alignment horizontal="left"/>
    </xf>
    <xf numFmtId="0" fontId="32" fillId="3" borderId="2" xfId="0" applyFont="1" applyFill="1" applyBorder="1" applyProtection="1"/>
    <xf numFmtId="0" fontId="8" fillId="3" borderId="3" xfId="0" applyFont="1" applyFill="1" applyBorder="1" applyProtection="1"/>
    <xf numFmtId="0" fontId="8" fillId="3" borderId="4" xfId="0" applyFont="1" applyFill="1" applyBorder="1" applyProtection="1"/>
    <xf numFmtId="0" fontId="8" fillId="3" borderId="0" xfId="0" applyFont="1" applyFill="1" applyProtection="1"/>
    <xf numFmtId="0" fontId="8" fillId="3" borderId="5" xfId="0" applyFont="1" applyFill="1" applyBorder="1" applyProtection="1"/>
    <xf numFmtId="0" fontId="33" fillId="3" borderId="4" xfId="0" applyFont="1" applyFill="1" applyBorder="1" applyAlignment="1" applyProtection="1">
      <alignment horizontal="centerContinuous" vertical="center"/>
    </xf>
    <xf numFmtId="0" fontId="8" fillId="3" borderId="0" xfId="0" applyFont="1" applyFill="1" applyAlignment="1" applyProtection="1">
      <alignment horizontal="centerContinuous"/>
    </xf>
    <xf numFmtId="0" fontId="8" fillId="3" borderId="5" xfId="0" applyFont="1" applyFill="1" applyBorder="1" applyAlignment="1" applyProtection="1">
      <alignment horizontal="centerContinuous"/>
    </xf>
    <xf numFmtId="0" fontId="34" fillId="3" borderId="4" xfId="0" applyFont="1" applyFill="1" applyBorder="1" applyAlignment="1" applyProtection="1">
      <alignment horizontal="centerContinuous" vertical="center"/>
    </xf>
    <xf numFmtId="0" fontId="35" fillId="3" borderId="4" xfId="0" applyFont="1" applyFill="1" applyBorder="1" applyAlignment="1" applyProtection="1">
      <alignment horizontal="centerContinuous" vertical="center"/>
    </xf>
    <xf numFmtId="0" fontId="33" fillId="3" borderId="0" xfId="0" applyFont="1" applyFill="1" applyAlignment="1" applyProtection="1">
      <alignment horizontal="centerContinuous"/>
    </xf>
    <xf numFmtId="0" fontId="33" fillId="3" borderId="5" xfId="0" applyFont="1" applyFill="1" applyBorder="1" applyAlignment="1" applyProtection="1">
      <alignment horizontal="centerContinuous"/>
    </xf>
    <xf numFmtId="0" fontId="7" fillId="3" borderId="4" xfId="0" applyFont="1" applyFill="1" applyBorder="1" applyAlignment="1" applyProtection="1">
      <alignment horizontal="centerContinuous"/>
    </xf>
    <xf numFmtId="0" fontId="14" fillId="3" borderId="4" xfId="0" applyFont="1" applyFill="1" applyBorder="1" applyProtection="1"/>
    <xf numFmtId="0" fontId="25" fillId="3" borderId="2" xfId="0" applyFont="1" applyFill="1" applyBorder="1" applyAlignment="1" applyProtection="1">
      <alignment horizontal="centerContinuous"/>
    </xf>
    <xf numFmtId="0" fontId="17" fillId="3" borderId="2" xfId="0" applyFont="1" applyFill="1" applyBorder="1" applyAlignment="1" applyProtection="1">
      <alignment horizontal="centerContinuous"/>
    </xf>
    <xf numFmtId="0" fontId="25" fillId="3" borderId="4" xfId="0" applyFont="1" applyFill="1" applyBorder="1" applyAlignment="1" applyProtection="1">
      <alignment horizontal="centerContinuous"/>
    </xf>
    <xf numFmtId="0" fontId="36" fillId="3" borderId="0" xfId="0" applyFont="1" applyFill="1" applyAlignment="1" applyProtection="1">
      <alignment horizontal="centerContinuous"/>
    </xf>
    <xf numFmtId="0" fontId="36" fillId="3" borderId="5" xfId="0" applyFont="1" applyFill="1" applyBorder="1" applyAlignment="1" applyProtection="1">
      <alignment horizontal="centerContinuous"/>
    </xf>
    <xf numFmtId="0" fontId="8" fillId="3" borderId="1" xfId="0" applyFont="1" applyFill="1" applyBorder="1" applyAlignment="1" applyProtection="1">
      <alignment horizontal="centerContinuous"/>
    </xf>
    <xf numFmtId="0" fontId="16" fillId="3" borderId="4" xfId="0" applyFont="1" applyFill="1" applyBorder="1" applyProtection="1"/>
    <xf numFmtId="0" fontId="37" fillId="3" borderId="0" xfId="0" applyFont="1" applyFill="1" applyAlignment="1" applyProtection="1">
      <alignment horizontal="centerContinuous"/>
    </xf>
    <xf numFmtId="0" fontId="8" fillId="3" borderId="0" xfId="0" applyFont="1" applyFill="1" applyAlignment="1" applyProtection="1">
      <alignment horizontal="right"/>
    </xf>
    <xf numFmtId="0" fontId="7" fillId="3" borderId="0" xfId="0" applyFont="1" applyFill="1" applyAlignment="1" applyProtection="1">
      <alignment horizontal="centerContinuous"/>
    </xf>
    <xf numFmtId="0" fontId="38" fillId="3" borderId="4" xfId="0" applyFont="1" applyFill="1" applyBorder="1" applyProtection="1"/>
    <xf numFmtId="0" fontId="38" fillId="3" borderId="0" xfId="0" applyFont="1" applyFill="1" applyAlignment="1" applyProtection="1">
      <alignment horizontal="centerContinuous"/>
    </xf>
    <xf numFmtId="0" fontId="39" fillId="3" borderId="0" xfId="0" applyFont="1" applyFill="1" applyAlignment="1" applyProtection="1">
      <alignment horizontal="centerContinuous"/>
    </xf>
    <xf numFmtId="0" fontId="11" fillId="3" borderId="0" xfId="0" applyFont="1" applyFill="1" applyAlignment="1" applyProtection="1">
      <alignment horizontal="centerContinuous"/>
    </xf>
    <xf numFmtId="0" fontId="25" fillId="3" borderId="65" xfId="0" applyFont="1" applyFill="1" applyBorder="1" applyAlignment="1" applyProtection="1">
      <alignment horizontal="centerContinuous"/>
    </xf>
    <xf numFmtId="0" fontId="8" fillId="3" borderId="65" xfId="0" applyFont="1" applyFill="1" applyBorder="1" applyAlignment="1" applyProtection="1">
      <alignment horizontal="centerContinuous"/>
    </xf>
    <xf numFmtId="0" fontId="8" fillId="3" borderId="6" xfId="0" applyFont="1" applyFill="1" applyBorder="1" applyProtection="1"/>
    <xf numFmtId="0" fontId="8" fillId="3" borderId="1" xfId="0" applyFont="1" applyFill="1" applyBorder="1" applyProtection="1"/>
    <xf numFmtId="0" fontId="8" fillId="3" borderId="7" xfId="0" applyFont="1" applyFill="1" applyBorder="1" applyProtection="1"/>
    <xf numFmtId="0" fontId="14" fillId="4" borderId="0" xfId="0" applyFont="1" applyFill="1" applyAlignment="1" applyProtection="1">
      <alignment horizontal="right"/>
    </xf>
    <xf numFmtId="0" fontId="6"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29" fillId="0" borderId="0" xfId="0" applyFont="1" applyFill="1" applyAlignment="1">
      <alignment horizontal="centerContinuous"/>
    </xf>
    <xf numFmtId="0" fontId="40" fillId="13" borderId="0" xfId="0" applyFont="1" applyFill="1" applyAlignment="1" applyProtection="1">
      <alignment horizontal="left"/>
      <protection locked="0"/>
    </xf>
    <xf numFmtId="0" fontId="40" fillId="15" borderId="0" xfId="0" applyFont="1" applyFill="1" applyAlignment="1" applyProtection="1">
      <alignment horizontal="left"/>
      <protection locked="0"/>
    </xf>
    <xf numFmtId="0" fontId="41" fillId="0" borderId="0" xfId="0" applyFont="1" applyAlignment="1" applyProtection="1">
      <alignment horizontal="centerContinuous"/>
      <protection locked="0"/>
    </xf>
    <xf numFmtId="0" fontId="40" fillId="0" borderId="0" xfId="0" applyFont="1" applyFill="1" applyAlignment="1" applyProtection="1">
      <alignment horizontal="left"/>
      <protection locked="0"/>
    </xf>
    <xf numFmtId="0" fontId="23" fillId="0" borderId="0" xfId="0" applyFont="1" applyProtection="1">
      <protection locked="0"/>
    </xf>
    <xf numFmtId="0" fontId="2" fillId="16" borderId="46" xfId="0" applyFont="1" applyFill="1" applyBorder="1" applyProtection="1">
      <protection locked="0"/>
    </xf>
    <xf numFmtId="0" fontId="23" fillId="17" borderId="46" xfId="0" applyFont="1" applyFill="1" applyBorder="1" applyProtection="1">
      <protection locked="0"/>
    </xf>
    <xf numFmtId="0" fontId="2" fillId="17" borderId="46" xfId="0" applyFont="1" applyFill="1" applyBorder="1" applyProtection="1">
      <protection locked="0"/>
    </xf>
    <xf numFmtId="0" fontId="2" fillId="0" borderId="46" xfId="0" applyFont="1" applyBorder="1" applyProtection="1">
      <protection locked="0"/>
    </xf>
    <xf numFmtId="0" fontId="4" fillId="17" borderId="46" xfId="0" applyFont="1" applyFill="1" applyBorder="1" applyProtection="1">
      <protection locked="0"/>
    </xf>
    <xf numFmtId="0" fontId="23" fillId="16" borderId="46" xfId="0" applyFont="1" applyFill="1" applyBorder="1" applyProtection="1">
      <protection locked="0"/>
    </xf>
    <xf numFmtId="0" fontId="4" fillId="16" borderId="46" xfId="0" applyFont="1" applyFill="1" applyBorder="1" applyProtection="1">
      <protection locked="0"/>
    </xf>
    <xf numFmtId="0" fontId="5" fillId="16" borderId="46" xfId="0" applyFont="1" applyFill="1" applyBorder="1" applyProtection="1">
      <protection locked="0"/>
    </xf>
    <xf numFmtId="0" fontId="26" fillId="16" borderId="46" xfId="0" applyFont="1" applyFill="1" applyBorder="1" applyProtection="1">
      <protection locked="0"/>
    </xf>
    <xf numFmtId="0" fontId="6" fillId="16" borderId="46" xfId="0" applyFont="1" applyFill="1" applyBorder="1" applyProtection="1">
      <protection locked="0"/>
    </xf>
    <xf numFmtId="0" fontId="16" fillId="16" borderId="46" xfId="0" applyFont="1" applyFill="1" applyBorder="1" applyProtection="1">
      <protection locked="0"/>
    </xf>
    <xf numFmtId="0" fontId="16" fillId="17" borderId="46" xfId="0" applyFont="1" applyFill="1" applyBorder="1" applyProtection="1">
      <protection locked="0"/>
    </xf>
    <xf numFmtId="0" fontId="6" fillId="17" borderId="46" xfId="0" applyFont="1" applyFill="1" applyBorder="1" applyProtection="1">
      <protection locked="0"/>
    </xf>
    <xf numFmtId="0" fontId="6" fillId="4" borderId="46" xfId="0" applyFont="1" applyFill="1" applyBorder="1" applyProtection="1">
      <protection locked="0"/>
    </xf>
    <xf numFmtId="0" fontId="2" fillId="0" borderId="0" xfId="0" applyFont="1"/>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13" fillId="0" borderId="8" xfId="0" applyFont="1" applyBorder="1" applyProtection="1"/>
    <xf numFmtId="0" fontId="13" fillId="0" borderId="2" xfId="0" applyFont="1" applyBorder="1" applyProtection="1"/>
    <xf numFmtId="0" fontId="13" fillId="0" borderId="3" xfId="0" applyFont="1" applyBorder="1" applyProtection="1"/>
    <xf numFmtId="0" fontId="13" fillId="0" borderId="4" xfId="0" applyFont="1" applyBorder="1" applyProtection="1"/>
    <xf numFmtId="0" fontId="13" fillId="0" borderId="5" xfId="0" applyFont="1" applyBorder="1" applyProtection="1"/>
    <xf numFmtId="0" fontId="13" fillId="0" borderId="66" xfId="0" applyFont="1" applyBorder="1" applyProtection="1"/>
    <xf numFmtId="0" fontId="13" fillId="0" borderId="55" xfId="0" applyFont="1" applyBorder="1" applyAlignment="1" applyProtection="1">
      <alignment horizontal="center"/>
    </xf>
    <xf numFmtId="0" fontId="42" fillId="0" borderId="0" xfId="0" applyFont="1" applyAlignment="1" applyProtection="1">
      <alignment horizontal="centerContinuous"/>
    </xf>
    <xf numFmtId="0" fontId="13" fillId="0" borderId="5" xfId="0" applyFont="1" applyBorder="1" applyAlignment="1" applyProtection="1">
      <alignment horizontal="center"/>
    </xf>
    <xf numFmtId="0" fontId="42" fillId="0" borderId="55" xfId="0" applyFont="1" applyBorder="1" applyAlignment="1" applyProtection="1">
      <alignment horizontal="center"/>
    </xf>
    <xf numFmtId="0" fontId="42" fillId="0" borderId="5" xfId="0" applyFont="1" applyBorder="1" applyAlignment="1" applyProtection="1">
      <alignment horizontal="center"/>
    </xf>
    <xf numFmtId="0" fontId="13" fillId="0" borderId="56" xfId="0" applyFont="1" applyBorder="1" applyProtection="1"/>
    <xf numFmtId="0" fontId="13" fillId="0" borderId="1" xfId="0" applyFont="1" applyBorder="1" applyProtection="1"/>
    <xf numFmtId="0" fontId="13" fillId="0" borderId="7" xfId="0" applyFont="1" applyBorder="1" applyProtection="1"/>
    <xf numFmtId="0" fontId="14" fillId="0" borderId="0" xfId="0" applyFont="1" applyAlignment="1" applyProtection="1">
      <alignment horizontal="left"/>
    </xf>
    <xf numFmtId="0" fontId="14" fillId="0" borderId="4" xfId="0" quotePrefix="1" applyFont="1" applyBorder="1" applyProtection="1"/>
    <xf numFmtId="0" fontId="14" fillId="0" borderId="8" xfId="0" applyFont="1" applyBorder="1" applyAlignment="1" applyProtection="1">
      <alignment horizontal="left"/>
    </xf>
    <xf numFmtId="0" fontId="0" fillId="0" borderId="5" xfId="0" applyBorder="1"/>
    <xf numFmtId="0" fontId="4" fillId="0" borderId="10" xfId="0" applyFont="1" applyBorder="1" applyAlignment="1" applyProtection="1">
      <alignment horizontal="left"/>
    </xf>
    <xf numFmtId="0" fontId="4" fillId="0" borderId="21" xfId="0" applyFont="1" applyBorder="1" applyAlignment="1" applyProtection="1">
      <alignment horizontal="left"/>
    </xf>
    <xf numFmtId="5" fontId="4" fillId="0" borderId="21" xfId="0" applyNumberFormat="1" applyFont="1" applyBorder="1" applyAlignment="1" applyProtection="1">
      <alignment horizontal="right"/>
    </xf>
    <xf numFmtId="37" fontId="4" fillId="0" borderId="21" xfId="0" applyNumberFormat="1" applyFont="1" applyBorder="1" applyAlignment="1" applyProtection="1">
      <alignment horizontal="right"/>
    </xf>
    <xf numFmtId="37" fontId="4" fillId="0" borderId="17" xfId="0" applyNumberFormat="1" applyFont="1" applyBorder="1" applyAlignment="1" applyProtection="1">
      <alignment horizontal="right"/>
    </xf>
    <xf numFmtId="5" fontId="4" fillId="0" borderId="17" xfId="0" applyNumberFormat="1" applyFont="1" applyBorder="1" applyAlignment="1" applyProtection="1">
      <alignment horizontal="right"/>
    </xf>
    <xf numFmtId="5" fontId="4" fillId="0" borderId="22" xfId="0" applyNumberFormat="1" applyFont="1" applyBorder="1" applyAlignment="1" applyProtection="1">
      <alignment horizontal="right"/>
      <protection locked="0"/>
    </xf>
    <xf numFmtId="5" fontId="4" fillId="0" borderId="20" xfId="0" applyNumberFormat="1" applyFont="1" applyBorder="1" applyAlignment="1" applyProtection="1">
      <alignment horizontal="right"/>
      <protection locked="0"/>
    </xf>
    <xf numFmtId="5"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protection locked="0"/>
    </xf>
    <xf numFmtId="37" fontId="4" fillId="0" borderId="20" xfId="0" applyNumberFormat="1" applyFont="1" applyBorder="1" applyAlignment="1" applyProtection="1">
      <alignment horizontal="right"/>
      <protection locked="0"/>
    </xf>
    <xf numFmtId="37"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xf>
    <xf numFmtId="37" fontId="4" fillId="0" borderId="20" xfId="0" applyNumberFormat="1" applyFont="1" applyBorder="1" applyAlignment="1" applyProtection="1">
      <alignment horizontal="right"/>
    </xf>
    <xf numFmtId="37" fontId="4" fillId="0" borderId="26" xfId="0" applyNumberFormat="1" applyFont="1" applyBorder="1" applyAlignment="1" applyProtection="1">
      <alignment horizontal="right"/>
    </xf>
    <xf numFmtId="5" fontId="4" fillId="0" borderId="22" xfId="0" applyNumberFormat="1" applyFont="1" applyBorder="1" applyAlignment="1" applyProtection="1">
      <alignment horizontal="right"/>
    </xf>
    <xf numFmtId="5" fontId="4" fillId="0" borderId="20" xfId="0" applyNumberFormat="1" applyFont="1" applyBorder="1" applyAlignment="1" applyProtection="1">
      <alignment horizontal="right"/>
    </xf>
    <xf numFmtId="5" fontId="4" fillId="0" borderId="26" xfId="0" applyNumberFormat="1" applyFont="1" applyBorder="1" applyAlignment="1" applyProtection="1">
      <alignment horizontal="right"/>
    </xf>
    <xf numFmtId="0" fontId="4" fillId="0" borderId="0" xfId="0" applyFont="1" applyBorder="1" applyAlignment="1" applyProtection="1">
      <alignment horizontal="centerContinuous"/>
    </xf>
    <xf numFmtId="37" fontId="4" fillId="0" borderId="10" xfId="0" applyNumberFormat="1" applyFont="1" applyBorder="1" applyAlignment="1" applyProtection="1">
      <alignment horizontal="right"/>
    </xf>
    <xf numFmtId="37" fontId="0" fillId="0" borderId="67" xfId="0" applyNumberFormat="1" applyBorder="1" applyAlignment="1">
      <alignment horizontal="right"/>
    </xf>
    <xf numFmtId="37" fontId="4" fillId="0" borderId="68" xfId="0" applyNumberFormat="1" applyFont="1" applyBorder="1" applyAlignment="1" applyProtection="1">
      <alignment horizontal="right"/>
    </xf>
    <xf numFmtId="0" fontId="16" fillId="0" borderId="0" xfId="0" applyFont="1" applyAlignment="1" applyProtection="1"/>
    <xf numFmtId="0" fontId="0" fillId="0" borderId="0" xfId="0" applyAlignment="1">
      <alignment horizontal="center"/>
    </xf>
    <xf numFmtId="0" fontId="8" fillId="0" borderId="0" xfId="0" applyFont="1" applyBorder="1" applyProtection="1"/>
    <xf numFmtId="0" fontId="0" fillId="0" borderId="0" xfId="0" applyBorder="1"/>
    <xf numFmtId="0" fontId="8" fillId="0" borderId="0" xfId="0" applyFont="1" applyBorder="1"/>
    <xf numFmtId="0" fontId="0" fillId="0" borderId="4" xfId="0" applyBorder="1"/>
    <xf numFmtId="0" fontId="9" fillId="0" borderId="0" xfId="0" applyFont="1" applyBorder="1" applyAlignment="1" applyProtection="1">
      <alignment horizontal="centerContinuous"/>
    </xf>
    <xf numFmtId="0" fontId="8" fillId="0" borderId="0" xfId="0" applyFont="1" applyBorder="1" applyAlignment="1" applyProtection="1">
      <alignment horizontal="left"/>
    </xf>
    <xf numFmtId="0" fontId="8" fillId="0" borderId="0" xfId="0" applyFont="1" applyBorder="1" applyAlignment="1" applyProtection="1">
      <alignment horizontal="center"/>
    </xf>
    <xf numFmtId="0" fontId="8" fillId="0" borderId="8" xfId="0" applyFont="1" applyBorder="1"/>
    <xf numFmtId="0" fontId="8" fillId="0" borderId="12" xfId="0" applyFont="1" applyBorder="1"/>
    <xf numFmtId="0" fontId="8" fillId="0" borderId="24" xfId="0" applyFont="1" applyBorder="1"/>
    <xf numFmtId="0" fontId="8" fillId="0" borderId="2" xfId="0" applyFont="1" applyBorder="1"/>
    <xf numFmtId="0" fontId="8" fillId="0" borderId="14" xfId="0" applyFont="1" applyBorder="1"/>
    <xf numFmtId="0" fontId="8" fillId="0" borderId="4" xfId="0" applyFont="1" applyBorder="1"/>
    <xf numFmtId="0" fontId="8" fillId="0" borderId="25" xfId="0" applyFont="1" applyBorder="1"/>
    <xf numFmtId="0" fontId="4" fillId="0" borderId="0" xfId="0" applyFont="1"/>
    <xf numFmtId="0" fontId="8" fillId="0" borderId="16" xfId="0" applyFont="1" applyBorder="1"/>
    <xf numFmtId="0" fontId="8" fillId="0" borderId="9" xfId="0" applyFont="1" applyBorder="1"/>
    <xf numFmtId="0" fontId="8" fillId="0" borderId="26" xfId="0" applyFont="1" applyBorder="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8" fillId="0" borderId="5" xfId="0" applyFont="1" applyBorder="1" applyAlignment="1">
      <alignment horizontal="centerContinuous"/>
    </xf>
    <xf numFmtId="0" fontId="0" fillId="0" borderId="0" xfId="0" applyAlignment="1"/>
    <xf numFmtId="0" fontId="0" fillId="0" borderId="5" xfId="0" applyBorder="1" applyAlignment="1"/>
    <xf numFmtId="0" fontId="8" fillId="0" borderId="0" xfId="0" applyFont="1" applyAlignment="1">
      <alignment horizontal="left" vertical="top" wrapText="1"/>
    </xf>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4" fillId="0" borderId="9" xfId="0" applyFont="1" applyBorder="1" applyAlignment="1">
      <alignment horizontal="centerContinuous"/>
    </xf>
    <xf numFmtId="0" fontId="4" fillId="0" borderId="10" xfId="0" applyFont="1" applyBorder="1" applyAlignment="1">
      <alignment horizontal="centerContinuous"/>
    </xf>
    <xf numFmtId="0" fontId="4" fillId="0" borderId="11" xfId="0" applyFont="1" applyBorder="1" applyAlignment="1">
      <alignment horizontal="centerContinuous"/>
    </xf>
    <xf numFmtId="0" fontId="4" fillId="0" borderId="4" xfId="0" applyFont="1" applyBorder="1"/>
    <xf numFmtId="0" fontId="4" fillId="0" borderId="0" xfId="0" applyFont="1" applyAlignment="1">
      <alignment horizontal="centerContinuous"/>
    </xf>
    <xf numFmtId="0" fontId="4" fillId="0" borderId="5" xfId="0" applyFont="1" applyBorder="1" applyAlignment="1">
      <alignment horizontal="centerContinuous"/>
    </xf>
    <xf numFmtId="0" fontId="4" fillId="0" borderId="0" xfId="0" applyFont="1" applyAlignment="1">
      <alignment horizontal="left" vertical="top" wrapText="1"/>
    </xf>
    <xf numFmtId="0" fontId="4" fillId="0" borderId="9" xfId="0" applyFont="1" applyBorder="1"/>
    <xf numFmtId="0" fontId="4" fillId="0" borderId="10" xfId="0" applyFont="1" applyBorder="1"/>
    <xf numFmtId="0" fontId="4" fillId="0" borderId="5" xfId="0" applyFont="1" applyBorder="1"/>
    <xf numFmtId="0" fontId="4" fillId="0" borderId="6" xfId="0" applyFont="1" applyBorder="1"/>
    <xf numFmtId="0" fontId="4" fillId="0" borderId="1" xfId="0" applyFont="1" applyBorder="1"/>
    <xf numFmtId="0" fontId="4" fillId="0" borderId="1" xfId="0" applyFont="1" applyBorder="1" applyAlignment="1">
      <alignment horizontal="centerContinuous"/>
    </xf>
    <xf numFmtId="0" fontId="4" fillId="0" borderId="7" xfId="0" applyFont="1" applyBorder="1" applyAlignment="1">
      <alignment horizontal="centerContinuous"/>
    </xf>
    <xf numFmtId="0" fontId="4" fillId="0" borderId="0" xfId="0" applyFont="1" applyAlignment="1">
      <alignment horizontal="left"/>
    </xf>
    <xf numFmtId="0" fontId="4" fillId="0" borderId="14" xfId="0" applyFont="1" applyBorder="1" applyAlignment="1" applyProtection="1">
      <alignment horizontal="centerContinuous"/>
    </xf>
    <xf numFmtId="0" fontId="14" fillId="0" borderId="22" xfId="0" applyFont="1" applyBorder="1" applyAlignment="1" applyProtection="1">
      <alignment horizontal="centerContinuous"/>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pplyProtection="1">
      <alignment horizontal="left" wrapText="1"/>
    </xf>
    <xf numFmtId="0" fontId="0" fillId="0" borderId="0" xfId="0" applyAlignment="1">
      <alignment horizontal="left"/>
    </xf>
    <xf numFmtId="0" fontId="4" fillId="0" borderId="32" xfId="0" applyFont="1" applyBorder="1" applyAlignment="1" applyProtection="1">
      <alignment horizontal="centerContinuous"/>
    </xf>
    <xf numFmtId="0" fontId="4" fillId="0" borderId="19" xfId="0" applyFont="1" applyBorder="1" applyAlignment="1" applyProtection="1">
      <alignment horizontal="left"/>
    </xf>
    <xf numFmtId="0" fontId="4" fillId="0" borderId="19" xfId="0" applyFont="1" applyBorder="1" applyAlignment="1" applyProtection="1">
      <alignment horizontal="right"/>
    </xf>
    <xf numFmtId="0" fontId="4" fillId="0" borderId="32" xfId="0" applyFont="1" applyBorder="1" applyAlignment="1" applyProtection="1">
      <alignment horizontal="centerContinuous" wrapText="1"/>
    </xf>
    <xf numFmtId="0" fontId="4" fillId="0" borderId="5" xfId="0" applyFont="1" applyBorder="1" applyAlignment="1" applyProtection="1">
      <alignment horizontal="centerContinuous" wrapText="1"/>
    </xf>
    <xf numFmtId="0" fontId="4" fillId="0" borderId="19" xfId="0" applyFont="1" applyBorder="1" applyAlignment="1" applyProtection="1">
      <alignment horizontal="centerContinuous" wrapText="1"/>
    </xf>
    <xf numFmtId="0" fontId="4" fillId="0" borderId="38" xfId="0" applyFont="1" applyBorder="1" applyAlignment="1" applyProtection="1">
      <alignment horizontal="left"/>
    </xf>
    <xf numFmtId="0" fontId="4" fillId="0" borderId="38" xfId="0" applyFont="1" applyBorder="1" applyAlignment="1" applyProtection="1">
      <alignment horizontal="right"/>
    </xf>
    <xf numFmtId="0" fontId="4" fillId="0" borderId="7" xfId="0" applyFont="1" applyBorder="1" applyAlignment="1" applyProtection="1">
      <alignment horizontal="centerContinuous" wrapText="1"/>
    </xf>
    <xf numFmtId="0" fontId="4" fillId="0" borderId="0" xfId="0" applyFont="1" applyAlignment="1" applyProtection="1">
      <alignment horizontal="centerContinuous" wrapText="1"/>
    </xf>
    <xf numFmtId="0" fontId="4" fillId="0" borderId="2"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centerContinuous" wrapText="1"/>
    </xf>
    <xf numFmtId="0" fontId="4" fillId="0" borderId="25" xfId="0" applyFont="1" applyBorder="1" applyAlignment="1" applyProtection="1">
      <alignment horizontal="left"/>
    </xf>
    <xf numFmtId="0" fontId="4" fillId="0" borderId="26" xfId="0" applyFont="1" applyBorder="1" applyAlignment="1" applyProtection="1">
      <alignment horizontal="left"/>
    </xf>
    <xf numFmtId="0" fontId="14" fillId="0" borderId="22" xfId="0" applyFont="1" applyBorder="1" applyAlignment="1" applyProtection="1">
      <alignment horizontal="centerContinuous" wrapText="1"/>
    </xf>
    <xf numFmtId="0" fontId="4" fillId="0" borderId="10" xfId="0" applyFont="1" applyBorder="1" applyAlignment="1" applyProtection="1">
      <alignment horizontal="centerContinuous" wrapText="1"/>
    </xf>
    <xf numFmtId="0" fontId="4" fillId="0" borderId="11" xfId="0" applyFont="1" applyBorder="1" applyAlignment="1" applyProtection="1">
      <alignment horizontal="centerContinuous" wrapText="1"/>
    </xf>
    <xf numFmtId="0" fontId="4" fillId="0" borderId="15" xfId="0" applyFont="1" applyBorder="1" applyAlignment="1" applyProtection="1">
      <alignment horizontal="left"/>
    </xf>
    <xf numFmtId="0" fontId="4" fillId="0" borderId="17" xfId="0" applyFont="1" applyBorder="1" applyAlignment="1" applyProtection="1">
      <alignment horizontal="center"/>
    </xf>
    <xf numFmtId="0" fontId="4" fillId="0" borderId="25" xfId="0" applyFont="1" applyBorder="1" applyAlignment="1" applyProtection="1">
      <alignment horizontal="right"/>
    </xf>
    <xf numFmtId="0" fontId="4" fillId="0" borderId="0" xfId="0" applyFont="1" applyBorder="1" applyAlignment="1" applyProtection="1">
      <alignment horizontal="centerContinuous" wrapText="1"/>
    </xf>
    <xf numFmtId="0" fontId="8" fillId="0" borderId="15" xfId="0" applyFont="1" applyBorder="1" applyAlignment="1" applyProtection="1">
      <alignment horizontal="left"/>
    </xf>
    <xf numFmtId="0" fontId="8" fillId="0" borderId="25" xfId="0" applyFont="1" applyBorder="1" applyAlignment="1" applyProtection="1">
      <alignment horizontal="right"/>
    </xf>
    <xf numFmtId="0" fontId="8" fillId="0" borderId="0" xfId="0" applyFont="1" applyBorder="1" applyAlignment="1" applyProtection="1">
      <alignment horizontal="centerContinuous" wrapText="1"/>
    </xf>
    <xf numFmtId="0" fontId="8" fillId="0" borderId="5" xfId="0" applyFont="1" applyBorder="1" applyAlignment="1" applyProtection="1">
      <alignment horizontal="centerContinuous" wrapText="1"/>
    </xf>
    <xf numFmtId="0" fontId="8" fillId="0" borderId="38" xfId="0" applyFont="1" applyBorder="1" applyAlignment="1" applyProtection="1">
      <alignment horizontal="left"/>
    </xf>
    <xf numFmtId="0" fontId="8" fillId="0" borderId="35" xfId="0" applyFont="1" applyBorder="1" applyAlignment="1" applyProtection="1">
      <alignment horizontal="left"/>
    </xf>
    <xf numFmtId="0" fontId="8" fillId="0" borderId="36" xfId="0" applyFont="1" applyBorder="1" applyAlignment="1" applyProtection="1">
      <alignment horizontal="right"/>
    </xf>
    <xf numFmtId="0" fontId="8" fillId="0" borderId="1" xfId="0" applyFont="1" applyBorder="1" applyAlignment="1" applyProtection="1">
      <alignment horizontal="centerContinuous" wrapText="1"/>
    </xf>
    <xf numFmtId="0" fontId="8" fillId="0" borderId="7" xfId="0" applyFont="1" applyBorder="1" applyAlignment="1" applyProtection="1">
      <alignment horizontal="centerContinuous" wrapText="1"/>
    </xf>
    <xf numFmtId="0" fontId="0" fillId="0" borderId="19" xfId="0" applyBorder="1" applyProtection="1"/>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4"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3" fillId="0" borderId="0" xfId="0" applyFont="1" applyProtection="1"/>
    <xf numFmtId="0" fontId="8" fillId="0" borderId="0" xfId="0" applyFont="1" applyBorder="1" applyAlignment="1" applyProtection="1">
      <alignment horizontal="centerContinuous"/>
    </xf>
    <xf numFmtId="37" fontId="8" fillId="0" borderId="0" xfId="0" applyNumberFormat="1" applyFont="1" applyBorder="1" applyProtection="1"/>
    <xf numFmtId="5" fontId="8"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0" fontId="0" fillId="0" borderId="0" xfId="0"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0"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6" fillId="0" borderId="0" xfId="0" applyFont="1" applyAlignment="1" applyProtection="1">
      <alignment horizontal="left" vertical="justify" wrapText="1"/>
    </xf>
    <xf numFmtId="164" fontId="8" fillId="0" borderId="1" xfId="0" applyNumberFormat="1" applyFont="1" applyBorder="1" applyAlignment="1" applyProtection="1">
      <alignment horizontal="center"/>
    </xf>
    <xf numFmtId="0" fontId="8" fillId="0" borderId="0" xfId="0" applyFont="1" applyAlignment="1">
      <alignment horizontal="right"/>
    </xf>
    <xf numFmtId="0" fontId="8" fillId="0" borderId="3" xfId="0" applyFont="1" applyBorder="1"/>
    <xf numFmtId="0" fontId="9" fillId="0" borderId="4" xfId="0" applyFont="1" applyBorder="1" applyAlignment="1">
      <alignment horizontal="centerContinuous"/>
    </xf>
    <xf numFmtId="0" fontId="9" fillId="0" borderId="0" xfId="0" applyFont="1" applyAlignment="1">
      <alignment horizontal="centerContinuous"/>
    </xf>
    <xf numFmtId="0" fontId="8" fillId="0" borderId="5" xfId="0" applyFont="1" applyBorder="1"/>
    <xf numFmtId="0" fontId="8" fillId="0" borderId="4" xfId="0" applyFont="1" applyBorder="1" applyAlignment="1">
      <alignment horizontal="center"/>
    </xf>
    <xf numFmtId="0" fontId="8" fillId="0" borderId="11" xfId="0" applyFont="1" applyBorder="1"/>
    <xf numFmtId="0" fontId="8" fillId="0" borderId="15" xfId="0" applyFont="1" applyBorder="1"/>
    <xf numFmtId="0" fontId="8" fillId="0" borderId="19" xfId="0" applyFont="1" applyBorder="1" applyAlignment="1">
      <alignment horizontal="centerContinuous"/>
    </xf>
    <xf numFmtId="0" fontId="8" fillId="0" borderId="18" xfId="0" applyFont="1" applyBorder="1"/>
    <xf numFmtId="0" fontId="8" fillId="0" borderId="27" xfId="0" applyFont="1" applyBorder="1"/>
    <xf numFmtId="0" fontId="8" fillId="0" borderId="28" xfId="0" applyFont="1" applyBorder="1" applyAlignment="1">
      <alignment horizontal="center"/>
    </xf>
    <xf numFmtId="0" fontId="8" fillId="0" borderId="29" xfId="0" applyFont="1" applyBorder="1" applyAlignment="1">
      <alignment horizontal="center"/>
    </xf>
    <xf numFmtId="0" fontId="8" fillId="0" borderId="18" xfId="0" applyFont="1" applyBorder="1" applyAlignment="1">
      <alignment horizontal="center"/>
    </xf>
    <xf numFmtId="0" fontId="8" fillId="0" borderId="2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30" xfId="0" applyFont="1" applyBorder="1" applyAlignment="1">
      <alignment horizontal="center"/>
    </xf>
    <xf numFmtId="0" fontId="8" fillId="0" borderId="31" xfId="0" applyFont="1" applyBorder="1"/>
    <xf numFmtId="0" fontId="8" fillId="0" borderId="32" xfId="0" applyFont="1" applyBorder="1"/>
    <xf numFmtId="0" fontId="8" fillId="0" borderId="34" xfId="0" applyFont="1" applyBorder="1" applyAlignment="1">
      <alignment horizontal="center"/>
    </xf>
    <xf numFmtId="0" fontId="8" fillId="0" borderId="9" xfId="0" applyFont="1" applyBorder="1" applyAlignment="1">
      <alignment horizontal="center"/>
    </xf>
    <xf numFmtId="0" fontId="8" fillId="0" borderId="22" xfId="0" applyFont="1" applyBorder="1" applyAlignment="1">
      <alignment horizontal="center"/>
    </xf>
    <xf numFmtId="0" fontId="8" fillId="0" borderId="7" xfId="0" applyFont="1" applyBorder="1"/>
    <xf numFmtId="0" fontId="9" fillId="0" borderId="0" xfId="0" applyFont="1"/>
    <xf numFmtId="0" fontId="9" fillId="0" borderId="0" xfId="0" applyFont="1" applyAlignment="1">
      <alignment horizontal="right"/>
    </xf>
    <xf numFmtId="0" fontId="14"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4" fillId="0" borderId="0" xfId="0" applyFont="1" applyBorder="1" applyAlignment="1">
      <alignment horizontal="left" vertical="top" wrapText="1"/>
    </xf>
    <xf numFmtId="0" fontId="0" fillId="0" borderId="0" xfId="0" applyAlignment="1">
      <alignment horizontal="left" vertical="justify"/>
    </xf>
    <xf numFmtId="0" fontId="16"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7" fillId="0" borderId="10" xfId="0" applyFont="1" applyBorder="1" applyAlignment="1" applyProtection="1">
      <alignment horizontal="centerContinuous"/>
    </xf>
    <xf numFmtId="0" fontId="4" fillId="0" borderId="0" xfId="0" applyFont="1" applyBorder="1" applyProtection="1"/>
    <xf numFmtId="0" fontId="4" fillId="0" borderId="0" xfId="0" applyFont="1" applyBorder="1" applyAlignment="1" applyProtection="1">
      <alignment horizontal="left"/>
    </xf>
    <xf numFmtId="37" fontId="4" fillId="0" borderId="0" xfId="0" applyNumberFormat="1" applyFont="1" applyBorder="1" applyProtection="1"/>
    <xf numFmtId="0" fontId="4" fillId="0" borderId="10" xfId="0" applyFont="1" applyBorder="1" applyAlignment="1" applyProtection="1"/>
    <xf numFmtId="0" fontId="8" fillId="0" borderId="55" xfId="0" applyFont="1" applyBorder="1"/>
    <xf numFmtId="0" fontId="8" fillId="0" borderId="13" xfId="0" applyFont="1" applyBorder="1"/>
    <xf numFmtId="0" fontId="8" fillId="0" borderId="41" xfId="0" applyFont="1" applyBorder="1" applyAlignment="1">
      <alignment horizontal="centerContinuous"/>
    </xf>
    <xf numFmtId="0" fontId="8" fillId="0" borderId="42" xfId="0" applyFont="1" applyBorder="1" applyAlignment="1">
      <alignment horizontal="centerContinuous"/>
    </xf>
    <xf numFmtId="0" fontId="8" fillId="0" borderId="39" xfId="0" applyFont="1" applyBorder="1" applyAlignment="1">
      <alignment horizontal="centerContinuous"/>
    </xf>
    <xf numFmtId="0" fontId="8" fillId="0" borderId="30" xfId="0" applyFont="1" applyBorder="1"/>
    <xf numFmtId="0" fontId="8" fillId="0" borderId="33" xfId="0" applyFont="1" applyBorder="1"/>
    <xf numFmtId="0" fontId="8" fillId="0" borderId="28" xfId="0" applyFont="1" applyBorder="1"/>
    <xf numFmtId="0" fontId="8" fillId="0" borderId="31" xfId="0" applyFont="1" applyBorder="1" applyAlignment="1">
      <alignment horizontal="center"/>
    </xf>
    <xf numFmtId="0" fontId="8" fillId="0" borderId="55" xfId="0" applyFont="1" applyBorder="1" applyAlignment="1">
      <alignment horizontal="center"/>
    </xf>
    <xf numFmtId="0" fontId="8" fillId="0" borderId="32" xfId="0" applyFont="1" applyBorder="1" applyAlignment="1">
      <alignment horizontal="center"/>
    </xf>
    <xf numFmtId="0" fontId="8" fillId="0" borderId="34" xfId="0" applyFont="1" applyBorder="1"/>
    <xf numFmtId="0" fontId="8" fillId="0" borderId="0" xfId="0" applyFont="1" applyBorder="1" applyAlignment="1">
      <alignment horizontal="center"/>
    </xf>
    <xf numFmtId="0" fontId="8" fillId="0" borderId="19" xfId="0" applyFont="1" applyBorder="1" applyAlignment="1">
      <alignment horizontal="center"/>
    </xf>
    <xf numFmtId="0" fontId="8" fillId="0" borderId="25" xfId="0" applyFont="1" applyBorder="1" applyAlignment="1">
      <alignment horizontal="centerContinuous"/>
    </xf>
    <xf numFmtId="0" fontId="8" fillId="0" borderId="20" xfId="0" applyFont="1" applyBorder="1"/>
    <xf numFmtId="0" fontId="8" fillId="0" borderId="21" xfId="0" applyFont="1" applyBorder="1" applyAlignment="1">
      <alignment horizontal="centerContinuous"/>
    </xf>
    <xf numFmtId="0" fontId="8" fillId="0" borderId="26" xfId="0" applyFont="1" applyBorder="1" applyAlignment="1">
      <alignment horizontal="centerContinuous"/>
    </xf>
    <xf numFmtId="0" fontId="8" fillId="0" borderId="10" xfId="0" applyFont="1" applyBorder="1" applyAlignment="1">
      <alignment horizontal="center"/>
    </xf>
    <xf numFmtId="0" fontId="8" fillId="0" borderId="17" xfId="0" applyFont="1" applyBorder="1" applyAlignment="1">
      <alignment horizontal="center"/>
    </xf>
    <xf numFmtId="0" fontId="8" fillId="0" borderId="21" xfId="0" applyFont="1" applyBorder="1" applyAlignment="1">
      <alignment horizontal="center"/>
    </xf>
    <xf numFmtId="0" fontId="8" fillId="0" borderId="22" xfId="0" applyFont="1" applyBorder="1"/>
    <xf numFmtId="0" fontId="8" fillId="0" borderId="38" xfId="0" applyFont="1" applyBorder="1"/>
    <xf numFmtId="0" fontId="8" fillId="0" borderId="1" xfId="0" applyFont="1" applyBorder="1" applyAlignment="1">
      <alignment horizontal="center"/>
    </xf>
    <xf numFmtId="0" fontId="8" fillId="0" borderId="37" xfId="0" applyFont="1" applyBorder="1"/>
    <xf numFmtId="0" fontId="8" fillId="0" borderId="0" xfId="0" applyFont="1" applyBorder="1" applyAlignment="1">
      <alignment horizontal="centerContinuous"/>
    </xf>
    <xf numFmtId="0" fontId="8" fillId="0" borderId="4" xfId="0" applyFont="1" applyBorder="1" applyAlignment="1">
      <alignment horizontal="centerContinuous"/>
    </xf>
    <xf numFmtId="0" fontId="8" fillId="0" borderId="27" xfId="0" applyFont="1" applyBorder="1" applyAlignment="1">
      <alignment horizontal="center"/>
    </xf>
    <xf numFmtId="0" fontId="8" fillId="0" borderId="26" xfId="0" applyFont="1" applyBorder="1" applyAlignment="1">
      <alignment horizontal="center"/>
    </xf>
    <xf numFmtId="0" fontId="8" fillId="0" borderId="23" xfId="0" applyFont="1" applyBorder="1"/>
    <xf numFmtId="0" fontId="8" fillId="0" borderId="35" xfId="0" applyFont="1" applyBorder="1"/>
    <xf numFmtId="37" fontId="8" fillId="0" borderId="38" xfId="0" applyNumberFormat="1" applyFont="1" applyBorder="1" applyProtection="1"/>
    <xf numFmtId="0" fontId="8" fillId="0" borderId="41" xfId="0" applyFont="1" applyBorder="1"/>
    <xf numFmtId="0" fontId="8" fillId="0" borderId="29" xfId="0" applyFont="1" applyBorder="1"/>
    <xf numFmtId="0" fontId="8" fillId="0" borderId="44" xfId="0" applyFont="1" applyBorder="1" applyAlignment="1">
      <alignment horizontal="centerContinuous"/>
    </xf>
    <xf numFmtId="0" fontId="8" fillId="0" borderId="33" xfId="0" applyFont="1" applyBorder="1" applyAlignment="1">
      <alignment horizontal="center"/>
    </xf>
    <xf numFmtId="0" fontId="8" fillId="0" borderId="20" xfId="0" applyFont="1" applyBorder="1" applyAlignment="1">
      <alignment horizontal="center"/>
    </xf>
    <xf numFmtId="0" fontId="8" fillId="0" borderId="11" xfId="0" applyFont="1" applyBorder="1" applyAlignment="1">
      <alignment horizontal="center"/>
    </xf>
    <xf numFmtId="0" fontId="8" fillId="0" borderId="8" xfId="0" applyFont="1" applyBorder="1" applyAlignment="1">
      <alignment horizontal="centerContinuous"/>
    </xf>
    <xf numFmtId="0" fontId="8" fillId="0" borderId="2" xfId="0" applyFont="1" applyBorder="1" applyAlignment="1">
      <alignment horizontal="centerContinuous"/>
    </xf>
    <xf numFmtId="0" fontId="8" fillId="0" borderId="3" xfId="0" applyFont="1" applyBorder="1" applyAlignment="1">
      <alignment horizontal="centerContinuous"/>
    </xf>
    <xf numFmtId="0" fontId="8" fillId="19" borderId="32" xfId="0" applyFont="1" applyFill="1" applyBorder="1"/>
    <xf numFmtId="0" fontId="8" fillId="19" borderId="31" xfId="0" applyFont="1" applyFill="1" applyBorder="1"/>
    <xf numFmtId="0" fontId="8" fillId="19" borderId="29" xfId="0" applyFont="1" applyFill="1" applyBorder="1"/>
    <xf numFmtId="0" fontId="8" fillId="19" borderId="30" xfId="0" applyFont="1" applyFill="1" applyBorder="1"/>
    <xf numFmtId="0" fontId="8" fillId="19" borderId="27" xfId="0" applyFont="1" applyFill="1" applyBorder="1"/>
    <xf numFmtId="37" fontId="8" fillId="19" borderId="21" xfId="0" applyNumberFormat="1" applyFont="1" applyFill="1" applyBorder="1" applyProtection="1"/>
    <xf numFmtId="37" fontId="8" fillId="19" borderId="10" xfId="0" applyNumberFormat="1" applyFont="1" applyFill="1" applyBorder="1" applyProtection="1"/>
    <xf numFmtId="37" fontId="8" fillId="19" borderId="11" xfId="0" applyNumberFormat="1" applyFont="1" applyFill="1" applyBorder="1" applyProtection="1"/>
    <xf numFmtId="37" fontId="8" fillId="19" borderId="9" xfId="0" applyNumberFormat="1" applyFont="1" applyFill="1" applyBorder="1" applyProtection="1"/>
    <xf numFmtId="0" fontId="8" fillId="19" borderId="10" xfId="0" applyFont="1" applyFill="1" applyBorder="1"/>
    <xf numFmtId="37" fontId="8" fillId="19" borderId="26" xfId="0" applyNumberFormat="1" applyFont="1" applyFill="1" applyBorder="1" applyProtection="1"/>
    <xf numFmtId="37" fontId="8" fillId="19" borderId="44" xfId="0" applyNumberFormat="1" applyFont="1" applyFill="1" applyBorder="1" applyProtection="1"/>
    <xf numFmtId="37" fontId="8" fillId="19" borderId="42" xfId="0" applyNumberFormat="1" applyFont="1" applyFill="1" applyBorder="1" applyProtection="1"/>
    <xf numFmtId="37" fontId="8" fillId="19" borderId="39" xfId="0" applyNumberFormat="1" applyFont="1" applyFill="1" applyBorder="1" applyProtection="1"/>
    <xf numFmtId="37" fontId="8" fillId="19" borderId="41" xfId="0" applyNumberFormat="1" applyFont="1" applyFill="1" applyBorder="1" applyProtection="1"/>
    <xf numFmtId="0" fontId="8" fillId="19" borderId="42" xfId="0" applyFont="1" applyFill="1" applyBorder="1" applyProtection="1"/>
    <xf numFmtId="37" fontId="8" fillId="19" borderId="45" xfId="0" applyNumberFormat="1" applyFont="1" applyFill="1" applyBorder="1" applyProtection="1"/>
    <xf numFmtId="37" fontId="8" fillId="19" borderId="32" xfId="0" applyNumberFormat="1" applyFont="1" applyFill="1" applyBorder="1" applyProtection="1"/>
    <xf numFmtId="37" fontId="8" fillId="19" borderId="31" xfId="0" applyNumberFormat="1" applyFont="1" applyFill="1" applyBorder="1" applyProtection="1"/>
    <xf numFmtId="37" fontId="8" fillId="19" borderId="29" xfId="0" applyNumberFormat="1" applyFont="1" applyFill="1" applyBorder="1" applyProtection="1"/>
    <xf numFmtId="37" fontId="8" fillId="19" borderId="30" xfId="0" applyNumberFormat="1" applyFont="1" applyFill="1" applyBorder="1" applyProtection="1"/>
    <xf numFmtId="0" fontId="8" fillId="19" borderId="31" xfId="0" applyFont="1" applyFill="1" applyBorder="1" applyProtection="1"/>
    <xf numFmtId="37" fontId="8" fillId="19" borderId="27" xfId="0" applyNumberFormat="1" applyFont="1" applyFill="1" applyBorder="1" applyProtection="1"/>
    <xf numFmtId="0" fontId="8" fillId="19" borderId="10" xfId="0" applyFont="1" applyFill="1" applyBorder="1" applyProtection="1"/>
    <xf numFmtId="0" fontId="8" fillId="0" borderId="0" xfId="0" applyFont="1" applyAlignment="1"/>
    <xf numFmtId="0" fontId="20" fillId="0" borderId="4" xfId="0" applyFont="1" applyBorder="1"/>
    <xf numFmtId="0" fontId="20" fillId="0" borderId="5" xfId="0" applyFont="1" applyBorder="1"/>
    <xf numFmtId="0" fontId="8" fillId="0" borderId="15" xfId="0" applyFont="1" applyBorder="1" applyAlignment="1">
      <alignment horizontal="centerContinuous"/>
    </xf>
    <xf numFmtId="0" fontId="8" fillId="11" borderId="45" xfId="0" applyFont="1" applyFill="1" applyBorder="1"/>
    <xf numFmtId="0" fontId="8" fillId="11" borderId="27" xfId="0" applyFont="1" applyFill="1" applyBorder="1"/>
    <xf numFmtId="0" fontId="8" fillId="11" borderId="21" xfId="0" applyFont="1" applyFill="1" applyBorder="1"/>
    <xf numFmtId="0" fontId="8" fillId="11" borderId="11" xfId="0" applyFont="1" applyFill="1" applyBorder="1"/>
    <xf numFmtId="0" fontId="8" fillId="11" borderId="26" xfId="0" applyFont="1" applyFill="1" applyBorder="1"/>
    <xf numFmtId="0" fontId="22" fillId="0" borderId="4" xfId="0" applyFont="1" applyBorder="1"/>
    <xf numFmtId="0" fontId="22" fillId="0" borderId="0" xfId="0" applyFont="1"/>
    <xf numFmtId="0" fontId="22" fillId="0" borderId="5" xfId="0" applyFont="1" applyBorder="1"/>
    <xf numFmtId="0" fontId="22" fillId="0" borderId="6" xfId="0" applyFont="1" applyBorder="1"/>
    <xf numFmtId="0" fontId="22" fillId="0" borderId="1" xfId="0" applyFont="1" applyBorder="1"/>
    <xf numFmtId="0" fontId="22" fillId="0" borderId="7" xfId="0" applyFont="1" applyBorder="1"/>
    <xf numFmtId="0" fontId="22" fillId="0" borderId="0" xfId="0" applyFont="1" applyAlignment="1">
      <alignment horizontal="centerContinuous"/>
    </xf>
    <xf numFmtId="0" fontId="8" fillId="0" borderId="6" xfId="0" applyFont="1" applyBorder="1" applyAlignment="1">
      <alignment horizontal="center"/>
    </xf>
    <xf numFmtId="0" fontId="8" fillId="0" borderId="37" xfId="0" applyFont="1" applyBorder="1" applyAlignment="1">
      <alignment horizontal="center"/>
    </xf>
    <xf numFmtId="0" fontId="8" fillId="0" borderId="8" xfId="0" applyFont="1" applyBorder="1" applyAlignment="1">
      <alignment horizontal="left"/>
    </xf>
    <xf numFmtId="0" fontId="9" fillId="0" borderId="6" xfId="0" applyFont="1" applyBorder="1" applyAlignment="1">
      <alignment horizontal="centerContinuous"/>
    </xf>
    <xf numFmtId="0" fontId="9" fillId="0" borderId="1" xfId="0" applyFont="1" applyBorder="1" applyAlignment="1">
      <alignment horizontal="centerContinuous"/>
    </xf>
    <xf numFmtId="0" fontId="8" fillId="0" borderId="60" xfId="0" applyFont="1" applyBorder="1" applyAlignment="1">
      <alignment horizontal="centerContinuous"/>
    </xf>
    <xf numFmtId="0" fontId="8" fillId="0" borderId="56" xfId="0" applyFont="1" applyBorder="1" applyAlignment="1">
      <alignment horizontal="center"/>
    </xf>
    <xf numFmtId="0" fontId="8" fillId="0" borderId="7" xfId="0" applyFont="1" applyBorder="1" applyAlignment="1">
      <alignment horizontal="center"/>
    </xf>
    <xf numFmtId="0" fontId="8" fillId="0" borderId="6" xfId="0" applyFont="1" applyBorder="1" applyAlignment="1">
      <alignment horizontal="centerContinuous"/>
    </xf>
    <xf numFmtId="0" fontId="21" fillId="0" borderId="5" xfId="0" applyFont="1" applyBorder="1" applyAlignment="1">
      <alignment horizontal="center"/>
    </xf>
    <xf numFmtId="0" fontId="21" fillId="0" borderId="0" xfId="0" applyFont="1" applyAlignment="1">
      <alignment horizontal="center"/>
    </xf>
    <xf numFmtId="0" fontId="8" fillId="0" borderId="55" xfId="0" applyFont="1" applyBorder="1" applyAlignment="1">
      <alignment horizontal="right"/>
    </xf>
    <xf numFmtId="0" fontId="8" fillId="0" borderId="56" xfId="0" applyFont="1" applyBorder="1"/>
    <xf numFmtId="0" fontId="9" fillId="0" borderId="61" xfId="0" applyFont="1" applyBorder="1" applyAlignment="1">
      <alignment horizontal="centerContinuous"/>
    </xf>
    <xf numFmtId="0" fontId="9" fillId="0" borderId="59" xfId="0" applyFont="1" applyBorder="1" applyAlignment="1">
      <alignment horizontal="centerContinuous"/>
    </xf>
    <xf numFmtId="0" fontId="8" fillId="0" borderId="59" xfId="0" applyFont="1" applyBorder="1" applyAlignment="1">
      <alignment horizontal="centerContinuous"/>
    </xf>
    <xf numFmtId="0" fontId="17" fillId="0" borderId="0" xfId="0" applyFont="1" applyAlignment="1" applyProtection="1"/>
    <xf numFmtId="0" fontId="16" fillId="0" borderId="10" xfId="0" applyFont="1" applyBorder="1" applyAlignment="1" applyProtection="1"/>
    <xf numFmtId="0" fontId="2" fillId="0" borderId="0" xfId="0" applyFont="1" applyAlignment="1" applyProtection="1">
      <protection locked="0"/>
    </xf>
    <xf numFmtId="49" fontId="9" fillId="0" borderId="0" xfId="0" applyNumberFormat="1" applyFont="1" applyAlignment="1" applyProtection="1">
      <alignment horizontal="center"/>
    </xf>
    <xf numFmtId="49" fontId="2" fillId="0" borderId="46" xfId="0" applyNumberFormat="1" applyFont="1" applyBorder="1" applyProtection="1">
      <protection locked="0"/>
    </xf>
    <xf numFmtId="49" fontId="8" fillId="0" borderId="22" xfId="0" applyNumberFormat="1" applyFont="1" applyBorder="1" applyAlignment="1">
      <alignment horizontal="center"/>
    </xf>
    <xf numFmtId="49" fontId="8" fillId="0" borderId="22" xfId="0" applyNumberFormat="1" applyFont="1" applyBorder="1"/>
    <xf numFmtId="49" fontId="8" fillId="0" borderId="22" xfId="0" applyNumberFormat="1" applyFont="1" applyBorder="1" applyAlignment="1" applyProtection="1">
      <alignment horizontal="centerContinuous"/>
    </xf>
    <xf numFmtId="49" fontId="8" fillId="0" borderId="0" xfId="0" applyNumberFormat="1" applyFont="1" applyAlignment="1">
      <alignment horizontal="right"/>
    </xf>
    <xf numFmtId="49" fontId="8" fillId="0" borderId="0" xfId="0" applyNumberFormat="1" applyFont="1" applyAlignment="1">
      <alignment horizontal="left"/>
    </xf>
    <xf numFmtId="49" fontId="8" fillId="0" borderId="22" xfId="0" applyNumberFormat="1" applyFont="1" applyBorder="1" applyAlignment="1" applyProtection="1">
      <alignment horizontal="center"/>
    </xf>
    <xf numFmtId="49" fontId="8" fillId="0" borderId="1" xfId="0" applyNumberFormat="1" applyFont="1" applyBorder="1"/>
    <xf numFmtId="49" fontId="8" fillId="0" borderId="21" xfId="0" applyNumberFormat="1" applyFont="1" applyBorder="1"/>
    <xf numFmtId="164" fontId="8" fillId="0" borderId="21" xfId="0" applyNumberFormat="1" applyFont="1" applyBorder="1" applyAlignment="1" applyProtection="1">
      <alignment horizontal="centerContinuous"/>
    </xf>
    <xf numFmtId="164" fontId="8" fillId="0" borderId="26" xfId="0" applyNumberFormat="1" applyFont="1" applyBorder="1" applyAlignment="1" applyProtection="1">
      <alignment horizontal="centerContinuous"/>
    </xf>
    <xf numFmtId="164" fontId="8"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49" fontId="4" fillId="0" borderId="11" xfId="0" applyNumberFormat="1" applyFont="1" applyBorder="1" applyProtection="1"/>
    <xf numFmtId="5" fontId="4" fillId="0" borderId="20" xfId="0" applyNumberFormat="1" applyFont="1" applyBorder="1" applyAlignment="1" applyProtection="1">
      <protection locked="0"/>
    </xf>
    <xf numFmtId="5" fontId="4" fillId="0" borderId="26" xfId="0" applyNumberFormat="1" applyFont="1" applyBorder="1" applyAlignment="1" applyProtection="1">
      <protection locked="0"/>
    </xf>
    <xf numFmtId="37" fontId="4" fillId="9" borderId="16" xfId="0" applyNumberFormat="1" applyFont="1" applyFill="1" applyBorder="1" applyAlignment="1" applyProtection="1"/>
    <xf numFmtId="37" fontId="4" fillId="0" borderId="20" xfId="0" applyNumberFormat="1" applyFont="1" applyBorder="1" applyAlignment="1" applyProtection="1">
      <protection locked="0"/>
    </xf>
    <xf numFmtId="37" fontId="4" fillId="9" borderId="0" xfId="0" applyNumberFormat="1" applyFont="1" applyFill="1" applyAlignment="1" applyProtection="1"/>
    <xf numFmtId="37" fontId="4" fillId="9" borderId="25" xfId="0" applyNumberFormat="1" applyFont="1" applyFill="1" applyBorder="1" applyAlignment="1" applyProtection="1"/>
    <xf numFmtId="37" fontId="4" fillId="9" borderId="22" xfId="0" applyNumberFormat="1" applyFont="1" applyFill="1" applyBorder="1" applyAlignment="1" applyProtection="1"/>
    <xf numFmtId="37" fontId="4" fillId="9" borderId="10" xfId="0" applyNumberFormat="1" applyFont="1" applyFill="1" applyBorder="1" applyAlignment="1" applyProtection="1"/>
    <xf numFmtId="37" fontId="4" fillId="9" borderId="26" xfId="0" applyNumberFormat="1" applyFont="1" applyFill="1" applyBorder="1" applyAlignment="1" applyProtection="1"/>
    <xf numFmtId="37" fontId="4" fillId="0" borderId="22" xfId="0" applyNumberFormat="1" applyFont="1" applyBorder="1" applyAlignment="1" applyProtection="1">
      <protection locked="0"/>
    </xf>
    <xf numFmtId="0" fontId="0" fillId="0" borderId="46" xfId="0" applyBorder="1" applyAlignment="1"/>
    <xf numFmtId="37" fontId="4" fillId="0" borderId="26" xfId="0" applyNumberFormat="1" applyFont="1" applyBorder="1" applyAlignment="1" applyProtection="1">
      <protection locked="0"/>
    </xf>
    <xf numFmtId="0" fontId="0" fillId="0" borderId="45" xfId="0" applyBorder="1"/>
    <xf numFmtId="0" fontId="4" fillId="0" borderId="73" xfId="0" applyFont="1" applyBorder="1" applyAlignment="1" applyProtection="1">
      <alignment horizontal="centerContinuous"/>
    </xf>
    <xf numFmtId="0" fontId="4" fillId="0" borderId="19" xfId="0" applyFont="1" applyBorder="1" applyAlignment="1" applyProtection="1"/>
    <xf numFmtId="0" fontId="4" fillId="0" borderId="21" xfId="0" applyFont="1" applyBorder="1" applyAlignment="1" applyProtection="1"/>
    <xf numFmtId="0" fontId="4" fillId="0" borderId="0" xfId="0" applyFont="1" applyAlignment="1" applyProtection="1"/>
    <xf numFmtId="5" fontId="4" fillId="0" borderId="17" xfId="0" applyNumberFormat="1" applyFont="1" applyBorder="1" applyAlignment="1" applyProtection="1">
      <protection locked="0"/>
    </xf>
    <xf numFmtId="5" fontId="4" fillId="0" borderId="11" xfId="0" applyNumberFormat="1" applyFont="1" applyBorder="1" applyAlignment="1" applyProtection="1">
      <protection locked="0"/>
    </xf>
    <xf numFmtId="37" fontId="4" fillId="0" borderId="22" xfId="0" applyNumberFormat="1" applyFont="1" applyBorder="1" applyProtection="1">
      <protection locked="0"/>
    </xf>
    <xf numFmtId="37" fontId="4" fillId="9" borderId="22" xfId="0" applyNumberFormat="1" applyFont="1" applyFill="1" applyBorder="1" applyProtection="1"/>
    <xf numFmtId="37" fontId="4" fillId="9" borderId="5" xfId="0" applyNumberFormat="1" applyFont="1" applyFill="1" applyBorder="1" applyProtection="1"/>
    <xf numFmtId="37" fontId="4" fillId="9" borderId="11" xfId="0" applyNumberFormat="1" applyFont="1" applyFill="1" applyBorder="1" applyProtection="1"/>
    <xf numFmtId="37" fontId="4" fillId="0" borderId="15" xfId="0" applyNumberFormat="1" applyFont="1" applyBorder="1" applyAlignment="1" applyProtection="1"/>
    <xf numFmtId="37" fontId="4" fillId="0" borderId="17" xfId="0" applyNumberFormat="1" applyFont="1" applyBorder="1" applyAlignment="1" applyProtection="1">
      <protection locked="0"/>
    </xf>
    <xf numFmtId="0" fontId="4" fillId="0" borderId="9" xfId="0" applyFont="1" applyBorder="1" applyAlignment="1" applyProtection="1">
      <protection locked="0"/>
    </xf>
    <xf numFmtId="37" fontId="4" fillId="0" borderId="9" xfId="0" applyNumberFormat="1" applyFont="1" applyBorder="1" applyAlignment="1" applyProtection="1">
      <protection locked="0"/>
    </xf>
    <xf numFmtId="37" fontId="4" fillId="0" borderId="15" xfId="0" applyNumberFormat="1" applyFont="1" applyBorder="1" applyAlignment="1" applyProtection="1">
      <alignment horizontal="right"/>
    </xf>
    <xf numFmtId="37" fontId="4" fillId="0" borderId="17" xfId="0" applyNumberFormat="1" applyFont="1" applyBorder="1" applyAlignment="1" applyProtection="1"/>
    <xf numFmtId="5" fontId="4"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8" fillId="0" borderId="0" xfId="0" applyNumberFormat="1" applyFont="1"/>
    <xf numFmtId="49" fontId="8" fillId="0" borderId="22" xfId="0" applyNumberFormat="1" applyFont="1" applyBorder="1" applyAlignment="1" applyProtection="1">
      <alignment horizontal="centerContinuous" wrapText="1"/>
    </xf>
    <xf numFmtId="49" fontId="20" fillId="0" borderId="22" xfId="0" applyNumberFormat="1" applyFont="1" applyBorder="1" applyProtection="1"/>
    <xf numFmtId="49" fontId="8" fillId="0" borderId="22" xfId="0" applyNumberFormat="1" applyFont="1" applyBorder="1" applyProtection="1"/>
    <xf numFmtId="0" fontId="43" fillId="0" borderId="1" xfId="0" applyFont="1" applyBorder="1" applyProtection="1"/>
    <xf numFmtId="0" fontId="8" fillId="0" borderId="74" xfId="0" applyFont="1" applyBorder="1" applyProtection="1"/>
    <xf numFmtId="0" fontId="8" fillId="0" borderId="75" xfId="0" applyFont="1" applyBorder="1" applyProtection="1"/>
    <xf numFmtId="0" fontId="8" fillId="0" borderId="76" xfId="0" applyFont="1" applyBorder="1" applyProtection="1"/>
    <xf numFmtId="0" fontId="8" fillId="0" borderId="77" xfId="0" applyFont="1" applyBorder="1" applyProtection="1"/>
    <xf numFmtId="0" fontId="8" fillId="0" borderId="78" xfId="0" applyFont="1" applyBorder="1" applyProtection="1"/>
    <xf numFmtId="0" fontId="8" fillId="0" borderId="79" xfId="0" applyFont="1" applyBorder="1" applyProtection="1"/>
    <xf numFmtId="0" fontId="8" fillId="0" borderId="80" xfId="0" applyFont="1" applyBorder="1" applyProtection="1"/>
    <xf numFmtId="0" fontId="8" fillId="0" borderId="81" xfId="0" applyFont="1" applyBorder="1" applyProtection="1"/>
    <xf numFmtId="0" fontId="8" fillId="0" borderId="82" xfId="0" applyFont="1" applyBorder="1" applyProtection="1"/>
    <xf numFmtId="0" fontId="8" fillId="0" borderId="83" xfId="0" applyFont="1" applyBorder="1" applyProtection="1"/>
    <xf numFmtId="0" fontId="8" fillId="0" borderId="84" xfId="0" applyFont="1" applyBorder="1" applyAlignment="1" applyProtection="1">
      <alignment horizontal="centerContinuous" wrapText="1"/>
    </xf>
    <xf numFmtId="0" fontId="8" fillId="0" borderId="85" xfId="0" applyFont="1" applyBorder="1" applyAlignment="1" applyProtection="1">
      <alignment horizontal="centerContinuous"/>
    </xf>
    <xf numFmtId="0" fontId="20" fillId="0" borderId="87" xfId="0" applyFont="1" applyBorder="1" applyProtection="1"/>
    <xf numFmtId="0" fontId="20" fillId="0" borderId="88" xfId="0" applyFont="1" applyBorder="1" applyProtection="1"/>
    <xf numFmtId="0" fontId="20" fillId="0" borderId="90" xfId="0" applyFont="1" applyBorder="1" applyProtection="1"/>
    <xf numFmtId="0" fontId="20" fillId="0" borderId="80" xfId="0" applyFont="1" applyBorder="1" applyProtection="1"/>
    <xf numFmtId="0" fontId="20" fillId="0" borderId="0" xfId="0" applyFont="1" applyBorder="1" applyProtection="1"/>
    <xf numFmtId="0" fontId="20" fillId="0" borderId="81" xfId="0" applyFont="1" applyBorder="1" applyProtection="1"/>
    <xf numFmtId="0" fontId="8" fillId="0" borderId="93" xfId="0" applyFont="1" applyBorder="1" applyAlignment="1" applyProtection="1">
      <alignment horizontal="center"/>
    </xf>
    <xf numFmtId="0" fontId="8" fillId="0" borderId="94" xfId="0" applyFont="1" applyBorder="1" applyAlignment="1" applyProtection="1">
      <alignment horizontal="center"/>
    </xf>
    <xf numFmtId="0" fontId="8" fillId="0" borderId="80" xfId="0" applyFont="1" applyBorder="1" applyAlignment="1" applyProtection="1">
      <alignment horizontal="center"/>
    </xf>
    <xf numFmtId="0" fontId="8" fillId="0" borderId="96" xfId="0" applyFont="1" applyBorder="1" applyAlignment="1" applyProtection="1">
      <alignment horizontal="center"/>
    </xf>
    <xf numFmtId="0" fontId="8" fillId="0" borderId="98" xfId="0" applyFont="1" applyBorder="1" applyAlignment="1" applyProtection="1">
      <alignment horizontal="center"/>
    </xf>
    <xf numFmtId="0" fontId="8" fillId="0" borderId="81" xfId="0" applyFont="1" applyBorder="1" applyAlignment="1" applyProtection="1">
      <alignment horizontal="center"/>
    </xf>
    <xf numFmtId="0" fontId="56" fillId="0" borderId="100" xfId="0" applyFont="1" applyBorder="1" applyAlignment="1">
      <alignment horizontal="center"/>
    </xf>
    <xf numFmtId="0" fontId="8" fillId="0" borderId="102" xfId="0" applyFont="1" applyBorder="1" applyAlignment="1" applyProtection="1">
      <alignment horizontal="right"/>
    </xf>
    <xf numFmtId="0" fontId="8" fillId="0" borderId="103" xfId="0" applyFont="1" applyBorder="1" applyProtection="1"/>
    <xf numFmtId="0" fontId="8" fillId="0" borderId="104" xfId="0" applyFont="1" applyBorder="1" applyProtection="1"/>
    <xf numFmtId="0" fontId="8" fillId="0" borderId="85" xfId="0" applyFont="1" applyFill="1" applyBorder="1" applyProtection="1"/>
    <xf numFmtId="5" fontId="8" fillId="0" borderId="104" xfId="0" applyNumberFormat="1" applyFont="1" applyBorder="1" applyProtection="1"/>
    <xf numFmtId="5" fontId="8" fillId="0" borderId="85" xfId="0" applyNumberFormat="1" applyFont="1" applyBorder="1" applyProtection="1"/>
    <xf numFmtId="37" fontId="8" fillId="0" borderId="104" xfId="0" applyNumberFormat="1" applyFont="1" applyBorder="1" applyProtection="1"/>
    <xf numFmtId="37" fontId="8" fillId="0" borderId="85" xfId="0" applyNumberFormat="1" applyFont="1" applyBorder="1" applyProtection="1"/>
    <xf numFmtId="0" fontId="8" fillId="0" borderId="99" xfId="0" applyFont="1" applyBorder="1" applyAlignment="1" applyProtection="1">
      <alignment horizontal="center"/>
    </xf>
    <xf numFmtId="0" fontId="8" fillId="0" borderId="104" xfId="0" applyFont="1" applyFill="1" applyBorder="1" applyProtection="1"/>
    <xf numFmtId="37" fontId="8" fillId="0" borderId="107" xfId="0" applyNumberFormat="1" applyFont="1" applyFill="1" applyBorder="1" applyProtection="1"/>
    <xf numFmtId="37" fontId="8" fillId="0" borderId="108" xfId="0" applyNumberFormat="1" applyFont="1" applyFill="1" applyBorder="1" applyProtection="1"/>
    <xf numFmtId="37" fontId="8" fillId="0" borderId="10" xfId="0" applyNumberFormat="1" applyFont="1" applyFill="1" applyBorder="1" applyProtection="1"/>
    <xf numFmtId="37" fontId="8" fillId="0" borderId="101" xfId="0" applyNumberFormat="1" applyFont="1" applyFill="1" applyBorder="1" applyProtection="1"/>
    <xf numFmtId="37" fontId="8" fillId="0" borderId="83" xfId="0" applyNumberFormat="1" applyFont="1" applyFill="1" applyBorder="1" applyProtection="1"/>
    <xf numFmtId="37" fontId="8" fillId="0" borderId="42" xfId="0" applyNumberFormat="1" applyFont="1" applyFill="1" applyBorder="1" applyProtection="1"/>
    <xf numFmtId="37" fontId="8" fillId="0" borderId="104" xfId="0" applyNumberFormat="1" applyFont="1" applyFill="1" applyBorder="1" applyProtection="1"/>
    <xf numFmtId="37" fontId="8" fillId="0" borderId="85" xfId="0" applyNumberFormat="1" applyFont="1" applyFill="1" applyBorder="1" applyProtection="1"/>
    <xf numFmtId="0" fontId="8" fillId="0" borderId="109" xfId="0" applyFont="1" applyBorder="1" applyAlignment="1" applyProtection="1">
      <alignment horizontal="right"/>
    </xf>
    <xf numFmtId="0" fontId="8" fillId="0" borderId="94" xfId="0" applyFont="1" applyBorder="1" applyProtection="1"/>
    <xf numFmtId="0" fontId="8" fillId="0" borderId="110" xfId="0" applyFont="1" applyBorder="1" applyProtection="1"/>
    <xf numFmtId="37" fontId="8" fillId="0" borderId="110" xfId="0" applyNumberFormat="1" applyFont="1" applyBorder="1" applyProtection="1"/>
    <xf numFmtId="0" fontId="8" fillId="0" borderId="113" xfId="0" applyFont="1" applyBorder="1" applyAlignment="1" applyProtection="1">
      <alignment horizontal="right"/>
    </xf>
    <xf numFmtId="0" fontId="8" fillId="0" borderId="114" xfId="0" applyFont="1" applyBorder="1" applyProtection="1"/>
    <xf numFmtId="0" fontId="8" fillId="0" borderId="116" xfId="0" applyFont="1" applyBorder="1" applyProtection="1"/>
    <xf numFmtId="37" fontId="8" fillId="0" borderId="116" xfId="0" applyNumberFormat="1" applyFont="1" applyBorder="1" applyProtection="1"/>
    <xf numFmtId="0" fontId="0" fillId="0" borderId="0" xfId="0" applyFill="1"/>
    <xf numFmtId="0" fontId="0" fillId="0" borderId="117" xfId="0" applyBorder="1"/>
    <xf numFmtId="0" fontId="8" fillId="0" borderId="117" xfId="0" applyFont="1" applyBorder="1"/>
    <xf numFmtId="0" fontId="8" fillId="0" borderId="84" xfId="0" applyFont="1" applyBorder="1" applyAlignment="1" applyProtection="1">
      <alignment horizontal="centerContinuous"/>
    </xf>
    <xf numFmtId="0" fontId="8" fillId="0" borderId="88" xfId="0" applyFont="1" applyBorder="1" applyProtection="1"/>
    <xf numFmtId="0" fontId="8" fillId="0" borderId="90" xfId="0" applyFont="1" applyBorder="1" applyProtection="1"/>
    <xf numFmtId="0" fontId="8" fillId="0" borderId="120" xfId="0" applyFont="1" applyBorder="1" applyAlignment="1" applyProtection="1">
      <alignment horizontal="center"/>
    </xf>
    <xf numFmtId="0" fontId="56" fillId="0" borderId="95" xfId="0" applyFont="1" applyBorder="1" applyAlignment="1">
      <alignment horizontal="center"/>
    </xf>
    <xf numFmtId="0" fontId="8" fillId="0" borderId="121" xfId="0" applyFont="1" applyBorder="1" applyProtection="1"/>
    <xf numFmtId="0" fontId="8" fillId="0" borderId="122" xfId="0" applyFont="1" applyBorder="1" applyAlignment="1" applyProtection="1">
      <alignment horizontal="center"/>
    </xf>
    <xf numFmtId="0" fontId="56" fillId="0" borderId="99" xfId="0" applyFont="1" applyBorder="1" applyAlignment="1">
      <alignment horizontal="center"/>
    </xf>
    <xf numFmtId="0" fontId="8" fillId="0" borderId="123" xfId="0" applyFont="1" applyBorder="1" applyAlignment="1" applyProtection="1">
      <alignment horizontal="center"/>
    </xf>
    <xf numFmtId="0" fontId="8" fillId="0" borderId="122" xfId="0" applyFont="1" applyBorder="1" applyProtection="1"/>
    <xf numFmtId="0" fontId="8" fillId="0" borderId="101" xfId="0" applyFont="1" applyBorder="1" applyAlignment="1" applyProtection="1">
      <alignment horizontal="center"/>
    </xf>
    <xf numFmtId="0" fontId="8" fillId="0" borderId="124" xfId="0" applyFont="1" applyBorder="1" applyAlignment="1" applyProtection="1">
      <alignment horizontal="center"/>
    </xf>
    <xf numFmtId="0" fontId="8" fillId="0" borderId="125" xfId="0" applyFont="1" applyBorder="1" applyAlignment="1" applyProtection="1">
      <alignment horizontal="center"/>
    </xf>
    <xf numFmtId="0" fontId="56" fillId="0" borderId="126" xfId="0" applyFont="1" applyBorder="1" applyAlignment="1">
      <alignment horizontal="center"/>
    </xf>
    <xf numFmtId="0" fontId="8" fillId="0" borderId="127" xfId="0" applyFont="1" applyBorder="1" applyProtection="1"/>
    <xf numFmtId="0" fontId="8" fillId="0" borderId="102" xfId="0" applyFont="1" applyBorder="1" applyAlignment="1" applyProtection="1">
      <alignment horizontal="center"/>
    </xf>
    <xf numFmtId="0" fontId="8" fillId="0" borderId="129" xfId="0" applyFont="1" applyFill="1" applyBorder="1" applyProtection="1"/>
    <xf numFmtId="0" fontId="8" fillId="0" borderId="130" xfId="0" applyFont="1" applyFill="1" applyBorder="1" applyProtection="1"/>
    <xf numFmtId="0" fontId="8" fillId="0" borderId="131" xfId="0" applyFont="1" applyFill="1" applyBorder="1" applyProtection="1"/>
    <xf numFmtId="0" fontId="8" fillId="0" borderId="132" xfId="0" applyFont="1" applyFill="1" applyBorder="1" applyProtection="1"/>
    <xf numFmtId="176" fontId="8" fillId="0" borderId="133" xfId="0" applyNumberFormat="1" applyFont="1" applyBorder="1" applyProtection="1"/>
    <xf numFmtId="0" fontId="8" fillId="0" borderId="134" xfId="0" applyFont="1" applyBorder="1" applyAlignment="1" applyProtection="1">
      <alignment horizontal="center"/>
    </xf>
    <xf numFmtId="5" fontId="8" fillId="0" borderId="100" xfId="0" applyNumberFormat="1" applyFont="1" applyBorder="1" applyProtection="1"/>
    <xf numFmtId="5" fontId="8" fillId="0" borderId="133" xfId="0" applyNumberFormat="1" applyFont="1" applyBorder="1" applyProtection="1"/>
    <xf numFmtId="0" fontId="8" fillId="0" borderId="133" xfId="0" applyFont="1" applyBorder="1" applyProtection="1"/>
    <xf numFmtId="0" fontId="8" fillId="0" borderId="85" xfId="0" applyFont="1" applyBorder="1" applyAlignment="1" applyProtection="1">
      <alignment horizontal="center"/>
    </xf>
    <xf numFmtId="37" fontId="8" fillId="0" borderId="102" xfId="0" applyNumberFormat="1" applyFont="1" applyBorder="1" applyProtection="1"/>
    <xf numFmtId="37" fontId="8" fillId="0" borderId="133" xfId="0" applyNumberFormat="1" applyFont="1" applyBorder="1" applyProtection="1"/>
    <xf numFmtId="37" fontId="8" fillId="0" borderId="86" xfId="0" applyNumberFormat="1" applyFont="1" applyBorder="1" applyProtection="1"/>
    <xf numFmtId="37" fontId="8" fillId="0" borderId="135" xfId="0" applyNumberFormat="1" applyFont="1" applyFill="1" applyBorder="1" applyProtection="1"/>
    <xf numFmtId="37" fontId="8" fillId="0" borderId="130" xfId="0" applyNumberFormat="1" applyFont="1" applyFill="1" applyBorder="1" applyProtection="1"/>
    <xf numFmtId="37" fontId="8" fillId="0" borderId="131" xfId="0" applyNumberFormat="1" applyFont="1" applyFill="1" applyBorder="1" applyProtection="1"/>
    <xf numFmtId="37" fontId="8" fillId="0" borderId="82" xfId="0" applyNumberFormat="1" applyFont="1" applyFill="1" applyBorder="1" applyProtection="1"/>
    <xf numFmtId="37" fontId="8" fillId="0" borderId="126" xfId="0" applyNumberFormat="1" applyFont="1" applyFill="1" applyBorder="1" applyProtection="1"/>
    <xf numFmtId="37" fontId="8" fillId="0" borderId="89" xfId="0" applyNumberFormat="1" applyFont="1" applyFill="1" applyBorder="1" applyProtection="1"/>
    <xf numFmtId="37" fontId="8" fillId="0" borderId="136" xfId="0" applyNumberFormat="1" applyFont="1" applyBorder="1" applyProtection="1"/>
    <xf numFmtId="5" fontId="8" fillId="0" borderId="102" xfId="0" applyNumberFormat="1" applyFont="1" applyBorder="1" applyProtection="1"/>
    <xf numFmtId="37" fontId="8" fillId="0" borderId="84" xfId="0" applyNumberFormat="1" applyFont="1" applyFill="1" applyBorder="1" applyProtection="1"/>
    <xf numFmtId="37" fontId="8" fillId="0" borderId="133" xfId="0" applyNumberFormat="1" applyFont="1" applyFill="1" applyBorder="1" applyProtection="1"/>
    <xf numFmtId="37" fontId="8" fillId="0" borderId="102" xfId="0" applyNumberFormat="1" applyFont="1" applyFill="1" applyBorder="1" applyProtection="1"/>
    <xf numFmtId="37" fontId="8" fillId="0" borderId="26" xfId="0" applyNumberFormat="1" applyFont="1" applyFill="1" applyBorder="1" applyProtection="1"/>
    <xf numFmtId="37" fontId="8" fillId="0" borderId="137" xfId="0" applyNumberFormat="1" applyFont="1" applyFill="1" applyBorder="1" applyProtection="1"/>
    <xf numFmtId="0" fontId="8" fillId="0" borderId="113" xfId="0" applyFont="1" applyBorder="1" applyAlignment="1" applyProtection="1">
      <alignment horizontal="center"/>
    </xf>
    <xf numFmtId="0" fontId="8" fillId="0" borderId="115" xfId="0"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Fill="1"/>
    <xf numFmtId="0" fontId="56" fillId="0" borderId="95" xfId="0" applyFont="1" applyBorder="1"/>
    <xf numFmtId="0" fontId="56" fillId="0" borderId="92" xfId="0" applyFont="1" applyBorder="1"/>
    <xf numFmtId="0" fontId="56" fillId="0" borderId="0" xfId="0" applyFont="1"/>
    <xf numFmtId="0" fontId="56" fillId="0" borderId="0" xfId="0" applyFont="1" applyAlignment="1">
      <alignment horizontal="center"/>
    </xf>
    <xf numFmtId="0" fontId="9" fillId="0" borderId="103" xfId="0" applyFont="1" applyBorder="1" applyProtection="1"/>
    <xf numFmtId="0" fontId="8" fillId="22" borderId="104" xfId="0" applyFont="1" applyFill="1" applyBorder="1" applyProtection="1"/>
    <xf numFmtId="37" fontId="8" fillId="22" borderId="104" xfId="0" applyNumberFormat="1" applyFont="1" applyFill="1" applyBorder="1" applyProtection="1"/>
    <xf numFmtId="0" fontId="9" fillId="0" borderId="103" xfId="0" applyFont="1" applyFill="1" applyBorder="1" applyProtection="1"/>
    <xf numFmtId="0" fontId="8" fillId="0" borderId="103" xfId="0" applyFont="1" applyFill="1" applyBorder="1" applyProtection="1"/>
    <xf numFmtId="5" fontId="8" fillId="0" borderId="104" xfId="0" applyNumberFormat="1" applyFont="1" applyFill="1" applyBorder="1" applyProtection="1"/>
    <xf numFmtId="5" fontId="8" fillId="0" borderId="85" xfId="0" applyNumberFormat="1" applyFont="1" applyFill="1" applyBorder="1" applyProtection="1"/>
    <xf numFmtId="0" fontId="8" fillId="0" borderId="140" xfId="0" applyFont="1" applyBorder="1" applyProtection="1"/>
    <xf numFmtId="0" fontId="56" fillId="0" borderId="92" xfId="0" applyFont="1" applyBorder="1" applyAlignment="1">
      <alignment horizontal="center"/>
    </xf>
    <xf numFmtId="0" fontId="8" fillId="0" borderId="31" xfId="0" applyFont="1" applyBorder="1" applyAlignment="1" applyProtection="1"/>
    <xf numFmtId="0" fontId="8" fillId="0" borderId="10" xfId="0" applyFont="1" applyBorder="1" applyAlignment="1" applyProtection="1"/>
    <xf numFmtId="0" fontId="8" fillId="0" borderId="78" xfId="0" applyFont="1" applyBorder="1" applyAlignment="1" applyProtection="1">
      <alignment horizontal="left"/>
    </xf>
    <xf numFmtId="0" fontId="8" fillId="0" borderId="42" xfId="0" applyFont="1" applyBorder="1" applyAlignment="1" applyProtection="1">
      <alignment horizontal="centerContinuous" wrapText="1"/>
    </xf>
    <xf numFmtId="0" fontId="8" fillId="0" borderId="120" xfId="0" applyFont="1" applyBorder="1" applyAlignment="1" applyProtection="1">
      <alignment horizontal="left"/>
    </xf>
    <xf numFmtId="0" fontId="8" fillId="0" borderId="81" xfId="0" applyFont="1" applyBorder="1" applyAlignment="1" applyProtection="1">
      <alignment horizontal="centerContinuous"/>
    </xf>
    <xf numFmtId="0" fontId="8" fillId="0" borderId="80" xfId="0" applyFont="1" applyBorder="1" applyAlignment="1" applyProtection="1">
      <alignment horizontal="left"/>
    </xf>
    <xf numFmtId="0" fontId="8" fillId="0" borderId="80" xfId="0" applyFont="1" applyBorder="1" applyAlignment="1" applyProtection="1">
      <alignment horizontal="centerContinuous"/>
    </xf>
    <xf numFmtId="0" fontId="20" fillId="0" borderId="123" xfId="0" applyFont="1" applyBorder="1" applyProtection="1"/>
    <xf numFmtId="0" fontId="20" fillId="0" borderId="95" xfId="0" applyFont="1" applyBorder="1" applyProtection="1"/>
    <xf numFmtId="0" fontId="20" fillId="0" borderId="141" xfId="0" applyFont="1" applyBorder="1" applyProtection="1"/>
    <xf numFmtId="0" fontId="20" fillId="0" borderId="101" xfId="0" applyFont="1" applyBorder="1" applyProtection="1"/>
    <xf numFmtId="0" fontId="8" fillId="0" borderId="86" xfId="0" applyFont="1" applyBorder="1" applyAlignment="1" applyProtection="1">
      <alignment horizontal="center"/>
    </xf>
    <xf numFmtId="0" fontId="8" fillId="0" borderId="142" xfId="0" applyFont="1" applyBorder="1" applyAlignment="1" applyProtection="1">
      <alignment horizontal="center"/>
    </xf>
    <xf numFmtId="0" fontId="8" fillId="0" borderId="42" xfId="0" applyFont="1" applyBorder="1" applyAlignment="1" applyProtection="1"/>
    <xf numFmtId="0" fontId="8" fillId="0" borderId="46" xfId="0" applyFont="1" applyBorder="1" applyAlignment="1" applyProtection="1">
      <alignment horizontal="right"/>
    </xf>
    <xf numFmtId="0" fontId="8" fillId="0" borderId="42" xfId="0" applyFont="1" applyBorder="1" applyAlignment="1" applyProtection="1">
      <alignment horizontal="right"/>
    </xf>
    <xf numFmtId="0" fontId="8" fillId="0" borderId="120" xfId="0" applyFont="1" applyBorder="1" applyAlignment="1" applyProtection="1">
      <alignment horizontal="right"/>
    </xf>
    <xf numFmtId="0" fontId="8" fillId="0" borderId="31" xfId="0" applyFont="1" applyBorder="1" applyAlignment="1" applyProtection="1">
      <alignment horizontal="right"/>
    </xf>
    <xf numFmtId="0" fontId="8" fillId="0" borderId="31" xfId="0" applyFont="1" applyFill="1" applyBorder="1" applyAlignment="1" applyProtection="1">
      <alignment horizontal="right"/>
    </xf>
    <xf numFmtId="0" fontId="8" fillId="0" borderId="31" xfId="0" applyFont="1" applyFill="1" applyBorder="1" applyProtection="1"/>
    <xf numFmtId="0" fontId="8" fillId="0" borderId="80" xfId="0" applyFont="1" applyBorder="1" applyAlignment="1" applyProtection="1">
      <alignment horizontal="right"/>
    </xf>
    <xf numFmtId="0" fontId="8" fillId="0" borderId="0" xfId="0" applyFont="1" applyBorder="1" applyAlignment="1" applyProtection="1"/>
    <xf numFmtId="0" fontId="8" fillId="0" borderId="0" xfId="0" applyFont="1" applyFill="1" applyBorder="1" applyAlignment="1" applyProtection="1">
      <alignment horizontal="right"/>
    </xf>
    <xf numFmtId="0" fontId="8" fillId="0" borderId="0" xfId="0" applyFont="1" applyFill="1" applyBorder="1" applyProtection="1"/>
    <xf numFmtId="0" fontId="8" fillId="0" borderId="143" xfId="0" applyFont="1" applyBorder="1" applyAlignment="1" applyProtection="1">
      <alignment horizontal="right"/>
    </xf>
    <xf numFmtId="0" fontId="8" fillId="0" borderId="117" xfId="0" applyFont="1" applyBorder="1" applyAlignment="1" applyProtection="1">
      <alignment horizontal="right"/>
    </xf>
    <xf numFmtId="0" fontId="8" fillId="0" borderId="117" xfId="0" applyFont="1" applyBorder="1" applyProtection="1"/>
    <xf numFmtId="0" fontId="20" fillId="0" borderId="144" xfId="0" applyFont="1" applyBorder="1" applyProtection="1"/>
    <xf numFmtId="0" fontId="20" fillId="0" borderId="91" xfId="0" applyFont="1" applyBorder="1" applyProtection="1"/>
    <xf numFmtId="0" fontId="20" fillId="0" borderId="92" xfId="0" applyFont="1" applyBorder="1" applyProtection="1"/>
    <xf numFmtId="0" fontId="8" fillId="23" borderId="42" xfId="0" applyFont="1" applyFill="1" applyBorder="1" applyAlignment="1" applyProtection="1">
      <alignment horizontal="right"/>
    </xf>
    <xf numFmtId="0" fontId="8" fillId="23" borderId="103" xfId="0" applyFont="1" applyFill="1" applyBorder="1" applyProtection="1"/>
    <xf numFmtId="0" fontId="8" fillId="0" borderId="28" xfId="0" applyFont="1" applyBorder="1" applyAlignment="1" applyProtection="1">
      <alignment horizontal="right"/>
    </xf>
    <xf numFmtId="37" fontId="8" fillId="0" borderId="111" xfId="0" applyNumberFormat="1" applyFont="1" applyFill="1" applyBorder="1" applyProtection="1"/>
    <xf numFmtId="0" fontId="8" fillId="0" borderId="100" xfId="0" applyFont="1" applyBorder="1" applyAlignment="1" applyProtection="1">
      <alignment horizontal="right"/>
    </xf>
    <xf numFmtId="0" fontId="8" fillId="0" borderId="17" xfId="0" applyFont="1" applyBorder="1" applyAlignment="1" applyProtection="1">
      <alignment horizontal="right"/>
    </xf>
    <xf numFmtId="0" fontId="8" fillId="23" borderId="10" xfId="0" applyFont="1" applyFill="1" applyBorder="1" applyAlignment="1" applyProtection="1">
      <alignment horizontal="right"/>
    </xf>
    <xf numFmtId="0" fontId="8" fillId="23" borderId="119" xfId="0" applyFont="1" applyFill="1" applyBorder="1" applyProtection="1"/>
    <xf numFmtId="0" fontId="8" fillId="23" borderId="31" xfId="0" applyFont="1" applyFill="1" applyBorder="1" applyAlignment="1" applyProtection="1">
      <alignment horizontal="right"/>
    </xf>
    <xf numFmtId="0" fontId="8" fillId="23" borderId="94" xfId="0" applyFont="1" applyFill="1" applyBorder="1" applyProtection="1"/>
    <xf numFmtId="37" fontId="8" fillId="0" borderId="110" xfId="0" applyNumberFormat="1" applyFont="1" applyFill="1" applyBorder="1" applyProtection="1"/>
    <xf numFmtId="0" fontId="8" fillId="0" borderId="98" xfId="0" applyFont="1" applyBorder="1" applyAlignment="1" applyProtection="1">
      <alignment horizontal="right"/>
    </xf>
    <xf numFmtId="0" fontId="8" fillId="0" borderId="15" xfId="0" applyFont="1" applyBorder="1" applyAlignment="1" applyProtection="1">
      <alignment horizontal="right"/>
    </xf>
    <xf numFmtId="0" fontId="8" fillId="0" borderId="96" xfId="0" applyFont="1" applyFill="1" applyBorder="1" applyProtection="1"/>
    <xf numFmtId="0" fontId="8" fillId="0" borderId="99" xfId="0" applyFont="1" applyBorder="1" applyProtection="1"/>
    <xf numFmtId="37" fontId="8" fillId="0" borderId="99" xfId="0" applyNumberFormat="1" applyFont="1" applyFill="1" applyBorder="1" applyProtection="1"/>
    <xf numFmtId="37" fontId="8" fillId="0" borderId="81" xfId="0" applyNumberFormat="1" applyFont="1" applyFill="1" applyBorder="1" applyProtection="1"/>
    <xf numFmtId="0" fontId="8" fillId="0" borderId="145" xfId="0" applyFont="1" applyBorder="1" applyAlignment="1" applyProtection="1">
      <alignment horizontal="right"/>
    </xf>
    <xf numFmtId="0" fontId="8" fillId="0" borderId="146" xfId="0" applyFont="1" applyBorder="1" applyAlignment="1" applyProtection="1">
      <alignment horizontal="right"/>
    </xf>
    <xf numFmtId="0" fontId="8" fillId="0" borderId="147" xfId="0" applyFont="1" applyBorder="1" applyProtection="1"/>
    <xf numFmtId="0" fontId="8" fillId="0" borderId="148" xfId="0" applyFont="1" applyBorder="1" applyProtection="1"/>
    <xf numFmtId="37" fontId="8" fillId="0" borderId="149" xfId="0" applyNumberFormat="1" applyFont="1" applyBorder="1" applyProtection="1"/>
    <xf numFmtId="0" fontId="8" fillId="0" borderId="150" xfId="0" applyFont="1" applyBorder="1" applyProtection="1"/>
    <xf numFmtId="0" fontId="8" fillId="0" borderId="151" xfId="0" applyFont="1" applyBorder="1" applyProtection="1"/>
    <xf numFmtId="0" fontId="8" fillId="0" borderId="111" xfId="0" applyFont="1" applyBorder="1" applyProtection="1"/>
    <xf numFmtId="0" fontId="56" fillId="0" borderId="121" xfId="0" applyFont="1" applyBorder="1" applyAlignment="1">
      <alignment horizontal="center"/>
    </xf>
    <xf numFmtId="0" fontId="8" fillId="22" borderId="128" xfId="0" applyFont="1" applyFill="1" applyBorder="1" applyProtection="1"/>
    <xf numFmtId="5" fontId="8" fillId="0" borderId="128" xfId="0" applyNumberFormat="1" applyFont="1" applyBorder="1" applyProtection="1"/>
    <xf numFmtId="37" fontId="8" fillId="0" borderId="128" xfId="0" applyNumberFormat="1" applyFont="1" applyBorder="1" applyProtection="1"/>
    <xf numFmtId="37" fontId="8" fillId="0" borderId="153" xfId="0" applyNumberFormat="1" applyFont="1" applyFill="1" applyBorder="1" applyProtection="1"/>
    <xf numFmtId="37" fontId="8" fillId="0" borderId="124" xfId="0" applyNumberFormat="1" applyFont="1" applyFill="1" applyBorder="1" applyProtection="1"/>
    <xf numFmtId="37" fontId="8" fillId="0" borderId="128" xfId="0" applyNumberFormat="1" applyFont="1" applyFill="1" applyBorder="1" applyProtection="1"/>
    <xf numFmtId="37" fontId="8" fillId="22" borderId="128" xfId="0" applyNumberFormat="1" applyFont="1" applyFill="1" applyBorder="1" applyProtection="1"/>
    <xf numFmtId="37" fontId="8" fillId="0" borderId="154" xfId="0" applyNumberFormat="1" applyFont="1" applyBorder="1" applyProtection="1"/>
    <xf numFmtId="37" fontId="8" fillId="0" borderId="140" xfId="0" applyNumberFormat="1" applyFont="1" applyBorder="1" applyProtection="1"/>
    <xf numFmtId="0" fontId="49" fillId="0" borderId="0" xfId="0" applyFont="1"/>
    <xf numFmtId="0" fontId="8" fillId="0" borderId="0" xfId="0" applyFont="1" applyFill="1" applyProtection="1"/>
    <xf numFmtId="0" fontId="8" fillId="0" borderId="4" xfId="0" applyFont="1" applyFill="1" applyBorder="1" applyProtection="1"/>
    <xf numFmtId="0" fontId="8"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0" fillId="0" borderId="10" xfId="0" applyFont="1" applyFill="1" applyBorder="1" applyProtection="1"/>
    <xf numFmtId="164" fontId="8" fillId="0" borderId="136" xfId="0" applyNumberFormat="1" applyFont="1" applyBorder="1" applyAlignment="1" applyProtection="1">
      <alignment horizontal="center"/>
    </xf>
    <xf numFmtId="49" fontId="8" fillId="0" borderId="10" xfId="0" applyNumberFormat="1" applyFont="1" applyBorder="1" applyAlignment="1" applyProtection="1">
      <alignment horizontal="center"/>
    </xf>
    <xf numFmtId="0" fontId="8" fillId="0" borderId="80" xfId="0" applyNumberFormat="1" applyFont="1" applyBorder="1" applyProtection="1"/>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56" fillId="0" borderId="155" xfId="0" applyFont="1" applyBorder="1" applyAlignment="1">
      <alignment horizontal="center"/>
    </xf>
    <xf numFmtId="0" fontId="8" fillId="0" borderId="156" xfId="0" applyFont="1" applyBorder="1" applyAlignment="1" applyProtection="1">
      <alignment horizontal="center"/>
    </xf>
    <xf numFmtId="0" fontId="8" fillId="0" borderId="95" xfId="0" applyFont="1" applyBorder="1" applyAlignment="1" applyProtection="1">
      <alignment horizontal="center"/>
    </xf>
    <xf numFmtId="0" fontId="8" fillId="0" borderId="157" xfId="0" applyFont="1" applyBorder="1" applyAlignment="1" applyProtection="1">
      <alignment horizontal="center"/>
    </xf>
    <xf numFmtId="0" fontId="56" fillId="0" borderId="89" xfId="0" applyFont="1" applyBorder="1" applyAlignment="1">
      <alignment horizontal="center"/>
    </xf>
    <xf numFmtId="0" fontId="8" fillId="0" borderId="158" xfId="0" applyFont="1" applyFill="1" applyBorder="1" applyProtection="1"/>
    <xf numFmtId="0" fontId="8" fillId="0" borderId="136" xfId="0" applyFont="1" applyFill="1" applyBorder="1" applyProtection="1"/>
    <xf numFmtId="5" fontId="8" fillId="0" borderId="105" xfId="0" applyNumberFormat="1" applyFont="1" applyBorder="1" applyProtection="1"/>
    <xf numFmtId="37" fontId="8" fillId="0" borderId="155" xfId="0" applyNumberFormat="1" applyFont="1" applyFill="1" applyBorder="1" applyProtection="1"/>
    <xf numFmtId="37" fontId="8" fillId="0" borderId="88" xfId="0" applyNumberFormat="1" applyFont="1" applyFill="1" applyBorder="1" applyProtection="1"/>
    <xf numFmtId="37" fontId="8" fillId="0" borderId="101" xfId="0" applyNumberFormat="1" applyFont="1" applyBorder="1" applyProtection="1"/>
    <xf numFmtId="37" fontId="8" fillId="0" borderId="159" xfId="0" applyNumberFormat="1" applyFont="1" applyFill="1" applyBorder="1" applyProtection="1"/>
    <xf numFmtId="37" fontId="8" fillId="0" borderId="107" xfId="0" applyNumberFormat="1" applyFont="1" applyBorder="1" applyProtection="1"/>
    <xf numFmtId="0" fontId="8" fillId="0" borderId="160" xfId="0" applyFont="1" applyBorder="1" applyProtection="1"/>
    <xf numFmtId="164" fontId="8" fillId="0" borderId="161" xfId="0" applyNumberFormat="1" applyFont="1" applyBorder="1" applyAlignment="1" applyProtection="1">
      <alignment horizontal="center"/>
    </xf>
    <xf numFmtId="0" fontId="8" fillId="0" borderId="162" xfId="0" applyFont="1" applyBorder="1" applyAlignment="1" applyProtection="1">
      <alignment horizontal="center"/>
    </xf>
    <xf numFmtId="0" fontId="8" fillId="0" borderId="110" xfId="0" applyFont="1" applyBorder="1" applyAlignment="1" applyProtection="1">
      <alignment horizontal="center"/>
    </xf>
    <xf numFmtId="0" fontId="56" fillId="0" borderId="158" xfId="0" applyFont="1" applyBorder="1" applyAlignment="1"/>
    <xf numFmtId="0" fontId="8" fillId="0" borderId="163" xfId="0" applyFont="1" applyBorder="1" applyAlignment="1" applyProtection="1">
      <alignment horizontal="center"/>
    </xf>
    <xf numFmtId="0" fontId="56" fillId="0" borderId="142" xfId="0" applyFont="1" applyBorder="1" applyAlignment="1">
      <alignment horizontal="center"/>
    </xf>
    <xf numFmtId="0" fontId="57" fillId="0" borderId="80" xfId="0" applyFont="1" applyBorder="1" applyAlignment="1">
      <alignment horizontal="center"/>
    </xf>
    <xf numFmtId="0" fontId="8" fillId="0" borderId="165" xfId="0" applyFont="1" applyBorder="1" applyAlignment="1" applyProtection="1">
      <alignment horizontal="center"/>
    </xf>
    <xf numFmtId="0" fontId="0" fillId="0" borderId="213" xfId="0" applyBorder="1" applyProtection="1"/>
    <xf numFmtId="0" fontId="8" fillId="0" borderId="8" xfId="1" applyFont="1" applyBorder="1" applyProtection="1"/>
    <xf numFmtId="0" fontId="8" fillId="0" borderId="12" xfId="1" applyFont="1" applyBorder="1" applyProtection="1"/>
    <xf numFmtId="0" fontId="8" fillId="0" borderId="3" xfId="1" applyFont="1" applyBorder="1" applyAlignment="1" applyProtection="1">
      <alignment horizontal="center"/>
    </xf>
    <xf numFmtId="0" fontId="8" fillId="0" borderId="0" xfId="1" applyFont="1"/>
    <xf numFmtId="0" fontId="8" fillId="0" borderId="4" xfId="1" applyFont="1" applyBorder="1" applyProtection="1"/>
    <xf numFmtId="0" fontId="8" fillId="0" borderId="25" xfId="1" applyFont="1" applyBorder="1" applyProtection="1"/>
    <xf numFmtId="0" fontId="8" fillId="0" borderId="5" xfId="1" applyFont="1" applyBorder="1" applyProtection="1"/>
    <xf numFmtId="0" fontId="8" fillId="0" borderId="9" xfId="1" applyFont="1" applyBorder="1" applyProtection="1"/>
    <xf numFmtId="0" fontId="8" fillId="0" borderId="26" xfId="1" applyFont="1" applyBorder="1" applyProtection="1"/>
    <xf numFmtId="0" fontId="8" fillId="0" borderId="11" xfId="1" applyFont="1" applyBorder="1" applyAlignment="1" applyProtection="1">
      <alignment horizontal="center"/>
    </xf>
    <xf numFmtId="0" fontId="9" fillId="0" borderId="10" xfId="1" applyFont="1" applyBorder="1" applyAlignment="1" applyProtection="1">
      <alignment horizontal="centerContinuous"/>
    </xf>
    <xf numFmtId="0" fontId="9" fillId="0" borderId="11" xfId="1" applyFont="1" applyBorder="1" applyAlignment="1" applyProtection="1">
      <alignment horizontal="centerContinuous"/>
    </xf>
    <xf numFmtId="0" fontId="8" fillId="0" borderId="4" xfId="1" applyFont="1" applyBorder="1" applyAlignment="1" applyProtection="1">
      <alignment horizontal="left"/>
    </xf>
    <xf numFmtId="0" fontId="8" fillId="0" borderId="0" xfId="1" applyFont="1" applyAlignment="1" applyProtection="1">
      <alignment horizontal="left"/>
    </xf>
    <xf numFmtId="0" fontId="8" fillId="0" borderId="5" xfId="1" applyFont="1" applyBorder="1" applyAlignment="1" applyProtection="1">
      <alignment horizontal="left"/>
    </xf>
    <xf numFmtId="0" fontId="8" fillId="0" borderId="30" xfId="1" applyFont="1" applyBorder="1" applyProtection="1"/>
    <xf numFmtId="0" fontId="8" fillId="0" borderId="27" xfId="1" applyFont="1" applyBorder="1" applyAlignment="1" applyProtection="1">
      <alignment horizontal="center"/>
    </xf>
    <xf numFmtId="0" fontId="8" fillId="0" borderId="31" xfId="1" applyFont="1" applyBorder="1" applyAlignment="1" applyProtection="1">
      <alignment horizontal="center"/>
    </xf>
    <xf numFmtId="0" fontId="8" fillId="0" borderId="28" xfId="1" applyFont="1" applyBorder="1" applyAlignment="1" applyProtection="1">
      <alignment horizontal="center"/>
    </xf>
    <xf numFmtId="0" fontId="8" fillId="0" borderId="29" xfId="1" applyFont="1" applyBorder="1" applyAlignment="1" applyProtection="1">
      <alignment horizontal="center"/>
    </xf>
    <xf numFmtId="0" fontId="8" fillId="0" borderId="0" xfId="1" applyFont="1" applyAlignment="1" applyProtection="1">
      <alignment horizontal="center"/>
    </xf>
    <xf numFmtId="0" fontId="8" fillId="0" borderId="15" xfId="1" applyFont="1" applyBorder="1" applyAlignment="1" applyProtection="1">
      <alignment horizontal="center"/>
    </xf>
    <xf numFmtId="0" fontId="8" fillId="0" borderId="26" xfId="1" applyFont="1" applyBorder="1" applyAlignment="1" applyProtection="1">
      <alignment horizontal="center"/>
    </xf>
    <xf numFmtId="0" fontId="8" fillId="0" borderId="10" xfId="1" applyFont="1" applyBorder="1" applyAlignment="1" applyProtection="1">
      <alignment horizontal="center"/>
    </xf>
    <xf numFmtId="0" fontId="8" fillId="0" borderId="17" xfId="1" applyFont="1" applyBorder="1" applyAlignment="1" applyProtection="1">
      <alignment horizontal="center"/>
    </xf>
    <xf numFmtId="0" fontId="9" fillId="0" borderId="25" xfId="1" applyFont="1" applyBorder="1" applyAlignment="1" applyProtection="1">
      <alignment horizontal="center"/>
    </xf>
    <xf numFmtId="0" fontId="8" fillId="0" borderId="0" xfId="1" applyFont="1" applyProtection="1"/>
    <xf numFmtId="165" fontId="8" fillId="0" borderId="15" xfId="1" applyNumberFormat="1" applyFont="1" applyBorder="1" applyAlignment="1" applyProtection="1">
      <alignment horizontal="center"/>
    </xf>
    <xf numFmtId="165" fontId="8" fillId="0" borderId="0" xfId="1" applyNumberFormat="1" applyFont="1" applyProtection="1"/>
    <xf numFmtId="165" fontId="8" fillId="0" borderId="0" xfId="1" applyNumberFormat="1" applyFont="1" applyAlignment="1" applyProtection="1">
      <alignment horizontal="center"/>
    </xf>
    <xf numFmtId="0" fontId="8" fillId="0" borderId="5" xfId="1" applyFont="1" applyBorder="1" applyAlignment="1" applyProtection="1">
      <alignment horizontal="center"/>
    </xf>
    <xf numFmtId="0" fontId="10" fillId="0" borderId="5" xfId="1" applyFont="1" applyBorder="1" applyProtection="1"/>
    <xf numFmtId="0" fontId="8" fillId="0" borderId="4" xfId="1" applyFont="1" applyBorder="1" applyAlignment="1" applyProtection="1">
      <alignment horizontal="center"/>
    </xf>
    <xf numFmtId="0" fontId="8" fillId="0" borderId="25" xfId="1" applyFont="1" applyBorder="1" applyAlignment="1" applyProtection="1">
      <alignment horizontal="left"/>
    </xf>
    <xf numFmtId="0" fontId="8" fillId="0" borderId="15" xfId="1" applyFont="1" applyBorder="1" applyProtection="1"/>
    <xf numFmtId="0" fontId="48" fillId="0" borderId="5" xfId="1" applyFont="1" applyBorder="1" applyProtection="1"/>
    <xf numFmtId="0" fontId="8" fillId="0" borderId="36" xfId="1" applyFont="1" applyBorder="1" applyProtection="1"/>
    <xf numFmtId="0" fontId="8" fillId="0" borderId="1" xfId="1" applyFont="1" applyBorder="1" applyProtection="1"/>
    <xf numFmtId="0" fontId="8" fillId="0" borderId="35" xfId="1" applyFont="1" applyBorder="1" applyProtection="1"/>
    <xf numFmtId="0" fontId="10" fillId="0" borderId="7" xfId="1" applyFont="1" applyBorder="1" applyProtection="1"/>
    <xf numFmtId="0" fontId="10" fillId="0" borderId="0" xfId="1" applyFont="1" applyProtection="1"/>
    <xf numFmtId="0" fontId="8" fillId="0" borderId="0" xfId="1" applyFont="1" applyAlignment="1" applyProtection="1">
      <alignment horizontal="centerContinuous"/>
    </xf>
    <xf numFmtId="0" fontId="8" fillId="0" borderId="31" xfId="1" applyFont="1" applyBorder="1" applyProtection="1"/>
    <xf numFmtId="0" fontId="8" fillId="0" borderId="29" xfId="1" applyFont="1" applyBorder="1" applyProtection="1"/>
    <xf numFmtId="0" fontId="9" fillId="0" borderId="4" xfId="1" applyFont="1" applyBorder="1" applyAlignment="1" applyProtection="1">
      <alignment horizontal="centerContinuous"/>
    </xf>
    <xf numFmtId="0" fontId="9" fillId="0" borderId="0" xfId="1" applyFont="1" applyAlignment="1" applyProtection="1">
      <alignment horizontal="centerContinuous"/>
    </xf>
    <xf numFmtId="0" fontId="9" fillId="0" borderId="5" xfId="1" applyFont="1" applyBorder="1" applyAlignment="1" applyProtection="1">
      <alignment horizontal="centerContinuous"/>
    </xf>
    <xf numFmtId="0" fontId="9" fillId="0" borderId="25" xfId="1" applyFont="1" applyBorder="1" applyProtection="1"/>
    <xf numFmtId="0" fontId="8" fillId="0" borderId="0" xfId="1"/>
    <xf numFmtId="0" fontId="18" fillId="0" borderId="8" xfId="1" applyFont="1" applyBorder="1"/>
    <xf numFmtId="0" fontId="4" fillId="0" borderId="12" xfId="1" applyFont="1" applyBorder="1"/>
    <xf numFmtId="0" fontId="4" fillId="0" borderId="24" xfId="1" applyFont="1" applyBorder="1"/>
    <xf numFmtId="0" fontId="4" fillId="0" borderId="2" xfId="1" applyFont="1" applyBorder="1"/>
    <xf numFmtId="0" fontId="4" fillId="0" borderId="13" xfId="1" applyFont="1" applyBorder="1"/>
    <xf numFmtId="0" fontId="8" fillId="0" borderId="3" xfId="1" applyFont="1" applyBorder="1"/>
    <xf numFmtId="0" fontId="4" fillId="0" borderId="4" xfId="1" applyFont="1" applyBorder="1"/>
    <xf numFmtId="0" fontId="8" fillId="0" borderId="25" xfId="1" applyFont="1" applyBorder="1"/>
    <xf numFmtId="0" fontId="4" fillId="0" borderId="19" xfId="1" applyFont="1" applyBorder="1" applyAlignment="1">
      <alignment horizontal="center"/>
    </xf>
    <xf numFmtId="0" fontId="4" fillId="0" borderId="0" xfId="1" applyFont="1"/>
    <xf numFmtId="0" fontId="4" fillId="0" borderId="15" xfId="1" applyFont="1" applyBorder="1"/>
    <xf numFmtId="0" fontId="4" fillId="0" borderId="5" xfId="1" applyFont="1" applyBorder="1"/>
    <xf numFmtId="0" fontId="4" fillId="0" borderId="9" xfId="1" applyFont="1" applyBorder="1"/>
    <xf numFmtId="0" fontId="4" fillId="0" borderId="10" xfId="1" applyFont="1" applyBorder="1"/>
    <xf numFmtId="0" fontId="4" fillId="0" borderId="21" xfId="1" applyFont="1" applyBorder="1" applyAlignment="1">
      <alignment horizontal="center"/>
    </xf>
    <xf numFmtId="0" fontId="8" fillId="0" borderId="10" xfId="1" applyFont="1" applyBorder="1"/>
    <xf numFmtId="164" fontId="8" fillId="0" borderId="17" xfId="1" applyNumberFormat="1" applyFont="1" applyBorder="1" applyAlignment="1" applyProtection="1">
      <alignment horizontal="center"/>
    </xf>
    <xf numFmtId="49" fontId="8" fillId="0" borderId="22" xfId="1" applyNumberFormat="1" applyFont="1" applyBorder="1"/>
    <xf numFmtId="0" fontId="17" fillId="0" borderId="9" xfId="1" applyFont="1" applyBorder="1" applyAlignment="1">
      <alignment horizontal="centerContinuous"/>
    </xf>
    <xf numFmtId="0" fontId="4" fillId="0" borderId="10" xfId="1" applyFont="1" applyBorder="1" applyAlignment="1">
      <alignment horizontal="centerContinuous"/>
    </xf>
    <xf numFmtId="0" fontId="4" fillId="0" borderId="11" xfId="1" applyFont="1" applyBorder="1" applyAlignment="1">
      <alignment horizontal="centerContinuous"/>
    </xf>
    <xf numFmtId="0" fontId="4" fillId="0" borderId="18" xfId="1" applyFont="1" applyBorder="1" applyAlignment="1">
      <alignment horizontal="center"/>
    </xf>
    <xf numFmtId="0" fontId="4" fillId="0" borderId="0" xfId="1" applyFont="1" applyAlignment="1">
      <alignment horizontal="centerContinuous"/>
    </xf>
    <xf numFmtId="0" fontId="4" fillId="0" borderId="19" xfId="1" applyFont="1" applyBorder="1" applyAlignment="1">
      <alignment horizontal="centerContinuous"/>
    </xf>
    <xf numFmtId="0" fontId="4" fillId="0" borderId="16" xfId="1" applyFont="1" applyBorder="1" applyAlignment="1">
      <alignment horizontal="centerContinuous"/>
    </xf>
    <xf numFmtId="0" fontId="4" fillId="0" borderId="20" xfId="1" applyFont="1" applyBorder="1" applyAlignment="1">
      <alignment horizontal="center"/>
    </xf>
    <xf numFmtId="0" fontId="4" fillId="0" borderId="21" xfId="1" applyFont="1" applyBorder="1" applyAlignment="1">
      <alignment horizontal="centerContinuous"/>
    </xf>
    <xf numFmtId="0" fontId="4" fillId="0" borderId="22" xfId="1" applyFont="1" applyBorder="1" applyAlignment="1">
      <alignment horizontal="centerContinuous"/>
    </xf>
    <xf numFmtId="0" fontId="4" fillId="0" borderId="20" xfId="1" applyFont="1" applyBorder="1"/>
    <xf numFmtId="0" fontId="17" fillId="0" borderId="10" xfId="1" applyFont="1" applyBorder="1" applyAlignment="1">
      <alignment horizontal="center"/>
    </xf>
    <xf numFmtId="0" fontId="4" fillId="20" borderId="21" xfId="1" applyFont="1" applyFill="1" applyBorder="1" applyAlignment="1">
      <alignment horizontal="centerContinuous"/>
    </xf>
    <xf numFmtId="39" fontId="4" fillId="20" borderId="22" xfId="1" applyNumberFormat="1" applyFont="1" applyFill="1" applyBorder="1" applyAlignment="1" applyProtection="1">
      <alignment horizontal="centerContinuous"/>
    </xf>
    <xf numFmtId="0" fontId="4" fillId="0" borderId="10" xfId="1" applyFont="1" applyBorder="1" applyAlignment="1">
      <alignment horizontal="left"/>
    </xf>
    <xf numFmtId="0" fontId="4" fillId="0" borderId="21" xfId="1" applyFont="1" applyBorder="1" applyAlignment="1">
      <alignment horizontal="center" wrapText="1"/>
    </xf>
    <xf numFmtId="5" fontId="4" fillId="0" borderId="17" xfId="1" applyNumberFormat="1" applyFont="1" applyBorder="1" applyProtection="1"/>
    <xf numFmtId="5" fontId="4" fillId="0" borderId="22" xfId="1" applyNumberFormat="1" applyFont="1" applyBorder="1" applyProtection="1"/>
    <xf numFmtId="37" fontId="4" fillId="0" borderId="17" xfId="1" applyNumberFormat="1" applyFont="1" applyBorder="1" applyProtection="1"/>
    <xf numFmtId="37" fontId="4" fillId="0" borderId="22" xfId="1" applyNumberFormat="1" applyFont="1" applyBorder="1" applyProtection="1"/>
    <xf numFmtId="37" fontId="4" fillId="0" borderId="21" xfId="1" applyNumberFormat="1" applyFont="1" applyBorder="1" applyProtection="1"/>
    <xf numFmtId="0" fontId="4" fillId="0" borderId="20" xfId="1" applyFont="1" applyFill="1" applyBorder="1"/>
    <xf numFmtId="0" fontId="4" fillId="0" borderId="10" xfId="1" applyFont="1" applyFill="1" applyBorder="1" applyAlignment="1">
      <alignment horizontal="left"/>
    </xf>
    <xf numFmtId="0" fontId="4" fillId="0" borderId="10" xfId="1" applyFont="1" applyFill="1" applyBorder="1" applyAlignment="1">
      <alignment horizontal="centerContinuous"/>
    </xf>
    <xf numFmtId="0" fontId="17" fillId="0" borderId="10" xfId="1" applyFont="1" applyFill="1" applyBorder="1" applyAlignment="1">
      <alignment horizontal="center"/>
    </xf>
    <xf numFmtId="0" fontId="4" fillId="0" borderId="1" xfId="1" applyFont="1" applyFill="1" applyBorder="1" applyAlignment="1">
      <alignment horizontal="left"/>
    </xf>
    <xf numFmtId="0" fontId="4" fillId="0" borderId="1" xfId="1" applyFont="1" applyFill="1" applyBorder="1" applyAlignment="1">
      <alignment horizontal="centerContinuous"/>
    </xf>
    <xf numFmtId="0" fontId="4" fillId="0" borderId="38" xfId="1" applyFont="1" applyBorder="1" applyAlignment="1">
      <alignment horizontal="centerContinuous" wrapText="1"/>
    </xf>
    <xf numFmtId="5" fontId="4" fillId="0" borderId="38" xfId="1" applyNumberFormat="1" applyFont="1" applyBorder="1" applyAlignment="1" applyProtection="1">
      <alignment horizontal="right"/>
    </xf>
    <xf numFmtId="0" fontId="4" fillId="0" borderId="0" xfId="1" applyFont="1" applyBorder="1"/>
    <xf numFmtId="0" fontId="4" fillId="0" borderId="0" xfId="1" applyFont="1" applyBorder="1" applyAlignment="1">
      <alignment horizontal="left"/>
    </xf>
    <xf numFmtId="0" fontId="4" fillId="0" borderId="0" xfId="1" applyFont="1" applyBorder="1" applyAlignment="1">
      <alignment horizontal="centerContinuous"/>
    </xf>
    <xf numFmtId="0" fontId="4" fillId="0" borderId="0" xfId="1" applyFont="1" applyBorder="1" applyAlignment="1">
      <alignment horizontal="centerContinuous" wrapText="1"/>
    </xf>
    <xf numFmtId="5" fontId="4" fillId="0" borderId="0" xfId="1" applyNumberFormat="1" applyFont="1" applyBorder="1" applyAlignment="1" applyProtection="1">
      <alignment horizontal="right"/>
    </xf>
    <xf numFmtId="0" fontId="4" fillId="0" borderId="0" xfId="1" applyFont="1" applyAlignment="1">
      <alignment horizontal="left"/>
    </xf>
    <xf numFmtId="37" fontId="4" fillId="0" borderId="0" xfId="1" applyNumberFormat="1" applyFont="1" applyAlignment="1" applyProtection="1">
      <alignment horizontal="centerContinuous"/>
    </xf>
    <xf numFmtId="0" fontId="8" fillId="0" borderId="0" xfId="1" applyFont="1" applyAlignment="1">
      <alignment horizontal="centerContinuous"/>
    </xf>
    <xf numFmtId="37" fontId="4" fillId="0" borderId="0" xfId="1" applyNumberFormat="1" applyFont="1" applyProtection="1"/>
    <xf numFmtId="0" fontId="4" fillId="0" borderId="8" xfId="1" applyFont="1" applyBorder="1"/>
    <xf numFmtId="0" fontId="4" fillId="0" borderId="3" xfId="1" applyFont="1" applyBorder="1"/>
    <xf numFmtId="0" fontId="4" fillId="0" borderId="25" xfId="1" applyFont="1" applyBorder="1"/>
    <xf numFmtId="0" fontId="4" fillId="0" borderId="26" xfId="1" applyFont="1" applyBorder="1"/>
    <xf numFmtId="164" fontId="8" fillId="0" borderId="26" xfId="1" applyNumberFormat="1" applyFont="1" applyBorder="1" applyAlignment="1" applyProtection="1">
      <alignment horizontal="center"/>
    </xf>
    <xf numFmtId="49" fontId="8" fillId="0" borderId="22" xfId="1" applyNumberFormat="1" applyFont="1" applyBorder="1" applyAlignment="1" applyProtection="1">
      <alignment horizontal="center"/>
    </xf>
    <xf numFmtId="0" fontId="17" fillId="0" borderId="10" xfId="1" applyFont="1" applyBorder="1" applyAlignment="1">
      <alignment horizontal="centerContinuous"/>
    </xf>
    <xf numFmtId="0" fontId="4" fillId="0" borderId="18" xfId="1" applyFont="1" applyBorder="1"/>
    <xf numFmtId="0" fontId="4" fillId="0" borderId="21" xfId="1" applyFont="1" applyFill="1" applyBorder="1"/>
    <xf numFmtId="0" fontId="4" fillId="0" borderId="21" xfId="1" applyFont="1" applyFill="1" applyBorder="1" applyAlignment="1">
      <alignment horizontal="centerContinuous"/>
    </xf>
    <xf numFmtId="39" fontId="4" fillId="0" borderId="22" xfId="1" applyNumberFormat="1" applyFont="1" applyFill="1" applyBorder="1" applyAlignment="1" applyProtection="1">
      <alignment horizontal="centerContinuous"/>
    </xf>
    <xf numFmtId="0" fontId="4" fillId="0" borderId="21" xfId="1" applyFont="1" applyFill="1" applyBorder="1" applyAlignment="1">
      <alignment horizontal="center"/>
    </xf>
    <xf numFmtId="5" fontId="4" fillId="0" borderId="21" xfId="1" applyNumberFormat="1" applyFont="1" applyFill="1" applyBorder="1" applyProtection="1"/>
    <xf numFmtId="5" fontId="4" fillId="0" borderId="22" xfId="1" applyNumberFormat="1" applyFont="1" applyFill="1" applyBorder="1" applyProtection="1"/>
    <xf numFmtId="37" fontId="4" fillId="0" borderId="21" xfId="1" applyNumberFormat="1" applyFont="1" applyFill="1" applyBorder="1" applyProtection="1"/>
    <xf numFmtId="37" fontId="4" fillId="0" borderId="22" xfId="1" applyNumberFormat="1" applyFont="1" applyFill="1" applyBorder="1" applyProtection="1"/>
    <xf numFmtId="0" fontId="4" fillId="0" borderId="0" xfId="1" applyFont="1" applyFill="1" applyAlignment="1">
      <alignment horizontal="left"/>
    </xf>
    <xf numFmtId="0" fontId="4" fillId="0" borderId="0" xfId="1" applyFont="1" applyFill="1" applyAlignment="1">
      <alignment horizontal="centerContinuous"/>
    </xf>
    <xf numFmtId="0" fontId="4" fillId="0" borderId="19" xfId="1" applyFont="1" applyFill="1" applyBorder="1"/>
    <xf numFmtId="37" fontId="4" fillId="0" borderId="19" xfId="1" applyNumberFormat="1" applyFont="1" applyFill="1" applyBorder="1" applyProtection="1"/>
    <xf numFmtId="37" fontId="4" fillId="0" borderId="16" xfId="1" applyNumberFormat="1" applyFont="1" applyFill="1" applyBorder="1" applyProtection="1"/>
    <xf numFmtId="37" fontId="4" fillId="0" borderId="5" xfId="1" applyNumberFormat="1" applyFont="1" applyBorder="1" applyProtection="1"/>
    <xf numFmtId="0" fontId="4" fillId="0" borderId="6" xfId="1" applyFont="1" applyBorder="1"/>
    <xf numFmtId="0" fontId="4" fillId="0" borderId="1" xfId="1" applyFont="1" applyBorder="1"/>
    <xf numFmtId="0" fontId="4" fillId="0" borderId="1" xfId="1" applyFont="1" applyBorder="1" applyAlignment="1">
      <alignment horizontal="centerContinuous"/>
    </xf>
    <xf numFmtId="37" fontId="4" fillId="0" borderId="1" xfId="1" applyNumberFormat="1" applyFont="1" applyBorder="1" applyProtection="1"/>
    <xf numFmtId="37" fontId="4" fillId="0" borderId="7" xfId="1" applyNumberFormat="1" applyFont="1" applyBorder="1" applyProtection="1"/>
    <xf numFmtId="0" fontId="4" fillId="0" borderId="21" xfId="1" applyFont="1" applyBorder="1"/>
    <xf numFmtId="5" fontId="4" fillId="0" borderId="21" xfId="1" applyNumberFormat="1" applyFont="1" applyBorder="1" applyProtection="1"/>
    <xf numFmtId="0" fontId="55" fillId="0" borderId="21" xfId="1" applyFont="1" applyBorder="1" applyAlignment="1">
      <alignment horizontal="center"/>
    </xf>
    <xf numFmtId="39" fontId="4" fillId="20" borderId="208" xfId="1" applyNumberFormat="1" applyFont="1" applyFill="1" applyBorder="1" applyAlignment="1" applyProtection="1">
      <alignment horizontal="centerContinuous"/>
    </xf>
    <xf numFmtId="5" fontId="4" fillId="0" borderId="37" xfId="1" applyNumberFormat="1" applyFont="1" applyBorder="1" applyProtection="1"/>
    <xf numFmtId="0" fontId="8" fillId="0" borderId="0" xfId="1" applyFill="1"/>
    <xf numFmtId="0" fontId="4" fillId="0" borderId="0" xfId="1" applyFont="1" applyFill="1"/>
    <xf numFmtId="0" fontId="4" fillId="0" borderId="8" xfId="1" applyFont="1" applyFill="1" applyBorder="1"/>
    <xf numFmtId="0" fontId="4" fillId="0" borderId="4" xfId="1" applyFont="1" applyFill="1" applyBorder="1"/>
    <xf numFmtId="0" fontId="4" fillId="0" borderId="9" xfId="1" applyFont="1" applyFill="1" applyBorder="1"/>
    <xf numFmtId="0" fontId="17" fillId="0" borderId="9" xfId="1" applyFont="1" applyFill="1" applyBorder="1" applyAlignment="1">
      <alignment horizontal="centerContinuous"/>
    </xf>
    <xf numFmtId="0" fontId="4" fillId="0" borderId="18" xfId="1" applyFont="1" applyFill="1" applyBorder="1"/>
    <xf numFmtId="0" fontId="4" fillId="0" borderId="0" xfId="1" applyFont="1" applyFill="1" applyAlignment="1"/>
    <xf numFmtId="37" fontId="4" fillId="0" borderId="19" xfId="1" applyNumberFormat="1" applyFont="1" applyBorder="1" applyAlignment="1" applyProtection="1">
      <alignment horizontal="centerContinuous"/>
    </xf>
    <xf numFmtId="37" fontId="4" fillId="0" borderId="16" xfId="1" applyNumberFormat="1" applyFont="1" applyBorder="1" applyAlignment="1" applyProtection="1">
      <alignment horizontal="centerContinuous"/>
    </xf>
    <xf numFmtId="0" fontId="4" fillId="0" borderId="10" xfId="1" applyFont="1" applyFill="1" applyBorder="1" applyAlignment="1"/>
    <xf numFmtId="37" fontId="4" fillId="0" borderId="5" xfId="1" applyNumberFormat="1" applyFont="1" applyBorder="1" applyAlignment="1" applyProtection="1">
      <alignment horizontal="centerContinuous"/>
    </xf>
    <xf numFmtId="0" fontId="17" fillId="0" borderId="0" xfId="1" applyFont="1" applyAlignment="1">
      <alignment horizontal="left"/>
    </xf>
    <xf numFmtId="37" fontId="4" fillId="0" borderId="1" xfId="1" applyNumberFormat="1" applyFont="1" applyBorder="1" applyAlignment="1" applyProtection="1">
      <alignment horizontal="centerContinuous"/>
    </xf>
    <xf numFmtId="37" fontId="4" fillId="0" borderId="7" xfId="1" applyNumberFormat="1" applyFont="1" applyBorder="1" applyAlignment="1" applyProtection="1">
      <alignment horizontal="centerContinuous"/>
    </xf>
    <xf numFmtId="0" fontId="4" fillId="0" borderId="8" xfId="1" applyFont="1" applyBorder="1" applyProtection="1"/>
    <xf numFmtId="0" fontId="4" fillId="0" borderId="12" xfId="1" applyFont="1" applyBorder="1" applyProtection="1"/>
    <xf numFmtId="0" fontId="4" fillId="0" borderId="24" xfId="1" applyFont="1" applyBorder="1" applyProtection="1"/>
    <xf numFmtId="0" fontId="4" fillId="0" borderId="2" xfId="1" applyFont="1" applyBorder="1" applyProtection="1"/>
    <xf numFmtId="0" fontId="4" fillId="0" borderId="3" xfId="1" applyFont="1" applyBorder="1" applyProtection="1"/>
    <xf numFmtId="0" fontId="8" fillId="0" borderId="2" xfId="1" applyFont="1" applyBorder="1" applyProtection="1"/>
    <xf numFmtId="0" fontId="4" fillId="0" borderId="14" xfId="1" applyFont="1" applyBorder="1" applyProtection="1"/>
    <xf numFmtId="0" fontId="4" fillId="0" borderId="3" xfId="1" applyFont="1" applyBorder="1" applyAlignment="1" applyProtection="1">
      <alignment horizontal="center"/>
    </xf>
    <xf numFmtId="0" fontId="4" fillId="0" borderId="4" xfId="1" applyFont="1" applyBorder="1" applyProtection="1"/>
    <xf numFmtId="0" fontId="4" fillId="0" borderId="19" xfId="1" applyFont="1" applyBorder="1" applyAlignment="1" applyProtection="1">
      <alignment horizontal="center"/>
    </xf>
    <xf numFmtId="0" fontId="4" fillId="0" borderId="0" xfId="1" applyFont="1" applyProtection="1"/>
    <xf numFmtId="0" fontId="4" fillId="0" borderId="25" xfId="1" applyFont="1" applyBorder="1" applyProtection="1"/>
    <xf numFmtId="0" fontId="4" fillId="0" borderId="5" xfId="1" applyFont="1" applyBorder="1" applyProtection="1"/>
    <xf numFmtId="0" fontId="4" fillId="0" borderId="19" xfId="1" applyFont="1" applyBorder="1" applyProtection="1"/>
    <xf numFmtId="0" fontId="4" fillId="0" borderId="16" xfId="1" applyFont="1" applyBorder="1" applyProtection="1"/>
    <xf numFmtId="0" fontId="4" fillId="0" borderId="9" xfId="1" applyFont="1" applyBorder="1" applyProtection="1"/>
    <xf numFmtId="0" fontId="4" fillId="0" borderId="10" xfId="1" applyFont="1" applyBorder="1" applyProtection="1"/>
    <xf numFmtId="0" fontId="4" fillId="0" borderId="21" xfId="1" applyFont="1" applyBorder="1" applyAlignment="1" applyProtection="1">
      <alignment horizontal="center"/>
    </xf>
    <xf numFmtId="0" fontId="4" fillId="0" borderId="26" xfId="1" applyFont="1" applyBorder="1" applyProtection="1"/>
    <xf numFmtId="0" fontId="8" fillId="0" borderId="10" xfId="1" applyFont="1" applyBorder="1" applyProtection="1"/>
    <xf numFmtId="0" fontId="4" fillId="0" borderId="21" xfId="1" applyFont="1" applyBorder="1" applyProtection="1"/>
    <xf numFmtId="49" fontId="8" fillId="0" borderId="21" xfId="1" applyNumberFormat="1" applyFont="1" applyBorder="1" applyAlignment="1" applyProtection="1">
      <alignment horizontal="center"/>
    </xf>
    <xf numFmtId="0" fontId="4" fillId="0" borderId="11" xfId="1" applyFont="1" applyBorder="1" applyProtection="1"/>
    <xf numFmtId="0" fontId="4" fillId="0" borderId="9" xfId="1" applyFont="1" applyBorder="1" applyAlignment="1" applyProtection="1">
      <alignment horizontal="centerContinuous"/>
    </xf>
    <xf numFmtId="0" fontId="4" fillId="0" borderId="10" xfId="1" applyFont="1" applyBorder="1" applyAlignment="1" applyProtection="1">
      <alignment horizontal="centerContinuous"/>
    </xf>
    <xf numFmtId="0" fontId="4" fillId="0" borderId="11" xfId="1" applyFont="1" applyBorder="1" applyAlignment="1" applyProtection="1">
      <alignment horizontal="centerContinuous"/>
    </xf>
    <xf numFmtId="0" fontId="4" fillId="0" borderId="0" xfId="1" applyFont="1" applyAlignment="1" applyProtection="1">
      <alignment horizontal="centerContinuous"/>
    </xf>
    <xf numFmtId="0" fontId="4" fillId="0" borderId="4" xfId="1" applyFont="1" applyBorder="1" applyAlignment="1" applyProtection="1">
      <alignment horizontal="centerContinuous"/>
    </xf>
    <xf numFmtId="0" fontId="4" fillId="0" borderId="18" xfId="1" applyFont="1" applyBorder="1" applyProtection="1"/>
    <xf numFmtId="0" fontId="4" fillId="0" borderId="0" xfId="1" applyFont="1" applyAlignment="1" applyProtection="1">
      <alignment horizontal="center"/>
    </xf>
    <xf numFmtId="0" fontId="4" fillId="0" borderId="16" xfId="1" applyFont="1" applyBorder="1" applyAlignment="1" applyProtection="1">
      <alignment horizontal="center"/>
    </xf>
    <xf numFmtId="0" fontId="4" fillId="0" borderId="20" xfId="1" applyFont="1" applyBorder="1" applyProtection="1"/>
    <xf numFmtId="0" fontId="4" fillId="0" borderId="21" xfId="1" applyFont="1" applyBorder="1" applyAlignment="1" applyProtection="1">
      <alignment horizontal="centerContinuous"/>
    </xf>
    <xf numFmtId="0" fontId="4" fillId="0" borderId="22" xfId="1" applyFont="1" applyBorder="1" applyAlignment="1" applyProtection="1">
      <alignment horizontal="centerContinuous"/>
    </xf>
    <xf numFmtId="39" fontId="4" fillId="0" borderId="0" xfId="1" applyNumberFormat="1" applyFont="1" applyAlignment="1" applyProtection="1">
      <alignment horizontal="centerContinuous"/>
    </xf>
    <xf numFmtId="49" fontId="4" fillId="0" borderId="20" xfId="1" applyNumberFormat="1" applyFont="1" applyBorder="1" applyAlignment="1" applyProtection="1">
      <alignment horizontal="center"/>
    </xf>
    <xf numFmtId="0" fontId="4" fillId="0" borderId="10" xfId="1" applyFont="1" applyBorder="1" applyAlignment="1" applyProtection="1">
      <alignment horizontal="left"/>
    </xf>
    <xf numFmtId="5" fontId="4" fillId="0" borderId="21" xfId="1" applyNumberFormat="1" applyFont="1" applyBorder="1" applyAlignment="1" applyProtection="1"/>
    <xf numFmtId="5" fontId="4" fillId="0" borderId="22" xfId="1" applyNumberFormat="1" applyFont="1" applyBorder="1" applyAlignment="1" applyProtection="1"/>
    <xf numFmtId="0" fontId="17" fillId="0" borderId="10" xfId="1" applyFont="1" applyBorder="1" applyAlignment="1" applyProtection="1">
      <alignment horizontal="center"/>
    </xf>
    <xf numFmtId="0" fontId="4" fillId="5" borderId="21" xfId="1" applyFont="1" applyFill="1" applyBorder="1" applyProtection="1"/>
    <xf numFmtId="0" fontId="4" fillId="5" borderId="22" xfId="1" applyFont="1" applyFill="1" applyBorder="1" applyProtection="1"/>
    <xf numFmtId="37" fontId="4" fillId="5" borderId="21" xfId="1" applyNumberFormat="1" applyFont="1" applyFill="1" applyBorder="1" applyProtection="1"/>
    <xf numFmtId="37" fontId="4" fillId="5" borderId="22" xfId="1" applyNumberFormat="1" applyFont="1" applyFill="1" applyBorder="1" applyProtection="1"/>
    <xf numFmtId="0" fontId="8" fillId="0" borderId="0" xfId="1" applyAlignment="1">
      <alignment wrapText="1"/>
    </xf>
    <xf numFmtId="37" fontId="4" fillId="0" borderId="21" xfId="1" applyNumberFormat="1" applyFont="1" applyBorder="1" applyAlignment="1" applyProtection="1">
      <alignment horizontal="centerContinuous"/>
    </xf>
    <xf numFmtId="37" fontId="4" fillId="0" borderId="11" xfId="1" applyNumberFormat="1" applyFont="1" applyBorder="1" applyAlignment="1" applyProtection="1">
      <alignment horizontal="centerContinuous"/>
    </xf>
    <xf numFmtId="37" fontId="4" fillId="0" borderId="26" xfId="1" applyNumberFormat="1" applyFont="1" applyBorder="1" applyAlignment="1" applyProtection="1">
      <alignment horizontal="centerContinuous"/>
    </xf>
    <xf numFmtId="0" fontId="4" fillId="0" borderId="29" xfId="1" applyFont="1" applyBorder="1" applyProtection="1"/>
    <xf numFmtId="0" fontId="4" fillId="0" borderId="33" xfId="1" applyFont="1" applyBorder="1" applyProtection="1"/>
    <xf numFmtId="37" fontId="4" fillId="0" borderId="39" xfId="1" applyNumberFormat="1" applyFont="1" applyBorder="1" applyAlignment="1" applyProtection="1">
      <alignment horizontal="centerContinuous"/>
    </xf>
    <xf numFmtId="0" fontId="4" fillId="0" borderId="18" xfId="1" applyFont="1" applyBorder="1" applyAlignment="1" applyProtection="1">
      <alignment horizontal="center"/>
    </xf>
    <xf numFmtId="37" fontId="4" fillId="0" borderId="19" xfId="1" applyNumberFormat="1" applyFont="1" applyBorder="1" applyAlignment="1" applyProtection="1">
      <alignment horizontal="center"/>
    </xf>
    <xf numFmtId="0" fontId="4" fillId="0" borderId="15" xfId="1" applyFont="1" applyBorder="1" applyAlignment="1" applyProtection="1">
      <alignment horizontal="center"/>
    </xf>
    <xf numFmtId="0" fontId="4" fillId="0" borderId="25" xfId="1" applyFont="1" applyBorder="1" applyAlignment="1" applyProtection="1">
      <alignment horizontal="center"/>
    </xf>
    <xf numFmtId="37" fontId="4" fillId="0" borderId="19" xfId="1" applyNumberFormat="1" applyFont="1" applyBorder="1" applyProtection="1"/>
    <xf numFmtId="37" fontId="4" fillId="0" borderId="16" xfId="1" applyNumberFormat="1" applyFont="1" applyBorder="1" applyProtection="1"/>
    <xf numFmtId="37" fontId="4" fillId="0" borderId="15" xfId="1" applyNumberFormat="1" applyFont="1" applyBorder="1" applyProtection="1"/>
    <xf numFmtId="0" fontId="4" fillId="0" borderId="10" xfId="1" applyFont="1" applyBorder="1" applyAlignment="1" applyProtection="1">
      <alignment horizontal="center"/>
    </xf>
    <xf numFmtId="37" fontId="4" fillId="0" borderId="21" xfId="1" applyNumberFormat="1" applyFont="1" applyBorder="1" applyAlignment="1" applyProtection="1">
      <alignment horizontal="center"/>
    </xf>
    <xf numFmtId="37" fontId="4" fillId="0" borderId="22" xfId="1" applyNumberFormat="1" applyFont="1" applyBorder="1" applyAlignment="1" applyProtection="1">
      <alignment horizontal="center"/>
    </xf>
    <xf numFmtId="0" fontId="4" fillId="0" borderId="20" xfId="1" applyFont="1" applyBorder="1" applyAlignment="1" applyProtection="1">
      <alignment horizontal="center"/>
    </xf>
    <xf numFmtId="0" fontId="4" fillId="0" borderId="26" xfId="1" applyFont="1" applyBorder="1" applyAlignment="1" applyProtection="1">
      <alignment horizontal="center"/>
    </xf>
    <xf numFmtId="37" fontId="4" fillId="0" borderId="17" xfId="1" applyNumberFormat="1" applyFont="1" applyBorder="1" applyAlignment="1" applyProtection="1">
      <alignment horizontal="center"/>
    </xf>
    <xf numFmtId="0" fontId="4" fillId="5" borderId="20" xfId="1" applyFont="1" applyFill="1" applyBorder="1" applyAlignment="1" applyProtection="1">
      <alignment horizontal="centerContinuous"/>
    </xf>
    <xf numFmtId="0" fontId="4" fillId="5" borderId="26" xfId="1" applyFont="1" applyFill="1" applyBorder="1" applyAlignment="1" applyProtection="1">
      <alignment horizontal="centerContinuous"/>
    </xf>
    <xf numFmtId="0" fontId="4" fillId="5" borderId="10" xfId="1" applyFont="1" applyFill="1" applyBorder="1" applyAlignment="1" applyProtection="1">
      <alignment horizontal="centerContinuous"/>
    </xf>
    <xf numFmtId="37" fontId="4" fillId="5" borderId="17" xfId="1" applyNumberFormat="1" applyFont="1" applyFill="1" applyBorder="1" applyProtection="1"/>
    <xf numFmtId="0" fontId="4" fillId="0" borderId="22" xfId="1" applyFont="1" applyBorder="1" applyProtection="1"/>
    <xf numFmtId="5" fontId="4" fillId="0" borderId="20" xfId="1" applyNumberFormat="1" applyFont="1" applyBorder="1" applyAlignment="1" applyProtection="1"/>
    <xf numFmtId="5" fontId="4" fillId="0" borderId="26" xfId="1" applyNumberFormat="1" applyFont="1" applyBorder="1" applyAlignment="1" applyProtection="1"/>
    <xf numFmtId="5" fontId="4" fillId="0" borderId="10" xfId="1" applyNumberFormat="1" applyFont="1" applyBorder="1" applyAlignment="1" applyProtection="1"/>
    <xf numFmtId="37" fontId="4" fillId="0" borderId="20" xfId="1" applyNumberFormat="1" applyFont="1" applyBorder="1" applyAlignment="1" applyProtection="1"/>
    <xf numFmtId="37" fontId="4" fillId="0" borderId="26" xfId="1" applyNumberFormat="1" applyFont="1" applyBorder="1" applyAlignment="1" applyProtection="1"/>
    <xf numFmtId="37" fontId="4" fillId="0" borderId="10" xfId="1" applyNumberFormat="1" applyFont="1" applyBorder="1" applyAlignment="1" applyProtection="1"/>
    <xf numFmtId="0" fontId="4" fillId="0" borderId="0" xfId="1" applyFont="1" applyAlignment="1" applyProtection="1">
      <alignment horizontal="left"/>
    </xf>
    <xf numFmtId="37" fontId="4" fillId="0" borderId="18" xfId="1" applyNumberFormat="1" applyFont="1" applyBorder="1" applyAlignment="1" applyProtection="1"/>
    <xf numFmtId="37" fontId="4" fillId="0" borderId="25" xfId="1" applyNumberFormat="1" applyFont="1" applyBorder="1" applyAlignment="1" applyProtection="1"/>
    <xf numFmtId="37" fontId="4" fillId="0" borderId="0" xfId="1" applyNumberFormat="1" applyFont="1" applyAlignment="1" applyProtection="1"/>
    <xf numFmtId="37" fontId="4" fillId="0" borderId="9" xfId="1" applyNumberFormat="1" applyFont="1" applyBorder="1" applyProtection="1"/>
    <xf numFmtId="0" fontId="4" fillId="0" borderId="18" xfId="1" applyFont="1" applyBorder="1" applyAlignment="1" applyProtection="1">
      <alignment horizontal="centerContinuous"/>
    </xf>
    <xf numFmtId="0" fontId="4" fillId="0" borderId="25" xfId="1" applyFont="1" applyBorder="1" applyAlignment="1" applyProtection="1">
      <alignment horizontal="centerContinuous"/>
    </xf>
    <xf numFmtId="5" fontId="4" fillId="0" borderId="9" xfId="1" applyNumberFormat="1" applyFont="1" applyBorder="1" applyProtection="1"/>
    <xf numFmtId="5" fontId="4" fillId="0" borderId="20" xfId="1" applyNumberFormat="1" applyFont="1" applyBorder="1" applyProtection="1"/>
    <xf numFmtId="175" fontId="4" fillId="0" borderId="0" xfId="1" applyNumberFormat="1" applyFont="1" applyProtection="1"/>
    <xf numFmtId="0" fontId="4" fillId="0" borderId="6" xfId="1" applyFont="1" applyBorder="1" applyProtection="1"/>
    <xf numFmtId="0" fontId="4" fillId="0" borderId="1" xfId="1" applyFont="1" applyBorder="1" applyProtection="1"/>
    <xf numFmtId="0" fontId="4" fillId="0" borderId="1" xfId="1" applyFont="1" applyBorder="1" applyAlignment="1" applyProtection="1">
      <alignment horizontal="centerContinuous"/>
    </xf>
    <xf numFmtId="0" fontId="4" fillId="0" borderId="7" xfId="1" applyFont="1" applyBorder="1" applyProtection="1"/>
    <xf numFmtId="0" fontId="8" fillId="0" borderId="6" xfId="1" applyFont="1" applyBorder="1" applyProtection="1"/>
    <xf numFmtId="0" fontId="4" fillId="0" borderId="13" xfId="1" applyFont="1" applyBorder="1" applyProtection="1"/>
    <xf numFmtId="0" fontId="8" fillId="0" borderId="5" xfId="1" applyBorder="1" applyAlignment="1">
      <alignment wrapText="1"/>
    </xf>
    <xf numFmtId="0" fontId="8" fillId="0" borderId="0" xfId="1" applyAlignment="1"/>
    <xf numFmtId="0" fontId="4" fillId="0" borderId="16" xfId="1" applyFont="1" applyBorder="1" applyAlignment="1" applyProtection="1">
      <alignment horizontal="centerContinuous"/>
    </xf>
    <xf numFmtId="0" fontId="4" fillId="0" borderId="22" xfId="1" applyFont="1" applyBorder="1" applyAlignment="1" applyProtection="1">
      <alignment horizontal="center"/>
    </xf>
    <xf numFmtId="37" fontId="4" fillId="0" borderId="10" xfId="1" applyNumberFormat="1" applyFont="1" applyBorder="1" applyProtection="1"/>
    <xf numFmtId="37" fontId="4" fillId="2" borderId="22" xfId="1" applyNumberFormat="1" applyFont="1" applyFill="1" applyBorder="1" applyProtection="1"/>
    <xf numFmtId="0" fontId="4" fillId="0" borderId="10" xfId="1" applyFont="1" applyFill="1" applyBorder="1" applyAlignment="1" applyProtection="1">
      <alignment horizontal="left"/>
    </xf>
    <xf numFmtId="0" fontId="4" fillId="0" borderId="10" xfId="1" applyFont="1" applyFill="1" applyBorder="1" applyAlignment="1" applyProtection="1">
      <alignment horizontal="centerContinuous"/>
    </xf>
    <xf numFmtId="0" fontId="4" fillId="0" borderId="10" xfId="1" applyFont="1" applyFill="1" applyBorder="1" applyProtection="1"/>
    <xf numFmtId="0" fontId="4" fillId="0" borderId="23" xfId="1" applyFont="1" applyBorder="1" applyProtection="1"/>
    <xf numFmtId="0" fontId="4" fillId="0" borderId="1" xfId="1" applyFont="1" applyBorder="1" applyAlignment="1" applyProtection="1">
      <alignment horizontal="left"/>
    </xf>
    <xf numFmtId="0" fontId="4" fillId="0" borderId="4" xfId="1" quotePrefix="1" applyFont="1" applyBorder="1" applyAlignment="1" applyProtection="1">
      <alignment horizontal="right"/>
    </xf>
    <xf numFmtId="0" fontId="4" fillId="0" borderId="4" xfId="1" applyFont="1" applyBorder="1" applyAlignment="1" applyProtection="1">
      <alignment horizontal="right"/>
    </xf>
    <xf numFmtId="0" fontId="4" fillId="0" borderId="0" xfId="1" applyFont="1" applyAlignment="1" applyProtection="1">
      <alignment vertical="top" wrapText="1"/>
    </xf>
    <xf numFmtId="0" fontId="4" fillId="0" borderId="5" xfId="1" applyFont="1" applyBorder="1" applyAlignment="1" applyProtection="1">
      <alignment vertical="top" wrapText="1"/>
    </xf>
    <xf numFmtId="0" fontId="8" fillId="0" borderId="5" xfId="1" applyBorder="1" applyAlignment="1"/>
    <xf numFmtId="0" fontId="8" fillId="0" borderId="10" xfId="1" applyBorder="1" applyAlignment="1"/>
    <xf numFmtId="0" fontId="8" fillId="0" borderId="11" xfId="1" applyBorder="1" applyAlignment="1"/>
    <xf numFmtId="0" fontId="4" fillId="0" borderId="5" xfId="1" applyFont="1" applyBorder="1" applyAlignment="1" applyProtection="1">
      <alignment horizontal="centerContinuous"/>
    </xf>
    <xf numFmtId="39" fontId="4" fillId="0" borderId="5" xfId="1" applyNumberFormat="1" applyFont="1" applyBorder="1" applyAlignment="1" applyProtection="1">
      <alignment horizontal="centerContinuous"/>
    </xf>
    <xf numFmtId="37" fontId="4" fillId="0" borderId="0" xfId="1" applyNumberFormat="1" applyFont="1" applyAlignment="1" applyProtection="1">
      <alignment horizontal="right"/>
    </xf>
    <xf numFmtId="5" fontId="8" fillId="0" borderId="0" xfId="1" applyNumberFormat="1" applyFont="1" applyProtection="1"/>
    <xf numFmtId="0" fontId="8" fillId="0" borderId="117" xfId="1" applyBorder="1"/>
    <xf numFmtId="0" fontId="8" fillId="0" borderId="117" xfId="1" applyFont="1" applyBorder="1"/>
    <xf numFmtId="0" fontId="8" fillId="0" borderId="74" xfId="1" applyFont="1" applyBorder="1" applyProtection="1"/>
    <xf numFmtId="0" fontId="8" fillId="0" borderId="75" xfId="1" applyFont="1" applyBorder="1" applyProtection="1"/>
    <xf numFmtId="0" fontId="8" fillId="0" borderId="76" xfId="1" applyFont="1" applyBorder="1" applyProtection="1"/>
    <xf numFmtId="0" fontId="8" fillId="0" borderId="77" xfId="1" applyFont="1" applyBorder="1" applyProtection="1"/>
    <xf numFmtId="0" fontId="8" fillId="0" borderId="118" xfId="1" applyFont="1" applyBorder="1" applyProtection="1"/>
    <xf numFmtId="0" fontId="8" fillId="0" borderId="79" xfId="1" applyFont="1" applyBorder="1" applyProtection="1"/>
    <xf numFmtId="0" fontId="8" fillId="0" borderId="78" xfId="1" applyFont="1" applyBorder="1" applyProtection="1"/>
    <xf numFmtId="0" fontId="8" fillId="0" borderId="80" xfId="1" applyFont="1" applyBorder="1" applyProtection="1"/>
    <xf numFmtId="0" fontId="8" fillId="0" borderId="0" xfId="1" applyFont="1" applyBorder="1" applyProtection="1"/>
    <xf numFmtId="0" fontId="8" fillId="0" borderId="96" xfId="1" applyFont="1" applyBorder="1" applyProtection="1"/>
    <xf numFmtId="0" fontId="8" fillId="0" borderId="81" xfId="1" applyFont="1" applyBorder="1" applyProtection="1"/>
    <xf numFmtId="0" fontId="8" fillId="0" borderId="19" xfId="1" applyFont="1" applyBorder="1" applyProtection="1"/>
    <xf numFmtId="0" fontId="8" fillId="0" borderId="82" xfId="1" applyFont="1" applyBorder="1" applyProtection="1"/>
    <xf numFmtId="0" fontId="8" fillId="0" borderId="119" xfId="1" applyFont="1" applyBorder="1" applyProtection="1"/>
    <xf numFmtId="0" fontId="8" fillId="0" borderId="83" xfId="1" applyFont="1" applyBorder="1" applyProtection="1"/>
    <xf numFmtId="0" fontId="8" fillId="0" borderId="84" xfId="1" applyFont="1" applyBorder="1" applyAlignment="1" applyProtection="1">
      <alignment horizontal="centerContinuous"/>
    </xf>
    <xf numFmtId="0" fontId="8" fillId="0" borderId="42" xfId="1" applyFont="1" applyBorder="1" applyAlignment="1" applyProtection="1">
      <alignment horizontal="centerContinuous"/>
    </xf>
    <xf numFmtId="0" fontId="8" fillId="0" borderId="39" xfId="1" applyFont="1" applyBorder="1" applyAlignment="1" applyProtection="1">
      <alignment horizontal="centerContinuous"/>
    </xf>
    <xf numFmtId="0" fontId="8" fillId="0" borderId="85" xfId="1" applyFont="1" applyBorder="1" applyAlignment="1" applyProtection="1">
      <alignment horizontal="centerContinuous"/>
    </xf>
    <xf numFmtId="0" fontId="20" fillId="0" borderId="80" xfId="1" applyFont="1" applyBorder="1" applyProtection="1"/>
    <xf numFmtId="0" fontId="20" fillId="0" borderId="0" xfId="1" applyFont="1" applyBorder="1" applyProtection="1"/>
    <xf numFmtId="0" fontId="20" fillId="0" borderId="81" xfId="1" applyFont="1" applyBorder="1" applyProtection="1"/>
    <xf numFmtId="0" fontId="8" fillId="0" borderId="88" xfId="1" applyFont="1" applyBorder="1" applyProtection="1"/>
    <xf numFmtId="0" fontId="8" fillId="0" borderId="90" xfId="1" applyFont="1" applyBorder="1" applyProtection="1"/>
    <xf numFmtId="0" fontId="8" fillId="0" borderId="120" xfId="1" applyFont="1" applyBorder="1" applyAlignment="1" applyProtection="1">
      <alignment horizontal="center"/>
    </xf>
    <xf numFmtId="0" fontId="8" fillId="0" borderId="94" xfId="1" applyFont="1" applyBorder="1" applyAlignment="1" applyProtection="1">
      <alignment horizontal="center"/>
    </xf>
    <xf numFmtId="0" fontId="8" fillId="0" borderId="95" xfId="1" applyBorder="1"/>
    <xf numFmtId="0" fontId="8" fillId="0" borderId="121" xfId="1" applyBorder="1"/>
    <xf numFmtId="0" fontId="8" fillId="0" borderId="98" xfId="1" applyFont="1" applyBorder="1" applyAlignment="1" applyProtection="1">
      <alignment horizontal="center"/>
    </xf>
    <xf numFmtId="0" fontId="8" fillId="0" borderId="0" xfId="1" applyFont="1" applyBorder="1" applyAlignment="1" applyProtection="1">
      <alignment horizontal="center"/>
    </xf>
    <xf numFmtId="0" fontId="8" fillId="0" borderId="19" xfId="1" applyFont="1" applyBorder="1" applyAlignment="1" applyProtection="1">
      <alignment horizontal="center"/>
    </xf>
    <xf numFmtId="0" fontId="56" fillId="0" borderId="95" xfId="1" applyFont="1" applyBorder="1" applyAlignment="1">
      <alignment horizontal="center"/>
    </xf>
    <xf numFmtId="0" fontId="8" fillId="0" borderId="121" xfId="1" applyFont="1" applyBorder="1" applyProtection="1"/>
    <xf numFmtId="0" fontId="8" fillId="0" borderId="80" xfId="1" applyFont="1" applyBorder="1" applyAlignment="1" applyProtection="1">
      <alignment horizontal="center"/>
    </xf>
    <xf numFmtId="0" fontId="8" fillId="0" borderId="96" xfId="1" applyFont="1" applyBorder="1" applyAlignment="1" applyProtection="1">
      <alignment horizontal="center"/>
    </xf>
    <xf numFmtId="0" fontId="8" fillId="0" borderId="99" xfId="1" applyFont="1" applyBorder="1" applyAlignment="1" applyProtection="1">
      <alignment horizontal="center"/>
    </xf>
    <xf numFmtId="0" fontId="8" fillId="0" borderId="122" xfId="1" applyFont="1" applyBorder="1" applyAlignment="1" applyProtection="1">
      <alignment horizontal="center"/>
    </xf>
    <xf numFmtId="0" fontId="56" fillId="0" borderId="99" xfId="1" applyFont="1" applyBorder="1" applyAlignment="1">
      <alignment horizontal="center"/>
    </xf>
    <xf numFmtId="0" fontId="8" fillId="0" borderId="123" xfId="1" applyFont="1" applyBorder="1" applyAlignment="1" applyProtection="1">
      <alignment horizontal="center"/>
    </xf>
    <xf numFmtId="0" fontId="8" fillId="0" borderId="122" xfId="1" applyFont="1" applyBorder="1" applyProtection="1"/>
    <xf numFmtId="0" fontId="8" fillId="0" borderId="80" xfId="1" applyBorder="1"/>
    <xf numFmtId="0" fontId="8" fillId="0" borderId="119" xfId="1" applyFont="1" applyBorder="1" applyAlignment="1" applyProtection="1">
      <alignment horizontal="center"/>
    </xf>
    <xf numFmtId="0" fontId="8" fillId="0" borderId="101" xfId="1" applyFont="1" applyBorder="1" applyAlignment="1" applyProtection="1">
      <alignment horizontal="center"/>
    </xf>
    <xf numFmtId="0" fontId="8" fillId="0" borderId="124" xfId="1" applyFont="1" applyBorder="1" applyAlignment="1" applyProtection="1">
      <alignment horizontal="center"/>
    </xf>
    <xf numFmtId="0" fontId="8" fillId="0" borderId="125" xfId="1" applyFont="1" applyBorder="1" applyAlignment="1" applyProtection="1">
      <alignment horizontal="center"/>
    </xf>
    <xf numFmtId="0" fontId="56" fillId="0" borderId="126" xfId="1" applyFont="1" applyBorder="1" applyAlignment="1">
      <alignment horizontal="center"/>
    </xf>
    <xf numFmtId="0" fontId="8" fillId="0" borderId="127" xfId="1" applyFont="1" applyBorder="1" applyProtection="1"/>
    <xf numFmtId="0" fontId="8" fillId="0" borderId="102" xfId="1" applyFont="1" applyBorder="1" applyAlignment="1" applyProtection="1">
      <alignment horizontal="center"/>
    </xf>
    <xf numFmtId="0" fontId="8" fillId="0" borderId="103" xfId="1" applyFont="1" applyBorder="1" applyProtection="1"/>
    <xf numFmtId="0" fontId="8" fillId="0" borderId="104" xfId="1" applyFont="1" applyBorder="1" applyProtection="1"/>
    <xf numFmtId="0" fontId="8" fillId="0" borderId="104" xfId="1" applyFont="1" applyFill="1" applyBorder="1" applyProtection="1"/>
    <xf numFmtId="0" fontId="8" fillId="0" borderId="128" xfId="1" applyFont="1" applyFill="1" applyBorder="1" applyProtection="1"/>
    <xf numFmtId="0" fontId="8" fillId="0" borderId="129" xfId="1" applyFont="1" applyFill="1" applyBorder="1" applyProtection="1"/>
    <xf numFmtId="0" fontId="8" fillId="0" borderId="130" xfId="1" applyFont="1" applyFill="1" applyBorder="1" applyProtection="1"/>
    <xf numFmtId="0" fontId="8" fillId="0" borderId="134" xfId="1" applyFont="1" applyBorder="1" applyAlignment="1" applyProtection="1">
      <alignment horizontal="center"/>
    </xf>
    <xf numFmtId="5" fontId="8" fillId="0" borderId="104" xfId="1" applyNumberFormat="1" applyFont="1" applyBorder="1" applyProtection="1"/>
    <xf numFmtId="5" fontId="8" fillId="0" borderId="85" xfId="1" applyNumberFormat="1" applyFont="1" applyBorder="1" applyProtection="1"/>
    <xf numFmtId="5" fontId="8" fillId="0" borderId="100" xfId="1" applyNumberFormat="1" applyFont="1" applyBorder="1" applyProtection="1"/>
    <xf numFmtId="5" fontId="8" fillId="0" borderId="26" xfId="1" applyNumberFormat="1" applyFont="1" applyBorder="1" applyProtection="1"/>
    <xf numFmtId="0" fontId="8" fillId="0" borderId="133" xfId="1" applyFont="1" applyBorder="1" applyProtection="1"/>
    <xf numFmtId="0" fontId="8" fillId="0" borderId="85" xfId="1" applyFont="1" applyBorder="1" applyAlignment="1" applyProtection="1">
      <alignment horizontal="center"/>
    </xf>
    <xf numFmtId="37" fontId="8" fillId="0" borderId="104" xfId="1" applyNumberFormat="1" applyFont="1" applyBorder="1" applyProtection="1"/>
    <xf numFmtId="37" fontId="8" fillId="0" borderId="85" xfId="1" applyNumberFormat="1" applyFont="1" applyBorder="1" applyProtection="1"/>
    <xf numFmtId="37" fontId="8" fillId="0" borderId="102" xfId="1" applyNumberFormat="1" applyFont="1" applyBorder="1" applyProtection="1"/>
    <xf numFmtId="37" fontId="8" fillId="0" borderId="45" xfId="1" applyNumberFormat="1" applyFont="1" applyBorder="1" applyProtection="1"/>
    <xf numFmtId="37" fontId="8" fillId="0" borderId="133" xfId="1" applyNumberFormat="1" applyFont="1" applyBorder="1" applyProtection="1"/>
    <xf numFmtId="37" fontId="8" fillId="0" borderId="27" xfId="1" applyNumberFormat="1" applyFont="1" applyBorder="1" applyProtection="1"/>
    <xf numFmtId="37" fontId="8" fillId="0" borderId="107" xfId="1" applyNumberFormat="1" applyFont="1" applyFill="1" applyBorder="1" applyProtection="1"/>
    <xf numFmtId="37" fontId="8" fillId="0" borderId="108" xfId="1" applyNumberFormat="1" applyFont="1" applyFill="1" applyBorder="1" applyProtection="1"/>
    <xf numFmtId="37" fontId="8" fillId="0" borderId="135" xfId="1" applyNumberFormat="1" applyFont="1" applyFill="1" applyBorder="1" applyProtection="1"/>
    <xf numFmtId="37" fontId="8" fillId="0" borderId="130" xfId="1" applyNumberFormat="1" applyFont="1" applyFill="1" applyBorder="1" applyProtection="1"/>
    <xf numFmtId="37" fontId="8" fillId="0" borderId="131" xfId="1" applyNumberFormat="1" applyFont="1" applyFill="1" applyBorder="1" applyProtection="1"/>
    <xf numFmtId="37" fontId="8" fillId="0" borderId="101" xfId="1" applyNumberFormat="1" applyFont="1" applyFill="1" applyBorder="1" applyProtection="1"/>
    <xf numFmtId="37" fontId="8" fillId="0" borderId="83" xfId="1" applyNumberFormat="1" applyFont="1" applyFill="1" applyBorder="1" applyProtection="1"/>
    <xf numFmtId="37" fontId="8" fillId="0" borderId="82" xfId="1" applyNumberFormat="1" applyFont="1" applyFill="1" applyBorder="1" applyProtection="1"/>
    <xf numFmtId="37" fontId="8" fillId="0" borderId="126" xfId="1" applyNumberFormat="1" applyFont="1" applyFill="1" applyBorder="1" applyProtection="1"/>
    <xf numFmtId="37" fontId="8" fillId="0" borderId="26" xfId="1" applyNumberFormat="1" applyFont="1" applyBorder="1" applyProtection="1"/>
    <xf numFmtId="5" fontId="8" fillId="0" borderId="102" xfId="1" applyNumberFormat="1" applyFont="1" applyBorder="1" applyProtection="1"/>
    <xf numFmtId="37" fontId="8" fillId="0" borderId="104" xfId="1" applyNumberFormat="1" applyFont="1" applyFill="1" applyBorder="1" applyProtection="1"/>
    <xf numFmtId="37" fontId="8" fillId="0" borderId="85" xfId="1" applyNumberFormat="1" applyFont="1" applyFill="1" applyBorder="1" applyProtection="1"/>
    <xf numFmtId="37" fontId="8" fillId="0" borderId="84" xfId="1" applyNumberFormat="1" applyFont="1" applyFill="1" applyBorder="1" applyProtection="1"/>
    <xf numFmtId="37" fontId="8" fillId="0" borderId="133" xfId="1" applyNumberFormat="1" applyFont="1" applyFill="1" applyBorder="1" applyProtection="1"/>
    <xf numFmtId="37" fontId="8" fillId="0" borderId="102" xfId="1" applyNumberFormat="1" applyFont="1" applyFill="1" applyBorder="1" applyProtection="1"/>
    <xf numFmtId="37" fontId="8" fillId="0" borderId="26" xfId="1" applyNumberFormat="1" applyFont="1" applyFill="1" applyBorder="1" applyProtection="1"/>
    <xf numFmtId="37" fontId="8" fillId="0" borderId="137" xfId="1" applyNumberFormat="1" applyFont="1" applyFill="1" applyBorder="1" applyProtection="1"/>
    <xf numFmtId="0" fontId="8" fillId="0" borderId="113" xfId="1" applyFont="1" applyBorder="1" applyAlignment="1" applyProtection="1">
      <alignment horizontal="center"/>
    </xf>
    <xf numFmtId="0" fontId="8" fillId="0" borderId="114" xfId="1" applyFont="1" applyBorder="1" applyProtection="1"/>
    <xf numFmtId="0" fontId="8" fillId="0" borderId="116" xfId="1" applyFont="1" applyBorder="1" applyProtection="1"/>
    <xf numFmtId="37" fontId="8" fillId="0" borderId="116" xfId="1" applyNumberFormat="1" applyFont="1" applyBorder="1" applyProtection="1"/>
    <xf numFmtId="37" fontId="8" fillId="0" borderId="115" xfId="1" applyNumberFormat="1" applyFont="1" applyBorder="1" applyProtection="1"/>
    <xf numFmtId="37" fontId="8" fillId="0" borderId="113" xfId="1" applyNumberFormat="1" applyFont="1" applyBorder="1" applyProtection="1"/>
    <xf numFmtId="37" fontId="8" fillId="0" borderId="138" xfId="1" applyNumberFormat="1" applyFont="1" applyBorder="1" applyProtection="1"/>
    <xf numFmtId="37" fontId="8" fillId="0" borderId="139" xfId="1" applyNumberFormat="1" applyFont="1" applyBorder="1" applyProtection="1"/>
    <xf numFmtId="0" fontId="8" fillId="0" borderId="115" xfId="1" applyFont="1" applyBorder="1" applyAlignment="1" applyProtection="1">
      <alignment horizontal="center"/>
    </xf>
    <xf numFmtId="37" fontId="8" fillId="0" borderId="0" xfId="1" applyNumberFormat="1" applyFont="1" applyBorder="1" applyProtection="1"/>
    <xf numFmtId="0" fontId="8" fillId="0" borderId="0" xfId="1" applyBorder="1"/>
    <xf numFmtId="0" fontId="8" fillId="0" borderId="0" xfId="1" applyFont="1" applyBorder="1" applyAlignment="1" applyProtection="1">
      <alignment horizontal="right"/>
    </xf>
    <xf numFmtId="0" fontId="8" fillId="0" borderId="0" xfId="1" applyFont="1" applyBorder="1" applyAlignment="1" applyProtection="1">
      <alignment horizontal="centerContinuous"/>
    </xf>
    <xf numFmtId="0" fontId="8" fillId="0" borderId="0" xfId="1" applyFont="1" applyBorder="1"/>
    <xf numFmtId="0" fontId="8" fillId="0" borderId="13" xfId="1" applyFont="1" applyBorder="1" applyProtection="1"/>
    <xf numFmtId="0" fontId="8" fillId="0" borderId="3" xfId="1" applyFont="1" applyBorder="1" applyProtection="1"/>
    <xf numFmtId="0" fontId="8" fillId="0" borderId="24" xfId="1" applyFont="1" applyBorder="1" applyProtection="1"/>
    <xf numFmtId="0" fontId="8" fillId="0" borderId="22" xfId="1" applyFont="1" applyBorder="1" applyProtection="1"/>
    <xf numFmtId="0" fontId="8" fillId="0" borderId="21" xfId="1" applyFont="1" applyBorder="1" applyProtection="1"/>
    <xf numFmtId="0" fontId="8" fillId="0" borderId="11" xfId="1" applyFont="1" applyBorder="1" applyProtection="1"/>
    <xf numFmtId="0" fontId="8" fillId="0" borderId="41" xfId="1" applyFont="1" applyBorder="1" applyAlignment="1" applyProtection="1">
      <alignment horizontal="centerContinuous"/>
    </xf>
    <xf numFmtId="0" fontId="20" fillId="0" borderId="4" xfId="1" applyFont="1" applyBorder="1" applyProtection="1"/>
    <xf numFmtId="0" fontId="20" fillId="0" borderId="0" xfId="1" applyFont="1" applyProtection="1"/>
    <xf numFmtId="0" fontId="20" fillId="0" borderId="5" xfId="1" applyFont="1" applyBorder="1" applyProtection="1"/>
    <xf numFmtId="0" fontId="8" fillId="0" borderId="30" xfId="1" applyFont="1" applyBorder="1" applyAlignment="1" applyProtection="1">
      <alignment horizontal="center"/>
    </xf>
    <xf numFmtId="0" fontId="8" fillId="0" borderId="32" xfId="1" applyFont="1" applyBorder="1" applyProtection="1"/>
    <xf numFmtId="0" fontId="8" fillId="0" borderId="27" xfId="1" applyFont="1" applyBorder="1" applyProtection="1"/>
    <xf numFmtId="0" fontId="8" fillId="0" borderId="16" xfId="1" applyFont="1" applyBorder="1" applyAlignment="1" applyProtection="1">
      <alignment horizontal="center"/>
    </xf>
    <xf numFmtId="0" fontId="8" fillId="0" borderId="9" xfId="1" applyFont="1" applyBorder="1" applyAlignment="1" applyProtection="1">
      <alignment horizontal="center"/>
    </xf>
    <xf numFmtId="0" fontId="8" fillId="0" borderId="21" xfId="1" applyFont="1" applyBorder="1" applyAlignment="1" applyProtection="1">
      <alignment horizontal="center"/>
    </xf>
    <xf numFmtId="0" fontId="8" fillId="0" borderId="22" xfId="1" applyFont="1" applyBorder="1" applyAlignment="1" applyProtection="1">
      <alignment horizontal="center"/>
    </xf>
    <xf numFmtId="0" fontId="8" fillId="0" borderId="43" xfId="1" applyFont="1" applyBorder="1" applyAlignment="1" applyProtection="1">
      <alignment horizontal="center"/>
    </xf>
    <xf numFmtId="0" fontId="8" fillId="0" borderId="44" xfId="1" applyFont="1" applyBorder="1" applyProtection="1"/>
    <xf numFmtId="0" fontId="8" fillId="0" borderId="45" xfId="1" applyFont="1" applyBorder="1" applyProtection="1"/>
    <xf numFmtId="0" fontId="8" fillId="9" borderId="44" xfId="1" applyFont="1" applyFill="1" applyBorder="1" applyProtection="1"/>
    <xf numFmtId="0" fontId="8" fillId="9" borderId="39" xfId="1" applyFont="1" applyFill="1" applyBorder="1" applyProtection="1"/>
    <xf numFmtId="0" fontId="8" fillId="9" borderId="41" xfId="1" applyFont="1" applyFill="1" applyBorder="1" applyProtection="1"/>
    <xf numFmtId="0" fontId="8" fillId="9" borderId="42" xfId="1" applyFont="1" applyFill="1" applyBorder="1" applyProtection="1"/>
    <xf numFmtId="0" fontId="8" fillId="9" borderId="45" xfId="1" applyFont="1" applyFill="1" applyBorder="1" applyProtection="1"/>
    <xf numFmtId="0" fontId="8" fillId="0" borderId="172" xfId="1" applyFont="1" applyBorder="1" applyProtection="1"/>
    <xf numFmtId="0" fontId="8" fillId="0" borderId="175" xfId="1" applyFont="1" applyBorder="1" applyAlignment="1" applyProtection="1">
      <alignment horizontal="center"/>
    </xf>
    <xf numFmtId="5" fontId="8" fillId="0" borderId="46" xfId="1" applyNumberFormat="1" applyFont="1" applyBorder="1" applyProtection="1"/>
    <xf numFmtId="5" fontId="8" fillId="0" borderId="39" xfId="1" applyNumberFormat="1" applyFont="1" applyBorder="1" applyProtection="1"/>
    <xf numFmtId="5" fontId="8" fillId="0" borderId="43" xfId="1" applyNumberFormat="1" applyFont="1" applyBorder="1" applyProtection="1"/>
    <xf numFmtId="5" fontId="8" fillId="0" borderId="45" xfId="1" applyNumberFormat="1" applyFont="1" applyBorder="1" applyProtection="1"/>
    <xf numFmtId="0" fontId="8" fillId="0" borderId="173" xfId="1" applyFont="1" applyBorder="1" applyAlignment="1" applyProtection="1">
      <alignment horizontal="center"/>
    </xf>
    <xf numFmtId="37" fontId="8" fillId="0" borderId="39" xfId="1" applyNumberFormat="1" applyFont="1" applyBorder="1" applyProtection="1"/>
    <xf numFmtId="37" fontId="8" fillId="0" borderId="43" xfId="1" applyNumberFormat="1" applyFont="1" applyBorder="1" applyProtection="1"/>
    <xf numFmtId="37" fontId="8" fillId="0" borderId="46" xfId="1" applyNumberFormat="1" applyFont="1" applyBorder="1" applyProtection="1"/>
    <xf numFmtId="0" fontId="8" fillId="0" borderId="173" xfId="1" applyFont="1" applyBorder="1" applyProtection="1"/>
    <xf numFmtId="37" fontId="8" fillId="9" borderId="32" xfId="1" applyNumberFormat="1" applyFont="1" applyFill="1" applyBorder="1" applyProtection="1"/>
    <xf numFmtId="37" fontId="8" fillId="9" borderId="29" xfId="1" applyNumberFormat="1" applyFont="1" applyFill="1" applyBorder="1" applyProtection="1"/>
    <xf numFmtId="37" fontId="8" fillId="9" borderId="30" xfId="1" applyNumberFormat="1" applyFont="1" applyFill="1" applyBorder="1" applyProtection="1"/>
    <xf numFmtId="37" fontId="8" fillId="9" borderId="31" xfId="1" applyNumberFormat="1" applyFont="1" applyFill="1" applyBorder="1" applyProtection="1"/>
    <xf numFmtId="37" fontId="8" fillId="9" borderId="27" xfId="1" applyNumberFormat="1" applyFont="1" applyFill="1" applyBorder="1" applyProtection="1"/>
    <xf numFmtId="37" fontId="8" fillId="9" borderId="21" xfId="1" applyNumberFormat="1" applyFont="1" applyFill="1" applyBorder="1" applyProtection="1"/>
    <xf numFmtId="37" fontId="8" fillId="9" borderId="11" xfId="1" applyNumberFormat="1" applyFont="1" applyFill="1" applyBorder="1" applyProtection="1"/>
    <xf numFmtId="37" fontId="8" fillId="9" borderId="9" xfId="1" applyNumberFormat="1" applyFont="1" applyFill="1" applyBorder="1" applyProtection="1"/>
    <xf numFmtId="37" fontId="8" fillId="9" borderId="10" xfId="1" applyNumberFormat="1" applyFont="1" applyFill="1" applyBorder="1" applyProtection="1"/>
    <xf numFmtId="37" fontId="8" fillId="9" borderId="26" xfId="1" applyNumberFormat="1" applyFont="1" applyFill="1" applyBorder="1" applyProtection="1"/>
    <xf numFmtId="0" fontId="8" fillId="0" borderId="0" xfId="1" applyFont="1" applyFill="1"/>
    <xf numFmtId="0" fontId="49" fillId="0" borderId="0" xfId="1" applyFont="1" applyFill="1"/>
    <xf numFmtId="37" fontId="8" fillId="9" borderId="44" xfId="1" applyNumberFormat="1" applyFont="1" applyFill="1" applyBorder="1" applyProtection="1"/>
    <xf numFmtId="37" fontId="8" fillId="9" borderId="39" xfId="1" applyNumberFormat="1" applyFont="1" applyFill="1" applyBorder="1" applyProtection="1"/>
    <xf numFmtId="37" fontId="8" fillId="9" borderId="41" xfId="1" applyNumberFormat="1" applyFont="1" applyFill="1" applyBorder="1" applyProtection="1"/>
    <xf numFmtId="37" fontId="8" fillId="9" borderId="42" xfId="1" applyNumberFormat="1" applyFont="1" applyFill="1" applyBorder="1" applyProtection="1"/>
    <xf numFmtId="37" fontId="8" fillId="9" borderId="45" xfId="1" applyNumberFormat="1" applyFont="1" applyFill="1" applyBorder="1" applyProtection="1"/>
    <xf numFmtId="0" fontId="8" fillId="0" borderId="47" xfId="1" applyFont="1" applyBorder="1" applyAlignment="1" applyProtection="1">
      <alignment horizontal="center"/>
    </xf>
    <xf numFmtId="0" fontId="8" fillId="0" borderId="48" xfId="1" applyFont="1" applyBorder="1" applyProtection="1"/>
    <xf numFmtId="0" fontId="8" fillId="0" borderId="49" xfId="1" applyFont="1" applyBorder="1" applyProtection="1"/>
    <xf numFmtId="37" fontId="8" fillId="0" borderId="50" xfId="1" applyNumberFormat="1" applyFont="1" applyBorder="1" applyProtection="1"/>
    <xf numFmtId="37" fontId="8" fillId="0" borderId="69" xfId="1" applyNumberFormat="1" applyFont="1" applyBorder="1" applyProtection="1"/>
    <xf numFmtId="37" fontId="8" fillId="0" borderId="47" xfId="1" applyNumberFormat="1" applyFont="1" applyBorder="1" applyProtection="1"/>
    <xf numFmtId="37" fontId="8" fillId="0" borderId="49" xfId="1" applyNumberFormat="1" applyFont="1" applyBorder="1" applyProtection="1"/>
    <xf numFmtId="0" fontId="8" fillId="0" borderId="174" xfId="1" applyFont="1" applyBorder="1" applyAlignment="1" applyProtection="1">
      <alignment horizontal="center"/>
    </xf>
    <xf numFmtId="0" fontId="8" fillId="0" borderId="176" xfId="1" applyFont="1" applyBorder="1" applyAlignment="1" applyProtection="1">
      <alignment horizontal="center"/>
    </xf>
    <xf numFmtId="37" fontId="8" fillId="0" borderId="31" xfId="1" applyNumberFormat="1" applyFont="1" applyBorder="1" applyProtection="1"/>
    <xf numFmtId="0" fontId="8" fillId="0" borderId="14" xfId="1" applyFont="1" applyBorder="1" applyProtection="1"/>
    <xf numFmtId="0" fontId="8" fillId="0" borderId="16" xfId="1" applyFont="1" applyBorder="1" applyProtection="1"/>
    <xf numFmtId="0" fontId="8" fillId="0" borderId="17" xfId="1" applyFont="1" applyBorder="1" applyProtection="1"/>
    <xf numFmtId="0" fontId="8" fillId="0" borderId="41" xfId="1" applyFont="1" applyBorder="1" applyProtection="1"/>
    <xf numFmtId="0" fontId="8" fillId="0" borderId="42" xfId="1" applyFont="1" applyBorder="1" applyProtection="1"/>
    <xf numFmtId="0" fontId="8" fillId="0" borderId="39" xfId="1" applyFont="1" applyBorder="1" applyProtection="1"/>
    <xf numFmtId="0" fontId="8" fillId="0" borderId="34" xfId="1" applyFont="1" applyBorder="1" applyProtection="1"/>
    <xf numFmtId="5" fontId="8" fillId="0" borderId="51" xfId="1" applyNumberFormat="1" applyFont="1" applyBorder="1" applyProtection="1"/>
    <xf numFmtId="5" fontId="8" fillId="0" borderId="44" xfId="1" applyNumberFormat="1" applyFont="1" applyBorder="1" applyProtection="1"/>
    <xf numFmtId="0" fontId="8" fillId="0" borderId="42" xfId="1" applyFont="1" applyBorder="1" applyAlignment="1" applyProtection="1">
      <alignment horizontal="center"/>
    </xf>
    <xf numFmtId="0" fontId="8" fillId="0" borderId="51" xfId="1" applyFont="1" applyBorder="1" applyAlignment="1" applyProtection="1">
      <alignment horizontal="center"/>
    </xf>
    <xf numFmtId="37" fontId="8" fillId="0" borderId="51" xfId="1" applyNumberFormat="1" applyFont="1" applyBorder="1" applyProtection="1"/>
    <xf numFmtId="37" fontId="8" fillId="0" borderId="44" xfId="1" applyNumberFormat="1" applyFont="1" applyBorder="1" applyProtection="1"/>
    <xf numFmtId="37" fontId="8" fillId="0" borderId="42" xfId="1" applyNumberFormat="1" applyFont="1" applyBorder="1" applyProtection="1"/>
    <xf numFmtId="0" fontId="8" fillId="0" borderId="46" xfId="1" applyFont="1" applyBorder="1" applyProtection="1"/>
    <xf numFmtId="0" fontId="8" fillId="0" borderId="0" xfId="1" applyFont="1" applyFill="1" applyBorder="1"/>
    <xf numFmtId="37" fontId="8" fillId="9" borderId="43" xfId="1" applyNumberFormat="1" applyFont="1" applyFill="1" applyBorder="1" applyProtection="1"/>
    <xf numFmtId="37" fontId="8" fillId="9" borderId="51" xfId="1" applyNumberFormat="1" applyFont="1" applyFill="1" applyBorder="1" applyProtection="1"/>
    <xf numFmtId="5" fontId="8" fillId="0" borderId="50" xfId="1" applyNumberFormat="1" applyFont="1" applyBorder="1" applyProtection="1"/>
    <xf numFmtId="5" fontId="8" fillId="0" borderId="52" xfId="1" applyNumberFormat="1" applyFont="1" applyBorder="1" applyProtection="1"/>
    <xf numFmtId="5" fontId="8" fillId="0" borderId="47" xfId="1" applyNumberFormat="1" applyFont="1" applyBorder="1" applyProtection="1"/>
    <xf numFmtId="5" fontId="8" fillId="0" borderId="53" xfId="1" applyNumberFormat="1" applyFont="1" applyBorder="1" applyProtection="1"/>
    <xf numFmtId="5" fontId="8" fillId="0" borderId="48" xfId="1" applyNumberFormat="1" applyFont="1" applyBorder="1" applyProtection="1"/>
    <xf numFmtId="0" fontId="8" fillId="0" borderId="53" xfId="1" applyFont="1" applyBorder="1" applyProtection="1"/>
    <xf numFmtId="0" fontId="8" fillId="0" borderId="52" xfId="1" applyFont="1" applyBorder="1" applyAlignment="1" applyProtection="1">
      <alignment horizontal="center"/>
    </xf>
    <xf numFmtId="0" fontId="8" fillId="0" borderId="0" xfId="1" applyFont="1" applyAlignment="1" applyProtection="1">
      <alignment horizontal="right"/>
    </xf>
    <xf numFmtId="0" fontId="8" fillId="0" borderId="25" xfId="1" applyFont="1" applyBorder="1" applyAlignment="1" applyProtection="1">
      <alignment horizontal="center"/>
    </xf>
    <xf numFmtId="0" fontId="11" fillId="0" borderId="0" xfId="1" applyFont="1" applyProtection="1"/>
    <xf numFmtId="5" fontId="8" fillId="0" borderId="16" xfId="1" applyNumberFormat="1" applyFont="1" applyBorder="1" applyProtection="1"/>
    <xf numFmtId="37" fontId="8" fillId="0" borderId="16" xfId="1" applyNumberFormat="1" applyFont="1" applyBorder="1" applyProtection="1"/>
    <xf numFmtId="0" fontId="4" fillId="4" borderId="38" xfId="1" applyFont="1" applyFill="1" applyBorder="1" applyProtection="1"/>
    <xf numFmtId="0" fontId="4" fillId="4" borderId="1" xfId="1" applyFont="1" applyFill="1" applyBorder="1" applyProtection="1"/>
    <xf numFmtId="5" fontId="8" fillId="0" borderId="37" xfId="1" applyNumberFormat="1" applyFont="1" applyBorder="1" applyProtection="1"/>
    <xf numFmtId="0" fontId="9" fillId="0" borderId="0" xfId="1" applyFont="1" applyProtection="1"/>
    <xf numFmtId="164" fontId="8" fillId="0" borderId="10" xfId="1" applyNumberFormat="1" applyFont="1" applyBorder="1" applyAlignment="1" applyProtection="1">
      <alignment horizontal="center"/>
    </xf>
    <xf numFmtId="0" fontId="9" fillId="0" borderId="4" xfId="1" applyFont="1" applyBorder="1" applyProtection="1"/>
    <xf numFmtId="0" fontId="8" fillId="0" borderId="5" xfId="1" applyFont="1" applyBorder="1" applyAlignment="1" applyProtection="1">
      <alignment horizontal="centerContinuous"/>
    </xf>
    <xf numFmtId="37" fontId="8" fillId="0" borderId="34" xfId="1" applyNumberFormat="1" applyFont="1" applyBorder="1" applyProtection="1"/>
    <xf numFmtId="37" fontId="8" fillId="0" borderId="37" xfId="1" applyNumberFormat="1" applyFont="1" applyBorder="1" applyProtection="1"/>
    <xf numFmtId="0" fontId="5" fillId="0" borderId="25" xfId="1" applyFont="1" applyBorder="1" applyProtection="1">
      <protection locked="0"/>
    </xf>
    <xf numFmtId="0" fontId="5" fillId="0" borderId="0" xfId="1" applyFont="1" applyProtection="1">
      <protection locked="0"/>
    </xf>
    <xf numFmtId="0" fontId="5" fillId="0" borderId="19" xfId="1" applyFont="1" applyBorder="1" applyProtection="1">
      <protection locked="0"/>
    </xf>
    <xf numFmtId="0" fontId="5" fillId="0" borderId="26" xfId="1" applyFont="1" applyBorder="1" applyProtection="1">
      <protection locked="0"/>
    </xf>
    <xf numFmtId="0" fontId="5" fillId="0" borderId="10" xfId="1" applyFont="1" applyBorder="1" applyProtection="1">
      <protection locked="0"/>
    </xf>
    <xf numFmtId="164" fontId="8" fillId="0" borderId="21" xfId="1" applyNumberFormat="1" applyFont="1" applyBorder="1" applyAlignment="1" applyProtection="1">
      <alignment horizontal="center"/>
    </xf>
    <xf numFmtId="0" fontId="8" fillId="0" borderId="10" xfId="1" applyFont="1" applyBorder="1" applyAlignment="1" applyProtection="1">
      <alignment horizontal="centerContinuous"/>
    </xf>
    <xf numFmtId="5" fontId="5" fillId="0" borderId="44" xfId="1" applyNumberFormat="1" applyFont="1" applyBorder="1" applyProtection="1">
      <protection locked="0"/>
    </xf>
    <xf numFmtId="0" fontId="8" fillId="9" borderId="34" xfId="1" applyFont="1" applyFill="1" applyBorder="1" applyProtection="1"/>
    <xf numFmtId="0" fontId="8" fillId="9" borderId="21" xfId="1" applyFont="1" applyFill="1" applyBorder="1" applyProtection="1"/>
    <xf numFmtId="0" fontId="8" fillId="9" borderId="10" xfId="1" applyFont="1" applyFill="1" applyBorder="1" applyProtection="1"/>
    <xf numFmtId="0" fontId="8" fillId="9" borderId="16" xfId="1" applyFont="1" applyFill="1" applyBorder="1" applyProtection="1"/>
    <xf numFmtId="0" fontId="8" fillId="9" borderId="22" xfId="1" applyFont="1" applyFill="1" applyBorder="1" applyProtection="1"/>
    <xf numFmtId="0" fontId="5" fillId="0" borderId="51" xfId="1" applyFont="1" applyBorder="1" applyProtection="1">
      <protection locked="0"/>
    </xf>
    <xf numFmtId="0" fontId="8" fillId="9" borderId="51" xfId="1" applyFont="1" applyFill="1" applyBorder="1" applyProtection="1"/>
    <xf numFmtId="37" fontId="8" fillId="0" borderId="32" xfId="1" applyNumberFormat="1" applyFont="1" applyBorder="1" applyProtection="1"/>
    <xf numFmtId="37" fontId="8" fillId="0" borderId="21" xfId="1" applyNumberFormat="1" applyFont="1" applyBorder="1" applyProtection="1"/>
    <xf numFmtId="5" fontId="8" fillId="0" borderId="32" xfId="1" applyNumberFormat="1" applyFont="1" applyBorder="1" applyProtection="1"/>
    <xf numFmtId="5" fontId="8" fillId="0" borderId="34" xfId="1" applyNumberFormat="1" applyFont="1" applyBorder="1" applyProtection="1"/>
    <xf numFmtId="37" fontId="8" fillId="0" borderId="0" xfId="1" applyNumberFormat="1" applyFont="1" applyProtection="1"/>
    <xf numFmtId="37" fontId="8" fillId="0" borderId="19" xfId="1" applyNumberFormat="1" applyFont="1" applyBorder="1" applyProtection="1"/>
    <xf numFmtId="5" fontId="8" fillId="0" borderId="38" xfId="1" applyNumberFormat="1" applyFont="1" applyBorder="1" applyProtection="1"/>
    <xf numFmtId="0" fontId="8" fillId="0" borderId="4" xfId="1" applyFont="1" applyBorder="1" applyAlignment="1" applyProtection="1">
      <alignment horizontal="centerContinuous"/>
    </xf>
    <xf numFmtId="37" fontId="8" fillId="0" borderId="5" xfId="1" applyNumberFormat="1" applyFont="1" applyBorder="1" applyProtection="1"/>
    <xf numFmtId="0" fontId="8" fillId="0" borderId="7" xfId="1" applyFont="1" applyBorder="1" applyProtection="1"/>
    <xf numFmtId="0" fontId="8" fillId="0" borderId="8" xfId="1" applyFont="1" applyBorder="1"/>
    <xf numFmtId="0" fontId="8" fillId="0" borderId="2" xfId="1" applyFont="1" applyBorder="1"/>
    <xf numFmtId="0" fontId="8" fillId="0" borderId="13" xfId="1" applyFont="1" applyBorder="1"/>
    <xf numFmtId="0" fontId="8" fillId="0" borderId="12" xfId="1" applyFont="1" applyBorder="1"/>
    <xf numFmtId="0" fontId="20" fillId="0" borderId="15" xfId="1" applyFont="1" applyBorder="1"/>
    <xf numFmtId="0" fontId="8" fillId="0" borderId="5" xfId="1" applyFont="1" applyBorder="1"/>
    <xf numFmtId="0" fontId="8" fillId="0" borderId="9" xfId="1" applyFont="1" applyBorder="1"/>
    <xf numFmtId="0" fontId="20" fillId="0" borderId="17" xfId="1" applyFont="1" applyBorder="1"/>
    <xf numFmtId="0" fontId="8" fillId="0" borderId="26" xfId="1" applyFont="1" applyBorder="1"/>
    <xf numFmtId="49" fontId="8" fillId="0" borderId="22" xfId="1" applyNumberFormat="1" applyFont="1" applyBorder="1" applyAlignment="1">
      <alignment horizontal="center"/>
    </xf>
    <xf numFmtId="0" fontId="8" fillId="0" borderId="41" xfId="1" applyFont="1" applyBorder="1" applyAlignment="1">
      <alignment horizontal="centerContinuous"/>
    </xf>
    <xf numFmtId="0" fontId="8" fillId="0" borderId="10" xfId="1" applyFont="1" applyBorder="1" applyAlignment="1">
      <alignment horizontal="centerContinuous"/>
    </xf>
    <xf numFmtId="0" fontId="8" fillId="0" borderId="42" xfId="1" applyFont="1" applyBorder="1" applyAlignment="1">
      <alignment horizontal="centerContinuous"/>
    </xf>
    <xf numFmtId="0" fontId="8" fillId="0" borderId="39" xfId="1" applyFont="1" applyBorder="1" applyAlignment="1">
      <alignment horizontal="centerContinuous"/>
    </xf>
    <xf numFmtId="0" fontId="8" fillId="0" borderId="4" xfId="1" applyFont="1" applyBorder="1" applyAlignment="1"/>
    <xf numFmtId="0" fontId="8" fillId="0" borderId="4" xfId="1" applyFont="1" applyBorder="1"/>
    <xf numFmtId="0" fontId="8" fillId="0" borderId="33" xfId="1" applyFont="1" applyBorder="1"/>
    <xf numFmtId="0" fontId="8" fillId="0" borderId="32" xfId="1" applyFont="1" applyBorder="1"/>
    <xf numFmtId="0" fontId="8" fillId="0" borderId="28" xfId="1" applyFont="1" applyBorder="1" applyAlignment="1">
      <alignment horizontal="center"/>
    </xf>
    <xf numFmtId="0" fontId="8" fillId="0" borderId="31" xfId="1" applyFont="1" applyBorder="1"/>
    <xf numFmtId="0" fontId="8" fillId="0" borderId="34" xfId="1" applyFont="1" applyBorder="1" applyAlignment="1">
      <alignment horizontal="center"/>
    </xf>
    <xf numFmtId="0" fontId="8" fillId="0" borderId="18" xfId="1" applyFont="1" applyBorder="1" applyAlignment="1">
      <alignment horizontal="center"/>
    </xf>
    <xf numFmtId="0" fontId="8" fillId="0" borderId="19" xfId="1" applyFont="1" applyBorder="1" applyAlignment="1">
      <alignment horizontal="center"/>
    </xf>
    <xf numFmtId="0" fontId="8" fillId="0" borderId="15" xfId="1" applyFont="1" applyBorder="1" applyAlignment="1">
      <alignment horizontal="center"/>
    </xf>
    <xf numFmtId="0" fontId="8" fillId="0" borderId="0" xfId="1" applyFont="1" applyAlignment="1">
      <alignment horizontal="center"/>
    </xf>
    <xf numFmtId="0" fontId="8" fillId="0" borderId="16" xfId="1" applyFont="1" applyBorder="1" applyAlignment="1">
      <alignment horizontal="center"/>
    </xf>
    <xf numFmtId="0" fontId="8" fillId="0" borderId="19" xfId="1" applyFont="1" applyBorder="1"/>
    <xf numFmtId="0" fontId="8" fillId="0" borderId="20" xfId="1" applyFont="1" applyBorder="1"/>
    <xf numFmtId="0" fontId="8" fillId="0" borderId="17" xfId="1" applyFont="1" applyBorder="1" applyAlignment="1">
      <alignment horizontal="center"/>
    </xf>
    <xf numFmtId="0" fontId="8" fillId="0" borderId="22" xfId="1" applyFont="1" applyBorder="1" applyAlignment="1">
      <alignment horizontal="center"/>
    </xf>
    <xf numFmtId="0" fontId="8" fillId="0" borderId="43" xfId="1" applyFont="1" applyBorder="1"/>
    <xf numFmtId="0" fontId="8" fillId="0" borderId="46" xfId="1" applyFont="1" applyBorder="1"/>
    <xf numFmtId="5" fontId="5" fillId="0" borderId="46" xfId="1" applyNumberFormat="1" applyFont="1" applyBorder="1" applyProtection="1">
      <protection locked="0"/>
    </xf>
    <xf numFmtId="0" fontId="5" fillId="0" borderId="46" xfId="1" applyFont="1" applyBorder="1" applyProtection="1">
      <protection locked="0"/>
    </xf>
    <xf numFmtId="37" fontId="5" fillId="0" borderId="46" xfId="1" applyNumberFormat="1" applyFont="1" applyBorder="1" applyProtection="1">
      <protection locked="0"/>
    </xf>
    <xf numFmtId="0" fontId="8" fillId="0" borderId="17" xfId="1" applyFont="1" applyBorder="1"/>
    <xf numFmtId="37" fontId="5" fillId="0" borderId="17" xfId="1" applyNumberFormat="1" applyFont="1" applyBorder="1" applyProtection="1">
      <protection locked="0"/>
    </xf>
    <xf numFmtId="0" fontId="5" fillId="0" borderId="17" xfId="1" applyFont="1" applyBorder="1" applyProtection="1">
      <protection locked="0"/>
    </xf>
    <xf numFmtId="0" fontId="5" fillId="0" borderId="22" xfId="1" applyFont="1" applyBorder="1" applyProtection="1">
      <protection locked="0"/>
    </xf>
    <xf numFmtId="0" fontId="8" fillId="0" borderId="28" xfId="1" applyFont="1" applyBorder="1"/>
    <xf numFmtId="37" fontId="5" fillId="0" borderId="28" xfId="1" applyNumberFormat="1" applyFont="1" applyBorder="1" applyProtection="1">
      <protection locked="0"/>
    </xf>
    <xf numFmtId="0" fontId="5" fillId="0" borderId="28" xfId="1" applyFont="1" applyBorder="1" applyProtection="1">
      <protection locked="0"/>
    </xf>
    <xf numFmtId="0" fontId="5" fillId="0" borderId="34" xfId="1" applyFont="1" applyBorder="1" applyProtection="1">
      <protection locked="0"/>
    </xf>
    <xf numFmtId="37" fontId="8" fillId="0" borderId="17" xfId="1" applyNumberFormat="1" applyFont="1" applyBorder="1" applyProtection="1"/>
    <xf numFmtId="0" fontId="8" fillId="0" borderId="6" xfId="1" applyFont="1" applyBorder="1"/>
    <xf numFmtId="0" fontId="8" fillId="0" borderId="1" xfId="1" applyFont="1" applyBorder="1"/>
    <xf numFmtId="0" fontId="8" fillId="0" borderId="7" xfId="1" applyFont="1" applyBorder="1"/>
    <xf numFmtId="0" fontId="8" fillId="0" borderId="24" xfId="1" applyFont="1" applyBorder="1"/>
    <xf numFmtId="0" fontId="8" fillId="0" borderId="15" xfId="1" applyFont="1" applyBorder="1"/>
    <xf numFmtId="0" fontId="8" fillId="0" borderId="21" xfId="1" applyFont="1" applyBorder="1"/>
    <xf numFmtId="49" fontId="8" fillId="0" borderId="21" xfId="1" applyNumberFormat="1" applyFont="1" applyBorder="1"/>
    <xf numFmtId="0" fontId="8" fillId="0" borderId="11" xfId="1" applyFont="1" applyBorder="1"/>
    <xf numFmtId="0" fontId="8" fillId="0" borderId="41" xfId="1" applyFont="1" applyBorder="1"/>
    <xf numFmtId="0" fontId="8" fillId="0" borderId="30" xfId="1" applyFont="1" applyBorder="1"/>
    <xf numFmtId="0" fontId="8" fillId="0" borderId="29" xfId="1" applyFont="1" applyBorder="1"/>
    <xf numFmtId="0" fontId="8" fillId="0" borderId="44" xfId="1" applyFont="1" applyBorder="1" applyAlignment="1">
      <alignment horizontal="centerContinuous"/>
    </xf>
    <xf numFmtId="0" fontId="8" fillId="0" borderId="45" xfId="1" applyFont="1" applyBorder="1" applyAlignment="1">
      <alignment horizontal="centerContinuous"/>
    </xf>
    <xf numFmtId="0" fontId="8" fillId="0" borderId="34" xfId="1" applyFont="1" applyBorder="1"/>
    <xf numFmtId="0" fontId="8" fillId="0" borderId="18" xfId="1" applyFont="1" applyBorder="1"/>
    <xf numFmtId="0" fontId="8" fillId="0" borderId="27" xfId="1" applyFont="1" applyBorder="1" applyAlignment="1">
      <alignment horizontal="center"/>
    </xf>
    <xf numFmtId="0" fontId="8" fillId="0" borderId="33" xfId="1" applyFont="1" applyBorder="1" applyAlignment="1">
      <alignment horizontal="center"/>
    </xf>
    <xf numFmtId="0" fontId="8" fillId="0" borderId="16" xfId="1" applyFont="1" applyBorder="1"/>
    <xf numFmtId="0" fontId="8" fillId="0" borderId="26" xfId="1" applyFont="1" applyBorder="1" applyAlignment="1">
      <alignment horizontal="center"/>
    </xf>
    <xf numFmtId="0" fontId="8" fillId="0" borderId="20" xfId="1" applyFont="1" applyBorder="1" applyAlignment="1">
      <alignment horizontal="center"/>
    </xf>
    <xf numFmtId="0" fontId="8" fillId="0" borderId="22" xfId="1" applyFont="1" applyBorder="1"/>
    <xf numFmtId="0" fontId="8" fillId="0" borderId="43" xfId="1" applyFont="1" applyBorder="1" applyAlignment="1">
      <alignment horizontal="center"/>
    </xf>
    <xf numFmtId="0" fontId="8" fillId="0" borderId="51" xfId="1" applyFont="1" applyBorder="1" applyAlignment="1">
      <alignment horizontal="center"/>
    </xf>
    <xf numFmtId="37" fontId="8" fillId="0" borderId="15" xfId="1" applyNumberFormat="1" applyFont="1" applyBorder="1"/>
    <xf numFmtId="37" fontId="8" fillId="0" borderId="25" xfId="1" applyNumberFormat="1" applyFont="1" applyBorder="1"/>
    <xf numFmtId="37" fontId="8" fillId="0" borderId="16" xfId="1" applyNumberFormat="1" applyFont="1" applyBorder="1"/>
    <xf numFmtId="37" fontId="8" fillId="0" borderId="18" xfId="1" applyNumberFormat="1" applyFont="1" applyBorder="1"/>
    <xf numFmtId="37" fontId="8" fillId="0" borderId="45" xfId="1" applyNumberFormat="1" applyFont="1" applyBorder="1"/>
    <xf numFmtId="37" fontId="8" fillId="0" borderId="51" xfId="1" applyNumberFormat="1" applyFont="1" applyBorder="1"/>
    <xf numFmtId="37" fontId="8" fillId="0" borderId="43" xfId="1" applyNumberFormat="1" applyFont="1" applyBorder="1"/>
    <xf numFmtId="37" fontId="8" fillId="0" borderId="46" xfId="1" applyNumberFormat="1" applyFont="1" applyBorder="1"/>
    <xf numFmtId="37" fontId="8" fillId="0" borderId="28" xfId="1" applyNumberFormat="1" applyFont="1" applyBorder="1"/>
    <xf numFmtId="37" fontId="8" fillId="0" borderId="27" xfId="1" applyNumberFormat="1" applyFont="1" applyBorder="1"/>
    <xf numFmtId="37" fontId="8" fillId="0" borderId="34" xfId="1" applyNumberFormat="1" applyFont="1" applyBorder="1"/>
    <xf numFmtId="37" fontId="8" fillId="0" borderId="33" xfId="1" applyNumberFormat="1" applyFont="1" applyBorder="1"/>
    <xf numFmtId="37" fontId="8" fillId="0" borderId="17" xfId="1" applyNumberFormat="1" applyFont="1" applyBorder="1"/>
    <xf numFmtId="37" fontId="8" fillId="0" borderId="26" xfId="1" applyNumberFormat="1" applyFont="1" applyBorder="1"/>
    <xf numFmtId="37" fontId="8" fillId="0" borderId="22" xfId="1" applyNumberFormat="1" applyFont="1" applyBorder="1"/>
    <xf numFmtId="37" fontId="8" fillId="0" borderId="20" xfId="1" applyNumberFormat="1" applyFont="1" applyBorder="1"/>
    <xf numFmtId="37" fontId="8" fillId="0" borderId="15" xfId="1" applyNumberFormat="1" applyFont="1" applyBorder="1" applyProtection="1"/>
    <xf numFmtId="37" fontId="8" fillId="0" borderId="25" xfId="1" applyNumberFormat="1" applyFont="1" applyBorder="1" applyProtection="1"/>
    <xf numFmtId="37" fontId="8" fillId="0" borderId="18" xfId="1" applyNumberFormat="1" applyFont="1" applyBorder="1" applyProtection="1"/>
    <xf numFmtId="37" fontId="8" fillId="21" borderId="32" xfId="1" applyNumberFormat="1" applyFont="1" applyFill="1" applyBorder="1"/>
    <xf numFmtId="37" fontId="8" fillId="21" borderId="31" xfId="1" applyNumberFormat="1" applyFont="1" applyFill="1" applyBorder="1"/>
    <xf numFmtId="37" fontId="8" fillId="21" borderId="29" xfId="1" applyNumberFormat="1" applyFont="1" applyFill="1" applyBorder="1"/>
    <xf numFmtId="37" fontId="8" fillId="21" borderId="30" xfId="1" applyNumberFormat="1" applyFont="1" applyFill="1" applyBorder="1"/>
    <xf numFmtId="37" fontId="8" fillId="21" borderId="27" xfId="1" applyNumberFormat="1" applyFont="1" applyFill="1" applyBorder="1"/>
    <xf numFmtId="0" fontId="8" fillId="0" borderId="47" xfId="1" applyFont="1" applyBorder="1" applyAlignment="1">
      <alignment horizontal="center"/>
    </xf>
    <xf numFmtId="0" fontId="8" fillId="0" borderId="50" xfId="1" applyFont="1" applyBorder="1"/>
    <xf numFmtId="37" fontId="8" fillId="0" borderId="52" xfId="1" applyNumberFormat="1" applyFont="1" applyBorder="1" applyProtection="1"/>
    <xf numFmtId="0" fontId="8" fillId="0" borderId="52" xfId="1" applyFont="1" applyBorder="1" applyAlignment="1">
      <alignment horizontal="center"/>
    </xf>
    <xf numFmtId="0" fontId="8" fillId="0" borderId="14" xfId="1" applyFont="1" applyBorder="1"/>
    <xf numFmtId="0" fontId="8" fillId="0" borderId="21" xfId="1" applyFont="1" applyBorder="1" applyAlignment="1">
      <alignment horizontal="centerContinuous"/>
    </xf>
    <xf numFmtId="0" fontId="8" fillId="0" borderId="26" xfId="1" applyFont="1" applyBorder="1" applyAlignment="1">
      <alignment horizontal="centerContinuous"/>
    </xf>
    <xf numFmtId="0" fontId="8" fillId="0" borderId="5" xfId="1" applyFont="1" applyBorder="1" applyAlignment="1">
      <alignment horizontal="center"/>
    </xf>
    <xf numFmtId="0" fontId="8" fillId="0" borderId="4" xfId="1" applyFont="1" applyBorder="1" applyAlignment="1">
      <alignment horizontal="center"/>
    </xf>
    <xf numFmtId="0" fontId="8" fillId="0" borderId="9" xfId="1" applyFont="1" applyBorder="1" applyAlignment="1">
      <alignment horizontal="center"/>
    </xf>
    <xf numFmtId="0" fontId="20" fillId="0" borderId="21" xfId="1" applyFont="1" applyBorder="1" applyAlignment="1">
      <alignment horizontal="center"/>
    </xf>
    <xf numFmtId="0" fontId="8" fillId="0" borderId="21" xfId="1" applyFont="1" applyBorder="1" applyAlignment="1">
      <alignment horizontal="center"/>
    </xf>
    <xf numFmtId="0" fontId="8" fillId="0" borderId="11" xfId="1" applyFont="1" applyBorder="1" applyAlignment="1">
      <alignment horizontal="center"/>
    </xf>
    <xf numFmtId="5" fontId="8" fillId="0" borderId="19" xfId="1" applyNumberFormat="1" applyFont="1" applyBorder="1" applyProtection="1"/>
    <xf numFmtId="5" fontId="8" fillId="0" borderId="15" xfId="1" applyNumberFormat="1" applyFont="1" applyBorder="1" applyProtection="1"/>
    <xf numFmtId="5" fontId="8" fillId="0" borderId="5" xfId="1" applyNumberFormat="1" applyFont="1" applyBorder="1" applyProtection="1"/>
    <xf numFmtId="37" fontId="8" fillId="0" borderId="11" xfId="1" applyNumberFormat="1" applyFont="1" applyBorder="1" applyProtection="1"/>
    <xf numFmtId="5" fontId="8" fillId="0" borderId="21" xfId="1" applyNumberFormat="1" applyFont="1" applyBorder="1" applyProtection="1"/>
    <xf numFmtId="0" fontId="8" fillId="5" borderId="17" xfId="1" applyFont="1" applyFill="1" applyBorder="1"/>
    <xf numFmtId="5" fontId="8" fillId="0" borderId="11" xfId="1" applyNumberFormat="1" applyFont="1" applyBorder="1" applyProtection="1"/>
    <xf numFmtId="0" fontId="20" fillId="0" borderId="19" xfId="1" applyFont="1" applyBorder="1" applyAlignment="1">
      <alignment horizontal="center"/>
    </xf>
    <xf numFmtId="0" fontId="8" fillId="0" borderId="38" xfId="1" applyFont="1" applyBorder="1" applyAlignment="1">
      <alignment horizontal="center"/>
    </xf>
    <xf numFmtId="0" fontId="8" fillId="5" borderId="38" xfId="1" applyFont="1" applyFill="1" applyBorder="1"/>
    <xf numFmtId="5" fontId="8" fillId="0" borderId="35" xfId="1" applyNumberFormat="1" applyFont="1" applyBorder="1" applyProtection="1"/>
    <xf numFmtId="5" fontId="8" fillId="0" borderId="7" xfId="1" applyNumberFormat="1" applyFont="1" applyBorder="1" applyProtection="1"/>
    <xf numFmtId="0" fontId="8" fillId="0" borderId="0" xfId="1" applyFont="1" applyAlignment="1">
      <alignment horizontal="right"/>
    </xf>
    <xf numFmtId="0" fontId="8" fillId="0" borderId="84" xfId="1" applyFont="1" applyBorder="1" applyAlignment="1" applyProtection="1">
      <alignment horizontal="centerContinuous" wrapText="1"/>
    </xf>
    <xf numFmtId="0" fontId="8" fillId="0" borderId="93" xfId="1" applyFont="1" applyBorder="1" applyAlignment="1" applyProtection="1">
      <alignment horizontal="center"/>
    </xf>
    <xf numFmtId="0" fontId="56" fillId="0" borderId="95" xfId="1" applyFont="1" applyBorder="1"/>
    <xf numFmtId="0" fontId="56" fillId="0" borderId="92" xfId="1" applyFont="1" applyBorder="1"/>
    <xf numFmtId="0" fontId="56" fillId="0" borderId="0" xfId="1" applyFont="1"/>
    <xf numFmtId="0" fontId="8" fillId="0" borderId="81" xfId="1" applyFont="1" applyBorder="1" applyAlignment="1" applyProtection="1">
      <alignment horizontal="center"/>
    </xf>
    <xf numFmtId="0" fontId="56" fillId="0" borderId="0" xfId="1" applyFont="1" applyAlignment="1">
      <alignment horizontal="center"/>
    </xf>
    <xf numFmtId="0" fontId="56" fillId="0" borderId="100" xfId="1" applyFont="1" applyBorder="1" applyAlignment="1">
      <alignment horizontal="center"/>
    </xf>
    <xf numFmtId="0" fontId="8" fillId="0" borderId="102" xfId="1" applyFont="1" applyBorder="1" applyAlignment="1" applyProtection="1">
      <alignment horizontal="right"/>
    </xf>
    <xf numFmtId="0" fontId="9" fillId="0" borderId="103" xfId="1" applyFont="1" applyBorder="1" applyProtection="1"/>
    <xf numFmtId="0" fontId="8" fillId="22" borderId="104" xfId="1" applyFont="1" applyFill="1" applyBorder="1" applyProtection="1"/>
    <xf numFmtId="0" fontId="8" fillId="22" borderId="85" xfId="1" applyFont="1" applyFill="1" applyBorder="1" applyProtection="1"/>
    <xf numFmtId="37" fontId="8" fillId="22" borderId="104" xfId="1" applyNumberFormat="1" applyFont="1" applyFill="1" applyBorder="1" applyProtection="1"/>
    <xf numFmtId="0" fontId="8" fillId="0" borderId="113" xfId="1" applyFont="1" applyBorder="1" applyAlignment="1" applyProtection="1">
      <alignment horizontal="right"/>
    </xf>
    <xf numFmtId="0" fontId="8" fillId="0" borderId="21" xfId="1" applyFont="1" applyBorder="1" applyAlignment="1" applyProtection="1">
      <alignment horizontal="centerContinuous"/>
    </xf>
    <xf numFmtId="0" fontId="8" fillId="0" borderId="54" xfId="1" applyFont="1" applyBorder="1" applyAlignment="1" applyProtection="1">
      <alignment horizontal="center"/>
    </xf>
    <xf numFmtId="5" fontId="8" fillId="9" borderId="48" xfId="1" applyNumberFormat="1" applyFont="1" applyFill="1" applyBorder="1" applyProtection="1"/>
    <xf numFmtId="164" fontId="8" fillId="0" borderId="2" xfId="1" applyNumberFormat="1" applyFont="1" applyBorder="1" applyAlignment="1" applyProtection="1">
      <alignment horizontal="center"/>
    </xf>
    <xf numFmtId="0" fontId="8" fillId="0" borderId="44" xfId="1" applyFont="1" applyBorder="1" applyAlignment="1" applyProtection="1">
      <alignment horizontal="centerContinuous"/>
    </xf>
    <xf numFmtId="0" fontId="8" fillId="0" borderId="34" xfId="1" applyFont="1" applyBorder="1" applyAlignment="1" applyProtection="1">
      <alignment horizontal="center"/>
    </xf>
    <xf numFmtId="37" fontId="5" fillId="0" borderId="19" xfId="1" applyNumberFormat="1" applyFont="1" applyBorder="1" applyProtection="1">
      <protection locked="0"/>
    </xf>
    <xf numFmtId="0" fontId="5" fillId="0" borderId="15" xfId="1" applyFont="1" applyBorder="1" applyProtection="1">
      <protection locked="0"/>
    </xf>
    <xf numFmtId="0" fontId="8" fillId="9" borderId="46" xfId="1" applyFont="1" applyFill="1" applyBorder="1" applyProtection="1"/>
    <xf numFmtId="37" fontId="5" fillId="0" borderId="32" xfId="1" applyNumberFormat="1" applyFont="1" applyBorder="1" applyProtection="1">
      <protection locked="0"/>
    </xf>
    <xf numFmtId="0" fontId="8" fillId="0" borderId="28" xfId="1" applyFont="1" applyBorder="1" applyProtection="1"/>
    <xf numFmtId="0" fontId="8" fillId="0" borderId="6" xfId="1" applyFont="1" applyBorder="1" applyAlignment="1" applyProtection="1">
      <alignment horizontal="center"/>
    </xf>
    <xf numFmtId="0" fontId="8" fillId="0" borderId="50" xfId="1" applyFont="1" applyBorder="1" applyProtection="1"/>
    <xf numFmtId="0" fontId="8" fillId="9" borderId="53" xfId="1" applyFont="1" applyFill="1" applyBorder="1" applyProtection="1"/>
    <xf numFmtId="37" fontId="8" fillId="0" borderId="0" xfId="1" applyNumberFormat="1" applyFont="1" applyAlignment="1" applyProtection="1">
      <alignment horizontal="center"/>
    </xf>
    <xf numFmtId="37" fontId="8" fillId="0" borderId="15" xfId="1" applyNumberFormat="1" applyFont="1" applyBorder="1" applyAlignment="1" applyProtection="1">
      <alignment horizontal="center"/>
    </xf>
    <xf numFmtId="0" fontId="8" fillId="0" borderId="23" xfId="1" applyFont="1" applyBorder="1" applyAlignment="1" applyProtection="1">
      <alignment horizontal="center"/>
    </xf>
    <xf numFmtId="0" fontId="8" fillId="0" borderId="33" xfId="1" applyFont="1" applyBorder="1" applyAlignment="1" applyProtection="1">
      <alignment horizontal="center"/>
    </xf>
    <xf numFmtId="0" fontId="8" fillId="0" borderId="18" xfId="1" applyFont="1" applyBorder="1" applyAlignment="1" applyProtection="1">
      <alignment horizontal="center"/>
    </xf>
    <xf numFmtId="37" fontId="8" fillId="0" borderId="22" xfId="1" applyNumberFormat="1" applyFont="1" applyBorder="1" applyProtection="1"/>
    <xf numFmtId="0" fontId="8" fillId="0" borderId="20" xfId="1" applyFont="1" applyBorder="1" applyAlignment="1" applyProtection="1">
      <alignment horizontal="center"/>
    </xf>
    <xf numFmtId="0" fontId="8" fillId="0" borderId="16" xfId="1" applyFont="1" applyBorder="1" applyAlignment="1">
      <alignment horizontal="centerContinuous"/>
    </xf>
    <xf numFmtId="0" fontId="8" fillId="0" borderId="19" xfId="1" applyFont="1" applyBorder="1" applyAlignment="1">
      <alignment horizontal="centerContinuous"/>
    </xf>
    <xf numFmtId="5" fontId="8" fillId="4" borderId="19" xfId="1" applyNumberFormat="1" applyFont="1" applyFill="1" applyBorder="1" applyProtection="1"/>
    <xf numFmtId="0" fontId="8" fillId="4" borderId="19" xfId="1" applyFont="1" applyFill="1" applyBorder="1" applyProtection="1"/>
    <xf numFmtId="5" fontId="8" fillId="4" borderId="16" xfId="1" applyNumberFormat="1" applyFont="1" applyFill="1" applyBorder="1" applyProtection="1"/>
    <xf numFmtId="37" fontId="8" fillId="4" borderId="19" xfId="1" applyNumberFormat="1" applyFont="1" applyFill="1" applyBorder="1" applyProtection="1"/>
    <xf numFmtId="37" fontId="8" fillId="4" borderId="16" xfId="1" applyNumberFormat="1" applyFont="1" applyFill="1" applyBorder="1" applyProtection="1"/>
    <xf numFmtId="0" fontId="8" fillId="19" borderId="44" xfId="1" applyFont="1" applyFill="1" applyBorder="1"/>
    <xf numFmtId="0" fontId="8" fillId="0" borderId="54" xfId="1" applyFont="1" applyBorder="1" applyAlignment="1">
      <alignment horizontal="center"/>
    </xf>
    <xf numFmtId="0" fontId="8" fillId="0" borderId="48" xfId="1" applyFont="1" applyBorder="1"/>
    <xf numFmtId="0" fontId="8" fillId="19" borderId="48" xfId="1" applyFont="1" applyFill="1" applyBorder="1"/>
    <xf numFmtId="0" fontId="9" fillId="0" borderId="0" xfId="1" applyFont="1" applyAlignment="1">
      <alignment horizontal="centerContinuous"/>
    </xf>
    <xf numFmtId="164" fontId="8" fillId="0" borderId="1" xfId="1" applyNumberFormat="1" applyFont="1" applyBorder="1" applyAlignment="1" applyProtection="1">
      <alignment horizontal="center"/>
    </xf>
    <xf numFmtId="0" fontId="8" fillId="0" borderId="8" xfId="1" applyFont="1" applyBorder="1" applyAlignment="1">
      <alignment horizontal="centerContinuous"/>
    </xf>
    <xf numFmtId="0" fontId="8" fillId="0" borderId="2" xfId="1" applyFont="1" applyBorder="1" applyAlignment="1">
      <alignment horizontal="centerContinuous"/>
    </xf>
    <xf numFmtId="0" fontId="8" fillId="0" borderId="3" xfId="1" applyFont="1" applyBorder="1" applyAlignment="1">
      <alignment horizontal="centerContinuous"/>
    </xf>
    <xf numFmtId="0" fontId="8" fillId="0" borderId="4" xfId="1" applyFont="1" applyBorder="1" applyAlignment="1">
      <alignment horizontal="centerContinuous"/>
    </xf>
    <xf numFmtId="0" fontId="8" fillId="0" borderId="5" xfId="1" applyFont="1" applyBorder="1" applyAlignment="1">
      <alignment horizontal="centerContinuous"/>
    </xf>
    <xf numFmtId="0" fontId="8" fillId="0" borderId="30" xfId="1" applyFont="1" applyBorder="1" applyAlignment="1">
      <alignment horizontal="center"/>
    </xf>
    <xf numFmtId="0" fontId="8" fillId="0" borderId="32" xfId="1" applyFont="1" applyBorder="1" applyAlignment="1">
      <alignment horizontal="center"/>
    </xf>
    <xf numFmtId="0" fontId="8" fillId="0" borderId="34" xfId="1" applyFont="1" applyBorder="1" applyAlignment="1">
      <alignment horizontal="centerContinuous"/>
    </xf>
    <xf numFmtId="0" fontId="8" fillId="4" borderId="19" xfId="1" applyFont="1" applyFill="1" applyBorder="1"/>
    <xf numFmtId="0" fontId="8" fillId="0" borderId="30" xfId="1" applyFont="1" applyBorder="1" applyAlignment="1">
      <alignment horizontal="centerContinuous"/>
    </xf>
    <xf numFmtId="0" fontId="8" fillId="0" borderId="31" xfId="1" applyFont="1" applyBorder="1" applyAlignment="1">
      <alignment horizontal="centerContinuous"/>
    </xf>
    <xf numFmtId="0" fontId="8" fillId="0" borderId="29" xfId="1" applyFont="1" applyBorder="1" applyAlignment="1">
      <alignment horizontal="centerContinuous"/>
    </xf>
    <xf numFmtId="0" fontId="8" fillId="0" borderId="48" xfId="1" applyFont="1" applyBorder="1" applyAlignment="1">
      <alignment horizontal="left"/>
    </xf>
    <xf numFmtId="0" fontId="8" fillId="11" borderId="48" xfId="1" applyFont="1" applyFill="1" applyBorder="1"/>
    <xf numFmtId="0" fontId="8" fillId="0" borderId="0" xfId="1" applyFont="1" applyAlignment="1"/>
    <xf numFmtId="49" fontId="8" fillId="0" borderId="1" xfId="1" applyNumberFormat="1" applyFont="1" applyBorder="1"/>
    <xf numFmtId="37" fontId="4" fillId="22" borderId="41" xfId="0" applyNumberFormat="1" applyFont="1" applyFill="1" applyBorder="1" applyProtection="1"/>
    <xf numFmtId="37" fontId="4" fillId="22" borderId="44" xfId="0" applyNumberFormat="1" applyFont="1" applyFill="1" applyBorder="1" applyProtection="1"/>
    <xf numFmtId="0" fontId="20" fillId="0" borderId="0" xfId="0" applyFont="1" applyFill="1" applyAlignment="1" applyProtection="1">
      <alignment wrapText="1"/>
    </xf>
    <xf numFmtId="0" fontId="53" fillId="0" borderId="0" xfId="0" applyFont="1" applyFill="1" applyAlignment="1" applyProtection="1">
      <alignment wrapText="1"/>
    </xf>
    <xf numFmtId="0" fontId="5" fillId="0" borderId="5" xfId="1" applyFont="1" applyBorder="1" applyProtection="1">
      <protection locked="0"/>
    </xf>
    <xf numFmtId="0" fontId="5" fillId="0" borderId="16" xfId="1" applyFont="1" applyBorder="1" applyProtection="1">
      <protection locked="0"/>
    </xf>
    <xf numFmtId="0" fontId="43" fillId="0" borderId="4" xfId="1" applyFont="1" applyBorder="1" applyProtection="1"/>
    <xf numFmtId="0" fontId="5" fillId="0" borderId="9" xfId="1" applyFont="1" applyBorder="1" applyProtection="1">
      <protection locked="0"/>
    </xf>
    <xf numFmtId="164" fontId="8" fillId="0" borderId="17" xfId="1" applyNumberFormat="1" applyBorder="1" applyAlignment="1" applyProtection="1">
      <alignment horizontal="left"/>
    </xf>
    <xf numFmtId="0" fontId="8" fillId="0" borderId="22" xfId="1" applyBorder="1" applyProtection="1"/>
    <xf numFmtId="164" fontId="8" fillId="0" borderId="26" xfId="1" applyNumberFormat="1" applyBorder="1" applyAlignment="1" applyProtection="1">
      <alignment horizontal="center"/>
    </xf>
    <xf numFmtId="164" fontId="8" fillId="0" borderId="17" xfId="1" applyNumberFormat="1" applyBorder="1" applyAlignment="1" applyProtection="1">
      <alignment horizontal="center"/>
    </xf>
    <xf numFmtId="0" fontId="8" fillId="0" borderId="9" xfId="1" applyFont="1" applyBorder="1" applyAlignment="1" applyProtection="1">
      <alignment horizontal="centerContinuous"/>
    </xf>
    <xf numFmtId="0" fontId="8" fillId="0" borderId="11" xfId="1" applyFont="1" applyBorder="1" applyAlignment="1" applyProtection="1">
      <alignment horizontal="centerContinuous"/>
    </xf>
    <xf numFmtId="0" fontId="8" fillId="0" borderId="18" xfId="1" applyFont="1" applyBorder="1" applyProtection="1"/>
    <xf numFmtId="0" fontId="8" fillId="0" borderId="25" xfId="1" applyFont="1" applyBorder="1" applyAlignment="1" applyProtection="1">
      <alignment horizontal="centerContinuous"/>
    </xf>
    <xf numFmtId="0" fontId="8" fillId="0" borderId="26" xfId="1" applyFont="1" applyBorder="1" applyAlignment="1" applyProtection="1">
      <alignment horizontal="centerContinuous"/>
    </xf>
    <xf numFmtId="0" fontId="8" fillId="11" borderId="32" xfId="1" applyFont="1" applyFill="1" applyBorder="1" applyProtection="1"/>
    <xf numFmtId="0" fontId="8" fillId="11" borderId="29" xfId="1" applyFont="1" applyFill="1" applyBorder="1" applyProtection="1"/>
    <xf numFmtId="0" fontId="8" fillId="11" borderId="44" xfId="1" applyFont="1" applyFill="1" applyBorder="1" applyProtection="1"/>
    <xf numFmtId="0" fontId="8" fillId="11" borderId="39" xfId="1" applyFont="1" applyFill="1" applyBorder="1" applyProtection="1"/>
    <xf numFmtId="0" fontId="8" fillId="11" borderId="21" xfId="1" applyFont="1" applyFill="1" applyBorder="1" applyProtection="1"/>
    <xf numFmtId="0" fontId="8" fillId="11" borderId="11" xfId="1" applyFont="1" applyFill="1" applyBorder="1" applyProtection="1"/>
    <xf numFmtId="5" fontId="5" fillId="0" borderId="21" xfId="1" applyNumberFormat="1" applyFont="1" applyBorder="1" applyProtection="1">
      <protection locked="0"/>
    </xf>
    <xf numFmtId="5" fontId="5" fillId="0" borderId="22" xfId="1" applyNumberFormat="1" applyFont="1" applyBorder="1" applyProtection="1">
      <protection locked="0"/>
    </xf>
    <xf numFmtId="0" fontId="8" fillId="11" borderId="19" xfId="1" applyFont="1" applyFill="1" applyBorder="1" applyProtection="1"/>
    <xf numFmtId="0" fontId="8" fillId="11" borderId="5" xfId="1" applyFont="1" applyFill="1" applyBorder="1" applyProtection="1"/>
    <xf numFmtId="37" fontId="5" fillId="0" borderId="11" xfId="1" applyNumberFormat="1" applyFont="1" applyBorder="1" applyProtection="1">
      <protection locked="0"/>
    </xf>
    <xf numFmtId="0" fontId="8" fillId="0" borderId="21" xfId="1" applyBorder="1" applyProtection="1"/>
    <xf numFmtId="37" fontId="5" fillId="0" borderId="21" xfId="1" applyNumberFormat="1" applyFont="1" applyBorder="1" applyProtection="1">
      <protection locked="0"/>
    </xf>
    <xf numFmtId="37" fontId="5" fillId="0" borderId="22" xfId="1" applyNumberFormat="1" applyFont="1" applyBorder="1" applyProtection="1">
      <protection locked="0"/>
    </xf>
    <xf numFmtId="37" fontId="8" fillId="11" borderId="32" xfId="1" applyNumberFormat="1" applyFont="1" applyFill="1" applyBorder="1" applyProtection="1"/>
    <xf numFmtId="37" fontId="8" fillId="11" borderId="29" xfId="1" applyNumberFormat="1" applyFont="1" applyFill="1" applyBorder="1" applyProtection="1"/>
    <xf numFmtId="37" fontId="8" fillId="11" borderId="21" xfId="1" applyNumberFormat="1" applyFont="1" applyFill="1" applyBorder="1" applyProtection="1"/>
    <xf numFmtId="37" fontId="8" fillId="11" borderId="11" xfId="1" applyNumberFormat="1" applyFont="1" applyFill="1" applyBorder="1" applyProtection="1"/>
    <xf numFmtId="37" fontId="8" fillId="11" borderId="44" xfId="1" applyNumberFormat="1" applyFont="1" applyFill="1" applyBorder="1" applyProtection="1"/>
    <xf numFmtId="37" fontId="8" fillId="11" borderId="39" xfId="1" applyNumberFormat="1" applyFont="1" applyFill="1" applyBorder="1" applyProtection="1"/>
    <xf numFmtId="5" fontId="8" fillId="0" borderId="22" xfId="1" applyNumberFormat="1" applyFont="1" applyBorder="1" applyProtection="1"/>
    <xf numFmtId="0" fontId="8" fillId="0" borderId="10" xfId="1" applyFont="1" applyBorder="1" applyAlignment="1" applyProtection="1">
      <alignment horizontal="left"/>
    </xf>
    <xf numFmtId="0" fontId="8" fillId="0" borderId="181" xfId="1" applyFont="1" applyBorder="1" applyAlignment="1" applyProtection="1">
      <alignment horizontal="centerContinuous"/>
    </xf>
    <xf numFmtId="37" fontId="8" fillId="0" borderId="0" xfId="1" applyNumberFormat="1" applyFont="1" applyFill="1" applyBorder="1" applyProtection="1"/>
    <xf numFmtId="37" fontId="8" fillId="0" borderId="184" xfId="1" applyNumberFormat="1" applyFont="1" applyFill="1" applyBorder="1" applyProtection="1"/>
    <xf numFmtId="37" fontId="8" fillId="11" borderId="19" xfId="1" applyNumberFormat="1" applyFont="1" applyFill="1" applyBorder="1" applyProtection="1"/>
    <xf numFmtId="37" fontId="8" fillId="11" borderId="5" xfId="1" applyNumberFormat="1" applyFont="1" applyFill="1" applyBorder="1" applyProtection="1"/>
    <xf numFmtId="37" fontId="5" fillId="0" borderId="26" xfId="1" applyNumberFormat="1" applyFont="1" applyBorder="1" applyProtection="1">
      <protection locked="0"/>
    </xf>
    <xf numFmtId="0" fontId="48" fillId="0" borderId="0" xfId="1" applyFont="1" applyFill="1" applyProtection="1"/>
    <xf numFmtId="0" fontId="8" fillId="0" borderId="0" xfId="1" applyProtection="1"/>
    <xf numFmtId="0" fontId="8" fillId="0" borderId="0" xfId="1" applyAlignment="1" applyProtection="1">
      <alignment horizontal="centerContinuous"/>
    </xf>
    <xf numFmtId="0" fontId="8" fillId="0" borderId="177" xfId="1" applyFont="1" applyBorder="1" applyAlignment="1" applyProtection="1">
      <alignment horizontal="center"/>
    </xf>
    <xf numFmtId="37" fontId="8" fillId="0" borderId="178" xfId="1" applyNumberFormat="1" applyFont="1" applyBorder="1" applyProtection="1"/>
    <xf numFmtId="37" fontId="8" fillId="0" borderId="179" xfId="1" applyNumberFormat="1" applyFont="1" applyBorder="1" applyProtection="1"/>
    <xf numFmtId="0" fontId="8" fillId="0" borderId="180" xfId="1" applyFont="1" applyBorder="1" applyProtection="1"/>
    <xf numFmtId="5" fontId="5" fillId="0" borderId="36" xfId="1" applyNumberFormat="1" applyFont="1" applyBorder="1" applyProtection="1">
      <protection locked="0"/>
    </xf>
    <xf numFmtId="5" fontId="5" fillId="0" borderId="7" xfId="1" applyNumberFormat="1" applyFont="1" applyBorder="1" applyProtection="1">
      <protection locked="0"/>
    </xf>
    <xf numFmtId="0" fontId="8" fillId="0" borderId="12" xfId="1" applyBorder="1" applyProtection="1"/>
    <xf numFmtId="0" fontId="8" fillId="0" borderId="25" xfId="1" applyBorder="1" applyProtection="1"/>
    <xf numFmtId="0" fontId="8" fillId="0" borderId="26" xfId="1" applyBorder="1" applyProtection="1"/>
    <xf numFmtId="164" fontId="8" fillId="0" borderId="10" xfId="1" applyNumberFormat="1" applyBorder="1" applyAlignment="1" applyProtection="1">
      <alignment horizontal="left"/>
    </xf>
    <xf numFmtId="0" fontId="8" fillId="0" borderId="10" xfId="1" applyBorder="1" applyProtection="1"/>
    <xf numFmtId="0" fontId="8" fillId="0" borderId="30" xfId="1" applyFont="1" applyBorder="1" applyAlignment="1" applyProtection="1">
      <alignment horizontal="centerContinuous"/>
    </xf>
    <xf numFmtId="0" fontId="8" fillId="0" borderId="31" xfId="1" applyFont="1" applyBorder="1" applyAlignment="1" applyProtection="1">
      <alignment horizontal="centerContinuous"/>
    </xf>
    <xf numFmtId="0" fontId="8" fillId="0" borderId="31" xfId="1" applyBorder="1" applyAlignment="1" applyProtection="1">
      <alignment horizontal="centerContinuous"/>
    </xf>
    <xf numFmtId="0" fontId="8" fillId="0" borderId="0" xfId="1" applyBorder="1" applyAlignment="1" applyProtection="1">
      <alignment horizontal="centerContinuous"/>
    </xf>
    <xf numFmtId="0" fontId="8" fillId="0" borderId="10" xfId="1" applyBorder="1" applyAlignment="1" applyProtection="1">
      <alignment horizontal="centerContinuous"/>
    </xf>
    <xf numFmtId="0" fontId="8" fillId="0" borderId="4" xfId="1" applyBorder="1" applyProtection="1"/>
    <xf numFmtId="0" fontId="45" fillId="0" borderId="0" xfId="1" applyFont="1" applyProtection="1"/>
    <xf numFmtId="0" fontId="45" fillId="0" borderId="0" xfId="1" applyFont="1" applyAlignment="1" applyProtection="1">
      <alignment horizontal="left"/>
    </xf>
    <xf numFmtId="0" fontId="8" fillId="0" borderId="199" xfId="1" applyFont="1" applyBorder="1" applyProtection="1"/>
    <xf numFmtId="0" fontId="8" fillId="0" borderId="200" xfId="1" applyFont="1" applyBorder="1" applyProtection="1"/>
    <xf numFmtId="0" fontId="8" fillId="0" borderId="45" xfId="1" applyFont="1" applyBorder="1" applyAlignment="1" applyProtection="1">
      <alignment horizontal="centerContinuous"/>
    </xf>
    <xf numFmtId="0" fontId="8" fillId="0" borderId="197" xfId="1" applyFont="1" applyBorder="1" applyAlignment="1" applyProtection="1">
      <alignment horizontal="center"/>
    </xf>
    <xf numFmtId="0" fontId="8" fillId="0" borderId="196" xfId="1" applyFont="1" applyBorder="1" applyAlignment="1" applyProtection="1">
      <alignment horizontal="center"/>
    </xf>
    <xf numFmtId="0" fontId="8" fillId="0" borderId="185" xfId="1" applyFont="1" applyBorder="1" applyAlignment="1" applyProtection="1">
      <alignment horizontal="center"/>
    </xf>
    <xf numFmtId="0" fontId="8" fillId="0" borderId="185" xfId="1" applyFont="1" applyBorder="1" applyProtection="1"/>
    <xf numFmtId="5" fontId="8" fillId="0" borderId="10" xfId="1" applyNumberFormat="1" applyFont="1" applyBorder="1" applyProtection="1"/>
    <xf numFmtId="37" fontId="8" fillId="0" borderId="10" xfId="1" applyNumberFormat="1" applyFont="1" applyBorder="1" applyProtection="1"/>
    <xf numFmtId="0" fontId="8" fillId="0" borderId="36" xfId="1" applyFont="1" applyBorder="1" applyAlignment="1" applyProtection="1">
      <alignment horizontal="center"/>
    </xf>
    <xf numFmtId="0" fontId="8" fillId="2" borderId="36" xfId="1" applyFont="1" applyFill="1" applyBorder="1" applyProtection="1"/>
    <xf numFmtId="0" fontId="8" fillId="2" borderId="198" xfId="1" applyFont="1" applyFill="1" applyBorder="1" applyProtection="1"/>
    <xf numFmtId="37" fontId="8" fillId="0" borderId="36" xfId="1" applyNumberFormat="1" applyFont="1" applyBorder="1" applyProtection="1"/>
    <xf numFmtId="5" fontId="8" fillId="0" borderId="36" xfId="1" applyNumberFormat="1" applyFont="1" applyBorder="1" applyProtection="1"/>
    <xf numFmtId="0" fontId="8" fillId="0" borderId="37" xfId="1" applyFont="1" applyBorder="1" applyAlignment="1" applyProtection="1">
      <alignment horizontal="center"/>
    </xf>
    <xf numFmtId="0" fontId="7" fillId="0" borderId="0" xfId="1" applyFont="1" applyAlignment="1" applyProtection="1">
      <alignment horizontal="centerContinuous"/>
    </xf>
    <xf numFmtId="0" fontId="43" fillId="0" borderId="0" xfId="1" applyFont="1" applyProtection="1"/>
    <xf numFmtId="164" fontId="8" fillId="0" borderId="10" xfId="1" applyNumberFormat="1" applyBorder="1" applyAlignment="1" applyProtection="1">
      <alignment horizontal="center"/>
    </xf>
    <xf numFmtId="0" fontId="8" fillId="0" borderId="0" xfId="1" applyBorder="1" applyProtection="1"/>
    <xf numFmtId="0" fontId="8" fillId="0" borderId="8" xfId="1" applyBorder="1" applyProtection="1"/>
    <xf numFmtId="0" fontId="8" fillId="0" borderId="2" xfId="1" applyBorder="1" applyProtection="1"/>
    <xf numFmtId="0" fontId="8" fillId="0" borderId="3" xfId="1" applyBorder="1" applyProtection="1"/>
    <xf numFmtId="0" fontId="8" fillId="0" borderId="9" xfId="1" applyBorder="1" applyProtection="1"/>
    <xf numFmtId="0" fontId="8" fillId="0" borderId="11" xfId="1" applyBorder="1" applyProtection="1"/>
    <xf numFmtId="0" fontId="8" fillId="10" borderId="36" xfId="1" applyFont="1" applyFill="1" applyBorder="1" applyProtection="1"/>
    <xf numFmtId="0" fontId="8" fillId="10" borderId="198" xfId="1" applyFont="1" applyFill="1" applyBorder="1" applyProtection="1"/>
    <xf numFmtId="0" fontId="8" fillId="10" borderId="1" xfId="1" applyFont="1" applyFill="1" applyBorder="1" applyProtection="1"/>
    <xf numFmtId="0" fontId="8" fillId="18" borderId="0" xfId="1" applyFont="1" applyFill="1" applyBorder="1" applyProtection="1"/>
    <xf numFmtId="5" fontId="8" fillId="0" borderId="0" xfId="1" applyNumberFormat="1" applyFont="1" applyBorder="1" applyProtection="1"/>
    <xf numFmtId="37" fontId="8" fillId="0" borderId="0" xfId="1" applyNumberFormat="1" applyProtection="1"/>
    <xf numFmtId="0" fontId="8" fillId="0" borderId="214" xfId="1" applyFont="1" applyBorder="1" applyProtection="1"/>
    <xf numFmtId="0" fontId="8" fillId="0" borderId="213" xfId="1" applyFont="1" applyBorder="1" applyProtection="1"/>
    <xf numFmtId="0" fontId="8" fillId="0" borderId="215" xfId="1" applyBorder="1" applyProtection="1"/>
    <xf numFmtId="0" fontId="8" fillId="0" borderId="194" xfId="1" applyBorder="1" applyProtection="1"/>
    <xf numFmtId="0" fontId="8" fillId="0" borderId="19" xfId="1" applyBorder="1" applyProtection="1"/>
    <xf numFmtId="0" fontId="8" fillId="0" borderId="208" xfId="1" applyBorder="1" applyProtection="1"/>
    <xf numFmtId="0" fontId="8" fillId="0" borderId="216" xfId="1" applyFont="1" applyBorder="1" applyProtection="1"/>
    <xf numFmtId="0" fontId="14" fillId="0" borderId="4" xfId="1" applyFont="1" applyBorder="1" applyAlignment="1" applyProtection="1">
      <alignment horizontal="center"/>
    </xf>
    <xf numFmtId="0" fontId="14" fillId="0" borderId="0" xfId="1" applyFont="1" applyProtection="1"/>
    <xf numFmtId="0" fontId="14" fillId="0" borderId="194" xfId="1" applyFont="1" applyBorder="1" applyProtection="1"/>
    <xf numFmtId="0" fontId="14" fillId="0" borderId="5" xfId="1" applyFont="1" applyBorder="1" applyProtection="1"/>
    <xf numFmtId="0" fontId="14" fillId="0" borderId="4" xfId="1" applyFont="1" applyBorder="1" applyProtection="1"/>
    <xf numFmtId="0" fontId="8" fillId="0" borderId="194" xfId="1" applyFont="1" applyBorder="1"/>
    <xf numFmtId="0" fontId="14" fillId="0" borderId="11" xfId="1" applyFont="1" applyBorder="1" applyProtection="1"/>
    <xf numFmtId="0" fontId="20" fillId="0" borderId="33" xfId="1" applyFont="1" applyBorder="1" applyProtection="1"/>
    <xf numFmtId="0" fontId="20" fillId="0" borderId="27" xfId="1" applyFont="1" applyBorder="1" applyAlignment="1" applyProtection="1">
      <alignment horizontal="center"/>
    </xf>
    <xf numFmtId="0" fontId="20" fillId="0" borderId="27" xfId="1" applyFont="1" applyBorder="1" applyAlignment="1" applyProtection="1">
      <alignment horizontal="centerContinuous"/>
    </xf>
    <xf numFmtId="0" fontId="20" fillId="0" borderId="217" xfId="1" applyFont="1" applyBorder="1" applyProtection="1"/>
    <xf numFmtId="0" fontId="20" fillId="0" borderId="31" xfId="1" applyFont="1" applyBorder="1" applyAlignment="1" applyProtection="1">
      <alignment horizontal="centerContinuous"/>
    </xf>
    <xf numFmtId="0" fontId="20" fillId="0" borderId="25" xfId="1" applyFont="1" applyBorder="1" applyAlignment="1" applyProtection="1">
      <alignment horizontal="centerContinuous"/>
    </xf>
    <xf numFmtId="0" fontId="20" fillId="0" borderId="18" xfId="1" applyFont="1" applyBorder="1" applyProtection="1"/>
    <xf numFmtId="0" fontId="20" fillId="0" borderId="25" xfId="1" applyFont="1" applyBorder="1" applyAlignment="1" applyProtection="1">
      <alignment horizontal="center"/>
    </xf>
    <xf numFmtId="0" fontId="20" fillId="0" borderId="194" xfId="1" applyFont="1" applyBorder="1" applyAlignment="1" applyProtection="1">
      <alignment horizontal="center"/>
    </xf>
    <xf numFmtId="0" fontId="20" fillId="0" borderId="5" xfId="1" applyFont="1" applyBorder="1" applyAlignment="1" applyProtection="1">
      <alignment horizontal="center"/>
    </xf>
    <xf numFmtId="0" fontId="20" fillId="0" borderId="18" xfId="1" applyFont="1" applyBorder="1" applyAlignment="1" applyProtection="1">
      <alignment horizontal="center"/>
    </xf>
    <xf numFmtId="0" fontId="20" fillId="0" borderId="20" xfId="1" applyFont="1" applyBorder="1" applyAlignment="1" applyProtection="1">
      <alignment horizontal="center"/>
    </xf>
    <xf numFmtId="0" fontId="20" fillId="0" borderId="26" xfId="1" applyFont="1" applyBorder="1" applyAlignment="1" applyProtection="1">
      <alignment horizontal="center"/>
    </xf>
    <xf numFmtId="0" fontId="20" fillId="0" borderId="216" xfId="1" applyFont="1" applyBorder="1" applyAlignment="1" applyProtection="1">
      <alignment horizontal="center"/>
    </xf>
    <xf numFmtId="0" fontId="20" fillId="0" borderId="11" xfId="1" applyFont="1" applyBorder="1" applyAlignment="1" applyProtection="1">
      <alignment horizontal="center"/>
    </xf>
    <xf numFmtId="0" fontId="8" fillId="0" borderId="216" xfId="1" applyFont="1" applyBorder="1" applyAlignment="1" applyProtection="1">
      <alignment horizontal="center"/>
    </xf>
    <xf numFmtId="0" fontId="8" fillId="10" borderId="26" xfId="1" applyFont="1" applyFill="1" applyBorder="1" applyProtection="1"/>
    <xf numFmtId="0" fontId="8" fillId="10" borderId="216" xfId="1" applyFont="1" applyFill="1" applyBorder="1" applyProtection="1"/>
    <xf numFmtId="0" fontId="8" fillId="0" borderId="217" xfId="1" applyFont="1" applyBorder="1" applyAlignment="1" applyProtection="1">
      <alignment horizontal="centerContinuous"/>
    </xf>
    <xf numFmtId="0" fontId="8" fillId="0" borderId="29" xfId="1" applyFont="1" applyBorder="1" applyAlignment="1" applyProtection="1">
      <alignment horizontal="centerContinuous"/>
    </xf>
    <xf numFmtId="0" fontId="8" fillId="0" borderId="194" xfId="1" applyFont="1" applyBorder="1" applyAlignment="1" applyProtection="1">
      <alignment horizontal="centerContinuous"/>
    </xf>
    <xf numFmtId="0" fontId="8" fillId="0" borderId="6" xfId="1" applyFont="1" applyBorder="1" applyAlignment="1" applyProtection="1">
      <alignment horizontal="centerContinuous"/>
    </xf>
    <xf numFmtId="0" fontId="8" fillId="0" borderId="1" xfId="1" applyFont="1" applyBorder="1" applyAlignment="1" applyProtection="1">
      <alignment horizontal="centerContinuous"/>
    </xf>
    <xf numFmtId="0" fontId="8" fillId="0" borderId="218" xfId="1" applyFont="1" applyBorder="1" applyAlignment="1" applyProtection="1">
      <alignment horizontal="centerContinuous"/>
    </xf>
    <xf numFmtId="0" fontId="8" fillId="0" borderId="7" xfId="1" applyFont="1" applyBorder="1" applyAlignment="1" applyProtection="1">
      <alignment horizontal="centerContinuous"/>
    </xf>
    <xf numFmtId="37" fontId="8" fillId="0" borderId="0" xfId="1" applyNumberFormat="1" applyFont="1" applyAlignment="1" applyProtection="1">
      <alignment horizontal="centerContinuous"/>
    </xf>
    <xf numFmtId="0" fontId="13" fillId="0" borderId="0" xfId="1" applyFont="1" applyAlignment="1" applyProtection="1">
      <alignment horizontal="centerContinuous"/>
    </xf>
    <xf numFmtId="0" fontId="13" fillId="0" borderId="0" xfId="1" applyFont="1" applyProtection="1"/>
    <xf numFmtId="0" fontId="7" fillId="0" borderId="0" xfId="1" applyFont="1" applyProtection="1"/>
    <xf numFmtId="37" fontId="8" fillId="0" borderId="2" xfId="1" applyNumberFormat="1" applyFont="1" applyBorder="1" applyProtection="1"/>
    <xf numFmtId="37" fontId="8" fillId="0" borderId="8" xfId="1" applyNumberFormat="1" applyFont="1" applyBorder="1" applyProtection="1"/>
    <xf numFmtId="0" fontId="8" fillId="0" borderId="5" xfId="1" applyBorder="1" applyAlignment="1" applyProtection="1">
      <alignment horizontal="centerContinuous"/>
    </xf>
    <xf numFmtId="0" fontId="8" fillId="0" borderId="33" xfId="1" applyFont="1" applyBorder="1" applyProtection="1"/>
    <xf numFmtId="0" fontId="8" fillId="0" borderId="27" xfId="1" applyFont="1" applyBorder="1" applyAlignment="1" applyProtection="1">
      <alignment horizontal="centerContinuous"/>
    </xf>
    <xf numFmtId="0" fontId="8" fillId="10" borderId="7" xfId="1" applyFont="1" applyFill="1" applyBorder="1" applyProtection="1"/>
    <xf numFmtId="0" fontId="8" fillId="10" borderId="6" xfId="1" applyFont="1" applyFill="1" applyBorder="1" applyProtection="1"/>
    <xf numFmtId="0" fontId="56" fillId="0" borderId="92" xfId="1" applyFont="1" applyBorder="1" applyAlignment="1">
      <alignment horizontal="center"/>
    </xf>
    <xf numFmtId="0" fontId="8" fillId="23" borderId="116" xfId="1" applyFont="1" applyFill="1" applyBorder="1" applyProtection="1"/>
    <xf numFmtId="0" fontId="20" fillId="0" borderId="4" xfId="1" applyFont="1" applyBorder="1" applyAlignment="1" applyProtection="1">
      <alignment horizontal="center"/>
    </xf>
    <xf numFmtId="0" fontId="20" fillId="0" borderId="0" xfId="1" applyFont="1" applyAlignment="1" applyProtection="1">
      <alignment horizontal="left"/>
    </xf>
    <xf numFmtId="49" fontId="20" fillId="0" borderId="4" xfId="1" applyNumberFormat="1" applyFont="1" applyBorder="1" applyAlignment="1" applyProtection="1">
      <alignment horizontal="center"/>
    </xf>
    <xf numFmtId="0" fontId="20" fillId="0" borderId="27" xfId="1" applyFont="1" applyBorder="1" applyProtection="1"/>
    <xf numFmtId="0" fontId="20" fillId="0" borderId="31" xfId="1" applyFont="1" applyBorder="1" applyProtection="1"/>
    <xf numFmtId="0" fontId="20" fillId="0" borderId="29" xfId="1" applyFont="1" applyBorder="1" applyProtection="1"/>
    <xf numFmtId="0" fontId="20" fillId="0" borderId="25" xfId="1" applyFont="1" applyBorder="1" applyProtection="1"/>
    <xf numFmtId="0" fontId="20" fillId="0" borderId="0" xfId="1" applyFont="1" applyAlignment="1" applyProtection="1">
      <alignment horizontal="centerContinuous"/>
    </xf>
    <xf numFmtId="0" fontId="20" fillId="0" borderId="5" xfId="1" applyFont="1" applyBorder="1" applyAlignment="1" applyProtection="1">
      <alignment horizontal="centerContinuous"/>
    </xf>
    <xf numFmtId="0" fontId="20" fillId="0" borderId="10" xfId="1" applyFont="1" applyBorder="1" applyProtection="1"/>
    <xf numFmtId="0" fontId="20" fillId="0" borderId="26" xfId="1" applyFont="1" applyBorder="1" applyProtection="1"/>
    <xf numFmtId="0" fontId="20" fillId="0" borderId="11" xfId="1" applyFont="1" applyBorder="1" applyProtection="1"/>
    <xf numFmtId="0" fontId="20" fillId="0" borderId="0" xfId="1" applyFont="1" applyAlignment="1" applyProtection="1">
      <alignment horizontal="center"/>
    </xf>
    <xf numFmtId="0" fontId="20" fillId="0" borderId="16" xfId="1" applyFont="1" applyBorder="1" applyAlignment="1" applyProtection="1">
      <alignment horizontal="center"/>
    </xf>
    <xf numFmtId="0" fontId="20" fillId="0" borderId="16" xfId="1" applyFont="1" applyBorder="1" applyAlignment="1" applyProtection="1">
      <alignment horizontal="centerContinuous"/>
    </xf>
    <xf numFmtId="0" fontId="20" fillId="0" borderId="10" xfId="1" applyFont="1" applyBorder="1" applyAlignment="1" applyProtection="1">
      <alignment horizontal="center"/>
    </xf>
    <xf numFmtId="0" fontId="20" fillId="0" borderId="173" xfId="1" applyFont="1" applyBorder="1" applyAlignment="1" applyProtection="1">
      <alignment horizontal="center"/>
    </xf>
    <xf numFmtId="0" fontId="11" fillId="0" borderId="26" xfId="1" applyFont="1" applyBorder="1" applyProtection="1"/>
    <xf numFmtId="0" fontId="8" fillId="0" borderId="30" xfId="1" applyBorder="1" applyProtection="1"/>
    <xf numFmtId="0" fontId="8" fillId="0" borderId="31" xfId="1" applyBorder="1" applyProtection="1"/>
    <xf numFmtId="0" fontId="8" fillId="0" borderId="29" xfId="1" applyBorder="1" applyProtection="1"/>
    <xf numFmtId="0" fontId="8" fillId="0" borderId="5" xfId="1" applyBorder="1" applyProtection="1"/>
    <xf numFmtId="0" fontId="8" fillId="0" borderId="6" xfId="1" applyBorder="1" applyProtection="1"/>
    <xf numFmtId="0" fontId="8" fillId="0" borderId="1" xfId="1" applyBorder="1" applyProtection="1"/>
    <xf numFmtId="0" fontId="8" fillId="0" borderId="7" xfId="1" applyBorder="1" applyProtection="1"/>
    <xf numFmtId="0" fontId="8" fillId="0" borderId="16" xfId="1" applyFont="1" applyBorder="1" applyAlignment="1" applyProtection="1">
      <alignment horizontal="centerContinuous"/>
    </xf>
    <xf numFmtId="0" fontId="8" fillId="0" borderId="41" xfId="1" applyFont="1" applyBorder="1" applyAlignment="1" applyProtection="1">
      <alignment horizontal="center"/>
    </xf>
    <xf numFmtId="5" fontId="8" fillId="0" borderId="57" xfId="1" applyNumberFormat="1" applyFont="1" applyBorder="1" applyProtection="1"/>
    <xf numFmtId="5" fontId="8" fillId="0" borderId="58" xfId="1" applyNumberFormat="1" applyFont="1" applyBorder="1" applyProtection="1"/>
    <xf numFmtId="0" fontId="8" fillId="0" borderId="8" xfId="1" applyBorder="1" applyAlignment="1" applyProtection="1">
      <alignment horizontal="left"/>
    </xf>
    <xf numFmtId="0" fontId="8" fillId="0" borderId="66" xfId="1" applyBorder="1" applyAlignment="1" applyProtection="1">
      <alignment horizontal="center"/>
    </xf>
    <xf numFmtId="0" fontId="8" fillId="0" borderId="2" xfId="1" applyBorder="1" applyAlignment="1" applyProtection="1">
      <alignment horizontal="left"/>
    </xf>
    <xf numFmtId="0" fontId="8" fillId="0" borderId="8" xfId="1" applyBorder="1" applyAlignment="1" applyProtection="1">
      <alignment horizontal="centerContinuous"/>
    </xf>
    <xf numFmtId="0" fontId="8" fillId="0" borderId="3" xfId="1" applyBorder="1" applyAlignment="1" applyProtection="1">
      <alignment horizontal="centerContinuous"/>
    </xf>
    <xf numFmtId="0" fontId="8" fillId="0" borderId="55" xfId="1" applyBorder="1" applyProtection="1"/>
    <xf numFmtId="0" fontId="9" fillId="0" borderId="6" xfId="1" applyFont="1" applyBorder="1" applyAlignment="1" applyProtection="1">
      <alignment horizontal="centerContinuous"/>
    </xf>
    <xf numFmtId="0" fontId="9" fillId="0" borderId="1" xfId="1" applyFont="1" applyBorder="1" applyAlignment="1" applyProtection="1">
      <alignment horizontal="centerContinuous"/>
    </xf>
    <xf numFmtId="0" fontId="8" fillId="0" borderId="1" xfId="1" applyBorder="1" applyAlignment="1" applyProtection="1">
      <alignment horizontal="centerContinuous"/>
    </xf>
    <xf numFmtId="0" fontId="8" fillId="0" borderId="60" xfId="1" applyBorder="1" applyAlignment="1" applyProtection="1">
      <alignment horizontal="centerContinuous"/>
    </xf>
    <xf numFmtId="0" fontId="8" fillId="0" borderId="59" xfId="1" applyBorder="1" applyAlignment="1" applyProtection="1">
      <alignment horizontal="centerContinuous"/>
    </xf>
    <xf numFmtId="0" fontId="8" fillId="0" borderId="60" xfId="1" applyBorder="1" applyProtection="1"/>
    <xf numFmtId="0" fontId="8" fillId="0" borderId="3" xfId="1" applyBorder="1" applyAlignment="1" applyProtection="1">
      <alignment horizontal="center"/>
    </xf>
    <xf numFmtId="0" fontId="8" fillId="0" borderId="2" xfId="1" applyBorder="1" applyAlignment="1" applyProtection="1">
      <alignment horizontal="centerContinuous"/>
    </xf>
    <xf numFmtId="0" fontId="8" fillId="0" borderId="66" xfId="1" applyBorder="1" applyAlignment="1" applyProtection="1">
      <alignment horizontal="centerContinuous"/>
    </xf>
    <xf numFmtId="0" fontId="14" fillId="0" borderId="59" xfId="1" applyFont="1" applyBorder="1" applyAlignment="1" applyProtection="1">
      <alignment horizontal="centerContinuous"/>
    </xf>
    <xf numFmtId="0" fontId="8" fillId="0" borderId="55" xfId="1" applyBorder="1" applyAlignment="1" applyProtection="1">
      <alignment horizontal="center"/>
    </xf>
    <xf numFmtId="0" fontId="8" fillId="0" borderId="5" xfId="1" applyBorder="1" applyAlignment="1" applyProtection="1">
      <alignment horizontal="center"/>
    </xf>
    <xf numFmtId="0" fontId="8" fillId="0" borderId="4" xfId="1" applyBorder="1" applyAlignment="1" applyProtection="1">
      <alignment horizontal="centerContinuous"/>
    </xf>
    <xf numFmtId="0" fontId="8" fillId="0" borderId="55" xfId="1" applyBorder="1" applyAlignment="1" applyProtection="1">
      <alignment horizontal="centerContinuous"/>
    </xf>
    <xf numFmtId="0" fontId="8" fillId="0" borderId="56" xfId="1" applyBorder="1" applyAlignment="1" applyProtection="1">
      <alignment horizontal="center"/>
    </xf>
    <xf numFmtId="0" fontId="8" fillId="0" borderId="7" xfId="1" applyBorder="1" applyAlignment="1" applyProtection="1">
      <alignment horizontal="center"/>
    </xf>
    <xf numFmtId="0" fontId="8" fillId="0" borderId="7" xfId="1" applyBorder="1" applyAlignment="1" applyProtection="1">
      <alignment horizontal="centerContinuous"/>
    </xf>
    <xf numFmtId="0" fontId="8" fillId="0" borderId="6" xfId="1" applyBorder="1" applyAlignment="1" applyProtection="1">
      <alignment horizontal="centerContinuous"/>
    </xf>
    <xf numFmtId="0" fontId="8" fillId="0" borderId="55" xfId="1" applyBorder="1" applyAlignment="1" applyProtection="1">
      <alignment horizontal="right"/>
    </xf>
    <xf numFmtId="0" fontId="8" fillId="0" borderId="4" xfId="1" applyBorder="1" applyAlignment="1" applyProtection="1">
      <alignment horizontal="right"/>
    </xf>
    <xf numFmtId="37" fontId="8" fillId="0" borderId="5" xfId="1" applyNumberFormat="1" applyBorder="1" applyAlignment="1" applyProtection="1">
      <alignment horizontal="right"/>
    </xf>
    <xf numFmtId="37" fontId="8" fillId="0" borderId="5" xfId="1" applyNumberFormat="1" applyBorder="1" applyProtection="1"/>
    <xf numFmtId="0" fontId="8" fillId="0" borderId="56" xfId="1" applyBorder="1" applyProtection="1"/>
    <xf numFmtId="0" fontId="8" fillId="0" borderId="54" xfId="1" applyBorder="1" applyProtection="1"/>
    <xf numFmtId="5" fontId="8" fillId="0" borderId="69" xfId="1" applyNumberFormat="1" applyBorder="1" applyProtection="1"/>
    <xf numFmtId="164" fontId="8" fillId="0" borderId="0" xfId="1" applyNumberFormat="1" applyAlignment="1" applyProtection="1">
      <alignment horizontal="center"/>
    </xf>
    <xf numFmtId="0" fontId="9" fillId="0" borderId="2" xfId="1" applyFont="1" applyBorder="1" applyAlignment="1" applyProtection="1">
      <alignment horizontal="centerContinuous"/>
    </xf>
    <xf numFmtId="164" fontId="8" fillId="0" borderId="1" xfId="1" applyNumberFormat="1" applyBorder="1" applyAlignment="1" applyProtection="1">
      <alignment horizontal="center"/>
    </xf>
    <xf numFmtId="0" fontId="14" fillId="0" borderId="60" xfId="1" applyFont="1" applyBorder="1" applyAlignment="1" applyProtection="1">
      <alignment horizontal="centerContinuous"/>
    </xf>
    <xf numFmtId="0" fontId="46" fillId="0" borderId="0" xfId="1" applyFont="1" applyProtection="1">
      <protection locked="0"/>
    </xf>
    <xf numFmtId="0" fontId="46" fillId="0" borderId="55" xfId="1" applyFont="1" applyBorder="1" applyProtection="1">
      <protection locked="0"/>
    </xf>
    <xf numFmtId="0" fontId="46" fillId="0" borderId="6" xfId="1" applyFont="1" applyBorder="1" applyProtection="1">
      <protection locked="0"/>
    </xf>
    <xf numFmtId="0" fontId="46" fillId="0" borderId="1" xfId="1" applyFont="1" applyBorder="1" applyProtection="1">
      <protection locked="0"/>
    </xf>
    <xf numFmtId="0" fontId="17" fillId="0" borderId="6" xfId="1" applyFont="1" applyBorder="1" applyAlignment="1" applyProtection="1">
      <alignment horizontal="centerContinuous"/>
    </xf>
    <xf numFmtId="0" fontId="17" fillId="0" borderId="1" xfId="1" applyFont="1" applyBorder="1" applyAlignment="1" applyProtection="1">
      <alignment horizontal="centerContinuous"/>
    </xf>
    <xf numFmtId="0" fontId="17" fillId="0" borderId="4" xfId="1" applyFont="1" applyBorder="1" applyAlignment="1" applyProtection="1">
      <alignment horizontal="centerContinuous"/>
    </xf>
    <xf numFmtId="0" fontId="17" fillId="0" borderId="0" xfId="1" applyFont="1" applyAlignment="1" applyProtection="1">
      <alignment horizontal="centerContinuous"/>
    </xf>
    <xf numFmtId="0" fontId="8" fillId="0" borderId="2" xfId="1" applyBorder="1" applyAlignment="1" applyProtection="1">
      <alignment horizontal="center"/>
    </xf>
    <xf numFmtId="0" fontId="24" fillId="0" borderId="0" xfId="1" applyFont="1" applyAlignment="1" applyProtection="1">
      <alignment horizontal="center"/>
    </xf>
    <xf numFmtId="0" fontId="8" fillId="0" borderId="70" xfId="1" applyBorder="1" applyAlignment="1" applyProtection="1">
      <alignment horizontal="center"/>
    </xf>
    <xf numFmtId="0" fontId="8" fillId="0" borderId="10" xfId="1" applyBorder="1" applyAlignment="1" applyProtection="1">
      <alignment horizontal="center"/>
    </xf>
    <xf numFmtId="0" fontId="8" fillId="9" borderId="4" xfId="1" applyFill="1" applyBorder="1" applyProtection="1"/>
    <xf numFmtId="0" fontId="8" fillId="9" borderId="2" xfId="1" applyFill="1" applyBorder="1" applyProtection="1"/>
    <xf numFmtId="0" fontId="8" fillId="9" borderId="3" xfId="1" applyFill="1" applyBorder="1" applyProtection="1"/>
    <xf numFmtId="0" fontId="8" fillId="9" borderId="6" xfId="1" applyFill="1" applyBorder="1" applyProtection="1"/>
    <xf numFmtId="0" fontId="8" fillId="9" borderId="0" xfId="1" applyFill="1" applyProtection="1"/>
    <xf numFmtId="0" fontId="8" fillId="9" borderId="5" xfId="1" applyFill="1" applyBorder="1" applyProtection="1"/>
    <xf numFmtId="37" fontId="46" fillId="0" borderId="11" xfId="1" applyNumberFormat="1" applyFont="1" applyBorder="1" applyProtection="1">
      <protection locked="0"/>
    </xf>
    <xf numFmtId="37" fontId="8" fillId="0" borderId="11" xfId="1" applyNumberFormat="1" applyBorder="1" applyProtection="1"/>
    <xf numFmtId="0" fontId="8" fillId="9" borderId="59" xfId="1" applyFill="1" applyBorder="1" applyProtection="1"/>
    <xf numFmtId="0" fontId="8" fillId="9" borderId="7" xfId="1" applyFill="1" applyBorder="1" applyProtection="1"/>
    <xf numFmtId="37" fontId="8" fillId="9" borderId="2" xfId="1" applyNumberFormat="1" applyFill="1" applyBorder="1" applyProtection="1"/>
    <xf numFmtId="37" fontId="8" fillId="9" borderId="3" xfId="1" applyNumberFormat="1" applyFill="1" applyBorder="1" applyProtection="1"/>
    <xf numFmtId="0" fontId="8" fillId="9" borderId="1" xfId="1" applyFill="1" applyBorder="1" applyProtection="1"/>
    <xf numFmtId="37" fontId="8" fillId="0" borderId="7" xfId="1" applyNumberFormat="1" applyBorder="1" applyProtection="1"/>
    <xf numFmtId="0" fontId="21" fillId="0" borderId="0" xfId="1" applyFont="1" applyAlignment="1" applyProtection="1">
      <alignment horizontal="center"/>
    </xf>
    <xf numFmtId="0" fontId="8" fillId="9" borderId="8" xfId="1" applyFill="1" applyBorder="1" applyProtection="1"/>
    <xf numFmtId="37" fontId="8" fillId="9" borderId="61" xfId="1" applyNumberFormat="1" applyFill="1" applyBorder="1" applyProtection="1"/>
    <xf numFmtId="0" fontId="8" fillId="9" borderId="60" xfId="1" applyFill="1" applyBorder="1" applyProtection="1"/>
    <xf numFmtId="0" fontId="46" fillId="0" borderId="5" xfId="1" applyFont="1" applyBorder="1" applyProtection="1">
      <protection locked="0"/>
    </xf>
    <xf numFmtId="37" fontId="46" fillId="0" borderId="5" xfId="1" applyNumberFormat="1" applyFont="1" applyBorder="1" applyProtection="1">
      <protection locked="0"/>
    </xf>
    <xf numFmtId="0" fontId="46" fillId="0" borderId="7" xfId="1" applyFont="1" applyBorder="1" applyProtection="1">
      <protection locked="0"/>
    </xf>
    <xf numFmtId="37" fontId="46" fillId="0" borderId="7" xfId="1" applyNumberFormat="1" applyFont="1" applyBorder="1" applyProtection="1">
      <protection locked="0"/>
    </xf>
    <xf numFmtId="0" fontId="0" fillId="0" borderId="0" xfId="0"/>
    <xf numFmtId="0" fontId="4" fillId="0" borderId="19" xfId="0" applyFont="1" applyBorder="1" applyAlignment="1" applyProtection="1">
      <alignment horizontal="center"/>
    </xf>
    <xf numFmtId="0" fontId="20" fillId="0" borderId="0" xfId="0" applyFont="1" applyFill="1" applyAlignment="1" applyProtection="1"/>
    <xf numFmtId="0" fontId="8" fillId="0" borderId="0" xfId="1" applyFont="1" applyAlignment="1" applyProtection="1">
      <alignment horizontal="center"/>
    </xf>
    <xf numFmtId="0" fontId="0" fillId="0" borderId="0" xfId="0"/>
    <xf numFmtId="168" fontId="0" fillId="0" borderId="0" xfId="0" applyNumberFormat="1" applyBorder="1" applyProtection="1"/>
    <xf numFmtId="0" fontId="20" fillId="0" borderId="10"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center"/>
    </xf>
    <xf numFmtId="0" fontId="8" fillId="0" borderId="219" xfId="1" applyFont="1" applyBorder="1" applyAlignment="1" applyProtection="1">
      <alignment horizontal="centerContinuous"/>
    </xf>
    <xf numFmtId="0" fontId="4" fillId="0" borderId="4" xfId="0" applyFont="1" applyFill="1" applyBorder="1" applyProtection="1"/>
    <xf numFmtId="0" fontId="8" fillId="0" borderId="30" xfId="0" applyFont="1" applyFill="1" applyBorder="1" applyProtection="1"/>
    <xf numFmtId="0" fontId="8" fillId="0" borderId="5" xfId="1" applyBorder="1" applyAlignment="1"/>
    <xf numFmtId="0" fontId="8" fillId="0" borderId="0" xfId="1" applyAlignment="1"/>
    <xf numFmtId="0" fontId="8" fillId="0" borderId="0" xfId="0" applyFont="1" applyAlignment="1">
      <alignment horizontal="left"/>
    </xf>
    <xf numFmtId="0" fontId="8" fillId="0" borderId="4" xfId="1" applyFont="1" applyBorder="1" applyAlignment="1" applyProtection="1">
      <alignment horizontal="left"/>
    </xf>
    <xf numFmtId="0" fontId="8" fillId="0" borderId="41" xfId="0" applyFont="1" applyBorder="1" applyAlignment="1" applyProtection="1">
      <alignment horizontal="center"/>
    </xf>
    <xf numFmtId="0" fontId="8" fillId="0" borderId="5" xfId="1" applyBorder="1" applyAlignment="1"/>
    <xf numFmtId="0" fontId="8" fillId="0" borderId="0" xfId="1" applyAlignment="1"/>
    <xf numFmtId="0" fontId="8" fillId="0" borderId="0" xfId="1" applyFont="1" applyAlignment="1" applyProtection="1">
      <alignment horizontal="center"/>
    </xf>
    <xf numFmtId="0" fontId="8" fillId="0" borderId="0" xfId="1" applyFont="1" applyAlignment="1">
      <alignment vertical="top"/>
    </xf>
    <xf numFmtId="0" fontId="8" fillId="0" borderId="0" xfId="1" applyAlignment="1">
      <alignment vertical="top"/>
    </xf>
    <xf numFmtId="0" fontId="8" fillId="0" borderId="5" xfId="1" applyBorder="1" applyAlignment="1">
      <alignment vertical="top"/>
    </xf>
    <xf numFmtId="0" fontId="8" fillId="0" borderId="0" xfId="1" applyBorder="1" applyAlignment="1">
      <alignment vertical="top"/>
    </xf>
    <xf numFmtId="0" fontId="8" fillId="0" borderId="0" xfId="1" applyFont="1" applyBorder="1" applyAlignment="1">
      <alignment vertical="top"/>
    </xf>
    <xf numFmtId="0" fontId="8" fillId="0" borderId="5" xfId="1" applyFont="1" applyBorder="1" applyAlignment="1">
      <alignment vertical="top"/>
    </xf>
    <xf numFmtId="0" fontId="8" fillId="0" borderId="8" xfId="1" applyFont="1" applyFill="1" applyBorder="1" applyProtection="1"/>
    <xf numFmtId="0" fontId="8" fillId="0" borderId="2" xfId="1" applyFont="1" applyFill="1" applyBorder="1" applyProtection="1"/>
    <xf numFmtId="0" fontId="8" fillId="0" borderId="24" xfId="1" applyFont="1" applyFill="1" applyBorder="1" applyProtection="1"/>
    <xf numFmtId="0" fontId="8" fillId="0" borderId="13" xfId="1" applyFont="1" applyFill="1" applyBorder="1" applyProtection="1"/>
    <xf numFmtId="0" fontId="8" fillId="0" borderId="14" xfId="1" applyFont="1" applyFill="1" applyBorder="1" applyProtection="1"/>
    <xf numFmtId="0" fontId="8" fillId="0" borderId="4" xfId="1" applyFont="1" applyFill="1" applyBorder="1" applyProtection="1"/>
    <xf numFmtId="0" fontId="8" fillId="0" borderId="0" xfId="1" applyFont="1" applyFill="1" applyProtection="1"/>
    <xf numFmtId="0" fontId="8" fillId="0" borderId="19" xfId="1" applyFont="1" applyFill="1" applyBorder="1" applyProtection="1"/>
    <xf numFmtId="0" fontId="8" fillId="0" borderId="15" xfId="1" applyFont="1" applyFill="1" applyBorder="1" applyProtection="1"/>
    <xf numFmtId="0" fontId="8" fillId="0" borderId="16" xfId="1" applyFont="1" applyFill="1" applyBorder="1" applyProtection="1"/>
    <xf numFmtId="0" fontId="8" fillId="0" borderId="9" xfId="1" applyFont="1" applyFill="1" applyBorder="1" applyProtection="1"/>
    <xf numFmtId="0" fontId="8" fillId="0" borderId="10" xfId="1" applyFont="1" applyFill="1" applyBorder="1" applyProtection="1"/>
    <xf numFmtId="0" fontId="8" fillId="0" borderId="21" xfId="1" applyFont="1" applyFill="1" applyBorder="1" applyProtection="1"/>
    <xf numFmtId="164" fontId="8" fillId="0" borderId="17" xfId="1" applyNumberFormat="1" applyFont="1" applyFill="1" applyBorder="1" applyAlignment="1" applyProtection="1">
      <alignment horizontal="center"/>
    </xf>
    <xf numFmtId="0" fontId="8" fillId="0" borderId="22" xfId="1" applyFont="1" applyFill="1" applyBorder="1" applyProtection="1"/>
    <xf numFmtId="0" fontId="8" fillId="24" borderId="26" xfId="0" applyFont="1" applyFill="1" applyBorder="1" applyProtection="1"/>
    <xf numFmtId="0" fontId="8" fillId="24" borderId="10" xfId="0" applyFont="1" applyFill="1" applyBorder="1" applyProtection="1"/>
    <xf numFmtId="0" fontId="8" fillId="24" borderId="21" xfId="0" applyFont="1" applyFill="1" applyBorder="1" applyProtection="1"/>
    <xf numFmtId="0" fontId="8" fillId="24" borderId="22" xfId="0" applyFont="1" applyFill="1" applyBorder="1" applyProtection="1"/>
    <xf numFmtId="0" fontId="8" fillId="0" borderId="39" xfId="1" applyFont="1" applyBorder="1" applyAlignment="1" applyProtection="1">
      <alignment horizontal="center"/>
    </xf>
    <xf numFmtId="0" fontId="8" fillId="24" borderId="37" xfId="1" applyFont="1" applyFill="1" applyBorder="1" applyAlignment="1" applyProtection="1">
      <alignment horizontal="center"/>
    </xf>
    <xf numFmtId="0" fontId="8" fillId="0" borderId="220" xfId="1" applyFont="1" applyBorder="1" applyAlignment="1" applyProtection="1">
      <alignment horizontal="centerContinuous"/>
    </xf>
    <xf numFmtId="0" fontId="0" fillId="0" borderId="0" xfId="0" applyFill="1" applyProtection="1"/>
    <xf numFmtId="0" fontId="8" fillId="0" borderId="127" xfId="0" applyFont="1" applyBorder="1" applyAlignment="1" applyProtection="1">
      <alignment horizontal="center"/>
    </xf>
    <xf numFmtId="0" fontId="8" fillId="0" borderId="224" xfId="0" applyFont="1" applyBorder="1" applyProtection="1"/>
    <xf numFmtId="0" fontId="8" fillId="0" borderId="115" xfId="0" applyFont="1" applyBorder="1" applyAlignment="1" applyProtection="1"/>
    <xf numFmtId="0" fontId="8" fillId="0" borderId="5" xfId="1" applyBorder="1" applyAlignment="1"/>
    <xf numFmtId="0" fontId="8" fillId="0" borderId="41" xfId="1" applyFont="1" applyFill="1" applyBorder="1" applyAlignment="1" applyProtection="1">
      <alignment horizontal="centerContinuous"/>
    </xf>
    <xf numFmtId="0" fontId="8" fillId="0" borderId="42" xfId="1" applyFont="1" applyFill="1" applyBorder="1" applyAlignment="1" applyProtection="1">
      <alignment horizontal="centerContinuous"/>
    </xf>
    <xf numFmtId="0" fontId="8" fillId="0" borderId="39" xfId="1" applyFont="1" applyFill="1" applyBorder="1" applyAlignment="1" applyProtection="1">
      <alignment horizontal="centerContinuous"/>
    </xf>
    <xf numFmtId="0" fontId="8" fillId="0" borderId="5" xfId="1" applyFont="1" applyFill="1" applyBorder="1" applyProtection="1"/>
    <xf numFmtId="0" fontId="8" fillId="0" borderId="11" xfId="1" applyFont="1" applyFill="1" applyBorder="1" applyProtection="1"/>
    <xf numFmtId="0" fontId="5" fillId="0" borderId="10" xfId="1" applyFont="1" applyFill="1" applyBorder="1" applyProtection="1">
      <protection locked="0"/>
    </xf>
    <xf numFmtId="0" fontId="5" fillId="0" borderId="11" xfId="1" applyFont="1" applyFill="1" applyBorder="1" applyProtection="1">
      <protection locked="0"/>
    </xf>
    <xf numFmtId="0" fontId="8" fillId="0" borderId="6" xfId="1" applyFont="1" applyFill="1" applyBorder="1" applyProtection="1"/>
    <xf numFmtId="0" fontId="8" fillId="0" borderId="1" xfId="1" applyFont="1" applyFill="1" applyBorder="1" applyProtection="1"/>
    <xf numFmtId="0" fontId="8" fillId="0" borderId="7" xfId="1" applyFont="1" applyFill="1" applyBorder="1" applyProtection="1"/>
    <xf numFmtId="0" fontId="50" fillId="0" borderId="0" xfId="1" applyFont="1" applyFill="1" applyAlignment="1" applyProtection="1"/>
    <xf numFmtId="0" fontId="50" fillId="0" borderId="5" xfId="1" applyFont="1" applyFill="1" applyBorder="1" applyAlignment="1" applyProtection="1"/>
    <xf numFmtId="39" fontId="8" fillId="0" borderId="5" xfId="1" applyNumberFormat="1" applyFont="1" applyBorder="1" applyAlignment="1" applyProtection="1">
      <alignment horizontal="centerContinuous"/>
    </xf>
    <xf numFmtId="0" fontId="4" fillId="0" borderId="0" xfId="1" applyFont="1" applyFill="1" applyAlignment="1" applyProtection="1">
      <alignment horizontal="centerContinuous"/>
    </xf>
    <xf numFmtId="0" fontId="4" fillId="0" borderId="0" xfId="1" applyFont="1" applyBorder="1" applyAlignment="1" applyProtection="1">
      <alignment vertical="top"/>
    </xf>
    <xf numFmtId="0" fontId="4" fillId="0" borderId="5" xfId="1" applyFont="1" applyBorder="1" applyAlignment="1" applyProtection="1">
      <alignment vertical="top"/>
    </xf>
    <xf numFmtId="0" fontId="8" fillId="0" borderId="0" xfId="1" applyFont="1" applyAlignment="1" applyProtection="1"/>
    <xf numFmtId="0" fontId="8" fillId="0" borderId="5" xfId="1" applyFont="1" applyBorder="1" applyAlignment="1" applyProtection="1"/>
    <xf numFmtId="49" fontId="8" fillId="0" borderId="15" xfId="1" applyNumberFormat="1" applyFont="1" applyFill="1" applyBorder="1" applyAlignment="1" applyProtection="1">
      <alignment horizontal="center"/>
    </xf>
    <xf numFmtId="0" fontId="0" fillId="0" borderId="0" xfId="0"/>
    <xf numFmtId="0" fontId="55" fillId="0" borderId="21" xfId="1" applyFont="1" applyBorder="1" applyAlignment="1">
      <alignment horizontal="center" wrapText="1"/>
    </xf>
    <xf numFmtId="0" fontId="4" fillId="0" borderId="4" xfId="1" applyFont="1" applyBorder="1" applyAlignment="1" applyProtection="1"/>
    <xf numFmtId="0" fontId="8" fillId="0" borderId="4" xfId="1" applyBorder="1" applyAlignment="1"/>
    <xf numFmtId="0" fontId="8" fillId="0" borderId="9" xfId="1" applyBorder="1" applyAlignment="1"/>
    <xf numFmtId="0" fontId="4" fillId="0" borderId="0" xfId="1" applyFont="1" applyBorder="1" applyAlignment="1" applyProtection="1"/>
    <xf numFmtId="0" fontId="8" fillId="0" borderId="162" xfId="1" applyFont="1" applyBorder="1" applyAlignment="1" applyProtection="1">
      <alignment horizontal="center"/>
    </xf>
    <xf numFmtId="0" fontId="20" fillId="0" borderId="4" xfId="1" applyFont="1" applyFill="1" applyBorder="1" applyProtection="1"/>
    <xf numFmtId="0" fontId="14" fillId="0" borderId="19" xfId="0" applyFont="1" applyBorder="1" applyAlignment="1" applyProtection="1">
      <alignment horizontal="left"/>
    </xf>
    <xf numFmtId="37" fontId="0" fillId="0" borderId="41" xfId="0" applyNumberFormat="1" applyBorder="1" applyProtection="1"/>
    <xf numFmtId="37" fontId="8" fillId="0" borderId="0" xfId="0" applyNumberFormat="1" applyFont="1"/>
    <xf numFmtId="5" fontId="8" fillId="0" borderId="0" xfId="0" applyNumberFormat="1" applyFont="1"/>
    <xf numFmtId="0" fontId="8" fillId="0" borderId="0" xfId="0" applyFont="1" applyAlignment="1" applyProtection="1">
      <alignment horizontal="left"/>
    </xf>
    <xf numFmtId="0" fontId="8" fillId="0" borderId="0" xfId="1" applyFont="1" applyAlignment="1" applyProtection="1">
      <alignment horizontal="center"/>
    </xf>
    <xf numFmtId="0" fontId="9" fillId="0" borderId="0" xfId="0" applyFont="1" applyAlignment="1" applyProtection="1">
      <alignment horizontal="center"/>
    </xf>
    <xf numFmtId="0" fontId="4" fillId="0" borderId="0" xfId="1" applyFont="1" applyFill="1" applyBorder="1" applyAlignment="1">
      <alignment horizontal="left"/>
    </xf>
    <xf numFmtId="37" fontId="8" fillId="0" borderId="0" xfId="0" applyNumberFormat="1" applyFont="1" applyFill="1" applyProtection="1"/>
    <xf numFmtId="0" fontId="9" fillId="0" borderId="0" xfId="0" applyFont="1" applyFill="1" applyProtection="1"/>
    <xf numFmtId="0" fontId="4" fillId="0" borderId="0" xfId="1" applyFont="1" applyFill="1" applyBorder="1" applyAlignment="1" applyProtection="1">
      <alignment horizontal="left"/>
    </xf>
    <xf numFmtId="165" fontId="8" fillId="0" borderId="15" xfId="1" applyNumberFormat="1" applyFont="1" applyFill="1" applyBorder="1" applyAlignment="1" applyProtection="1">
      <alignment horizontal="center"/>
    </xf>
    <xf numFmtId="165" fontId="8" fillId="0" borderId="4" xfId="1" applyNumberFormat="1" applyFont="1" applyFill="1" applyBorder="1" applyAlignment="1" applyProtection="1">
      <alignment horizontal="center"/>
    </xf>
    <xf numFmtId="0" fontId="8" fillId="0" borderId="25" xfId="1" applyFont="1" applyFill="1" applyBorder="1" applyProtection="1"/>
    <xf numFmtId="0" fontId="8" fillId="0" borderId="0" xfId="1" applyFont="1" applyFill="1" applyAlignment="1" applyProtection="1">
      <alignment horizontal="center"/>
    </xf>
    <xf numFmtId="0" fontId="8" fillId="0" borderId="4" xfId="1" applyFont="1" applyFill="1" applyBorder="1" applyAlignment="1" applyProtection="1">
      <alignment horizontal="left"/>
    </xf>
    <xf numFmtId="0" fontId="8" fillId="0" borderId="30" xfId="1" applyFont="1" applyFill="1" applyBorder="1" applyProtection="1"/>
    <xf numFmtId="0" fontId="8" fillId="0" borderId="4" xfId="1" applyFont="1" applyFill="1" applyBorder="1" applyAlignment="1" applyProtection="1">
      <alignment horizontal="center"/>
    </xf>
    <xf numFmtId="165" fontId="8" fillId="0" borderId="6" xfId="1" applyNumberFormat="1" applyFont="1" applyFill="1" applyBorder="1" applyAlignment="1" applyProtection="1">
      <alignment horizontal="center"/>
    </xf>
    <xf numFmtId="0" fontId="8" fillId="0" borderId="0" xfId="1" applyFont="1" applyFill="1" applyAlignment="1" applyProtection="1">
      <alignment horizontal="centerContinuous"/>
    </xf>
    <xf numFmtId="165" fontId="48" fillId="0" borderId="4" xfId="1" applyNumberFormat="1" applyFont="1" applyFill="1" applyBorder="1" applyAlignment="1" applyProtection="1">
      <alignment horizontal="center"/>
    </xf>
    <xf numFmtId="165" fontId="8" fillId="0" borderId="0" xfId="1" applyNumberFormat="1" applyFont="1" applyFill="1" applyAlignment="1" applyProtection="1">
      <alignment horizontal="center"/>
    </xf>
    <xf numFmtId="0" fontId="11" fillId="0" borderId="5" xfId="1" applyFont="1" applyFill="1" applyBorder="1" applyProtection="1"/>
    <xf numFmtId="0" fontId="8" fillId="0" borderId="5" xfId="1" applyFont="1" applyFill="1" applyBorder="1" applyAlignment="1" applyProtection="1">
      <alignment horizontal="center"/>
    </xf>
    <xf numFmtId="0" fontId="8" fillId="0" borderId="9" xfId="1" applyFont="1" applyFill="1" applyBorder="1" applyAlignment="1" applyProtection="1">
      <alignment horizontal="centerContinuous"/>
    </xf>
    <xf numFmtId="0" fontId="8" fillId="0" borderId="4" xfId="1" applyFont="1" applyFill="1" applyBorder="1" applyAlignment="1" applyProtection="1">
      <alignment horizontal="centerContinuous"/>
    </xf>
    <xf numFmtId="17" fontId="8" fillId="0" borderId="0" xfId="1" applyNumberFormat="1" applyFont="1" applyAlignment="1" applyProtection="1">
      <alignment horizontal="center"/>
    </xf>
    <xf numFmtId="0" fontId="4" fillId="0" borderId="21" xfId="1" applyFont="1" applyFill="1" applyBorder="1" applyAlignment="1">
      <alignment horizontal="center" wrapText="1"/>
    </xf>
    <xf numFmtId="0" fontId="4" fillId="0" borderId="38" xfId="1" applyFont="1" applyFill="1" applyBorder="1"/>
    <xf numFmtId="5" fontId="4" fillId="0" borderId="38" xfId="1" applyNumberFormat="1" applyFont="1" applyFill="1" applyBorder="1" applyProtection="1"/>
    <xf numFmtId="5" fontId="4" fillId="0" borderId="37" xfId="1" applyNumberFormat="1" applyFont="1" applyFill="1" applyBorder="1" applyProtection="1"/>
    <xf numFmtId="0" fontId="4" fillId="0" borderId="225" xfId="1" applyFont="1" applyFill="1" applyBorder="1"/>
    <xf numFmtId="0" fontId="4" fillId="0" borderId="20" xfId="1" applyFont="1" applyFill="1" applyBorder="1" applyProtection="1"/>
    <xf numFmtId="0" fontId="4" fillId="0" borderId="21" xfId="1" applyFont="1" applyFill="1" applyBorder="1" applyAlignment="1" applyProtection="1">
      <alignment horizontal="center"/>
    </xf>
    <xf numFmtId="37" fontId="4" fillId="0" borderId="20" xfId="1" applyNumberFormat="1" applyFont="1" applyFill="1" applyBorder="1" applyAlignment="1" applyProtection="1"/>
    <xf numFmtId="37" fontId="4" fillId="0" borderId="26" xfId="1" applyNumberFormat="1" applyFont="1" applyFill="1" applyBorder="1" applyAlignment="1" applyProtection="1"/>
    <xf numFmtId="37" fontId="4" fillId="0" borderId="10" xfId="1" applyNumberFormat="1" applyFont="1" applyFill="1" applyBorder="1" applyAlignment="1" applyProtection="1"/>
    <xf numFmtId="37" fontId="4" fillId="0" borderId="17" xfId="1" applyNumberFormat="1" applyFont="1" applyFill="1" applyBorder="1" applyProtection="1"/>
    <xf numFmtId="0" fontId="4" fillId="0" borderId="22" xfId="1" applyFont="1" applyFill="1" applyBorder="1" applyProtection="1"/>
    <xf numFmtId="49" fontId="4" fillId="0" borderId="20" xfId="1" applyNumberFormat="1" applyFont="1" applyFill="1" applyBorder="1" applyAlignment="1" applyProtection="1">
      <alignment horizontal="center"/>
    </xf>
    <xf numFmtId="0" fontId="4" fillId="0" borderId="21" xfId="1" applyFont="1" applyFill="1" applyBorder="1" applyProtection="1"/>
    <xf numFmtId="0" fontId="47" fillId="0" borderId="10" xfId="1" applyFont="1" applyFill="1" applyBorder="1" applyAlignment="1" applyProtection="1">
      <alignment horizontal="left"/>
    </xf>
    <xf numFmtId="0" fontId="24" fillId="0" borderId="0" xfId="1" applyFont="1" applyFill="1" applyAlignment="1" applyProtection="1">
      <alignment horizontal="left"/>
    </xf>
    <xf numFmtId="0" fontId="24" fillId="0" borderId="0" xfId="1" applyFont="1" applyFill="1" applyAlignment="1" applyProtection="1">
      <alignment horizontal="centerContinuous"/>
    </xf>
    <xf numFmtId="0" fontId="24" fillId="0" borderId="10" xfId="1" applyFont="1" applyFill="1" applyBorder="1" applyAlignment="1" applyProtection="1">
      <alignment horizontal="left"/>
    </xf>
    <xf numFmtId="0" fontId="24" fillId="0" borderId="10" xfId="1" applyFont="1" applyFill="1" applyBorder="1" applyAlignment="1" applyProtection="1">
      <alignment horizontal="centerContinuous"/>
    </xf>
    <xf numFmtId="0" fontId="4" fillId="0" borderId="0" xfId="1" applyFont="1" applyFill="1" applyProtection="1"/>
    <xf numFmtId="37" fontId="4" fillId="0" borderId="10" xfId="1" applyNumberFormat="1" applyFont="1" applyFill="1" applyBorder="1" applyProtection="1"/>
    <xf numFmtId="0" fontId="20" fillId="0" borderId="0" xfId="1" applyFont="1" applyFill="1" applyProtection="1"/>
    <xf numFmtId="0" fontId="20" fillId="0" borderId="5" xfId="1" applyFont="1" applyFill="1" applyBorder="1" applyProtection="1"/>
    <xf numFmtId="0" fontId="8" fillId="0" borderId="43" xfId="1" applyFont="1" applyFill="1" applyBorder="1" applyAlignment="1" applyProtection="1">
      <alignment horizontal="center"/>
    </xf>
    <xf numFmtId="0" fontId="8" fillId="0" borderId="44" xfId="1" applyFont="1" applyFill="1" applyBorder="1" applyProtection="1"/>
    <xf numFmtId="0" fontId="8" fillId="0" borderId="45" xfId="1" applyFont="1" applyFill="1" applyBorder="1" applyProtection="1"/>
    <xf numFmtId="37" fontId="8" fillId="0" borderId="46" xfId="1" applyNumberFormat="1" applyFont="1" applyFill="1" applyBorder="1" applyProtection="1"/>
    <xf numFmtId="37" fontId="8" fillId="0" borderId="39" xfId="1" applyNumberFormat="1" applyFont="1" applyFill="1" applyBorder="1" applyProtection="1"/>
    <xf numFmtId="37" fontId="8" fillId="0" borderId="43" xfId="1" applyNumberFormat="1" applyFont="1" applyFill="1" applyBorder="1" applyProtection="1"/>
    <xf numFmtId="37" fontId="8" fillId="0" borderId="45" xfId="1" applyNumberFormat="1" applyFont="1" applyFill="1" applyBorder="1" applyProtection="1"/>
    <xf numFmtId="177" fontId="8" fillId="0" borderId="173" xfId="1" applyNumberFormat="1" applyFont="1" applyFill="1" applyBorder="1" applyAlignment="1" applyProtection="1">
      <alignment horizontal="center"/>
    </xf>
    <xf numFmtId="0" fontId="8" fillId="0" borderId="175" xfId="1" applyFont="1" applyFill="1" applyBorder="1" applyAlignment="1" applyProtection="1">
      <alignment horizontal="center"/>
    </xf>
    <xf numFmtId="0" fontId="8" fillId="0" borderId="173" xfId="1" applyFont="1" applyFill="1" applyBorder="1" applyProtection="1"/>
    <xf numFmtId="37" fontId="8" fillId="0" borderId="44" xfId="1" applyNumberFormat="1" applyFont="1" applyFill="1" applyBorder="1" applyProtection="1"/>
    <xf numFmtId="37" fontId="8" fillId="0" borderId="42" xfId="1" applyNumberFormat="1" applyFont="1" applyFill="1" applyBorder="1" applyProtection="1"/>
    <xf numFmtId="37" fontId="8" fillId="0" borderId="209" xfId="1" applyNumberFormat="1" applyFont="1" applyFill="1" applyBorder="1" applyProtection="1"/>
    <xf numFmtId="37" fontId="8" fillId="0" borderId="181" xfId="1" applyNumberFormat="1" applyFont="1" applyFill="1" applyBorder="1" applyProtection="1"/>
    <xf numFmtId="0" fontId="8" fillId="0" borderId="48" xfId="1" applyFont="1" applyFill="1" applyBorder="1" applyProtection="1"/>
    <xf numFmtId="0" fontId="8" fillId="0" borderId="31" xfId="1" applyFont="1" applyFill="1" applyBorder="1" applyProtection="1"/>
    <xf numFmtId="0" fontId="8" fillId="0" borderId="36" xfId="1" applyFont="1" applyFill="1" applyBorder="1" applyProtection="1"/>
    <xf numFmtId="177" fontId="8" fillId="0" borderId="26" xfId="1" applyNumberFormat="1" applyFont="1" applyFill="1" applyBorder="1" applyAlignment="1" applyProtection="1">
      <alignment horizontal="center"/>
    </xf>
    <xf numFmtId="0" fontId="8" fillId="0" borderId="26" xfId="1" applyFont="1" applyFill="1" applyBorder="1" applyProtection="1"/>
    <xf numFmtId="37" fontId="8" fillId="0" borderId="51" xfId="1" applyNumberFormat="1" applyFont="1" applyFill="1" applyBorder="1" applyProtection="1"/>
    <xf numFmtId="0" fontId="8" fillId="0" borderId="42" xfId="1" applyFont="1" applyFill="1" applyBorder="1" applyProtection="1"/>
    <xf numFmtId="0" fontId="8" fillId="0" borderId="51" xfId="1" applyFont="1" applyFill="1" applyBorder="1" applyAlignment="1" applyProtection="1">
      <alignment horizontal="center"/>
    </xf>
    <xf numFmtId="49" fontId="8" fillId="0" borderId="26" xfId="1" applyNumberFormat="1" applyFont="1" applyFill="1" applyBorder="1" applyAlignment="1" applyProtection="1">
      <alignment horizontal="center"/>
    </xf>
    <xf numFmtId="37" fontId="8" fillId="0" borderId="172" xfId="1" applyNumberFormat="1" applyFont="1" applyFill="1" applyBorder="1" applyProtection="1"/>
    <xf numFmtId="37" fontId="8" fillId="0" borderId="210" xfId="1" applyNumberFormat="1" applyFont="1" applyFill="1" applyBorder="1" applyProtection="1"/>
    <xf numFmtId="0" fontId="8" fillId="0" borderId="42" xfId="1" applyFont="1" applyFill="1" applyBorder="1" applyAlignment="1" applyProtection="1">
      <alignment horizontal="center"/>
    </xf>
    <xf numFmtId="49" fontId="8" fillId="0" borderId="42" xfId="1" applyNumberFormat="1" applyFont="1" applyFill="1" applyBorder="1" applyAlignment="1" applyProtection="1">
      <alignment horizontal="center"/>
    </xf>
    <xf numFmtId="177" fontId="8" fillId="0" borderId="172" xfId="1" applyNumberFormat="1" applyFont="1" applyFill="1" applyBorder="1" applyAlignment="1" applyProtection="1">
      <alignment horizontal="center"/>
    </xf>
    <xf numFmtId="37" fontId="8" fillId="0" borderId="207" xfId="1" applyNumberFormat="1" applyFont="1" applyFill="1" applyBorder="1" applyProtection="1"/>
    <xf numFmtId="0" fontId="9" fillId="0" borderId="0" xfId="1" applyFont="1" applyFill="1" applyProtection="1"/>
    <xf numFmtId="0" fontId="9" fillId="0" borderId="0" xfId="1" applyFont="1" applyFill="1" applyAlignment="1" applyProtection="1">
      <alignment horizontal="right"/>
    </xf>
    <xf numFmtId="0" fontId="8" fillId="0" borderId="42" xfId="1" applyFont="1" applyFill="1" applyBorder="1" applyAlignment="1" applyProtection="1">
      <alignment vertical="top"/>
    </xf>
    <xf numFmtId="0" fontId="8" fillId="0" borderId="42" xfId="1" applyFont="1" applyFill="1" applyBorder="1" applyAlignment="1" applyProtection="1">
      <alignment wrapText="1"/>
    </xf>
    <xf numFmtId="37" fontId="8" fillId="9" borderId="19" xfId="1" applyNumberFormat="1" applyFont="1" applyFill="1" applyBorder="1" applyProtection="1"/>
    <xf numFmtId="0" fontId="8" fillId="9" borderId="227" xfId="1" applyFont="1" applyFill="1" applyBorder="1" applyProtection="1"/>
    <xf numFmtId="37" fontId="8" fillId="9" borderId="182" xfId="1" applyNumberFormat="1" applyFont="1" applyFill="1" applyBorder="1" applyProtection="1"/>
    <xf numFmtId="0" fontId="8" fillId="0" borderId="32" xfId="1" applyFont="1" applyFill="1" applyBorder="1" applyProtection="1"/>
    <xf numFmtId="37" fontId="8" fillId="0" borderId="32" xfId="1" applyNumberFormat="1" applyFont="1" applyFill="1" applyBorder="1" applyProtection="1"/>
    <xf numFmtId="0" fontId="8" fillId="0" borderId="53" xfId="1" applyFont="1" applyFill="1" applyBorder="1" applyProtection="1"/>
    <xf numFmtId="0" fontId="8" fillId="0" borderId="20" xfId="1" applyFont="1" applyFill="1" applyBorder="1" applyAlignment="1">
      <alignment vertical="top"/>
    </xf>
    <xf numFmtId="0" fontId="8" fillId="0" borderId="17" xfId="1" applyFont="1" applyFill="1" applyBorder="1" applyAlignment="1">
      <alignment wrapText="1"/>
    </xf>
    <xf numFmtId="37" fontId="5" fillId="0" borderId="17" xfId="1" applyNumberFormat="1" applyFont="1" applyFill="1" applyBorder="1" applyProtection="1">
      <protection locked="0"/>
    </xf>
    <xf numFmtId="0" fontId="8" fillId="0" borderId="46" xfId="1" applyFont="1" applyFill="1" applyBorder="1"/>
    <xf numFmtId="0" fontId="8" fillId="0" borderId="28" xfId="1" applyFont="1" applyFill="1" applyBorder="1" applyAlignment="1">
      <alignment horizontal="center"/>
    </xf>
    <xf numFmtId="0" fontId="8" fillId="0" borderId="15" xfId="1" applyFont="1" applyFill="1" applyBorder="1" applyAlignment="1">
      <alignment horizontal="center"/>
    </xf>
    <xf numFmtId="0" fontId="8" fillId="0" borderId="17" xfId="1" applyFont="1" applyFill="1" applyBorder="1" applyAlignment="1">
      <alignment horizontal="center"/>
    </xf>
    <xf numFmtId="0" fontId="8" fillId="0" borderId="0" xfId="1" applyFont="1" applyFill="1" applyAlignment="1">
      <alignment horizontal="centerContinuous"/>
    </xf>
    <xf numFmtId="0" fontId="8" fillId="0" borderId="0" xfId="1" applyFont="1" applyFill="1" applyBorder="1" applyProtection="1"/>
    <xf numFmtId="0" fontId="8" fillId="0" borderId="0" xfId="1" applyFont="1" applyFill="1" applyAlignment="1" applyProtection="1">
      <alignment horizontal="left"/>
    </xf>
    <xf numFmtId="0" fontId="8" fillId="0" borderId="4" xfId="1" applyFont="1" applyFill="1" applyBorder="1"/>
    <xf numFmtId="0" fontId="8" fillId="0" borderId="9" xfId="1" applyFont="1" applyFill="1" applyBorder="1"/>
    <xf numFmtId="0" fontId="8" fillId="0" borderId="0" xfId="1" applyFont="1" applyFill="1" applyAlignment="1">
      <alignment horizontal="left"/>
    </xf>
    <xf numFmtId="0" fontId="8" fillId="0" borderId="5" xfId="1" applyFont="1" applyFill="1" applyBorder="1"/>
    <xf numFmtId="0" fontId="8" fillId="0" borderId="32" xfId="1" applyFont="1" applyFill="1" applyBorder="1" applyAlignment="1">
      <alignment horizontal="center"/>
    </xf>
    <xf numFmtId="0" fontId="8" fillId="0" borderId="19" xfId="1" applyFont="1" applyFill="1" applyBorder="1" applyAlignment="1">
      <alignment horizontal="center"/>
    </xf>
    <xf numFmtId="0" fontId="8" fillId="0" borderId="21" xfId="1" applyFont="1" applyFill="1" applyBorder="1" applyAlignment="1">
      <alignment horizontal="centerContinuous"/>
    </xf>
    <xf numFmtId="0" fontId="8" fillId="0" borderId="19" xfId="1" applyFont="1" applyFill="1" applyBorder="1"/>
    <xf numFmtId="0" fontId="8" fillId="0" borderId="25" xfId="1" applyFont="1" applyFill="1" applyBorder="1"/>
    <xf numFmtId="0" fontId="8" fillId="0" borderId="0" xfId="1" applyFont="1" applyFill="1" applyAlignment="1"/>
    <xf numFmtId="0" fontId="11" fillId="0" borderId="0" xfId="1" applyFont="1" applyBorder="1"/>
    <xf numFmtId="0" fontId="8" fillId="0" borderId="0" xfId="1" applyFont="1" applyBorder="1" applyAlignment="1">
      <alignment horizontal="left"/>
    </xf>
    <xf numFmtId="0" fontId="23" fillId="0" borderId="4" xfId="0" applyFont="1" applyFill="1" applyBorder="1" applyProtection="1"/>
    <xf numFmtId="0" fontId="23" fillId="0" borderId="0" xfId="0" applyFont="1" applyFill="1" applyProtection="1"/>
    <xf numFmtId="0" fontId="4" fillId="0" borderId="45" xfId="0" applyFont="1" applyFill="1" applyBorder="1" applyProtection="1"/>
    <xf numFmtId="0" fontId="4" fillId="0" borderId="44" xfId="0" applyFont="1" applyFill="1" applyBorder="1" applyProtection="1"/>
    <xf numFmtId="5" fontId="4" fillId="0" borderId="44" xfId="0" applyNumberFormat="1" applyFont="1" applyFill="1" applyBorder="1" applyProtection="1"/>
    <xf numFmtId="5" fontId="4" fillId="0" borderId="51" xfId="0" applyNumberFormat="1" applyFont="1" applyFill="1" applyBorder="1" applyProtection="1"/>
    <xf numFmtId="37" fontId="4" fillId="0" borderId="41" xfId="0" applyNumberFormat="1" applyFont="1" applyFill="1" applyBorder="1" applyProtection="1"/>
    <xf numFmtId="37" fontId="4" fillId="0" borderId="44" xfId="0" applyNumberFormat="1" applyFont="1" applyFill="1" applyBorder="1" applyProtection="1"/>
    <xf numFmtId="3" fontId="4" fillId="0" borderId="51" xfId="0" applyNumberFormat="1" applyFont="1" applyFill="1" applyBorder="1" applyProtection="1"/>
    <xf numFmtId="37" fontId="4" fillId="0" borderId="51" xfId="0" applyNumberFormat="1" applyFont="1" applyFill="1" applyBorder="1" applyProtection="1"/>
    <xf numFmtId="0" fontId="13" fillId="0" borderId="0" xfId="0" applyFont="1" applyFill="1" applyProtection="1"/>
    <xf numFmtId="0" fontId="4" fillId="0" borderId="228" xfId="0" applyFont="1" applyBorder="1" applyProtection="1"/>
    <xf numFmtId="37" fontId="4" fillId="22" borderId="42" xfId="0" applyNumberFormat="1" applyFont="1" applyFill="1" applyBorder="1" applyProtection="1"/>
    <xf numFmtId="37" fontId="4" fillId="0" borderId="207" xfId="0" applyNumberFormat="1" applyFont="1" applyBorder="1" applyProtection="1"/>
    <xf numFmtId="5" fontId="4" fillId="0" borderId="207" xfId="0" applyNumberFormat="1" applyFont="1" applyBorder="1" applyProtection="1"/>
    <xf numFmtId="0" fontId="8" fillId="0" borderId="41" xfId="0" applyFont="1" applyFill="1" applyBorder="1" applyAlignment="1" applyProtection="1">
      <alignment horizontal="centerContinuous"/>
    </xf>
    <xf numFmtId="0" fontId="8" fillId="0" borderId="42" xfId="0" applyFont="1" applyFill="1" applyBorder="1" applyAlignment="1" applyProtection="1">
      <alignment horizontal="centerContinuous"/>
    </xf>
    <xf numFmtId="0" fontId="8" fillId="0" borderId="39" xfId="0" applyFont="1" applyFill="1" applyBorder="1" applyAlignment="1" applyProtection="1">
      <alignment horizontal="centerContinuous"/>
    </xf>
    <xf numFmtId="0" fontId="20" fillId="0" borderId="31" xfId="0" applyFont="1" applyFill="1" applyBorder="1" applyAlignment="1" applyProtection="1"/>
    <xf numFmtId="0" fontId="20" fillId="0" borderId="31" xfId="0" applyFont="1" applyFill="1" applyBorder="1" applyAlignment="1" applyProtection="1">
      <alignment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wrapText="1"/>
    </xf>
    <xf numFmtId="0" fontId="8" fillId="0" borderId="5" xfId="0" applyFont="1" applyFill="1" applyBorder="1" applyProtection="1"/>
    <xf numFmtId="0" fontId="20" fillId="0" borderId="0" xfId="0" applyFont="1" applyFill="1" applyBorder="1" applyProtection="1"/>
    <xf numFmtId="0" fontId="14" fillId="0" borderId="5" xfId="0" applyFont="1" applyFill="1" applyBorder="1" applyProtection="1"/>
    <xf numFmtId="0" fontId="20" fillId="0" borderId="0" xfId="0" applyFont="1" applyFill="1" applyProtection="1"/>
    <xf numFmtId="0" fontId="20" fillId="0" borderId="0" xfId="0" applyFont="1" applyFill="1" applyAlignment="1"/>
    <xf numFmtId="0" fontId="8" fillId="0" borderId="4" xfId="0" applyFont="1" applyFill="1" applyBorder="1" applyAlignment="1" applyProtection="1">
      <alignment horizontal="centerContinuous"/>
    </xf>
    <xf numFmtId="0" fontId="8" fillId="0" borderId="0" xfId="0" applyFont="1" applyFill="1" applyBorder="1" applyAlignment="1" applyProtection="1">
      <alignment horizontal="centerContinuous"/>
    </xf>
    <xf numFmtId="0" fontId="8" fillId="0" borderId="5" xfId="0" applyFont="1" applyFill="1" applyBorder="1" applyAlignment="1" applyProtection="1">
      <alignment horizontal="centerContinuous"/>
    </xf>
    <xf numFmtId="0" fontId="8" fillId="0" borderId="0" xfId="1" applyFont="1" applyFill="1" applyAlignment="1" applyProtection="1"/>
    <xf numFmtId="0" fontId="8" fillId="0" borderId="10" xfId="1" applyFont="1" applyFill="1" applyBorder="1" applyAlignment="1" applyProtection="1">
      <alignment horizontal="left"/>
    </xf>
    <xf numFmtId="0" fontId="8" fillId="0" borderId="20" xfId="1" applyFont="1" applyFill="1" applyBorder="1" applyAlignment="1" applyProtection="1">
      <alignment horizontal="center"/>
    </xf>
    <xf numFmtId="49" fontId="8" fillId="0" borderId="10" xfId="1" applyNumberFormat="1" applyFont="1" applyFill="1" applyBorder="1" applyProtection="1"/>
    <xf numFmtId="37" fontId="5" fillId="0" borderId="11" xfId="1" applyNumberFormat="1" applyFont="1" applyFill="1" applyBorder="1" applyProtection="1">
      <protection locked="0"/>
    </xf>
    <xf numFmtId="0" fontId="8" fillId="0" borderId="10" xfId="1" applyFont="1" applyFill="1" applyBorder="1" applyAlignment="1" applyProtection="1">
      <alignment horizontal="centerContinuous"/>
    </xf>
    <xf numFmtId="0" fontId="49" fillId="0" borderId="10" xfId="1" applyFont="1" applyFill="1" applyBorder="1" applyProtection="1"/>
    <xf numFmtId="37" fontId="54" fillId="0" borderId="17" xfId="1" applyNumberFormat="1" applyFont="1" applyFill="1" applyBorder="1" applyProtection="1">
      <protection locked="0"/>
    </xf>
    <xf numFmtId="37" fontId="54" fillId="0" borderId="11" xfId="1" applyNumberFormat="1" applyFont="1" applyFill="1" applyBorder="1" applyProtection="1">
      <protection locked="0"/>
    </xf>
    <xf numFmtId="0" fontId="8" fillId="0" borderId="211" xfId="1" applyFont="1" applyFill="1" applyBorder="1" applyProtection="1"/>
    <xf numFmtId="0" fontId="8" fillId="0" borderId="212" xfId="1" applyFont="1" applyFill="1" applyBorder="1" applyProtection="1"/>
    <xf numFmtId="0" fontId="8" fillId="0" borderId="181" xfId="1" applyFont="1" applyFill="1" applyBorder="1" applyAlignment="1" applyProtection="1">
      <alignment horizontal="centerContinuous"/>
    </xf>
    <xf numFmtId="0" fontId="8" fillId="0" borderId="185" xfId="1" applyFont="1" applyFill="1" applyBorder="1" applyAlignment="1" applyProtection="1">
      <alignment horizontal="centerContinuous"/>
    </xf>
    <xf numFmtId="0" fontId="8" fillId="0" borderId="186" xfId="1" applyFont="1" applyFill="1" applyBorder="1" applyAlignment="1" applyProtection="1">
      <alignment horizontal="center"/>
    </xf>
    <xf numFmtId="0" fontId="8" fillId="0" borderId="184" xfId="1" applyFont="1" applyFill="1" applyBorder="1" applyAlignment="1" applyProtection="1">
      <alignment horizontal="center"/>
    </xf>
    <xf numFmtId="0" fontId="8" fillId="0" borderId="187" xfId="1" applyFont="1" applyFill="1" applyBorder="1" applyAlignment="1" applyProtection="1">
      <alignment horizontal="center"/>
    </xf>
    <xf numFmtId="0" fontId="8" fillId="0" borderId="188" xfId="1" applyFont="1" applyFill="1" applyBorder="1" applyAlignment="1" applyProtection="1">
      <alignment horizontal="center"/>
    </xf>
    <xf numFmtId="1" fontId="8" fillId="0" borderId="187" xfId="1" applyNumberFormat="1" applyFont="1" applyFill="1" applyBorder="1" applyAlignment="1" applyProtection="1">
      <alignment horizontal="right"/>
    </xf>
    <xf numFmtId="37" fontId="8" fillId="0" borderId="11" xfId="1" applyNumberFormat="1" applyFont="1" applyFill="1" applyBorder="1" applyProtection="1"/>
    <xf numFmtId="0" fontId="8" fillId="0" borderId="189" xfId="1" applyFont="1" applyFill="1" applyBorder="1" applyAlignment="1" applyProtection="1">
      <alignment horizontal="center"/>
    </xf>
    <xf numFmtId="0" fontId="8" fillId="0" borderId="190" xfId="1" applyFont="1" applyFill="1" applyBorder="1" applyAlignment="1" applyProtection="1">
      <alignment horizontal="center"/>
    </xf>
    <xf numFmtId="0" fontId="8" fillId="0" borderId="191" xfId="1" applyFont="1" applyFill="1" applyBorder="1" applyAlignment="1" applyProtection="1">
      <alignment horizontal="center"/>
    </xf>
    <xf numFmtId="0" fontId="8" fillId="0" borderId="192" xfId="1" applyFont="1" applyFill="1" applyBorder="1" applyAlignment="1" applyProtection="1">
      <alignment horizontal="center"/>
    </xf>
    <xf numFmtId="0" fontId="8" fillId="0" borderId="193"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22" xfId="1" applyFont="1" applyFill="1" applyBorder="1" applyAlignment="1" applyProtection="1">
      <alignment horizontal="center"/>
    </xf>
    <xf numFmtId="0" fontId="43" fillId="0" borderId="0" xfId="1" applyFont="1" applyFill="1" applyProtection="1"/>
    <xf numFmtId="0" fontId="8" fillId="0" borderId="0" xfId="1" applyFill="1" applyProtection="1"/>
    <xf numFmtId="0" fontId="8" fillId="0" borderId="199" xfId="1" applyFont="1" applyFill="1" applyBorder="1" applyProtection="1"/>
    <xf numFmtId="0" fontId="8" fillId="0" borderId="25" xfId="1" applyFont="1" applyFill="1" applyBorder="1" applyAlignment="1" applyProtection="1">
      <alignment horizontal="centerContinuous"/>
    </xf>
    <xf numFmtId="0" fontId="8" fillId="0" borderId="9" xfId="1" applyFont="1" applyFill="1" applyBorder="1" applyAlignment="1" applyProtection="1">
      <alignment horizontal="center"/>
    </xf>
    <xf numFmtId="37" fontId="8" fillId="0" borderId="9" xfId="1" applyNumberFormat="1" applyFont="1" applyFill="1" applyBorder="1" applyProtection="1"/>
    <xf numFmtId="37" fontId="8" fillId="0" borderId="6" xfId="1" applyNumberFormat="1" applyFont="1" applyFill="1" applyBorder="1" applyProtection="1"/>
    <xf numFmtId="37" fontId="8" fillId="0" borderId="36" xfId="1" applyNumberFormat="1" applyFont="1" applyFill="1" applyBorder="1" applyProtection="1"/>
    <xf numFmtId="0" fontId="14" fillId="0" borderId="4" xfId="1" applyFont="1" applyFill="1" applyBorder="1" applyAlignment="1" applyProtection="1">
      <alignment horizontal="center"/>
    </xf>
    <xf numFmtId="0" fontId="14" fillId="0" borderId="5" xfId="1" applyFont="1" applyFill="1" applyBorder="1" applyProtection="1"/>
    <xf numFmtId="0" fontId="8" fillId="0" borderId="194" xfId="1" applyFont="1" applyFill="1" applyBorder="1"/>
    <xf numFmtId="0" fontId="14" fillId="0" borderId="4" xfId="1" applyFont="1" applyFill="1" applyBorder="1" applyProtection="1"/>
    <xf numFmtId="0" fontId="14" fillId="0" borderId="0" xfId="1" applyFont="1" applyFill="1" applyBorder="1" applyProtection="1"/>
    <xf numFmtId="0" fontId="14" fillId="0" borderId="194" xfId="1" applyFont="1" applyFill="1" applyBorder="1" applyProtection="1"/>
    <xf numFmtId="0" fontId="14" fillId="0" borderId="0" xfId="1" applyFont="1" applyFill="1" applyProtection="1"/>
    <xf numFmtId="0" fontId="14" fillId="0" borderId="10" xfId="1" applyFont="1" applyFill="1" applyBorder="1" applyProtection="1"/>
    <xf numFmtId="0" fontId="14" fillId="0" borderId="0" xfId="1" applyFont="1" applyFill="1"/>
    <xf numFmtId="0" fontId="20" fillId="0" borderId="0" xfId="1" applyFont="1" applyFill="1" applyAlignment="1" applyProtection="1">
      <alignment horizontal="left"/>
    </xf>
    <xf numFmtId="0" fontId="20" fillId="0" borderId="4" xfId="1" applyFont="1" applyFill="1" applyBorder="1" applyAlignment="1" applyProtection="1">
      <alignment horizontal="center"/>
    </xf>
    <xf numFmtId="0" fontId="20" fillId="0" borderId="195" xfId="1" applyFont="1" applyFill="1" applyBorder="1" applyProtection="1"/>
    <xf numFmtId="0" fontId="20" fillId="0" borderId="196" xfId="1" applyFont="1" applyFill="1" applyBorder="1" applyProtection="1"/>
    <xf numFmtId="0" fontId="20" fillId="0" borderId="196" xfId="1" applyFont="1" applyFill="1" applyBorder="1" applyAlignment="1" applyProtection="1">
      <alignment horizontal="center"/>
    </xf>
    <xf numFmtId="0" fontId="20" fillId="0" borderId="25" xfId="1" applyFont="1" applyFill="1" applyBorder="1" applyAlignment="1" applyProtection="1">
      <alignment horizontal="center"/>
    </xf>
    <xf numFmtId="0" fontId="20" fillId="0" borderId="26" xfId="1" applyFont="1" applyFill="1" applyBorder="1" applyAlignment="1" applyProtection="1">
      <alignment horizontal="center"/>
    </xf>
    <xf numFmtId="0" fontId="11" fillId="0" borderId="26" xfId="1" applyFont="1" applyFill="1" applyBorder="1" applyProtection="1"/>
    <xf numFmtId="0" fontId="8" fillId="0" borderId="26" xfId="1" applyFont="1" applyFill="1" applyBorder="1" applyAlignment="1" applyProtection="1">
      <alignment horizontal="center"/>
    </xf>
    <xf numFmtId="0" fontId="8" fillId="0" borderId="36" xfId="1" applyFont="1" applyFill="1" applyBorder="1" applyAlignment="1" applyProtection="1">
      <alignment horizontal="center"/>
    </xf>
    <xf numFmtId="5" fontId="8" fillId="0" borderId="22" xfId="1" applyNumberFormat="1" applyFont="1" applyBorder="1" applyAlignment="1" applyProtection="1"/>
    <xf numFmtId="37" fontId="8" fillId="0" borderId="22" xfId="1" applyNumberFormat="1" applyFont="1" applyBorder="1" applyAlignment="1" applyProtection="1"/>
    <xf numFmtId="37" fontId="8" fillId="0" borderId="7" xfId="1" applyNumberFormat="1" applyFont="1" applyBorder="1" applyAlignment="1" applyProtection="1"/>
    <xf numFmtId="0" fontId="8" fillId="0" borderId="19" xfId="1" applyFont="1" applyFill="1" applyBorder="1" applyAlignment="1" applyProtection="1">
      <alignment horizontal="center"/>
    </xf>
    <xf numFmtId="0" fontId="8" fillId="0" borderId="21" xfId="1" applyFont="1" applyFill="1" applyBorder="1" applyAlignment="1" applyProtection="1">
      <alignment horizontal="center"/>
    </xf>
    <xf numFmtId="0" fontId="8" fillId="0" borderId="41" xfId="1" applyFont="1" applyFill="1" applyBorder="1" applyAlignment="1" applyProtection="1">
      <alignment horizontal="center"/>
    </xf>
    <xf numFmtId="0" fontId="45" fillId="0" borderId="0" xfId="1" applyFont="1" applyFill="1" applyProtection="1"/>
    <xf numFmtId="0" fontId="8" fillId="0" borderId="5" xfId="1" applyFill="1" applyBorder="1" applyProtection="1"/>
    <xf numFmtId="0" fontId="8" fillId="0" borderId="4" xfId="1" applyFill="1" applyBorder="1" applyProtection="1"/>
    <xf numFmtId="0" fontId="8" fillId="0" borderId="70" xfId="1"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21" xfId="0" applyFont="1" applyFill="1" applyBorder="1" applyProtection="1"/>
    <xf numFmtId="0" fontId="14" fillId="0" borderId="10" xfId="0" applyFont="1" applyFill="1" applyBorder="1" applyProtection="1"/>
    <xf numFmtId="37" fontId="6" fillId="0" borderId="21" xfId="0" applyNumberFormat="1" applyFont="1" applyFill="1" applyBorder="1" applyProtection="1">
      <protection locked="0"/>
    </xf>
    <xf numFmtId="0" fontId="14" fillId="0" borderId="201" xfId="0" applyFont="1" applyFill="1" applyBorder="1" applyAlignment="1" applyProtection="1">
      <alignment horizontal="center"/>
    </xf>
    <xf numFmtId="0" fontId="14" fillId="0" borderId="201" xfId="0" applyFont="1" applyFill="1" applyBorder="1" applyProtection="1"/>
    <xf numFmtId="0" fontId="14" fillId="0" borderId="202" xfId="0" applyFont="1" applyFill="1" applyBorder="1" applyProtection="1"/>
    <xf numFmtId="37" fontId="6" fillId="0" borderId="203" xfId="0" applyNumberFormat="1" applyFont="1" applyFill="1" applyBorder="1" applyProtection="1">
      <protection locked="0"/>
    </xf>
    <xf numFmtId="0" fontId="14" fillId="0" borderId="4" xfId="0" applyFont="1" applyFill="1" applyBorder="1" applyProtection="1"/>
    <xf numFmtId="0" fontId="14" fillId="0" borderId="0" xfId="0" applyFont="1" applyFill="1" applyProtection="1"/>
    <xf numFmtId="0" fontId="8" fillId="0" borderId="70" xfId="0" applyFont="1" applyFill="1" applyBorder="1" applyProtection="1"/>
    <xf numFmtId="0" fontId="8" fillId="0" borderId="11" xfId="0" applyFont="1" applyFill="1" applyBorder="1" applyProtection="1"/>
    <xf numFmtId="37" fontId="8" fillId="0" borderId="11" xfId="0" applyNumberFormat="1" applyFont="1" applyFill="1" applyBorder="1" applyProtection="1"/>
    <xf numFmtId="37" fontId="8" fillId="0" borderId="9" xfId="0" applyNumberFormat="1" applyFont="1" applyFill="1" applyBorder="1" applyProtection="1"/>
    <xf numFmtId="0" fontId="8" fillId="0" borderId="10" xfId="0" applyFont="1" applyFill="1" applyBorder="1" applyProtection="1"/>
    <xf numFmtId="0" fontId="8" fillId="0" borderId="9"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0" borderId="1" xfId="0" applyFont="1" applyFill="1" applyBorder="1" applyProtection="1"/>
    <xf numFmtId="0" fontId="8" fillId="0" borderId="229" xfId="0" applyFont="1" applyFill="1" applyBorder="1" applyProtection="1"/>
    <xf numFmtId="0" fontId="20" fillId="0" borderId="230" xfId="0" applyFont="1" applyFill="1" applyBorder="1" applyProtection="1"/>
    <xf numFmtId="0" fontId="8" fillId="0" borderId="231" xfId="0" applyFont="1" applyFill="1" applyBorder="1" applyProtection="1"/>
    <xf numFmtId="0" fontId="8" fillId="0" borderId="232" xfId="0" applyFont="1" applyFill="1" applyBorder="1" applyProtection="1"/>
    <xf numFmtId="0" fontId="8" fillId="0" borderId="233" xfId="0" applyFont="1" applyFill="1" applyBorder="1" applyProtection="1"/>
    <xf numFmtId="0" fontId="8" fillId="0" borderId="55" xfId="0" applyFont="1" applyFill="1" applyBorder="1" applyAlignment="1" applyProtection="1">
      <alignment horizontal="center"/>
    </xf>
    <xf numFmtId="0" fontId="8" fillId="0" borderId="5" xfId="0" applyFont="1" applyFill="1" applyBorder="1" applyAlignment="1" applyProtection="1">
      <alignment horizontal="center"/>
    </xf>
    <xf numFmtId="0" fontId="8" fillId="0" borderId="7" xfId="0" applyFont="1" applyFill="1" applyBorder="1" applyAlignment="1" applyProtection="1">
      <alignment horizontal="center"/>
    </xf>
    <xf numFmtId="5" fontId="8" fillId="0" borderId="5" xfId="0" applyNumberFormat="1" applyFont="1" applyFill="1" applyBorder="1" applyAlignment="1" applyProtection="1">
      <alignment horizontal="right"/>
    </xf>
    <xf numFmtId="37" fontId="8" fillId="0" borderId="5" xfId="0" applyNumberFormat="1" applyFont="1" applyFill="1" applyBorder="1" applyAlignment="1" applyProtection="1">
      <alignment horizontal="right"/>
    </xf>
    <xf numFmtId="37" fontId="8" fillId="0" borderId="7" xfId="0" applyNumberFormat="1" applyFont="1" applyFill="1" applyBorder="1" applyAlignment="1" applyProtection="1">
      <alignment horizontal="right"/>
    </xf>
    <xf numFmtId="5" fontId="8" fillId="0" borderId="7" xfId="0" applyNumberFormat="1" applyFont="1" applyFill="1" applyBorder="1" applyProtection="1"/>
    <xf numFmtId="37" fontId="4" fillId="0" borderId="42" xfId="0" applyNumberFormat="1" applyFont="1" applyFill="1" applyBorder="1" applyProtection="1"/>
    <xf numFmtId="0" fontId="19" fillId="0" borderId="0" xfId="0" applyFont="1" applyFill="1" applyBorder="1" applyProtection="1"/>
    <xf numFmtId="0" fontId="8" fillId="0" borderId="0" xfId="0" applyFont="1" applyFill="1" applyAlignment="1" applyProtection="1">
      <alignment horizontal="left"/>
    </xf>
    <xf numFmtId="0" fontId="11" fillId="0" borderId="88" xfId="0" applyFont="1" applyFill="1" applyBorder="1" applyAlignment="1" applyProtection="1">
      <alignment horizontal="left"/>
    </xf>
    <xf numFmtId="0" fontId="8" fillId="0" borderId="0" xfId="1" applyFont="1" applyFill="1" applyAlignment="1" applyProtection="1">
      <alignment horizontal="left"/>
    </xf>
    <xf numFmtId="49" fontId="8" fillId="0" borderId="25" xfId="1" applyNumberFormat="1" applyFont="1" applyFill="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0" fontId="8" fillId="0" borderId="102" xfId="0" applyFont="1" applyFill="1" applyBorder="1" applyAlignment="1" applyProtection="1">
      <alignment horizontal="right"/>
    </xf>
    <xf numFmtId="0" fontId="9" fillId="0" borderId="0" xfId="0" applyFont="1" applyAlignment="1" applyProtection="1">
      <alignment horizontal="center"/>
    </xf>
    <xf numFmtId="165" fontId="8" fillId="0" borderId="15" xfId="1" quotePrefix="1" applyNumberFormat="1" applyFont="1" applyBorder="1" applyAlignment="1" applyProtection="1">
      <alignment horizontal="center"/>
    </xf>
    <xf numFmtId="0" fontId="20" fillId="0" borderId="80" xfId="1" applyFont="1" applyFill="1" applyBorder="1" applyProtection="1"/>
    <xf numFmtId="0" fontId="20" fillId="0" borderId="0" xfId="1" applyFont="1" applyFill="1" applyBorder="1" applyProtection="1"/>
    <xf numFmtId="0" fontId="20" fillId="0" borderId="81" xfId="1" applyFont="1" applyFill="1" applyBorder="1" applyProtection="1"/>
    <xf numFmtId="0" fontId="8" fillId="0" borderId="15" xfId="1" applyFont="1" applyBorder="1" applyProtection="1">
      <protection locked="0"/>
    </xf>
    <xf numFmtId="37" fontId="8" fillId="0" borderId="19" xfId="1" applyNumberFormat="1" applyFont="1" applyBorder="1" applyProtection="1">
      <protection locked="0"/>
    </xf>
    <xf numFmtId="0" fontId="4" fillId="0" borderId="44" xfId="0" applyFont="1" applyFill="1" applyBorder="1" applyAlignment="1" applyProtection="1">
      <alignment horizontal="left"/>
    </xf>
    <xf numFmtId="0" fontId="4" fillId="0" borderId="44" xfId="0" applyFont="1" applyBorder="1" applyAlignment="1" applyProtection="1">
      <alignment horizontal="left"/>
    </xf>
    <xf numFmtId="0" fontId="8" fillId="0" borderId="19" xfId="1" applyFont="1" applyBorder="1" applyProtection="1">
      <protection locked="0"/>
    </xf>
    <xf numFmtId="0" fontId="8" fillId="0" borderId="21" xfId="1" applyFont="1" applyBorder="1" applyProtection="1">
      <protection locked="0"/>
    </xf>
    <xf numFmtId="0" fontId="8" fillId="0" borderId="8" xfId="0" applyFont="1" applyBorder="1" applyAlignment="1" applyProtection="1">
      <alignment horizontal="left"/>
    </xf>
    <xf numFmtId="0" fontId="8" fillId="0" borderId="3" xfId="0" applyFont="1" applyBorder="1" applyAlignment="1" applyProtection="1">
      <alignment horizontal="center"/>
    </xf>
    <xf numFmtId="0" fontId="59" fillId="0" borderId="0" xfId="0" applyFont="1" applyProtection="1">
      <protection locked="0"/>
    </xf>
    <xf numFmtId="0" fontId="59" fillId="0" borderId="4" xfId="0" applyFont="1" applyBorder="1" applyProtection="1">
      <protection locked="0"/>
    </xf>
    <xf numFmtId="0" fontId="59" fillId="0" borderId="5" xfId="0" applyFont="1" applyBorder="1" applyProtection="1">
      <protection locked="0"/>
    </xf>
    <xf numFmtId="0" fontId="59" fillId="0" borderId="6" xfId="0" applyFont="1" applyBorder="1" applyProtection="1">
      <protection locked="0"/>
    </xf>
    <xf numFmtId="0" fontId="59" fillId="0" borderId="1" xfId="0" applyFont="1" applyBorder="1" applyProtection="1">
      <protection locked="0"/>
    </xf>
    <xf numFmtId="0" fontId="8" fillId="0" borderId="60" xfId="0" applyFont="1" applyBorder="1" applyAlignment="1" applyProtection="1">
      <alignment horizontal="centerContinuous"/>
    </xf>
    <xf numFmtId="0" fontId="21" fillId="0" borderId="2" xfId="0" applyFont="1" applyBorder="1" applyAlignment="1" applyProtection="1">
      <alignment horizontal="center"/>
      <protection locked="0"/>
    </xf>
    <xf numFmtId="0" fontId="59" fillId="0" borderId="3" xfId="0" applyFont="1" applyBorder="1" applyAlignment="1" applyProtection="1">
      <alignment horizontal="center"/>
      <protection locked="0"/>
    </xf>
    <xf numFmtId="0" fontId="59" fillId="0" borderId="4" xfId="0" applyFont="1" applyBorder="1" applyAlignment="1" applyProtection="1">
      <alignment horizontal="right"/>
      <protection locked="0"/>
    </xf>
    <xf numFmtId="0" fontId="10" fillId="0" borderId="0" xfId="0" applyFont="1" applyAlignment="1" applyProtection="1">
      <alignment horizontal="centerContinuous"/>
      <protection locked="0"/>
    </xf>
    <xf numFmtId="0" fontId="59" fillId="0" borderId="0" xfId="0" applyFont="1" applyAlignment="1" applyProtection="1">
      <alignment horizontal="centerContinuous"/>
      <protection locked="0"/>
    </xf>
    <xf numFmtId="0" fontId="59" fillId="0" borderId="7" xfId="0" applyFont="1" applyBorder="1" applyProtection="1">
      <protection locked="0"/>
    </xf>
    <xf numFmtId="0" fontId="8" fillId="0" borderId="19" xfId="0" applyFont="1" applyBorder="1" applyProtection="1">
      <protection locked="0"/>
    </xf>
    <xf numFmtId="178" fontId="5" fillId="0" borderId="0" xfId="0" applyNumberFormat="1" applyFont="1" applyAlignment="1" applyProtection="1">
      <alignment horizontal="left"/>
      <protection locked="0"/>
    </xf>
    <xf numFmtId="0" fontId="0" fillId="0" borderId="0" xfId="0"/>
    <xf numFmtId="0" fontId="4" fillId="0" borderId="19" xfId="0" applyFont="1" applyBorder="1" applyAlignment="1" applyProtection="1">
      <alignment horizontal="center"/>
    </xf>
    <xf numFmtId="0" fontId="8" fillId="0" borderId="15" xfId="0" applyFont="1" applyFill="1" applyBorder="1" applyProtection="1">
      <protection locked="0"/>
    </xf>
    <xf numFmtId="0" fontId="8" fillId="0" borderId="15" xfId="0" applyFont="1" applyBorder="1" applyProtection="1">
      <protection locked="0"/>
    </xf>
    <xf numFmtId="0" fontId="8" fillId="0" borderId="15" xfId="0" quotePrefix="1" applyFont="1" applyFill="1" applyBorder="1" applyProtection="1">
      <protection locked="0"/>
    </xf>
    <xf numFmtId="0" fontId="10" fillId="0" borderId="0" xfId="0" applyFont="1"/>
    <xf numFmtId="37" fontId="8" fillId="0" borderId="15" xfId="0" applyNumberFormat="1" applyFont="1" applyBorder="1" applyProtection="1">
      <protection locked="0"/>
    </xf>
    <xf numFmtId="37" fontId="8" fillId="0" borderId="5" xfId="0" applyNumberFormat="1" applyFont="1" applyBorder="1" applyProtection="1">
      <protection locked="0"/>
    </xf>
    <xf numFmtId="37" fontId="8" fillId="0" borderId="25" xfId="0" applyNumberFormat="1" applyFont="1" applyBorder="1" applyProtection="1">
      <protection locked="0"/>
    </xf>
    <xf numFmtId="0" fontId="8" fillId="0" borderId="4" xfId="0" applyFont="1" applyBorder="1" applyAlignment="1">
      <alignment horizontal="left" wrapText="1"/>
    </xf>
    <xf numFmtId="0" fontId="4" fillId="0" borderId="30" xfId="0" applyFont="1" applyBorder="1"/>
    <xf numFmtId="0" fontId="4" fillId="0" borderId="31" xfId="0" applyFont="1" applyBorder="1" applyAlignment="1">
      <alignment horizontal="centerContinuous"/>
    </xf>
    <xf numFmtId="0" fontId="4" fillId="0" borderId="31" xfId="0" applyFont="1" applyBorder="1"/>
    <xf numFmtId="0" fontId="4" fillId="0" borderId="29" xfId="0" applyFont="1" applyBorder="1" applyAlignment="1">
      <alignment horizontal="centerContinuous"/>
    </xf>
    <xf numFmtId="177" fontId="4" fillId="0" borderId="19" xfId="0" applyNumberFormat="1" applyFont="1" applyFill="1" applyBorder="1" applyAlignment="1" applyProtection="1">
      <alignment horizontal="center"/>
    </xf>
    <xf numFmtId="179" fontId="4" fillId="0" borderId="17" xfId="2" applyNumberFormat="1" applyFont="1" applyBorder="1" applyProtection="1"/>
    <xf numFmtId="0" fontId="8" fillId="0" borderId="36" xfId="0" applyFont="1" applyBorder="1"/>
    <xf numFmtId="179" fontId="4" fillId="0" borderId="28" xfId="2" applyNumberFormat="1" applyFont="1" applyBorder="1" applyProtection="1"/>
    <xf numFmtId="0" fontId="0" fillId="0" borderId="0" xfId="0"/>
    <xf numFmtId="0" fontId="0" fillId="0" borderId="0" xfId="0"/>
    <xf numFmtId="0" fontId="8" fillId="0" borderId="0" xfId="0" applyFont="1" applyAlignment="1" applyProtection="1">
      <alignment horizontal="center"/>
    </xf>
    <xf numFmtId="0" fontId="8" fillId="0" borderId="4" xfId="0" applyFont="1" applyBorder="1" applyAlignment="1" applyProtection="1">
      <alignment horizontal="center"/>
    </xf>
    <xf numFmtId="0" fontId="8" fillId="0" borderId="0" xfId="1" applyFont="1" applyAlignment="1" applyProtection="1">
      <alignment horizontal="center"/>
    </xf>
    <xf numFmtId="179" fontId="8" fillId="0" borderId="0" xfId="2" applyNumberFormat="1" applyFont="1"/>
    <xf numFmtId="5" fontId="8" fillId="0" borderId="0" xfId="1" applyNumberFormat="1"/>
    <xf numFmtId="179" fontId="0" fillId="0" borderId="0" xfId="2" applyNumberFormat="1" applyFont="1"/>
    <xf numFmtId="37" fontId="0" fillId="0" borderId="0" xfId="0" applyNumberFormat="1"/>
    <xf numFmtId="179" fontId="4" fillId="0" borderId="22" xfId="1" applyNumberFormat="1" applyFont="1" applyBorder="1" applyProtection="1"/>
    <xf numFmtId="179" fontId="4" fillId="0" borderId="17" xfId="1" applyNumberFormat="1" applyFont="1" applyBorder="1" applyProtection="1"/>
    <xf numFmtId="37" fontId="4" fillId="0" borderId="22" xfId="0" applyNumberFormat="1" applyFont="1" applyFill="1" applyBorder="1" applyProtection="1"/>
    <xf numFmtId="5" fontId="4" fillId="0" borderId="52" xfId="1" applyNumberFormat="1" applyFont="1" applyBorder="1" applyAlignment="1" applyProtection="1">
      <alignment horizontal="right"/>
    </xf>
    <xf numFmtId="179" fontId="4" fillId="0" borderId="21" xfId="1" applyNumberFormat="1" applyFont="1" applyFill="1" applyBorder="1" applyProtection="1"/>
    <xf numFmtId="179" fontId="4" fillId="0" borderId="22" xfId="1" applyNumberFormat="1" applyFont="1" applyFill="1" applyBorder="1" applyProtection="1"/>
    <xf numFmtId="179" fontId="4" fillId="0" borderId="21" xfId="1" applyNumberFormat="1" applyFont="1" applyBorder="1" applyProtection="1"/>
    <xf numFmtId="179" fontId="4" fillId="0" borderId="51" xfId="1" applyNumberFormat="1" applyFont="1" applyBorder="1" applyProtection="1"/>
    <xf numFmtId="0" fontId="8" fillId="0" borderId="0" xfId="0" applyFont="1" applyAlignment="1" applyProtection="1">
      <alignment horizontal="center"/>
    </xf>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26" xfId="1" applyFont="1" applyBorder="1" applyAlignment="1" applyProtection="1">
      <alignment horizontal="center"/>
    </xf>
    <xf numFmtId="0" fontId="8" fillId="0" borderId="19" xfId="0" applyFont="1" applyBorder="1" applyAlignment="1" applyProtection="1">
      <alignment horizontal="center"/>
    </xf>
    <xf numFmtId="5" fontId="4" fillId="0" borderId="0" xfId="1" applyNumberFormat="1" applyFont="1" applyProtection="1"/>
    <xf numFmtId="0" fontId="8" fillId="0" borderId="103" xfId="1" applyFont="1" applyBorder="1" applyAlignment="1" applyProtection="1">
      <alignment wrapText="1"/>
    </xf>
    <xf numFmtId="179" fontId="8" fillId="0" borderId="104" xfId="2" applyNumberFormat="1" applyFont="1" applyBorder="1" applyProtection="1"/>
    <xf numFmtId="179" fontId="8" fillId="0" borderId="104" xfId="2" applyNumberFormat="1" applyFont="1" applyFill="1" applyBorder="1" applyProtection="1"/>
    <xf numFmtId="179" fontId="8" fillId="0" borderId="107" xfId="2" applyNumberFormat="1" applyFont="1" applyFill="1" applyBorder="1" applyProtection="1"/>
    <xf numFmtId="179" fontId="8" fillId="0" borderId="101" xfId="2" applyNumberFormat="1" applyFont="1" applyFill="1" applyBorder="1" applyProtection="1"/>
    <xf numFmtId="179" fontId="8" fillId="0" borderId="133" xfId="2" applyNumberFormat="1" applyFont="1" applyBorder="1" applyProtection="1"/>
    <xf numFmtId="5" fontId="8" fillId="25" borderId="132" xfId="1" applyNumberFormat="1" applyFont="1" applyFill="1" applyBorder="1" applyProtection="1"/>
    <xf numFmtId="176" fontId="8" fillId="25" borderId="133" xfId="1" applyNumberFormat="1" applyFont="1" applyFill="1" applyBorder="1" applyProtection="1"/>
    <xf numFmtId="5" fontId="8" fillId="25" borderId="133" xfId="1" applyNumberFormat="1" applyFont="1" applyFill="1" applyBorder="1" applyProtection="1"/>
    <xf numFmtId="0" fontId="8" fillId="25" borderId="133" xfId="1" applyFont="1" applyFill="1" applyBorder="1" applyProtection="1"/>
    <xf numFmtId="37" fontId="8" fillId="25" borderId="133" xfId="1" applyNumberFormat="1" applyFont="1" applyFill="1" applyBorder="1" applyProtection="1"/>
    <xf numFmtId="179" fontId="8" fillId="25" borderId="86" xfId="2" applyNumberFormat="1" applyFont="1" applyFill="1" applyBorder="1" applyProtection="1"/>
    <xf numFmtId="179" fontId="8" fillId="25" borderId="133" xfId="2" applyNumberFormat="1" applyFont="1" applyFill="1" applyBorder="1" applyProtection="1"/>
    <xf numFmtId="179" fontId="8" fillId="25" borderId="131" xfId="2" applyNumberFormat="1" applyFont="1" applyFill="1" applyBorder="1" applyProtection="1"/>
    <xf numFmtId="179" fontId="8" fillId="25" borderId="89" xfId="2" applyNumberFormat="1" applyFont="1" applyFill="1" applyBorder="1" applyProtection="1"/>
    <xf numFmtId="179" fontId="8" fillId="25" borderId="136" xfId="2" applyNumberFormat="1" applyFont="1" applyFill="1" applyBorder="1" applyProtection="1"/>
    <xf numFmtId="0" fontId="9" fillId="0" borderId="31" xfId="1" applyFont="1" applyBorder="1" applyProtection="1"/>
    <xf numFmtId="37" fontId="9" fillId="0" borderId="16" xfId="1" applyNumberFormat="1" applyFont="1" applyBorder="1" applyProtection="1"/>
    <xf numFmtId="0" fontId="10" fillId="0" borderId="19" xfId="0" applyFont="1" applyBorder="1" applyProtection="1"/>
    <xf numFmtId="37" fontId="9" fillId="0" borderId="16" xfId="0" applyNumberFormat="1" applyFont="1" applyBorder="1" applyProtection="1"/>
    <xf numFmtId="0" fontId="9" fillId="0" borderId="53" xfId="0" applyFont="1" applyBorder="1" applyProtection="1"/>
    <xf numFmtId="5" fontId="9" fillId="0" borderId="52" xfId="0" applyNumberFormat="1" applyFont="1" applyBorder="1" applyProtection="1"/>
    <xf numFmtId="0" fontId="49" fillId="0" borderId="0" xfId="4" applyFont="1" applyFill="1"/>
    <xf numFmtId="0" fontId="25" fillId="0" borderId="0" xfId="4" applyFont="1" applyFill="1" applyProtection="1"/>
    <xf numFmtId="0" fontId="63" fillId="0" borderId="0" xfId="4" applyFont="1" applyFill="1"/>
    <xf numFmtId="0" fontId="8" fillId="0" borderId="0" xfId="4" applyFont="1" applyFill="1" applyProtection="1"/>
    <xf numFmtId="0" fontId="10" fillId="0" borderId="0" xfId="0" applyFont="1" applyFill="1" applyBorder="1" applyProtection="1"/>
    <xf numFmtId="0" fontId="8" fillId="0" borderId="0" xfId="0" applyFont="1" applyFill="1" applyAlignment="1" applyProtection="1">
      <alignment horizontal="center"/>
    </xf>
    <xf numFmtId="0" fontId="8" fillId="0" borderId="88" xfId="0" applyFont="1" applyBorder="1"/>
    <xf numFmtId="0" fontId="9"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0" fontId="49" fillId="0" borderId="0" xfId="0" applyFont="1" applyProtection="1"/>
    <xf numFmtId="10" fontId="14" fillId="0" borderId="51" xfId="0" applyNumberFormat="1" applyFont="1" applyBorder="1" applyProtection="1">
      <protection locked="0"/>
    </xf>
    <xf numFmtId="10" fontId="8" fillId="0" borderId="0" xfId="3" applyNumberFormat="1" applyFont="1" applyProtection="1"/>
    <xf numFmtId="10" fontId="8" fillId="0" borderId="1" xfId="3" applyNumberFormat="1" applyFont="1" applyBorder="1" applyProtection="1"/>
    <xf numFmtId="0" fontId="64" fillId="0" borderId="42" xfId="5" applyFont="1" applyBorder="1" applyProtection="1"/>
    <xf numFmtId="179" fontId="8" fillId="0" borderId="34" xfId="2" applyNumberFormat="1" applyFont="1" applyBorder="1" applyProtection="1"/>
    <xf numFmtId="179" fontId="8" fillId="0" borderId="22" xfId="2" applyNumberFormat="1" applyFont="1" applyBorder="1" applyProtection="1"/>
    <xf numFmtId="179" fontId="8" fillId="0" borderId="0" xfId="2" applyNumberFormat="1" applyFont="1" applyProtection="1"/>
    <xf numFmtId="0" fontId="8" fillId="0" borderId="0" xfId="1" applyFont="1" applyProtection="1">
      <protection locked="0"/>
    </xf>
    <xf numFmtId="0" fontId="8" fillId="0" borderId="10" xfId="1" applyFont="1" applyBorder="1" applyProtection="1">
      <protection locked="0"/>
    </xf>
    <xf numFmtId="5" fontId="8" fillId="0" borderId="44" xfId="1" applyNumberFormat="1" applyFont="1" applyBorder="1" applyProtection="1">
      <protection locked="0"/>
    </xf>
    <xf numFmtId="5" fontId="8" fillId="0" borderId="51" xfId="1" applyNumberFormat="1" applyFont="1" applyBorder="1" applyProtection="1">
      <protection locked="0"/>
    </xf>
    <xf numFmtId="37" fontId="8" fillId="0" borderId="44" xfId="1" applyNumberFormat="1" applyFont="1" applyBorder="1" applyProtection="1">
      <protection locked="0"/>
    </xf>
    <xf numFmtId="37" fontId="8" fillId="0" borderId="201" xfId="1" applyNumberFormat="1" applyFont="1" applyFill="1" applyBorder="1" applyProtection="1">
      <protection locked="0"/>
    </xf>
    <xf numFmtId="37" fontId="8" fillId="0" borderId="226" xfId="1" applyNumberFormat="1" applyFont="1" applyFill="1" applyBorder="1" applyProtection="1">
      <protection locked="0"/>
    </xf>
    <xf numFmtId="179" fontId="8" fillId="0" borderId="51" xfId="1" applyNumberFormat="1" applyFont="1" applyBorder="1" applyProtection="1">
      <protection locked="0"/>
    </xf>
    <xf numFmtId="0" fontId="8" fillId="0" borderId="51" xfId="1" applyFont="1" applyBorder="1" applyProtection="1">
      <protection locked="0"/>
    </xf>
    <xf numFmtId="179" fontId="8" fillId="0" borderId="51" xfId="2" applyNumberFormat="1" applyFont="1" applyBorder="1" applyProtection="1">
      <protection locked="0"/>
    </xf>
    <xf numFmtId="37" fontId="8" fillId="0" borderId="32" xfId="1" applyNumberFormat="1" applyFont="1" applyFill="1" applyBorder="1" applyProtection="1">
      <protection locked="0"/>
    </xf>
    <xf numFmtId="0" fontId="8" fillId="0" borderId="34" xfId="1" applyFont="1" applyFill="1" applyBorder="1" applyProtection="1">
      <protection locked="0"/>
    </xf>
    <xf numFmtId="37" fontId="8" fillId="0" borderId="46" xfId="1" applyNumberFormat="1" applyFont="1" applyBorder="1" applyProtection="1">
      <protection locked="0"/>
    </xf>
    <xf numFmtId="0" fontId="8" fillId="0" borderId="46" xfId="1" applyFont="1" applyBorder="1" applyProtection="1">
      <protection locked="0"/>
    </xf>
    <xf numFmtId="37" fontId="8" fillId="0" borderId="17" xfId="1" applyNumberFormat="1" applyFont="1" applyBorder="1" applyProtection="1">
      <protection locked="0"/>
    </xf>
    <xf numFmtId="0" fontId="8" fillId="0" borderId="17" xfId="1" applyFont="1" applyBorder="1" applyProtection="1">
      <protection locked="0"/>
    </xf>
    <xf numFmtId="0" fontId="8" fillId="0" borderId="22" xfId="1" applyFont="1" applyBorder="1" applyProtection="1">
      <protection locked="0"/>
    </xf>
    <xf numFmtId="37" fontId="8" fillId="0" borderId="17" xfId="1" applyNumberFormat="1" applyFont="1" applyFill="1" applyBorder="1" applyProtection="1">
      <protection locked="0"/>
    </xf>
    <xf numFmtId="0" fontId="8" fillId="0" borderId="17" xfId="1" applyFont="1" applyFill="1" applyBorder="1" applyProtection="1">
      <protection locked="0"/>
    </xf>
    <xf numFmtId="0" fontId="8" fillId="0" borderId="22" xfId="1" applyFont="1" applyFill="1" applyBorder="1" applyProtection="1">
      <protection locked="0"/>
    </xf>
    <xf numFmtId="0" fontId="0" fillId="0" borderId="0" xfId="0"/>
    <xf numFmtId="0" fontId="8" fillId="0" borderId="26" xfId="1" applyFont="1" applyBorder="1" applyAlignment="1" applyProtection="1">
      <alignment horizontal="center"/>
    </xf>
    <xf numFmtId="0" fontId="8" fillId="0" borderId="19" xfId="0" applyFont="1" applyBorder="1" applyAlignment="1" applyProtection="1">
      <alignment horizontal="center"/>
    </xf>
    <xf numFmtId="43" fontId="8" fillId="0" borderId="104" xfId="2" applyFont="1" applyBorder="1" applyProtection="1"/>
    <xf numFmtId="3" fontId="8" fillId="0" borderId="104" xfId="1" applyNumberFormat="1" applyFont="1" applyBorder="1" applyProtection="1"/>
    <xf numFmtId="3" fontId="8" fillId="0" borderId="236" xfId="1" applyNumberFormat="1" applyFont="1" applyBorder="1" applyProtection="1"/>
    <xf numFmtId="37" fontId="8" fillId="0" borderId="236" xfId="1" applyNumberFormat="1" applyFont="1" applyBorder="1" applyProtection="1"/>
    <xf numFmtId="49" fontId="8" fillId="0" borderId="21" xfId="1" applyNumberFormat="1" applyFont="1" applyBorder="1" applyProtection="1"/>
    <xf numFmtId="179" fontId="8" fillId="0" borderId="19" xfId="2" applyNumberFormat="1" applyFont="1" applyBorder="1" applyProtection="1"/>
    <xf numFmtId="5" fontId="8" fillId="0" borderId="19" xfId="1" applyNumberFormat="1" applyFont="1" applyBorder="1" applyProtection="1">
      <protection locked="0"/>
    </xf>
    <xf numFmtId="37" fontId="0" fillId="0" borderId="19" xfId="0" applyNumberFormat="1" applyFont="1" applyBorder="1" applyProtection="1"/>
    <xf numFmtId="14" fontId="8" fillId="0" borderId="18" xfId="0" applyNumberFormat="1" applyFont="1" applyBorder="1" applyProtection="1"/>
    <xf numFmtId="14" fontId="8" fillId="0" borderId="25" xfId="0" applyNumberFormat="1" applyFont="1" applyBorder="1" applyProtection="1"/>
    <xf numFmtId="179" fontId="8" fillId="0" borderId="31" xfId="2" applyNumberFormat="1" applyFont="1" applyBorder="1" applyProtection="1"/>
    <xf numFmtId="179" fontId="8" fillId="0" borderId="27" xfId="2" applyNumberFormat="1" applyFont="1" applyBorder="1" applyProtection="1"/>
    <xf numFmtId="0" fontId="66" fillId="0" borderId="0" xfId="6" applyNumberFormat="1" applyFont="1" applyAlignment="1">
      <alignment horizontal="left" vertical="center"/>
    </xf>
    <xf numFmtId="0" fontId="66" fillId="0" borderId="0" xfId="6" applyNumberFormat="1" applyFont="1" applyAlignment="1">
      <alignment horizontal="left"/>
    </xf>
    <xf numFmtId="0" fontId="8" fillId="0" borderId="0" xfId="0" applyFont="1" applyAlignment="1" applyProtection="1"/>
    <xf numFmtId="37" fontId="8" fillId="0" borderId="34" xfId="0" applyNumberFormat="1" applyFont="1" applyBorder="1" applyProtection="1"/>
    <xf numFmtId="0" fontId="8" fillId="0" borderId="46" xfId="0" applyFont="1" applyBorder="1"/>
    <xf numFmtId="3" fontId="8" fillId="0" borderId="19" xfId="1" applyNumberFormat="1" applyFont="1" applyFill="1" applyBorder="1"/>
    <xf numFmtId="3" fontId="8" fillId="0" borderId="25" xfId="1" applyNumberFormat="1" applyFont="1" applyFill="1" applyBorder="1"/>
    <xf numFmtId="3" fontId="8" fillId="0" borderId="19" xfId="1" applyNumberFormat="1" applyFont="1" applyBorder="1"/>
    <xf numFmtId="0" fontId="8" fillId="0" borderId="238" xfId="1" applyFont="1" applyBorder="1"/>
    <xf numFmtId="3" fontId="8" fillId="0" borderId="238" xfId="1" applyNumberFormat="1" applyFont="1" applyBorder="1"/>
    <xf numFmtId="0" fontId="8" fillId="0" borderId="223" xfId="1" applyFont="1" applyBorder="1" applyAlignment="1" applyProtection="1"/>
    <xf numFmtId="0" fontId="8" fillId="0" borderId="45" xfId="1" applyFont="1" applyBorder="1" applyAlignment="1" applyProtection="1"/>
    <xf numFmtId="43" fontId="0" fillId="0" borderId="19" xfId="2" applyFont="1" applyBorder="1" applyProtection="1"/>
    <xf numFmtId="0" fontId="4" fillId="4" borderId="30" xfId="0" applyFont="1" applyFill="1" applyBorder="1" applyAlignment="1" applyProtection="1">
      <alignment horizontal="left"/>
    </xf>
    <xf numFmtId="0" fontId="4" fillId="4" borderId="4" xfId="0" applyFont="1" applyFill="1" applyBorder="1" applyAlignment="1" applyProtection="1">
      <alignment horizontal="left"/>
    </xf>
    <xf numFmtId="179" fontId="8" fillId="0" borderId="116" xfId="2" applyNumberFormat="1" applyFont="1" applyBorder="1" applyProtection="1"/>
    <xf numFmtId="179" fontId="8" fillId="0" borderId="115" xfId="2" applyNumberFormat="1" applyFont="1" applyBorder="1" applyProtection="1"/>
    <xf numFmtId="179" fontId="8" fillId="0" borderId="85" xfId="2" applyNumberFormat="1" applyFont="1" applyBorder="1" applyProtection="1"/>
    <xf numFmtId="179" fontId="8" fillId="0" borderId="85" xfId="2" applyNumberFormat="1" applyFont="1" applyFill="1" applyBorder="1" applyProtection="1"/>
    <xf numFmtId="179" fontId="8" fillId="0" borderId="103" xfId="2" applyNumberFormat="1" applyFont="1" applyBorder="1" applyProtection="1"/>
    <xf numFmtId="179" fontId="8" fillId="0" borderId="103" xfId="2" applyNumberFormat="1" applyFont="1" applyFill="1" applyBorder="1" applyProtection="1"/>
    <xf numFmtId="179" fontId="8" fillId="0" borderId="46" xfId="2" applyNumberFormat="1" applyFont="1" applyBorder="1" applyAlignment="1" applyProtection="1">
      <alignment horizontal="right"/>
    </xf>
    <xf numFmtId="179" fontId="0" fillId="0" borderId="130" xfId="0" applyNumberFormat="1" applyFill="1" applyBorder="1"/>
    <xf numFmtId="0" fontId="0" fillId="0" borderId="130" xfId="0" applyFill="1" applyBorder="1" applyAlignment="1">
      <alignment horizontal="center"/>
    </xf>
    <xf numFmtId="21" fontId="0" fillId="0" borderId="130" xfId="0" applyNumberFormat="1" applyFill="1" applyBorder="1" applyAlignment="1">
      <alignment horizontal="center"/>
    </xf>
    <xf numFmtId="179" fontId="0" fillId="0" borderId="130" xfId="0" applyNumberFormat="1" applyFill="1" applyBorder="1" applyAlignment="1">
      <alignment horizontal="center"/>
    </xf>
    <xf numFmtId="179" fontId="8" fillId="0" borderId="46" xfId="0" applyNumberFormat="1" applyFont="1" applyBorder="1" applyAlignment="1" applyProtection="1">
      <alignment horizontal="right"/>
    </xf>
    <xf numFmtId="179" fontId="8" fillId="0" borderId="17" xfId="2" applyNumberFormat="1" applyFont="1" applyBorder="1" applyAlignment="1" applyProtection="1">
      <alignment horizontal="right"/>
    </xf>
    <xf numFmtId="49" fontId="8" fillId="0" borderId="21" xfId="0" applyNumberFormat="1" applyFont="1" applyBorder="1" applyProtection="1"/>
    <xf numFmtId="37" fontId="14" fillId="0" borderId="21" xfId="0" applyNumberFormat="1" applyFont="1" applyBorder="1" applyProtection="1">
      <protection locked="0"/>
    </xf>
    <xf numFmtId="0" fontId="14" fillId="0" borderId="21" xfId="0" applyFont="1" applyBorder="1" applyProtection="1">
      <protection locked="0"/>
    </xf>
    <xf numFmtId="0" fontId="14" fillId="0" borderId="22" xfId="0" applyFont="1" applyBorder="1" applyAlignment="1" applyProtection="1">
      <alignment horizontal="right"/>
      <protection locked="0"/>
    </xf>
    <xf numFmtId="37" fontId="14" fillId="0" borderId="16" xfId="0" applyNumberFormat="1" applyFont="1" applyBorder="1" applyProtection="1">
      <protection locked="0"/>
    </xf>
    <xf numFmtId="37" fontId="14" fillId="0" borderId="16" xfId="0" applyNumberFormat="1" applyFont="1" applyBorder="1" applyAlignment="1" applyProtection="1">
      <alignment horizontal="right"/>
      <protection locked="0"/>
    </xf>
    <xf numFmtId="37" fontId="14" fillId="0" borderId="22" xfId="0" applyNumberFormat="1" applyFont="1" applyBorder="1" applyProtection="1">
      <protection locked="0"/>
    </xf>
    <xf numFmtId="37" fontId="9" fillId="0" borderId="15" xfId="0" applyNumberFormat="1" applyFont="1" applyBorder="1" applyProtection="1"/>
    <xf numFmtId="49" fontId="0" fillId="0" borderId="22" xfId="0" applyNumberFormat="1" applyBorder="1" applyProtection="1"/>
    <xf numFmtId="179" fontId="8" fillId="0" borderId="22" xfId="2" applyNumberFormat="1" applyFont="1" applyBorder="1" applyAlignment="1" applyProtection="1">
      <alignment horizontal="right"/>
    </xf>
    <xf numFmtId="179" fontId="8" fillId="0" borderId="51" xfId="2" applyNumberFormat="1" applyFont="1" applyBorder="1" applyAlignment="1" applyProtection="1">
      <alignment horizontal="right"/>
    </xf>
    <xf numFmtId="37" fontId="8" fillId="0" borderId="44" xfId="1" applyNumberFormat="1" applyFont="1" applyFill="1" applyBorder="1" applyProtection="1">
      <protection locked="0"/>
    </xf>
    <xf numFmtId="0" fontId="0" fillId="0" borderId="0" xfId="0"/>
    <xf numFmtId="0" fontId="8" fillId="0" borderId="0" xfId="0" applyFont="1" applyAlignment="1" applyProtection="1">
      <alignment horizontal="left"/>
    </xf>
    <xf numFmtId="179" fontId="8" fillId="0" borderId="187" xfId="2" applyNumberFormat="1" applyFont="1" applyFill="1" applyBorder="1" applyAlignment="1" applyProtection="1">
      <alignment horizontal="center"/>
    </xf>
    <xf numFmtId="179" fontId="8" fillId="0" borderId="188" xfId="2" applyNumberFormat="1" applyFont="1" applyFill="1" applyBorder="1" applyAlignment="1" applyProtection="1">
      <alignment horizontal="center"/>
    </xf>
    <xf numFmtId="179" fontId="8" fillId="0" borderId="187" xfId="2" applyNumberFormat="1" applyFont="1" applyFill="1" applyBorder="1" applyAlignment="1" applyProtection="1">
      <alignment horizontal="right"/>
    </xf>
    <xf numFmtId="179" fontId="8" fillId="0" borderId="185" xfId="2" applyNumberFormat="1" applyFont="1" applyFill="1" applyBorder="1" applyAlignment="1" applyProtection="1">
      <alignment horizontal="right"/>
    </xf>
    <xf numFmtId="37" fontId="8" fillId="0" borderId="11" xfId="1" applyNumberFormat="1" applyFont="1" applyBorder="1" applyProtection="1">
      <protection locked="0"/>
    </xf>
    <xf numFmtId="37" fontId="8" fillId="0" borderId="11" xfId="1" applyNumberFormat="1" applyFont="1" applyFill="1" applyBorder="1" applyProtection="1">
      <protection locked="0"/>
    </xf>
    <xf numFmtId="0" fontId="8" fillId="0" borderId="25" xfId="1" applyFont="1" applyBorder="1" applyProtection="1">
      <protection locked="0"/>
    </xf>
    <xf numFmtId="0" fontId="8" fillId="0" borderId="26" xfId="1" applyFont="1" applyBorder="1" applyProtection="1">
      <protection locked="0"/>
    </xf>
    <xf numFmtId="5" fontId="8" fillId="0" borderId="182" xfId="1" applyNumberFormat="1" applyFont="1" applyBorder="1" applyProtection="1">
      <protection locked="0"/>
    </xf>
    <xf numFmtId="5" fontId="8" fillId="0" borderId="183"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Fill="1" applyBorder="1" applyProtection="1">
      <protection locked="0"/>
    </xf>
    <xf numFmtId="14" fontId="8" fillId="0" borderId="10" xfId="1" applyNumberFormat="1" applyFont="1" applyFill="1" applyBorder="1" applyProtection="1">
      <protection locked="0"/>
    </xf>
    <xf numFmtId="37" fontId="8" fillId="0" borderId="10" xfId="1" applyNumberFormat="1" applyFont="1" applyFill="1" applyBorder="1" applyProtection="1">
      <protection locked="0"/>
    </xf>
    <xf numFmtId="0" fontId="8" fillId="0" borderId="10" xfId="1" applyFont="1" applyFill="1" applyBorder="1" applyProtection="1">
      <protection locked="0"/>
    </xf>
    <xf numFmtId="5" fontId="8" fillId="0" borderId="21" xfId="1" applyNumberFormat="1" applyFont="1" applyBorder="1" applyProtection="1">
      <protection locked="0"/>
    </xf>
    <xf numFmtId="5" fontId="8" fillId="0" borderId="22" xfId="1" applyNumberFormat="1" applyFont="1" applyBorder="1" applyProtection="1">
      <protection locked="0"/>
    </xf>
    <xf numFmtId="37" fontId="8" fillId="0" borderId="21" xfId="1" applyNumberFormat="1" applyFont="1" applyBorder="1" applyProtection="1">
      <protection locked="0"/>
    </xf>
    <xf numFmtId="37" fontId="8" fillId="0" borderId="22" xfId="1" applyNumberFormat="1" applyFont="1" applyBorder="1" applyProtection="1">
      <protection locked="0"/>
    </xf>
    <xf numFmtId="179" fontId="8" fillId="0" borderId="10" xfId="2" applyNumberFormat="1" applyFont="1" applyBorder="1" applyProtection="1"/>
    <xf numFmtId="0" fontId="43" fillId="0" borderId="0" xfId="1" applyFont="1" applyFill="1" applyBorder="1" applyProtection="1"/>
    <xf numFmtId="0" fontId="8" fillId="0" borderId="0" xfId="1" applyFont="1" applyFill="1" applyBorder="1" applyAlignment="1" applyProtection="1">
      <alignment horizontal="centerContinuous"/>
    </xf>
    <xf numFmtId="0" fontId="8"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8" fillId="0" borderId="0" xfId="1" applyFill="1" applyBorder="1" applyProtection="1"/>
    <xf numFmtId="164" fontId="8" fillId="0" borderId="0" xfId="1" applyNumberFormat="1" applyFill="1" applyBorder="1" applyAlignment="1" applyProtection="1">
      <alignment horizontal="center"/>
    </xf>
    <xf numFmtId="0" fontId="8" fillId="0" borderId="0" xfId="1" applyFill="1" applyBorder="1"/>
    <xf numFmtId="0" fontId="8" fillId="0" borderId="0" xfId="1" applyFill="1" applyBorder="1" applyAlignment="1" applyProtection="1">
      <alignment horizontal="centerContinuous"/>
    </xf>
    <xf numFmtId="5" fontId="8" fillId="0" borderId="0" xfId="1" applyNumberFormat="1" applyFont="1" applyFill="1" applyBorder="1" applyProtection="1"/>
    <xf numFmtId="37" fontId="8" fillId="0" borderId="0" xfId="1" applyNumberFormat="1" applyFill="1" applyBorder="1" applyProtection="1"/>
    <xf numFmtId="5" fontId="8" fillId="0" borderId="0" xfId="1" applyNumberFormat="1" applyFont="1" applyAlignment="1" applyProtection="1">
      <alignment horizontal="centerContinuous"/>
    </xf>
    <xf numFmtId="0" fontId="67" fillId="0" borderId="0" xfId="1" applyFont="1" applyAlignment="1" applyProtection="1">
      <alignment horizontal="left"/>
    </xf>
    <xf numFmtId="179" fontId="4" fillId="0" borderId="0" xfId="2" applyNumberFormat="1" applyFont="1" applyAlignment="1" applyProtection="1">
      <alignment horizontal="centerContinuous"/>
    </xf>
    <xf numFmtId="0" fontId="37" fillId="0" borderId="0" xfId="1" applyFont="1" applyAlignment="1" applyProtection="1">
      <alignment horizontal="left"/>
    </xf>
    <xf numFmtId="179" fontId="4" fillId="0" borderId="239" xfId="2" applyNumberFormat="1" applyFont="1" applyBorder="1" applyAlignment="1" applyProtection="1">
      <alignment horizontal="centerContinuous"/>
    </xf>
    <xf numFmtId="49" fontId="68" fillId="0" borderId="0" xfId="0" applyNumberFormat="1" applyFont="1" applyFill="1" applyBorder="1" applyAlignment="1"/>
    <xf numFmtId="179" fontId="68" fillId="0" borderId="0" xfId="0" applyNumberFormat="1" applyFont="1" applyFill="1" applyBorder="1" applyAlignment="1"/>
    <xf numFmtId="0" fontId="69" fillId="0" borderId="0" xfId="0" applyFont="1" applyFill="1" applyAlignment="1"/>
    <xf numFmtId="0" fontId="17" fillId="0" borderId="4" xfId="1" applyFont="1" applyBorder="1" applyProtection="1"/>
    <xf numFmtId="0" fontId="4" fillId="0" borderId="0" xfId="1" applyFont="1" applyAlignment="1" applyProtection="1">
      <alignment wrapText="1"/>
    </xf>
    <xf numFmtId="0" fontId="9" fillId="0" borderId="15" xfId="0" applyFont="1" applyBorder="1" applyAlignment="1" applyProtection="1">
      <alignment horizontal="left"/>
    </xf>
    <xf numFmtId="2" fontId="8" fillId="0" borderId="25" xfId="2" applyNumberFormat="1" applyFont="1" applyBorder="1" applyProtection="1"/>
    <xf numFmtId="43" fontId="8" fillId="0" borderId="25" xfId="0" applyNumberFormat="1" applyFont="1" applyBorder="1" applyProtection="1"/>
    <xf numFmtId="10" fontId="8" fillId="0" borderId="25" xfId="0" applyNumberFormat="1" applyFont="1" applyBorder="1" applyProtection="1"/>
    <xf numFmtId="43" fontId="8" fillId="0" borderId="25" xfId="2" applyNumberFormat="1" applyFont="1" applyBorder="1" applyProtection="1"/>
    <xf numFmtId="2" fontId="8" fillId="0" borderId="36" xfId="2" applyNumberFormat="1" applyFont="1" applyBorder="1" applyProtection="1"/>
    <xf numFmtId="43" fontId="8" fillId="0" borderId="36" xfId="2" applyNumberFormat="1" applyFont="1" applyBorder="1" applyProtection="1"/>
    <xf numFmtId="43" fontId="8" fillId="0" borderId="25" xfId="2" applyFont="1" applyBorder="1" applyProtection="1"/>
    <xf numFmtId="174" fontId="8" fillId="0" borderId="25" xfId="0" applyNumberFormat="1" applyFont="1" applyBorder="1" applyProtection="1"/>
    <xf numFmtId="0" fontId="8" fillId="0" borderId="36" xfId="0" applyFont="1" applyBorder="1" applyProtection="1"/>
    <xf numFmtId="5" fontId="0" fillId="0" borderId="16" xfId="0" applyNumberFormat="1" applyFill="1" applyBorder="1" applyProtection="1"/>
    <xf numFmtId="0" fontId="11" fillId="0" borderId="0" xfId="0" applyFont="1" applyFill="1" applyProtection="1"/>
    <xf numFmtId="0" fontId="8" fillId="0" borderId="0" xfId="9" applyFont="1" applyFill="1" applyProtection="1"/>
    <xf numFmtId="0" fontId="0" fillId="0" borderId="0" xfId="0" applyFill="1" applyAlignment="1" applyProtection="1">
      <alignment horizontal="center"/>
    </xf>
    <xf numFmtId="37" fontId="0" fillId="0" borderId="16" xfId="0" applyNumberFormat="1" applyFill="1" applyBorder="1" applyProtection="1"/>
    <xf numFmtId="5" fontId="0" fillId="0" borderId="37" xfId="0" applyNumberFormat="1" applyBorder="1" applyProtection="1"/>
    <xf numFmtId="49" fontId="8" fillId="0" borderId="152" xfId="0" applyNumberFormat="1" applyFont="1" applyBorder="1" applyProtection="1"/>
    <xf numFmtId="43" fontId="0" fillId="0" borderId="0" xfId="2" applyFont="1" applyAlignment="1" applyProtection="1"/>
    <xf numFmtId="43" fontId="0" fillId="0" borderId="55" xfId="2" applyFont="1" applyBorder="1" applyProtection="1"/>
    <xf numFmtId="43" fontId="0" fillId="0" borderId="5" xfId="2" applyFont="1" applyBorder="1" applyAlignment="1" applyProtection="1"/>
    <xf numFmtId="43" fontId="0" fillId="0" borderId="0" xfId="2" applyFont="1" applyAlignment="1" applyProtection="1">
      <alignment horizontal="centerContinuous"/>
    </xf>
    <xf numFmtId="43" fontId="0" fillId="0" borderId="0" xfId="2" applyFont="1" applyAlignment="1" applyProtection="1">
      <alignment horizontal="center"/>
    </xf>
    <xf numFmtId="43" fontId="0" fillId="0" borderId="0" xfId="2" applyFont="1" applyProtection="1"/>
    <xf numFmtId="43" fontId="0" fillId="0" borderId="7" xfId="2" applyFont="1" applyBorder="1" applyAlignment="1" applyProtection="1"/>
    <xf numFmtId="43" fontId="0" fillId="0" borderId="1" xfId="2" applyFont="1" applyBorder="1" applyProtection="1"/>
    <xf numFmtId="43" fontId="0" fillId="0" borderId="56" xfId="2" applyFont="1" applyBorder="1" applyProtection="1"/>
    <xf numFmtId="179" fontId="0" fillId="0" borderId="5" xfId="2" applyNumberFormat="1" applyFont="1" applyBorder="1" applyAlignment="1" applyProtection="1"/>
    <xf numFmtId="37" fontId="0" fillId="0" borderId="72" xfId="0" applyNumberFormat="1" applyBorder="1" applyProtection="1"/>
    <xf numFmtId="37" fontId="0" fillId="0" borderId="61" xfId="0" applyNumberFormat="1" applyBorder="1" applyProtection="1"/>
    <xf numFmtId="37" fontId="0" fillId="0" borderId="59" xfId="0" applyNumberFormat="1" applyBorder="1" applyProtection="1"/>
    <xf numFmtId="0" fontId="0" fillId="0" borderId="55" xfId="0" applyBorder="1" applyAlignment="1" applyProtection="1">
      <alignment horizontal="left"/>
    </xf>
    <xf numFmtId="0" fontId="0" fillId="0" borderId="5" xfId="0" applyBorder="1" applyAlignment="1" applyProtection="1">
      <alignment horizontal="left"/>
    </xf>
    <xf numFmtId="0" fontId="0" fillId="0" borderId="7" xfId="0" applyBorder="1" applyAlignment="1" applyProtection="1">
      <alignment horizontal="left"/>
    </xf>
    <xf numFmtId="39" fontId="0" fillId="0" borderId="5" xfId="0" applyNumberFormat="1" applyBorder="1" applyAlignment="1" applyProtection="1">
      <alignment horizontal="right"/>
    </xf>
    <xf numFmtId="40" fontId="0" fillId="0" borderId="0" xfId="0" applyNumberFormat="1" applyAlignment="1" applyProtection="1">
      <alignment horizontal="right"/>
    </xf>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240" xfId="0" applyFont="1" applyBorder="1"/>
    <xf numFmtId="37" fontId="8" fillId="0" borderId="241" xfId="0" applyNumberFormat="1" applyFont="1" applyBorder="1" applyProtection="1"/>
    <xf numFmtId="0" fontId="11" fillId="0" borderId="0" xfId="0" applyFont="1" applyAlignment="1" applyProtection="1">
      <alignment horizontal="left"/>
    </xf>
    <xf numFmtId="164" fontId="8" fillId="0" borderId="0" xfId="0" applyNumberFormat="1" applyFont="1" applyBorder="1" applyAlignment="1" applyProtection="1">
      <alignment horizontal="center"/>
    </xf>
    <xf numFmtId="179" fontId="8" fillId="0" borderId="0" xfId="0" applyNumberFormat="1" applyFont="1"/>
    <xf numFmtId="43" fontId="8" fillId="0" borderId="0" xfId="0" applyNumberFormat="1" applyFont="1"/>
    <xf numFmtId="0" fontId="8" fillId="0" borderId="4" xfId="0" applyFont="1" applyBorder="1" applyAlignment="1" applyProtection="1">
      <alignment horizontal="left"/>
    </xf>
    <xf numFmtId="49" fontId="8" fillId="0" borderId="25" xfId="1" applyNumberFormat="1" applyFont="1" applyBorder="1" applyProtection="1"/>
    <xf numFmtId="49" fontId="8" fillId="0" borderId="5" xfId="1" applyNumberFormat="1" applyFont="1" applyBorder="1" applyProtection="1"/>
    <xf numFmtId="49" fontId="14" fillId="0" borderId="22" xfId="1" applyNumberFormat="1" applyFont="1" applyBorder="1"/>
    <xf numFmtId="49" fontId="8" fillId="0" borderId="119" xfId="1" applyNumberFormat="1" applyFont="1" applyBorder="1" applyProtection="1"/>
    <xf numFmtId="164" fontId="8" fillId="0" borderId="26" xfId="0" applyNumberFormat="1" applyFont="1" applyBorder="1" applyAlignment="1" applyProtection="1">
      <alignment horizontal="left"/>
    </xf>
    <xf numFmtId="49" fontId="8" fillId="0" borderId="21" xfId="0" applyNumberFormat="1" applyFont="1" applyBorder="1" applyAlignment="1">
      <alignment horizontal="left"/>
    </xf>
    <xf numFmtId="164" fontId="8" fillId="0" borderId="26" xfId="1" applyNumberFormat="1" applyFont="1" applyBorder="1" applyAlignment="1" applyProtection="1">
      <alignment horizontal="left"/>
    </xf>
    <xf numFmtId="49" fontId="8" fillId="0" borderId="22" xfId="1" applyNumberFormat="1" applyFont="1" applyBorder="1" applyAlignment="1">
      <alignment horizontal="left"/>
    </xf>
    <xf numFmtId="49" fontId="8" fillId="0" borderId="21" xfId="1" applyNumberFormat="1" applyFont="1" applyBorder="1" applyAlignment="1">
      <alignment horizontal="left"/>
    </xf>
    <xf numFmtId="164" fontId="8" fillId="0" borderId="17" xfId="1" applyNumberFormat="1" applyFont="1" applyBorder="1" applyAlignment="1" applyProtection="1">
      <alignment horizontal="left"/>
    </xf>
    <xf numFmtId="0" fontId="8" fillId="0" borderId="22" xfId="1" applyFont="1" applyBorder="1" applyAlignment="1" applyProtection="1">
      <alignment horizontal="left"/>
    </xf>
    <xf numFmtId="164" fontId="8" fillId="0" borderId="21" xfId="0" applyNumberFormat="1" applyFont="1" applyBorder="1" applyAlignment="1" applyProtection="1">
      <alignment horizontal="left"/>
    </xf>
    <xf numFmtId="164" fontId="8" fillId="0" borderId="17" xfId="0" applyNumberFormat="1" applyFont="1" applyBorder="1" applyAlignment="1" applyProtection="1">
      <alignment horizontal="left"/>
    </xf>
    <xf numFmtId="49" fontId="8" fillId="0" borderId="0" xfId="1" applyNumberFormat="1" applyFont="1"/>
    <xf numFmtId="164" fontId="8" fillId="0" borderId="1" xfId="1" applyNumberFormat="1" applyFont="1" applyBorder="1" applyAlignment="1" applyProtection="1">
      <alignment horizontal="left"/>
    </xf>
    <xf numFmtId="164" fontId="8" fillId="0" borderId="1" xfId="0" applyNumberFormat="1" applyFont="1" applyBorder="1" applyAlignment="1" applyProtection="1">
      <alignment horizontal="left"/>
    </xf>
    <xf numFmtId="49" fontId="0" fillId="0" borderId="21" xfId="0" applyNumberFormat="1" applyBorder="1" applyProtection="1"/>
    <xf numFmtId="0" fontId="4" fillId="0" borderId="14" xfId="0" applyFont="1" applyBorder="1" applyAlignment="1" applyProtection="1">
      <alignment horizontal="left"/>
    </xf>
    <xf numFmtId="0" fontId="8" fillId="0" borderId="24" xfId="1" applyFont="1" applyBorder="1" applyAlignment="1" applyProtection="1">
      <alignment horizontal="left"/>
    </xf>
    <xf numFmtId="0" fontId="8" fillId="0" borderId="19" xfId="1" applyFont="1" applyBorder="1" applyAlignment="1" applyProtection="1">
      <alignment horizontal="left"/>
    </xf>
    <xf numFmtId="164" fontId="8" fillId="0" borderId="21" xfId="1" applyNumberFormat="1" applyBorder="1" applyAlignment="1" applyProtection="1">
      <alignment horizontal="left"/>
    </xf>
    <xf numFmtId="0" fontId="0" fillId="0" borderId="24" xfId="0" applyBorder="1" applyAlignment="1" applyProtection="1"/>
    <xf numFmtId="0" fontId="0" fillId="0" borderId="19" xfId="0" applyBorder="1" applyAlignment="1" applyProtection="1"/>
    <xf numFmtId="164" fontId="0" fillId="0" borderId="21" xfId="0" applyNumberFormat="1" applyBorder="1" applyAlignment="1" applyProtection="1"/>
    <xf numFmtId="0" fontId="8" fillId="0" borderId="4" xfId="1" applyBorder="1" applyAlignment="1" applyProtection="1">
      <alignment horizontal="left"/>
    </xf>
    <xf numFmtId="164" fontId="8" fillId="0" borderId="56" xfId="1" applyNumberFormat="1" applyBorder="1" applyAlignment="1" applyProtection="1">
      <alignment horizontal="left"/>
    </xf>
    <xf numFmtId="0" fontId="8" fillId="0" borderId="66" xfId="1" applyBorder="1" applyAlignment="1" applyProtection="1">
      <alignment horizontal="left"/>
    </xf>
    <xf numFmtId="0" fontId="8" fillId="0" borderId="55" xfId="1" applyBorder="1" applyAlignment="1" applyProtection="1">
      <alignment horizontal="left"/>
    </xf>
    <xf numFmtId="0" fontId="8" fillId="0" borderId="22" xfId="1" applyBorder="1" applyAlignment="1" applyProtection="1">
      <alignment horizontal="left"/>
    </xf>
    <xf numFmtId="0" fontId="8" fillId="0" borderId="21" xfId="1" applyBorder="1" applyAlignment="1" applyProtection="1">
      <alignment horizontal="left"/>
    </xf>
    <xf numFmtId="0" fontId="8" fillId="0" borderId="2" xfId="1" applyFont="1" applyBorder="1" applyAlignment="1" applyProtection="1">
      <alignment horizontal="left"/>
    </xf>
    <xf numFmtId="164" fontId="8" fillId="0" borderId="56" xfId="0" applyNumberFormat="1" applyFont="1" applyBorder="1" applyAlignment="1" applyProtection="1">
      <alignment horizontal="left"/>
    </xf>
    <xf numFmtId="49" fontId="8" fillId="0" borderId="21" xfId="0" applyNumberFormat="1" applyFont="1" applyBorder="1" applyAlignment="1" applyProtection="1">
      <alignment horizontal="left"/>
    </xf>
    <xf numFmtId="0" fontId="8" fillId="0" borderId="83" xfId="0" applyFont="1" applyBorder="1" applyAlignment="1" applyProtection="1">
      <alignment horizontal="left"/>
    </xf>
    <xf numFmtId="0" fontId="0" fillId="0" borderId="4" xfId="0" applyBorder="1" applyAlignment="1" applyProtection="1">
      <alignment horizontal="left"/>
    </xf>
    <xf numFmtId="164" fontId="0" fillId="0" borderId="6" xfId="0" applyNumberFormat="1" applyBorder="1" applyAlignment="1" applyProtection="1">
      <alignment horizontal="left"/>
    </xf>
    <xf numFmtId="0" fontId="0" fillId="0" borderId="6" xfId="0" applyBorder="1" applyAlignment="1" applyProtection="1">
      <alignment horizontal="left"/>
    </xf>
    <xf numFmtId="0" fontId="0" fillId="0" borderId="66" xfId="0" applyBorder="1" applyAlignment="1" applyProtection="1">
      <alignment horizontal="left"/>
    </xf>
    <xf numFmtId="164" fontId="0" fillId="0" borderId="7" xfId="0" applyNumberFormat="1" applyBorder="1" applyAlignment="1" applyProtection="1">
      <alignment horizontal="left"/>
    </xf>
    <xf numFmtId="0" fontId="0" fillId="0" borderId="56" xfId="0" applyBorder="1" applyAlignment="1" applyProtection="1">
      <alignment horizontal="left"/>
    </xf>
    <xf numFmtId="164" fontId="0" fillId="0" borderId="70" xfId="0" applyNumberFormat="1" applyBorder="1" applyAlignment="1" applyProtection="1">
      <alignment horizontal="left"/>
    </xf>
    <xf numFmtId="0" fontId="0" fillId="0" borderId="37" xfId="0" applyBorder="1" applyAlignment="1" applyProtection="1">
      <alignment horizontal="left"/>
    </xf>
    <xf numFmtId="49" fontId="8" fillId="0" borderId="83" xfId="0" applyNumberFormat="1" applyFont="1" applyBorder="1" applyProtection="1"/>
    <xf numFmtId="0" fontId="8" fillId="0" borderId="118" xfId="0" applyFont="1" applyBorder="1" applyProtection="1"/>
    <xf numFmtId="0" fontId="8" fillId="0" borderId="96" xfId="0" applyFont="1" applyBorder="1" applyProtection="1"/>
    <xf numFmtId="164" fontId="8" fillId="0" borderId="136" xfId="0" applyNumberFormat="1" applyFont="1" applyBorder="1" applyAlignment="1" applyProtection="1">
      <alignment horizontal="left"/>
    </xf>
    <xf numFmtId="49" fontId="8" fillId="0" borderId="0" xfId="0" applyNumberFormat="1" applyFont="1" applyBorder="1" applyProtection="1"/>
    <xf numFmtId="49" fontId="8" fillId="0" borderId="161" xfId="0" applyNumberFormat="1" applyFont="1" applyBorder="1" applyProtection="1"/>
    <xf numFmtId="164" fontId="0" fillId="0" borderId="11" xfId="0" applyNumberFormat="1" applyBorder="1" applyAlignment="1" applyProtection="1">
      <alignment horizontal="left"/>
    </xf>
    <xf numFmtId="0" fontId="0" fillId="0" borderId="10" xfId="0" applyBorder="1" applyAlignment="1" applyProtection="1">
      <alignment horizontal="left"/>
    </xf>
    <xf numFmtId="164" fontId="0" fillId="0" borderId="56" xfId="0" applyNumberFormat="1" applyBorder="1" applyAlignment="1" applyProtection="1">
      <alignment horizontal="left"/>
    </xf>
    <xf numFmtId="0" fontId="0" fillId="0" borderId="242" xfId="0" applyBorder="1"/>
    <xf numFmtId="0" fontId="0" fillId="0" borderId="22" xfId="0" applyBorder="1" applyAlignment="1" applyProtection="1">
      <alignment horizontal="left"/>
    </xf>
    <xf numFmtId="0" fontId="8" fillId="0" borderId="66" xfId="0" applyFont="1" applyBorder="1" applyAlignment="1">
      <alignment horizontal="left"/>
    </xf>
    <xf numFmtId="0" fontId="8" fillId="0" borderId="55" xfId="0" applyFont="1" applyBorder="1" applyAlignment="1">
      <alignment horizontal="left"/>
    </xf>
    <xf numFmtId="0" fontId="8" fillId="0" borderId="3" xfId="0" applyFont="1" applyBorder="1" applyAlignment="1">
      <alignment horizontal="left"/>
    </xf>
    <xf numFmtId="49" fontId="8" fillId="0" borderId="7" xfId="0" applyNumberFormat="1" applyFont="1" applyBorder="1" applyAlignment="1">
      <alignment horizontal="left"/>
    </xf>
    <xf numFmtId="37" fontId="0" fillId="0" borderId="11" xfId="0" applyNumberFormat="1" applyFill="1" applyBorder="1" applyProtection="1"/>
    <xf numFmtId="179" fontId="9" fillId="0" borderId="0" xfId="2" applyNumberFormat="1" applyFont="1" applyProtection="1"/>
    <xf numFmtId="179" fontId="8" fillId="0" borderId="0" xfId="2" applyNumberFormat="1" applyFont="1" applyFill="1"/>
    <xf numFmtId="5" fontId="8" fillId="0" borderId="45" xfId="1" applyNumberFormat="1" applyFont="1" applyBorder="1" applyAlignment="1" applyProtection="1"/>
    <xf numFmtId="0" fontId="20" fillId="0" borderId="0" xfId="11" applyFont="1"/>
    <xf numFmtId="179" fontId="8" fillId="0" borderId="26" xfId="2" applyNumberFormat="1" applyFont="1" applyBorder="1" applyProtection="1"/>
    <xf numFmtId="0" fontId="8" fillId="0" borderId="4" xfId="0" applyFont="1" applyBorder="1" applyAlignment="1" applyProtection="1">
      <alignment horizontal="left"/>
    </xf>
    <xf numFmtId="0" fontId="8" fillId="0" borderId="19" xfId="1" applyFont="1" applyBorder="1" applyAlignment="1" applyProtection="1">
      <alignment horizontal="center"/>
    </xf>
    <xf numFmtId="0" fontId="8" fillId="0" borderId="21" xfId="1" applyFont="1" applyBorder="1" applyAlignment="1" applyProtection="1">
      <alignment horizontal="center"/>
    </xf>
    <xf numFmtId="37" fontId="8" fillId="0" borderId="243" xfId="1" applyNumberFormat="1" applyFont="1" applyFill="1" applyBorder="1" applyProtection="1"/>
    <xf numFmtId="49" fontId="8" fillId="0" borderId="11" xfId="0" applyNumberFormat="1" applyFont="1" applyBorder="1"/>
    <xf numFmtId="37" fontId="8" fillId="0" borderId="107" xfId="1" applyNumberFormat="1" applyFont="1" applyFill="1" applyBorder="1" applyAlignment="1" applyProtection="1">
      <alignment horizontal="center"/>
    </xf>
    <xf numFmtId="37" fontId="8" fillId="0" borderId="104" xfId="1" applyNumberFormat="1" applyFont="1" applyBorder="1" applyAlignment="1" applyProtection="1">
      <alignment horizontal="center"/>
    </xf>
    <xf numFmtId="37" fontId="8" fillId="0" borderId="104" xfId="1" applyNumberFormat="1" applyFont="1" applyFill="1" applyBorder="1" applyAlignment="1" applyProtection="1">
      <alignment horizontal="center"/>
    </xf>
    <xf numFmtId="37" fontId="8" fillId="22" borderId="104" xfId="1" applyNumberFormat="1" applyFont="1" applyFill="1" applyBorder="1" applyAlignment="1" applyProtection="1">
      <alignment horizontal="center"/>
    </xf>
    <xf numFmtId="37" fontId="8" fillId="0" borderId="236" xfId="1" applyNumberFormat="1" applyFont="1" applyBorder="1" applyAlignment="1" applyProtection="1">
      <alignment horizontal="center"/>
    </xf>
    <xf numFmtId="37" fontId="8" fillId="0" borderId="234" xfId="1" applyNumberFormat="1" applyFont="1" applyFill="1" applyBorder="1" applyAlignment="1" applyProtection="1">
      <alignment horizontal="center"/>
    </xf>
    <xf numFmtId="37" fontId="8" fillId="0" borderId="85" xfId="1" applyNumberFormat="1" applyFont="1" applyBorder="1" applyAlignment="1" applyProtection="1">
      <alignment horizontal="center"/>
    </xf>
    <xf numFmtId="37" fontId="8" fillId="0" borderId="85" xfId="1" applyNumberFormat="1" applyFont="1" applyFill="1" applyBorder="1" applyAlignment="1" applyProtection="1">
      <alignment horizontal="center"/>
    </xf>
    <xf numFmtId="37" fontId="8" fillId="22" borderId="85" xfId="1" applyNumberFormat="1" applyFont="1" applyFill="1" applyBorder="1" applyAlignment="1" applyProtection="1">
      <alignment horizontal="center"/>
    </xf>
    <xf numFmtId="37" fontId="8" fillId="0" borderId="235" xfId="1" applyNumberFormat="1" applyFont="1" applyBorder="1" applyAlignment="1" applyProtection="1">
      <alignment horizontal="center"/>
    </xf>
    <xf numFmtId="37" fontId="8" fillId="0" borderId="235" xfId="1" applyNumberFormat="1" applyFont="1" applyFill="1" applyBorder="1" applyAlignment="1" applyProtection="1">
      <alignment horizontal="center"/>
    </xf>
    <xf numFmtId="37" fontId="8" fillId="0" borderId="237" xfId="1" applyNumberFormat="1" applyFont="1" applyBorder="1" applyAlignment="1" applyProtection="1">
      <alignment horizontal="center"/>
    </xf>
    <xf numFmtId="0" fontId="8" fillId="0" borderId="19" xfId="1" applyFont="1" applyBorder="1" applyAlignment="1" applyProtection="1">
      <alignment horizontal="center"/>
      <protection locked="0"/>
    </xf>
    <xf numFmtId="0" fontId="8" fillId="0" borderId="221" xfId="0" applyFont="1" applyBorder="1"/>
    <xf numFmtId="0" fontId="8" fillId="0" borderId="221" xfId="0" applyFont="1" applyBorder="1" applyAlignment="1" applyProtection="1">
      <alignment horizontal="center"/>
    </xf>
    <xf numFmtId="166" fontId="8" fillId="0" borderId="19" xfId="1" applyNumberFormat="1" applyFont="1" applyBorder="1" applyAlignment="1" applyProtection="1">
      <alignment horizontal="center"/>
    </xf>
    <xf numFmtId="0" fontId="8" fillId="0" borderId="25" xfId="1" applyFont="1" applyBorder="1" applyAlignment="1">
      <alignment horizontal="center"/>
    </xf>
    <xf numFmtId="49" fontId="8" fillId="0" borderId="19" xfId="1" applyNumberFormat="1" applyFont="1" applyBorder="1" applyAlignment="1">
      <alignment horizontal="center"/>
    </xf>
    <xf numFmtId="49" fontId="8" fillId="0" borderId="19" xfId="1" applyNumberFormat="1" applyFont="1" applyBorder="1" applyAlignment="1" applyProtection="1">
      <alignment horizontal="center"/>
    </xf>
    <xf numFmtId="49" fontId="8" fillId="0" borderId="25" xfId="1" applyNumberFormat="1" applyFont="1" applyBorder="1" applyAlignment="1">
      <alignment horizontal="center"/>
    </xf>
    <xf numFmtId="176" fontId="8" fillId="0" borderId="19" xfId="1" applyNumberFormat="1" applyFont="1" applyFill="1" applyBorder="1"/>
    <xf numFmtId="176" fontId="8" fillId="0" borderId="19" xfId="1" applyNumberFormat="1" applyFont="1" applyBorder="1"/>
    <xf numFmtId="179" fontId="8" fillId="0" borderId="11" xfId="2" applyNumberFormat="1" applyFont="1" applyBorder="1" applyProtection="1"/>
    <xf numFmtId="164" fontId="8" fillId="0" borderId="8" xfId="0" applyNumberFormat="1" applyFont="1" applyBorder="1" applyAlignment="1" applyProtection="1">
      <alignment horizontal="left"/>
    </xf>
    <xf numFmtId="164" fontId="8" fillId="0" borderId="4" xfId="0" applyNumberFormat="1" applyFont="1" applyBorder="1" applyAlignment="1" applyProtection="1">
      <alignment horizontal="left"/>
    </xf>
    <xf numFmtId="164" fontId="8" fillId="0" borderId="6" xfId="0" applyNumberFormat="1" applyFont="1" applyBorder="1" applyAlignment="1" applyProtection="1">
      <alignment horizontal="left"/>
    </xf>
    <xf numFmtId="0" fontId="8" fillId="0" borderId="8"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10" xfId="0" applyFont="1" applyBorder="1" applyAlignment="1" applyProtection="1">
      <alignment horizontal="center"/>
      <protection locked="0"/>
    </xf>
    <xf numFmtId="164" fontId="8" fillId="0" borderId="10" xfId="0" applyNumberFormat="1" applyFont="1" applyBorder="1" applyAlignment="1" applyProtection="1">
      <alignment horizontal="center"/>
      <protection locked="0"/>
    </xf>
    <xf numFmtId="0" fontId="8" fillId="0" borderId="4" xfId="0" applyFont="1" applyBorder="1" applyAlignment="1" applyProtection="1">
      <alignment horizontal="right"/>
      <protection locked="0"/>
    </xf>
    <xf numFmtId="0" fontId="8" fillId="0" borderId="0" xfId="0" applyFont="1" applyProtection="1">
      <protection locked="0"/>
    </xf>
    <xf numFmtId="5" fontId="8" fillId="0" borderId="0" xfId="0" applyNumberFormat="1" applyFont="1" applyProtection="1">
      <protection locked="0"/>
    </xf>
    <xf numFmtId="37" fontId="8" fillId="0" borderId="0" xfId="0" applyNumberFormat="1" applyFont="1" applyProtection="1">
      <protection locked="0"/>
    </xf>
    <xf numFmtId="37" fontId="8" fillId="0" borderId="10" xfId="0" applyNumberFormat="1" applyFont="1" applyBorder="1" applyProtection="1">
      <protection locked="0"/>
    </xf>
    <xf numFmtId="0" fontId="8" fillId="0" borderId="4" xfId="0" applyFont="1" applyBorder="1" applyProtection="1">
      <protection locked="0"/>
    </xf>
    <xf numFmtId="37" fontId="8" fillId="0" borderId="42" xfId="0" applyNumberFormat="1" applyFont="1" applyBorder="1" applyProtection="1">
      <protection locked="0"/>
    </xf>
    <xf numFmtId="5" fontId="8" fillId="0" borderId="71" xfId="0" applyNumberFormat="1"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8" fillId="0" borderId="1" xfId="0" applyFont="1" applyBorder="1" applyProtection="1">
      <protection locked="0"/>
    </xf>
    <xf numFmtId="5" fontId="8" fillId="0" borderId="200" xfId="0" applyNumberFormat="1" applyFont="1" applyBorder="1" applyProtection="1">
      <protection locked="0"/>
    </xf>
    <xf numFmtId="9" fontId="8" fillId="0" borderId="0" xfId="3" applyFont="1" applyProtection="1">
      <protection locked="0"/>
    </xf>
    <xf numFmtId="179" fontId="8" fillId="0" borderId="131" xfId="2" applyNumberFormat="1" applyFont="1" applyFill="1" applyBorder="1" applyProtection="1"/>
    <xf numFmtId="0" fontId="8" fillId="0" borderId="19" xfId="1" applyNumberFormat="1" applyFont="1" applyBorder="1" applyAlignment="1" applyProtection="1">
      <alignment horizontal="center"/>
      <protection locked="0"/>
    </xf>
    <xf numFmtId="180" fontId="8" fillId="0" borderId="0" xfId="1" applyNumberFormat="1" applyFont="1" applyProtection="1"/>
    <xf numFmtId="6" fontId="0" fillId="0" borderId="0" xfId="0" applyNumberFormat="1"/>
    <xf numFmtId="8" fontId="0" fillId="0" borderId="0" xfId="0" applyNumberFormat="1"/>
    <xf numFmtId="0" fontId="0" fillId="0" borderId="0" xfId="0"/>
    <xf numFmtId="37" fontId="8" fillId="0" borderId="19" xfId="13" applyNumberFormat="1" applyFont="1" applyFill="1" applyBorder="1" applyProtection="1"/>
    <xf numFmtId="5" fontId="8" fillId="0" borderId="245" xfId="1" applyNumberFormat="1" applyFont="1" applyBorder="1" applyProtection="1"/>
    <xf numFmtId="37" fontId="8" fillId="0" borderId="215" xfId="1" applyNumberFormat="1" applyFont="1" applyBorder="1" applyProtection="1"/>
    <xf numFmtId="179" fontId="8" fillId="0" borderId="215" xfId="2" applyNumberFormat="1" applyFont="1" applyBorder="1" applyProtection="1"/>
    <xf numFmtId="179" fontId="8" fillId="0" borderId="208" xfId="2" applyNumberFormat="1" applyFont="1" applyBorder="1" applyProtection="1"/>
    <xf numFmtId="5" fontId="8" fillId="0" borderId="244" xfId="1" applyNumberFormat="1" applyFont="1" applyBorder="1" applyProtection="1"/>
    <xf numFmtId="37" fontId="4" fillId="0" borderId="51" xfId="1" applyNumberFormat="1" applyFont="1" applyBorder="1" applyProtection="1"/>
    <xf numFmtId="37" fontId="4" fillId="0" borderId="43" xfId="1" applyNumberFormat="1" applyFont="1" applyFill="1" applyBorder="1" applyAlignment="1" applyProtection="1"/>
    <xf numFmtId="37" fontId="4" fillId="0" borderId="46" xfId="1" applyNumberFormat="1" applyFont="1" applyFill="1" applyBorder="1" applyAlignment="1" applyProtection="1"/>
    <xf numFmtId="37" fontId="4" fillId="0" borderId="44" xfId="1" applyNumberFormat="1" applyFont="1" applyFill="1" applyBorder="1" applyProtection="1"/>
    <xf numFmtId="37" fontId="4" fillId="0" borderId="175" xfId="1" applyNumberFormat="1" applyFont="1" applyFill="1" applyBorder="1" applyProtection="1"/>
    <xf numFmtId="37" fontId="4" fillId="0" borderId="51" xfId="1" applyNumberFormat="1" applyFont="1" applyFill="1" applyBorder="1" applyProtection="1"/>
    <xf numFmtId="37" fontId="4" fillId="0" borderId="21" xfId="0" applyNumberFormat="1" applyFont="1" applyBorder="1" applyProtection="1"/>
    <xf numFmtId="179" fontId="4" fillId="0" borderId="51" xfId="1" applyNumberFormat="1" applyFont="1" applyFill="1" applyBorder="1" applyProtection="1"/>
    <xf numFmtId="37" fontId="4" fillId="0" borderId="21" xfId="0" applyNumberFormat="1" applyFont="1" applyFill="1" applyBorder="1" applyProtection="1"/>
    <xf numFmtId="1" fontId="8" fillId="0" borderId="19" xfId="1" applyNumberFormat="1" applyFont="1" applyBorder="1" applyAlignment="1" applyProtection="1">
      <alignment horizontal="center"/>
    </xf>
    <xf numFmtId="1" fontId="8" fillId="0" borderId="19" xfId="1" quotePrefix="1" applyNumberFormat="1" applyFont="1" applyBorder="1" applyAlignment="1" applyProtection="1">
      <alignment horizontal="center"/>
    </xf>
    <xf numFmtId="3" fontId="8" fillId="0" borderId="10" xfId="0" applyNumberFormat="1" applyFont="1" applyBorder="1"/>
    <xf numFmtId="37" fontId="8" fillId="0" borderId="10" xfId="1" applyNumberFormat="1" applyFont="1" applyFill="1" applyBorder="1" applyProtection="1"/>
    <xf numFmtId="37" fontId="8" fillId="0" borderId="1" xfId="1" applyNumberFormat="1" applyFont="1" applyFill="1" applyBorder="1" applyProtection="1"/>
    <xf numFmtId="179" fontId="8" fillId="0" borderId="175" xfId="2" applyNumberFormat="1" applyFont="1" applyBorder="1" applyProtection="1"/>
    <xf numFmtId="179" fontId="8" fillId="0" borderId="246" xfId="2" applyNumberFormat="1" applyFont="1" applyBorder="1" applyProtection="1"/>
    <xf numFmtId="0" fontId="8" fillId="0" borderId="246" xfId="1" applyFont="1" applyBorder="1" applyProtection="1"/>
    <xf numFmtId="1" fontId="8" fillId="0" borderId="246" xfId="1" applyNumberFormat="1" applyFont="1" applyBorder="1" applyProtection="1"/>
    <xf numFmtId="0" fontId="8" fillId="10" borderId="247" xfId="1" applyFont="1" applyFill="1" applyBorder="1" applyProtection="1"/>
    <xf numFmtId="0" fontId="0" fillId="0" borderId="248" xfId="0" applyBorder="1"/>
    <xf numFmtId="0" fontId="56" fillId="0" borderId="0" xfId="1" applyFont="1" applyProtection="1">
      <protection locked="0"/>
    </xf>
    <xf numFmtId="37" fontId="8" fillId="0" borderId="19" xfId="0" applyNumberFormat="1" applyFont="1" applyBorder="1" applyAlignment="1" applyProtection="1">
      <alignment horizontal="right" wrapText="1"/>
    </xf>
    <xf numFmtId="14" fontId="8" fillId="0" borderId="15" xfId="0" applyNumberFormat="1" applyFont="1" applyBorder="1" applyProtection="1"/>
    <xf numFmtId="14" fontId="8" fillId="0" borderId="0" xfId="0" applyNumberFormat="1" applyFont="1" applyProtection="1"/>
    <xf numFmtId="14" fontId="8" fillId="0" borderId="28" xfId="0" applyNumberFormat="1" applyFont="1" applyBorder="1" applyProtection="1"/>
    <xf numFmtId="6" fontId="4" fillId="0" borderId="0" xfId="1" applyNumberFormat="1" applyFont="1" applyAlignment="1" applyProtection="1">
      <alignment horizontal="center"/>
    </xf>
    <xf numFmtId="179" fontId="4" fillId="0" borderId="46" xfId="1" applyNumberFormat="1" applyFont="1" applyFill="1" applyBorder="1" applyProtection="1"/>
    <xf numFmtId="179" fontId="0" fillId="0" borderId="0" xfId="2" applyNumberFormat="1" applyFont="1" applyFill="1"/>
    <xf numFmtId="0" fontId="10" fillId="0" borderId="0" xfId="0" applyFont="1" applyFill="1"/>
    <xf numFmtId="37" fontId="0" fillId="0" borderId="0" xfId="0" applyNumberFormat="1" applyFill="1"/>
    <xf numFmtId="37" fontId="8" fillId="0" borderId="0" xfId="1" applyNumberFormat="1" applyFill="1"/>
    <xf numFmtId="43" fontId="8" fillId="0" borderId="0" xfId="1" applyNumberFormat="1" applyFill="1"/>
    <xf numFmtId="37" fontId="0" fillId="0" borderId="0" xfId="0" applyNumberFormat="1" applyFont="1" applyFill="1"/>
    <xf numFmtId="179" fontId="8" fillId="0" borderId="0" xfId="1" applyNumberFormat="1" applyFill="1"/>
    <xf numFmtId="37" fontId="61" fillId="0" borderId="0" xfId="0" applyNumberFormat="1" applyFont="1" applyFill="1" applyAlignment="1">
      <alignment horizontal="right"/>
    </xf>
    <xf numFmtId="179" fontId="0" fillId="0" borderId="0" xfId="0" applyNumberFormat="1" applyFill="1"/>
    <xf numFmtId="0" fontId="61" fillId="0" borderId="0" xfId="1" applyFont="1" applyFill="1" applyAlignment="1">
      <alignment horizontal="right"/>
    </xf>
    <xf numFmtId="5" fontId="8" fillId="0" borderId="0" xfId="1" applyNumberFormat="1" applyFill="1"/>
    <xf numFmtId="5" fontId="4" fillId="0" borderId="0" xfId="0" applyNumberFormat="1" applyFont="1" applyProtection="1"/>
    <xf numFmtId="164" fontId="0" fillId="0" borderId="17" xfId="0" quotePrefix="1" applyNumberFormat="1" applyBorder="1" applyAlignment="1" applyProtection="1">
      <alignment horizontal="left"/>
    </xf>
    <xf numFmtId="0" fontId="13" fillId="0" borderId="4" xfId="0" applyFont="1" applyBorder="1" applyAlignment="1" applyProtection="1">
      <alignment horizontal="left" wrapText="1"/>
    </xf>
    <xf numFmtId="0" fontId="13" fillId="0" borderId="0" xfId="0" applyFont="1" applyAlignment="1" applyProtection="1">
      <alignment horizontal="left" wrapText="1"/>
    </xf>
    <xf numFmtId="0" fontId="13" fillId="0" borderId="5" xfId="0" applyFont="1" applyBorder="1" applyAlignment="1" applyProtection="1">
      <alignment horizontal="left" wrapText="1"/>
    </xf>
    <xf numFmtId="0" fontId="7" fillId="0" borderId="4" xfId="0" applyFont="1" applyBorder="1" applyAlignment="1" applyProtection="1">
      <alignment horizontal="center"/>
    </xf>
    <xf numFmtId="0" fontId="7" fillId="0" borderId="0" xfId="0" applyFont="1" applyBorder="1" applyAlignment="1" applyProtection="1">
      <alignment horizontal="center"/>
    </xf>
    <xf numFmtId="0" fontId="7" fillId="0" borderId="5" xfId="0" applyFont="1" applyBorder="1" applyAlignment="1" applyProtection="1">
      <alignment horizontal="center"/>
    </xf>
    <xf numFmtId="0" fontId="14" fillId="0" borderId="0" xfId="0" applyFont="1" applyAlignment="1" applyProtection="1">
      <alignment horizontal="left"/>
    </xf>
    <xf numFmtId="0" fontId="14" fillId="0" borderId="5" xfId="0" applyFont="1" applyBorder="1" applyAlignment="1" applyProtection="1">
      <alignment horizontal="left"/>
    </xf>
    <xf numFmtId="0" fontId="14" fillId="0" borderId="1" xfId="0" applyFont="1" applyBorder="1" applyAlignment="1" applyProtection="1">
      <alignment horizontal="left"/>
    </xf>
    <xf numFmtId="0" fontId="14" fillId="0" borderId="0" xfId="0" applyFont="1" applyAlignment="1" applyProtection="1"/>
    <xf numFmtId="0" fontId="14" fillId="0" borderId="5" xfId="0" applyFont="1" applyBorder="1" applyAlignment="1" applyProtection="1"/>
    <xf numFmtId="0" fontId="8" fillId="0" borderId="31" xfId="0" applyFont="1" applyBorder="1" applyAlignment="1">
      <alignment horizontal="left" vertical="top" wrapText="1"/>
    </xf>
    <xf numFmtId="0" fontId="0" fillId="0" borderId="29" xfId="0" applyBorder="1" applyAlignment="1"/>
    <xf numFmtId="0" fontId="8"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0" fillId="0" borderId="0" xfId="0" applyAlignment="1">
      <alignment horizontal="center"/>
    </xf>
    <xf numFmtId="0" fontId="0" fillId="0" borderId="5" xfId="0"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8" fillId="0" borderId="0" xfId="0" applyFont="1" applyAlignment="1">
      <alignment horizontal="center" wrapText="1"/>
    </xf>
    <xf numFmtId="0" fontId="8" fillId="0" borderId="5" xfId="0" applyFont="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wrapText="1"/>
    </xf>
    <xf numFmtId="0" fontId="4" fillId="0" borderId="5" xfId="0" applyFont="1" applyBorder="1" applyAlignment="1">
      <alignment horizontal="left" wrapText="1"/>
    </xf>
    <xf numFmtId="0" fontId="4" fillId="0" borderId="0" xfId="0" applyFont="1" applyAlignment="1" applyProtection="1">
      <alignment horizontal="left" vertical="top" wrapText="1"/>
    </xf>
    <xf numFmtId="0" fontId="0" fillId="0" borderId="0" xfId="0" applyAlignment="1">
      <alignment horizontal="left" vertical="top" wrapText="1"/>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0" xfId="0"/>
    <xf numFmtId="0" fontId="4" fillId="0" borderId="31" xfId="0" applyFont="1" applyBorder="1" applyAlignment="1" applyProtection="1">
      <alignment horizontal="left" vertical="top" wrapText="1"/>
    </xf>
    <xf numFmtId="0" fontId="0" fillId="0" borderId="10" xfId="0" applyBorder="1" applyAlignment="1">
      <alignment wrapText="1"/>
    </xf>
    <xf numFmtId="0" fontId="4"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8" fillId="0" borderId="0" xfId="0" applyFont="1" applyAlignment="1">
      <alignment vertical="top" wrapText="1"/>
    </xf>
    <xf numFmtId="0" fontId="8" fillId="0" borderId="5" xfId="0" applyFont="1" applyBorder="1" applyAlignment="1">
      <alignment vertical="top" wrapText="1"/>
    </xf>
    <xf numFmtId="0" fontId="8" fillId="0" borderId="1" xfId="0" applyFont="1" applyBorder="1" applyAlignment="1">
      <alignment vertical="top" wrapText="1"/>
    </xf>
    <xf numFmtId="0" fontId="8" fillId="0" borderId="7" xfId="0" applyFont="1" applyBorder="1" applyAlignment="1">
      <alignment vertical="top" wrapText="1"/>
    </xf>
    <xf numFmtId="0" fontId="8" fillId="0" borderId="0" xfId="0" applyFont="1" applyAlignment="1">
      <alignment wrapText="1"/>
    </xf>
    <xf numFmtId="0" fontId="8" fillId="0" borderId="0" xfId="0" applyFont="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6" fillId="0" borderId="0" xfId="0" applyFont="1" applyAlignment="1" applyProtection="1">
      <alignment horizontal="left" vertical="justify" wrapText="1"/>
    </xf>
    <xf numFmtId="0" fontId="0" fillId="0" borderId="0" xfId="0" applyAlignment="1">
      <alignment horizontal="left" vertical="justify" wrapText="1"/>
    </xf>
    <xf numFmtId="0" fontId="16" fillId="0" borderId="0" xfId="0" applyFont="1" applyAlignment="1" applyProtection="1">
      <alignment horizontal="left" vertical="top" wrapText="1"/>
    </xf>
    <xf numFmtId="0" fontId="16" fillId="0" borderId="5" xfId="0" applyFont="1" applyBorder="1" applyAlignment="1" applyProtection="1">
      <alignment horizontal="left" vertical="top" wrapText="1"/>
    </xf>
    <xf numFmtId="0" fontId="16"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6" fillId="0" borderId="31" xfId="0" applyFont="1" applyBorder="1" applyAlignment="1" applyProtection="1">
      <alignment horizontal="left" vertical="top" wrapText="1"/>
    </xf>
    <xf numFmtId="0" fontId="16" fillId="0" borderId="29" xfId="0" applyFont="1" applyBorder="1" applyAlignment="1" applyProtection="1">
      <alignment horizontal="left" vertical="top" wrapText="1"/>
    </xf>
    <xf numFmtId="0" fontId="16" fillId="0" borderId="0" xfId="0" applyFont="1" applyBorder="1" applyAlignment="1" applyProtection="1">
      <alignment horizontal="left" vertical="top" wrapText="1"/>
    </xf>
    <xf numFmtId="0" fontId="14" fillId="0" borderId="0" xfId="0" applyFont="1" applyAlignment="1">
      <alignment horizontal="left" wrapText="1"/>
    </xf>
    <xf numFmtId="0" fontId="14" fillId="0" borderId="5" xfId="0" applyFont="1" applyBorder="1" applyAlignment="1">
      <alignment horizontal="left" wrapText="1"/>
    </xf>
    <xf numFmtId="0" fontId="14"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6" fillId="0" borderId="5" xfId="0" applyFont="1" applyBorder="1" applyAlignment="1" applyProtection="1">
      <alignment horizontal="left" vertical="justify" wrapText="1"/>
    </xf>
    <xf numFmtId="0" fontId="14" fillId="0" borderId="0" xfId="0" applyFont="1" applyAlignment="1">
      <alignment vertical="top" wrapText="1"/>
    </xf>
    <xf numFmtId="0" fontId="14" fillId="0" borderId="0" xfId="0" applyFont="1" applyAlignment="1">
      <alignment wrapText="1"/>
    </xf>
    <xf numFmtId="0" fontId="14" fillId="0" borderId="5"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4" fillId="0" borderId="31" xfId="1" applyFont="1" applyBorder="1" applyAlignment="1" applyProtection="1">
      <alignment horizontal="left" wrapText="1"/>
    </xf>
    <xf numFmtId="0" fontId="8" fillId="0" borderId="31" xfId="1" applyBorder="1" applyAlignment="1">
      <alignment wrapText="1"/>
    </xf>
    <xf numFmtId="0" fontId="8" fillId="0" borderId="29" xfId="1" applyBorder="1" applyAlignment="1"/>
    <xf numFmtId="0" fontId="8" fillId="0" borderId="0" xfId="1" applyAlignment="1">
      <alignment wrapText="1"/>
    </xf>
    <xf numFmtId="0" fontId="8" fillId="0" borderId="5" xfId="1" applyBorder="1" applyAlignment="1"/>
    <xf numFmtId="0" fontId="8" fillId="0" borderId="5" xfId="1" applyBorder="1" applyAlignment="1">
      <alignment wrapText="1"/>
    </xf>
    <xf numFmtId="0" fontId="4" fillId="0" borderId="0" xfId="1" applyFont="1" applyAlignment="1" applyProtection="1">
      <alignment horizontal="left" wrapText="1"/>
    </xf>
    <xf numFmtId="0" fontId="8" fillId="0" borderId="10" xfId="1" applyBorder="1" applyAlignment="1">
      <alignment wrapText="1"/>
    </xf>
    <xf numFmtId="0" fontId="4" fillId="0" borderId="30" xfId="1" applyFont="1" applyBorder="1" applyAlignment="1" applyProtection="1">
      <alignment horizontal="left" wrapText="1"/>
    </xf>
    <xf numFmtId="0" fontId="4" fillId="0" borderId="4" xfId="1" applyFont="1" applyBorder="1" applyAlignment="1" applyProtection="1">
      <alignment horizontal="left" wrapText="1"/>
    </xf>
    <xf numFmtId="0" fontId="4" fillId="0" borderId="0" xfId="1" applyFont="1" applyBorder="1" applyAlignment="1" applyProtection="1">
      <alignment horizontal="left" wrapText="1"/>
    </xf>
    <xf numFmtId="0" fontId="8" fillId="0" borderId="0" xfId="1" applyBorder="1" applyAlignment="1">
      <alignment wrapText="1"/>
    </xf>
    <xf numFmtId="0" fontId="4" fillId="0" borderId="29" xfId="1" applyFont="1" applyBorder="1" applyAlignment="1" applyProtection="1">
      <alignment horizontal="left" wrapText="1"/>
    </xf>
    <xf numFmtId="0" fontId="4" fillId="0" borderId="5" xfId="1" applyFont="1" applyBorder="1" applyAlignment="1" applyProtection="1">
      <alignment horizontal="left" wrapText="1"/>
    </xf>
    <xf numFmtId="0" fontId="4" fillId="0" borderId="19" xfId="0" applyFont="1" applyBorder="1" applyAlignment="1" applyProtection="1">
      <alignment horizontal="center"/>
    </xf>
    <xf numFmtId="0" fontId="0" fillId="0" borderId="25" xfId="0" applyBorder="1" applyAlignment="1">
      <alignment horizontal="center"/>
    </xf>
    <xf numFmtId="0" fontId="4"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4"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7" fillId="0" borderId="19" xfId="0" applyFont="1" applyBorder="1" applyAlignment="1" applyProtection="1">
      <alignment horizontal="center"/>
    </xf>
    <xf numFmtId="0" fontId="9" fillId="0" borderId="0" xfId="0" applyFont="1" applyAlignment="1">
      <alignment horizontal="center"/>
    </xf>
    <xf numFmtId="0" fontId="9" fillId="0" borderId="25" xfId="0" applyFont="1" applyBorder="1" applyAlignment="1">
      <alignment horizontal="center"/>
    </xf>
    <xf numFmtId="0" fontId="8" fillId="0" borderId="31" xfId="1" applyFont="1" applyBorder="1" applyAlignment="1" applyProtection="1">
      <alignment horizontal="left" wrapText="1"/>
    </xf>
    <xf numFmtId="0" fontId="8" fillId="0" borderId="0" xfId="1" applyFont="1" applyAlignment="1">
      <alignment wrapText="1"/>
    </xf>
    <xf numFmtId="0" fontId="8" fillId="0" borderId="0" xfId="1" applyFont="1" applyAlignment="1" applyProtection="1">
      <alignment horizontal="left" wrapText="1"/>
    </xf>
    <xf numFmtId="0" fontId="4" fillId="0" borderId="31" xfId="1" applyFont="1" applyBorder="1" applyAlignment="1" applyProtection="1">
      <alignment horizontal="left" vertical="top" wrapText="1"/>
    </xf>
    <xf numFmtId="0" fontId="4" fillId="0" borderId="29" xfId="1" applyFont="1" applyBorder="1" applyAlignment="1" applyProtection="1">
      <alignment horizontal="left" vertical="top" wrapText="1"/>
    </xf>
    <xf numFmtId="0" fontId="4" fillId="0" borderId="0" xfId="1" applyFont="1" applyBorder="1" applyAlignment="1" applyProtection="1">
      <alignment horizontal="left" vertical="top" wrapText="1"/>
    </xf>
    <xf numFmtId="0" fontId="4" fillId="0" borderId="5" xfId="1" applyFont="1" applyBorder="1" applyAlignment="1" applyProtection="1">
      <alignment horizontal="left" vertical="top" wrapText="1"/>
    </xf>
    <xf numFmtId="0" fontId="4" fillId="0" borderId="10" xfId="1" applyFont="1" applyBorder="1" applyAlignment="1" applyProtection="1">
      <alignment horizontal="left" wrapText="1"/>
    </xf>
    <xf numFmtId="0" fontId="50" fillId="0" borderId="0" xfId="1" applyFont="1" applyFill="1" applyAlignment="1" applyProtection="1">
      <alignment horizontal="left" wrapText="1"/>
    </xf>
    <xf numFmtId="0" fontId="50" fillId="0" borderId="5" xfId="1" applyFont="1" applyFill="1" applyBorder="1" applyAlignment="1" applyProtection="1">
      <alignment horizontal="left" wrapText="1"/>
    </xf>
    <xf numFmtId="0" fontId="8" fillId="0" borderId="0" xfId="1" applyAlignment="1">
      <alignment horizontal="left" wrapText="1"/>
    </xf>
    <xf numFmtId="0" fontId="8" fillId="0" borderId="5" xfId="1" applyBorder="1" applyAlignment="1">
      <alignment horizontal="left" wrapText="1"/>
    </xf>
    <xf numFmtId="0" fontId="4" fillId="0" borderId="2" xfId="0" applyFont="1" applyBorder="1" applyAlignment="1" applyProtection="1">
      <alignment horizontal="left"/>
    </xf>
    <xf numFmtId="0" fontId="9" fillId="0" borderId="0" xfId="0" applyFont="1" applyAlignment="1" applyProtection="1">
      <alignment horizontal="right"/>
    </xf>
    <xf numFmtId="0" fontId="9" fillId="0" borderId="25" xfId="0" applyFont="1" applyBorder="1" applyAlignment="1" applyProtection="1">
      <alignment horizontal="right"/>
    </xf>
    <xf numFmtId="0" fontId="4" fillId="4" borderId="41" xfId="0" applyFont="1" applyFill="1" applyBorder="1" applyAlignment="1" applyProtection="1">
      <alignment horizontal="center"/>
    </xf>
    <xf numFmtId="0" fontId="4" fillId="4" borderId="42" xfId="0" applyFont="1" applyFill="1" applyBorder="1" applyAlignment="1" applyProtection="1">
      <alignment horizontal="center"/>
    </xf>
    <xf numFmtId="0" fontId="4" fillId="4" borderId="39" xfId="0" applyFont="1" applyFill="1" applyBorder="1" applyAlignment="1" applyProtection="1">
      <alignment horizontal="center"/>
    </xf>
    <xf numFmtId="0" fontId="20" fillId="0" borderId="0" xfId="0" applyFont="1" applyAlignment="1" applyProtection="1">
      <alignment horizontal="left"/>
    </xf>
    <xf numFmtId="0" fontId="20" fillId="0" borderId="5" xfId="0" applyFont="1" applyBorder="1" applyAlignment="1" applyProtection="1">
      <alignment horizontal="left"/>
    </xf>
    <xf numFmtId="0" fontId="20" fillId="0" borderId="10" xfId="0" applyFont="1" applyBorder="1" applyAlignment="1" applyProtection="1">
      <alignment horizontal="left"/>
    </xf>
    <xf numFmtId="0" fontId="20" fillId="0" borderId="11" xfId="0" applyFont="1" applyBorder="1" applyAlignment="1" applyProtection="1">
      <alignment horizontal="left"/>
    </xf>
    <xf numFmtId="0" fontId="20" fillId="0" borderId="4" xfId="0" applyFont="1" applyBorder="1" applyAlignment="1" applyProtection="1">
      <alignment horizontal="left"/>
    </xf>
    <xf numFmtId="0" fontId="20" fillId="0" borderId="0" xfId="0" applyFont="1" applyBorder="1" applyAlignment="1" applyProtection="1">
      <alignment horizontal="left"/>
    </xf>
    <xf numFmtId="0" fontId="20" fillId="0" borderId="9" xfId="0" applyFont="1" applyBorder="1" applyAlignment="1" applyProtection="1">
      <alignment horizontal="left"/>
    </xf>
    <xf numFmtId="0" fontId="8" fillId="0" borderId="41" xfId="0" applyFont="1" applyBorder="1" applyAlignment="1" applyProtection="1">
      <alignment horizontal="center"/>
    </xf>
    <xf numFmtId="0" fontId="8" fillId="0" borderId="42" xfId="0" applyFont="1" applyBorder="1" applyAlignment="1" applyProtection="1">
      <alignment horizontal="center"/>
    </xf>
    <xf numFmtId="0" fontId="8" fillId="0" borderId="39" xfId="0" applyFont="1" applyBorder="1" applyAlignment="1" applyProtection="1">
      <alignment horizontal="center"/>
    </xf>
    <xf numFmtId="0" fontId="20" fillId="0" borderId="31" xfId="0" applyFont="1" applyBorder="1" applyAlignment="1" applyProtection="1">
      <alignment horizontal="left"/>
    </xf>
    <xf numFmtId="0" fontId="20" fillId="0" borderId="29" xfId="0" applyFont="1" applyBorder="1" applyAlignment="1" applyProtection="1">
      <alignment horizontal="left"/>
    </xf>
    <xf numFmtId="0" fontId="20" fillId="0" borderId="30"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4" xfId="0" applyFont="1" applyBorder="1" applyAlignment="1">
      <alignment wrapText="1"/>
    </xf>
    <xf numFmtId="0" fontId="0" fillId="0" borderId="4" xfId="0"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11" xfId="0" applyBorder="1" applyAlignment="1">
      <alignment wrapText="1"/>
    </xf>
    <xf numFmtId="0" fontId="0" fillId="0" borderId="9" xfId="0" applyBorder="1" applyAlignment="1">
      <alignment wrapText="1"/>
    </xf>
    <xf numFmtId="0" fontId="8" fillId="0" borderId="9" xfId="0" applyFont="1" applyBorder="1" applyAlignment="1">
      <alignment horizontal="center"/>
    </xf>
    <xf numFmtId="0" fontId="0" fillId="0" borderId="26" xfId="0" applyBorder="1" applyAlignment="1">
      <alignment horizontal="center"/>
    </xf>
    <xf numFmtId="0" fontId="8" fillId="0" borderId="21" xfId="0" applyFont="1" applyBorder="1" applyAlignment="1">
      <alignment horizontal="center"/>
    </xf>
    <xf numFmtId="0" fontId="8" fillId="0" borderId="30" xfId="0" applyFont="1" applyBorder="1" applyAlignment="1">
      <alignment horizontal="center"/>
    </xf>
    <xf numFmtId="0" fontId="0" fillId="0" borderId="27" xfId="0" applyBorder="1" applyAlignment="1">
      <alignment horizontal="center"/>
    </xf>
    <xf numFmtId="0" fontId="8" fillId="0" borderId="4" xfId="0" applyFont="1" applyBorder="1" applyAlignment="1">
      <alignment horizontal="center"/>
    </xf>
    <xf numFmtId="0" fontId="8" fillId="0" borderId="19" xfId="0" applyFont="1" applyBorder="1" applyAlignment="1">
      <alignment horizontal="center"/>
    </xf>
    <xf numFmtId="0" fontId="8" fillId="0" borderId="30" xfId="1" applyFont="1" applyBorder="1" applyAlignment="1">
      <alignment wrapText="1"/>
    </xf>
    <xf numFmtId="0" fontId="8" fillId="0" borderId="29" xfId="1" applyBorder="1" applyAlignment="1">
      <alignment wrapText="1"/>
    </xf>
    <xf numFmtId="0" fontId="8" fillId="0" borderId="4" xfId="1" applyBorder="1" applyAlignment="1">
      <alignment wrapText="1"/>
    </xf>
    <xf numFmtId="0" fontId="8" fillId="0" borderId="4" xfId="1" applyFont="1" applyBorder="1" applyAlignment="1">
      <alignment wrapText="1"/>
    </xf>
    <xf numFmtId="0" fontId="8" fillId="0" borderId="0" xfId="1" applyFont="1" applyAlignment="1">
      <alignment horizontal="left" wrapText="1"/>
    </xf>
    <xf numFmtId="0" fontId="8" fillId="0" borderId="5" xfId="1" applyFont="1" applyBorder="1" applyAlignment="1">
      <alignment horizontal="left" wrapText="1"/>
    </xf>
    <xf numFmtId="0" fontId="8" fillId="0" borderId="30" xfId="1" applyFont="1" applyBorder="1" applyAlignment="1">
      <alignment horizontal="left" wrapText="1"/>
    </xf>
    <xf numFmtId="0" fontId="8" fillId="0" borderId="31" xfId="1" applyFont="1" applyBorder="1" applyAlignment="1">
      <alignment horizontal="left" wrapText="1"/>
    </xf>
    <xf numFmtId="0" fontId="8" fillId="0" borderId="4" xfId="1" applyFont="1" applyBorder="1" applyAlignment="1">
      <alignment horizontal="left" wrapText="1"/>
    </xf>
    <xf numFmtId="0" fontId="8" fillId="0" borderId="0" xfId="1" applyFont="1" applyBorder="1" applyAlignment="1">
      <alignment horizontal="left" wrapText="1"/>
    </xf>
    <xf numFmtId="0" fontId="8" fillId="0" borderId="4" xfId="1" applyFont="1" applyBorder="1" applyAlignment="1">
      <alignment horizontal="left" vertical="top" wrapText="1"/>
    </xf>
    <xf numFmtId="0" fontId="8" fillId="0" borderId="0" xfId="1" applyFont="1" applyBorder="1" applyAlignment="1">
      <alignment horizontal="left" vertical="top" wrapText="1"/>
    </xf>
    <xf numFmtId="0" fontId="8" fillId="0" borderId="31" xfId="1" applyFont="1" applyBorder="1" applyAlignment="1">
      <alignment horizontal="left" vertical="top" wrapText="1"/>
    </xf>
    <xf numFmtId="0" fontId="8" fillId="0" borderId="29" xfId="1" applyFont="1" applyBorder="1" applyAlignment="1">
      <alignment horizontal="left"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0" fontId="8" fillId="0" borderId="4" xfId="1" applyBorder="1" applyAlignment="1">
      <alignment horizontal="left" wrapText="1"/>
    </xf>
    <xf numFmtId="0" fontId="8" fillId="0" borderId="0" xfId="1" applyBorder="1" applyAlignment="1">
      <alignment horizontal="left" wrapText="1"/>
    </xf>
    <xf numFmtId="0" fontId="8" fillId="0" borderId="29" xfId="1" applyFont="1" applyBorder="1" applyAlignment="1">
      <alignment horizontal="left" wrapText="1"/>
    </xf>
    <xf numFmtId="0" fontId="8" fillId="0" borderId="9" xfId="1" applyBorder="1" applyAlignment="1">
      <alignment wrapText="1"/>
    </xf>
    <xf numFmtId="0" fontId="8" fillId="0" borderId="11" xfId="1" applyBorder="1" applyAlignment="1">
      <alignment wrapText="1"/>
    </xf>
    <xf numFmtId="0" fontId="20" fillId="0" borderId="15" xfId="1" applyFont="1" applyBorder="1" applyAlignment="1">
      <alignment horizontal="center" wrapText="1"/>
    </xf>
    <xf numFmtId="0" fontId="8" fillId="0" borderId="30" xfId="0" applyFont="1" applyBorder="1" applyAlignment="1" applyProtection="1">
      <alignment horizontal="center"/>
    </xf>
    <xf numFmtId="0" fontId="8" fillId="0" borderId="31" xfId="0" applyFont="1" applyBorder="1" applyAlignment="1" applyProtection="1">
      <alignment horizontal="center"/>
    </xf>
    <xf numFmtId="0" fontId="8" fillId="0" borderId="27" xfId="0" applyFont="1" applyBorder="1" applyAlignment="1" applyProtection="1">
      <alignment horizontal="center"/>
    </xf>
    <xf numFmtId="0" fontId="8" fillId="0" borderId="4" xfId="0" applyFont="1" applyBorder="1" applyAlignment="1" applyProtection="1">
      <alignment horizontal="center"/>
    </xf>
    <xf numFmtId="0" fontId="8" fillId="0" borderId="197" xfId="0" applyFont="1" applyBorder="1" applyAlignment="1" applyProtection="1">
      <alignment horizontal="center"/>
    </xf>
    <xf numFmtId="0" fontId="8" fillId="0" borderId="0" xfId="0" applyFont="1" applyAlignment="1">
      <alignment horizontal="left"/>
    </xf>
    <xf numFmtId="0" fontId="8" fillId="0" borderId="31" xfId="0" applyFont="1" applyBorder="1" applyAlignment="1" applyProtection="1">
      <alignment horizontal="left"/>
    </xf>
    <xf numFmtId="0" fontId="8" fillId="0" borderId="29" xfId="0" applyFont="1" applyBorder="1" applyAlignment="1" applyProtection="1">
      <alignment horizontal="left"/>
    </xf>
    <xf numFmtId="0" fontId="8" fillId="0" borderId="19" xfId="0" applyFont="1" applyBorder="1" applyAlignment="1" applyProtection="1">
      <alignment horizontal="left"/>
    </xf>
    <xf numFmtId="0" fontId="8" fillId="0" borderId="25" xfId="0" applyFont="1" applyBorder="1" applyAlignment="1" applyProtection="1">
      <alignment horizontal="left"/>
    </xf>
    <xf numFmtId="0" fontId="20" fillId="0" borderId="30" xfId="1" applyFont="1" applyBorder="1" applyAlignment="1" applyProtection="1">
      <alignment horizontal="left"/>
    </xf>
    <xf numFmtId="0" fontId="20" fillId="0" borderId="31" xfId="1" applyFont="1" applyBorder="1" applyAlignment="1" applyProtection="1">
      <alignment horizontal="left"/>
    </xf>
    <xf numFmtId="0" fontId="20" fillId="0" borderId="4" xfId="1" applyFont="1" applyBorder="1" applyAlignment="1" applyProtection="1">
      <alignment horizontal="left"/>
    </xf>
    <xf numFmtId="0" fontId="20" fillId="0" borderId="0" xfId="1" applyFont="1" applyBorder="1" applyAlignment="1" applyProtection="1">
      <alignment horizontal="left"/>
    </xf>
    <xf numFmtId="0" fontId="8" fillId="0" borderId="0" xfId="1" applyFont="1" applyFill="1" applyAlignment="1" applyProtection="1">
      <alignment horizontal="left"/>
    </xf>
    <xf numFmtId="0" fontId="8" fillId="0" borderId="0" xfId="1" applyFont="1" applyAlignment="1" applyProtection="1">
      <alignment horizontal="center"/>
    </xf>
    <xf numFmtId="0" fontId="8" fillId="0" borderId="19" xfId="1" applyFont="1" applyBorder="1" applyAlignment="1" applyProtection="1">
      <alignment horizontal="center"/>
    </xf>
    <xf numFmtId="0" fontId="8" fillId="0" borderId="0" xfId="1" applyFont="1" applyBorder="1" applyAlignment="1" applyProtection="1">
      <alignment horizontal="center"/>
    </xf>
    <xf numFmtId="0" fontId="8" fillId="0" borderId="25" xfId="1" applyFont="1" applyBorder="1" applyAlignment="1" applyProtection="1">
      <alignment horizontal="center"/>
    </xf>
    <xf numFmtId="0" fontId="8" fillId="0" borderId="21" xfId="1" applyFont="1" applyBorder="1" applyAlignment="1" applyProtection="1">
      <alignment horizontal="center"/>
    </xf>
    <xf numFmtId="0" fontId="8" fillId="0" borderId="10" xfId="1" applyFont="1" applyBorder="1" applyAlignment="1" applyProtection="1">
      <alignment horizontal="center"/>
    </xf>
    <xf numFmtId="0" fontId="8" fillId="0" borderId="26" xfId="1" applyFont="1" applyBorder="1" applyAlignment="1" applyProtection="1">
      <alignment horizontal="center"/>
    </xf>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0" xfId="1" applyFont="1" applyFill="1" applyAlignment="1">
      <alignment wrapText="1"/>
    </xf>
    <xf numFmtId="0" fontId="8" fillId="0" borderId="5" xfId="1" applyFont="1" applyFill="1" applyBorder="1" applyAlignment="1">
      <alignment wrapText="1"/>
    </xf>
    <xf numFmtId="0" fontId="8" fillId="0" borderId="10" xfId="1" applyFont="1" applyFill="1" applyBorder="1" applyAlignment="1">
      <alignment wrapText="1"/>
    </xf>
    <xf numFmtId="0" fontId="8" fillId="0" borderId="11" xfId="1" applyFont="1" applyFill="1" applyBorder="1" applyAlignment="1">
      <alignment wrapText="1"/>
    </xf>
    <xf numFmtId="0" fontId="8" fillId="0" borderId="30" xfId="0" applyFont="1" applyBorder="1" applyAlignment="1">
      <alignment wrapText="1"/>
    </xf>
    <xf numFmtId="37" fontId="8" fillId="0" borderId="0" xfId="0" applyNumberFormat="1" applyFont="1" applyAlignment="1" applyProtection="1">
      <alignment horizontal="center"/>
    </xf>
    <xf numFmtId="0" fontId="8" fillId="0" borderId="0" xfId="1" applyAlignment="1">
      <alignment horizontal="center"/>
    </xf>
    <xf numFmtId="0" fontId="8" fillId="0" borderId="0" xfId="1" applyFont="1" applyFill="1" applyBorder="1" applyAlignment="1" applyProtection="1">
      <alignment horizontal="center"/>
    </xf>
    <xf numFmtId="0" fontId="8" fillId="0" borderId="44" xfId="1" applyFont="1" applyBorder="1" applyAlignment="1" applyProtection="1">
      <alignment horizontal="center"/>
    </xf>
    <xf numFmtId="0" fontId="8" fillId="0" borderId="181" xfId="1" applyFont="1" applyBorder="1" applyAlignment="1" applyProtection="1">
      <alignment horizontal="center"/>
    </xf>
    <xf numFmtId="0" fontId="20" fillId="0" borderId="223" xfId="1" applyFont="1" applyBorder="1" applyAlignment="1" applyProtection="1">
      <alignment horizontal="center"/>
    </xf>
    <xf numFmtId="0" fontId="20" fillId="0" borderId="42" xfId="1" applyFont="1" applyBorder="1" applyAlignment="1" applyProtection="1">
      <alignment horizontal="center"/>
    </xf>
    <xf numFmtId="0" fontId="20" fillId="0" borderId="39" xfId="1" applyFont="1" applyBorder="1" applyAlignment="1" applyProtection="1">
      <alignment horizontal="center"/>
    </xf>
    <xf numFmtId="0" fontId="8" fillId="24" borderId="223" xfId="1" applyFont="1" applyFill="1" applyBorder="1" applyAlignment="1" applyProtection="1">
      <alignment horizontal="center"/>
    </xf>
    <xf numFmtId="0" fontId="8" fillId="24" borderId="45" xfId="1" applyFont="1" applyFill="1" applyBorder="1" applyAlignment="1" applyProtection="1">
      <alignment horizontal="center"/>
    </xf>
    <xf numFmtId="0" fontId="20" fillId="0" borderId="221" xfId="1" applyFont="1" applyBorder="1" applyAlignment="1" applyProtection="1">
      <alignment horizontal="center"/>
    </xf>
    <xf numFmtId="0" fontId="20" fillId="0" borderId="25" xfId="1" applyFont="1" applyBorder="1" applyAlignment="1" applyProtection="1">
      <alignment horizontal="center"/>
    </xf>
    <xf numFmtId="0" fontId="20" fillId="0" borderId="222" xfId="1" applyFont="1" applyBorder="1" applyAlignment="1" applyProtection="1">
      <alignment horizontal="center"/>
    </xf>
    <xf numFmtId="0" fontId="20" fillId="0" borderId="26" xfId="1" applyFont="1" applyBorder="1" applyAlignment="1" applyProtection="1">
      <alignment horizontal="center"/>
    </xf>
    <xf numFmtId="5" fontId="8" fillId="0" borderId="223" xfId="1" applyNumberFormat="1" applyFont="1" applyBorder="1" applyAlignment="1" applyProtection="1"/>
    <xf numFmtId="5" fontId="8" fillId="0" borderId="45" xfId="1" applyNumberFormat="1" applyFont="1" applyBorder="1" applyAlignment="1" applyProtection="1"/>
    <xf numFmtId="0" fontId="20" fillId="0" borderId="220" xfId="1" applyFont="1" applyBorder="1" applyAlignment="1" applyProtection="1">
      <alignment horizontal="center"/>
    </xf>
    <xf numFmtId="0" fontId="20" fillId="0" borderId="27" xfId="1" applyFont="1" applyBorder="1" applyAlignment="1" applyProtection="1">
      <alignment horizontal="center"/>
    </xf>
    <xf numFmtId="0" fontId="8" fillId="0" borderId="220" xfId="1" applyFont="1" applyFill="1" applyBorder="1" applyAlignment="1" applyProtection="1">
      <alignment horizontal="center"/>
    </xf>
    <xf numFmtId="0" fontId="8" fillId="0" borderId="31" xfId="1" applyFont="1" applyFill="1" applyBorder="1" applyAlignment="1" applyProtection="1">
      <alignment horizontal="center"/>
    </xf>
    <xf numFmtId="0" fontId="8" fillId="0" borderId="29" xfId="1" applyFont="1" applyFill="1" applyBorder="1" applyAlignment="1" applyProtection="1">
      <alignment horizontal="center"/>
    </xf>
    <xf numFmtId="0" fontId="8" fillId="0" borderId="30" xfId="1" applyFont="1" applyFill="1" applyBorder="1" applyAlignment="1" applyProtection="1">
      <alignment horizontal="center"/>
    </xf>
    <xf numFmtId="0" fontId="8" fillId="0" borderId="217" xfId="1" applyFont="1" applyFill="1" applyBorder="1" applyAlignment="1" applyProtection="1">
      <alignment horizontal="center"/>
    </xf>
    <xf numFmtId="0" fontId="8" fillId="0" borderId="9" xfId="1" applyFont="1" applyBorder="1" applyAlignment="1" applyProtection="1">
      <alignment horizontal="center"/>
    </xf>
    <xf numFmtId="0" fontId="8" fillId="0" borderId="11" xfId="1" applyFont="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179" fontId="8" fillId="0" borderId="44" xfId="2" applyNumberFormat="1" applyFont="1" applyBorder="1" applyAlignment="1" applyProtection="1"/>
    <xf numFmtId="179" fontId="8" fillId="0" borderId="85" xfId="2" applyNumberFormat="1" applyFont="1" applyBorder="1" applyAlignment="1" applyProtection="1"/>
    <xf numFmtId="0" fontId="8" fillId="0" borderId="78" xfId="0" applyFont="1" applyBorder="1" applyAlignment="1" applyProtection="1">
      <alignment horizontal="left"/>
    </xf>
    <xf numFmtId="0" fontId="8" fillId="0" borderId="79" xfId="0" applyFont="1" applyBorder="1" applyAlignment="1" applyProtection="1">
      <alignment horizontal="left"/>
    </xf>
    <xf numFmtId="0" fontId="8" fillId="0" borderId="19" xfId="0" applyFont="1" applyBorder="1" applyAlignment="1" applyProtection="1">
      <alignment horizontal="center"/>
    </xf>
    <xf numFmtId="0" fontId="8" fillId="0" borderId="81" xfId="0" applyFont="1" applyBorder="1" applyAlignment="1" applyProtection="1">
      <alignment horizontal="center"/>
    </xf>
    <xf numFmtId="164" fontId="8" fillId="0" borderId="21" xfId="0" applyNumberFormat="1" applyFont="1" applyBorder="1" applyAlignment="1" applyProtection="1">
      <alignment horizontal="left"/>
    </xf>
    <xf numFmtId="164" fontId="8" fillId="0" borderId="83" xfId="0" applyNumberFormat="1" applyFont="1" applyBorder="1" applyAlignment="1" applyProtection="1">
      <alignment horizontal="left"/>
    </xf>
    <xf numFmtId="0" fontId="20" fillId="0" borderId="159" xfId="0" applyFont="1" applyBorder="1" applyAlignment="1" applyProtection="1">
      <alignment horizontal="center"/>
    </xf>
    <xf numFmtId="0" fontId="20" fillId="0" borderId="155" xfId="0" applyFont="1" applyBorder="1" applyAlignment="1" applyProtection="1">
      <alignment horizontal="center"/>
    </xf>
    <xf numFmtId="0" fontId="20" fillId="0" borderId="131" xfId="0" applyFont="1" applyBorder="1" applyAlignment="1" applyProtection="1">
      <alignment horizontal="center"/>
    </xf>
    <xf numFmtId="0" fontId="20" fillId="0" borderId="164" xfId="0" applyFont="1" applyBorder="1" applyAlignment="1" applyProtection="1">
      <alignment horizontal="center"/>
    </xf>
    <xf numFmtId="0" fontId="20" fillId="0" borderId="167" xfId="0" applyFont="1" applyBorder="1" applyAlignment="1" applyProtection="1">
      <alignment horizontal="center"/>
    </xf>
    <xf numFmtId="0" fontId="20" fillId="0" borderId="168" xfId="0" applyFont="1" applyBorder="1" applyAlignment="1" applyProtection="1">
      <alignment horizontal="center"/>
    </xf>
    <xf numFmtId="0" fontId="20" fillId="0" borderId="132" xfId="0" applyFont="1" applyBorder="1" applyAlignment="1" applyProtection="1">
      <alignment horizontal="center"/>
    </xf>
    <xf numFmtId="0" fontId="56" fillId="0" borderId="166" xfId="0" applyFont="1" applyBorder="1" applyAlignment="1">
      <alignment horizontal="center"/>
    </xf>
    <xf numFmtId="0" fontId="0" fillId="0" borderId="92" xfId="0" applyBorder="1" applyAlignment="1"/>
    <xf numFmtId="0" fontId="8" fillId="0" borderId="97" xfId="0" applyFont="1" applyBorder="1" applyAlignment="1" applyProtection="1">
      <alignment horizontal="center"/>
    </xf>
    <xf numFmtId="0" fontId="0" fillId="0" borderId="81" xfId="0" applyBorder="1" applyAlignment="1"/>
    <xf numFmtId="0" fontId="8" fillId="0" borderId="161" xfId="0" applyFont="1" applyBorder="1" applyAlignment="1" applyProtection="1">
      <alignment horizontal="center"/>
    </xf>
    <xf numFmtId="0" fontId="0" fillId="0" borderId="83" xfId="0" applyBorder="1" applyAlignment="1"/>
    <xf numFmtId="0" fontId="8" fillId="0" borderId="44" xfId="0" applyFont="1" applyFill="1" applyBorder="1" applyAlignment="1" applyProtection="1"/>
    <xf numFmtId="0" fontId="8" fillId="0" borderId="85" xfId="0" applyFont="1" applyFill="1" applyBorder="1" applyAlignment="1" applyProtection="1"/>
    <xf numFmtId="0" fontId="8" fillId="0" borderId="44" xfId="0" applyFont="1" applyBorder="1" applyAlignment="1" applyProtection="1"/>
    <xf numFmtId="0" fontId="8" fillId="0" borderId="85" xfId="0" applyFont="1" applyBorder="1" applyAlignment="1" applyProtection="1"/>
    <xf numFmtId="0" fontId="8" fillId="0" borderId="21" xfId="0" applyFont="1" applyBorder="1" applyAlignment="1" applyProtection="1"/>
    <xf numFmtId="0" fontId="8" fillId="0" borderId="83" xfId="0" applyFont="1" applyBorder="1" applyAlignment="1" applyProtection="1"/>
    <xf numFmtId="0" fontId="8" fillId="0" borderId="44" xfId="0" applyFont="1" applyFill="1" applyBorder="1" applyAlignment="1" applyProtection="1">
      <alignment horizontal="center"/>
    </xf>
    <xf numFmtId="0" fontId="8" fillId="0" borderId="42" xfId="0" applyFont="1" applyFill="1" applyBorder="1" applyAlignment="1" applyProtection="1">
      <alignment horizontal="center"/>
    </xf>
    <xf numFmtId="0" fontId="8" fillId="0" borderId="45" xfId="0" applyFont="1" applyFill="1" applyBorder="1" applyAlignment="1" applyProtection="1">
      <alignment horizontal="center"/>
    </xf>
    <xf numFmtId="0" fontId="8" fillId="0" borderId="117" xfId="0" applyFont="1" applyBorder="1" applyAlignment="1" applyProtection="1"/>
    <xf numFmtId="0" fontId="8" fillId="0" borderId="149" xfId="0" applyFont="1" applyBorder="1" applyAlignment="1" applyProtection="1"/>
    <xf numFmtId="0" fontId="8" fillId="0" borderId="0" xfId="0" applyFont="1" applyBorder="1" applyAlignment="1" applyProtection="1"/>
    <xf numFmtId="0" fontId="8" fillId="0" borderId="81" xfId="0" applyFont="1" applyBorder="1" applyAlignment="1" applyProtection="1"/>
    <xf numFmtId="179" fontId="8" fillId="0" borderId="44" xfId="0" applyNumberFormat="1" applyFont="1" applyBorder="1" applyAlignment="1" applyProtection="1"/>
    <xf numFmtId="0" fontId="8" fillId="0" borderId="31" xfId="0" applyFont="1" applyBorder="1" applyAlignment="1" applyProtection="1"/>
    <xf numFmtId="0" fontId="8" fillId="0" borderId="111" xfId="0" applyFont="1" applyBorder="1" applyAlignment="1" applyProtection="1"/>
    <xf numFmtId="0" fontId="8" fillId="0" borderId="133" xfId="0" applyFont="1" applyBorder="1" applyAlignment="1" applyProtection="1"/>
    <xf numFmtId="0" fontId="0" fillId="0" borderId="75" xfId="0" applyBorder="1" applyAlignment="1">
      <alignment horizontal="left"/>
    </xf>
    <xf numFmtId="0" fontId="0" fillId="0" borderId="79" xfId="0" applyBorder="1" applyAlignment="1">
      <alignment horizontal="left"/>
    </xf>
    <xf numFmtId="0" fontId="0" fillId="0" borderId="25" xfId="0" applyBorder="1" applyAlignment="1">
      <alignment horizontal="left"/>
    </xf>
    <xf numFmtId="0" fontId="0" fillId="0" borderId="81" xfId="0" applyBorder="1" applyAlignment="1">
      <alignment horizontal="left"/>
    </xf>
    <xf numFmtId="0" fontId="0" fillId="0" borderId="158" xfId="0" applyBorder="1" applyAlignment="1"/>
    <xf numFmtId="0" fontId="0" fillId="0" borderId="142" xfId="0" applyBorder="1" applyAlignment="1"/>
    <xf numFmtId="0" fontId="0" fillId="0" borderId="136" xfId="0" applyBorder="1" applyAlignment="1"/>
    <xf numFmtId="179" fontId="0" fillId="0" borderId="159" xfId="0" applyNumberFormat="1" applyFill="1" applyBorder="1" applyAlignment="1">
      <alignment horizontal="center"/>
    </xf>
    <xf numFmtId="179" fontId="0" fillId="0" borderId="131" xfId="0" applyNumberFormat="1" applyFill="1" applyBorder="1" applyAlignment="1">
      <alignment horizontal="center"/>
    </xf>
    <xf numFmtId="179" fontId="8" fillId="0" borderId="133" xfId="2" applyNumberFormat="1" applyFont="1" applyBorder="1" applyAlignment="1" applyProtection="1"/>
    <xf numFmtId="179" fontId="8" fillId="0" borderId="21" xfId="2" applyNumberFormat="1" applyFont="1" applyBorder="1" applyAlignment="1" applyProtection="1"/>
    <xf numFmtId="179" fontId="8" fillId="0" borderId="136" xfId="2" applyNumberFormat="1" applyFont="1" applyBorder="1" applyAlignment="1" applyProtection="1"/>
    <xf numFmtId="0" fontId="8" fillId="0" borderId="32" xfId="0" applyFont="1" applyBorder="1" applyAlignment="1" applyProtection="1"/>
    <xf numFmtId="0" fontId="0" fillId="0" borderId="86" xfId="0" applyBorder="1" applyAlignment="1"/>
    <xf numFmtId="179" fontId="8" fillId="0" borderId="21" xfId="0" applyNumberFormat="1" applyFont="1" applyBorder="1" applyAlignment="1" applyProtection="1"/>
    <xf numFmtId="0" fontId="8" fillId="0" borderId="112" xfId="0" applyFont="1" applyBorder="1" applyAlignment="1" applyProtection="1"/>
    <xf numFmtId="0" fontId="8" fillId="0" borderId="97" xfId="0" applyFont="1" applyBorder="1" applyAlignment="1" applyProtection="1"/>
    <xf numFmtId="0" fontId="8" fillId="0" borderId="169" xfId="0" applyFont="1" applyBorder="1" applyAlignment="1" applyProtection="1"/>
    <xf numFmtId="0" fontId="8" fillId="0" borderId="170" xfId="0" applyFont="1" applyBorder="1" applyAlignment="1" applyProtection="1"/>
    <xf numFmtId="0" fontId="0" fillId="0" borderId="81" xfId="0" applyBorder="1" applyAlignment="1">
      <alignment horizontal="center"/>
    </xf>
    <xf numFmtId="0" fontId="8" fillId="0" borderId="133" xfId="0" applyFont="1" applyFill="1" applyBorder="1" applyAlignment="1" applyProtection="1"/>
    <xf numFmtId="0" fontId="8" fillId="0" borderId="136" xfId="0" applyFont="1" applyBorder="1" applyAlignment="1" applyProtection="1"/>
    <xf numFmtId="0" fontId="9" fillId="0" borderId="0" xfId="0" applyFont="1" applyAlignment="1" applyProtection="1">
      <alignment horizontal="center"/>
    </xf>
    <xf numFmtId="0" fontId="9" fillId="0" borderId="61" xfId="0" applyFont="1" applyBorder="1" applyAlignment="1" applyProtection="1">
      <alignment horizontal="center"/>
    </xf>
    <xf numFmtId="0" fontId="9" fillId="0" borderId="59" xfId="0" applyFont="1" applyBorder="1" applyAlignment="1" applyProtection="1">
      <alignment horizontal="center"/>
    </xf>
    <xf numFmtId="0" fontId="9" fillId="0" borderId="60" xfId="0" applyFont="1" applyBorder="1" applyAlignment="1" applyProtection="1">
      <alignment horizontal="center"/>
    </xf>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8" fillId="0" borderId="171" xfId="0" applyFont="1" applyBorder="1" applyAlignment="1" applyProtection="1">
      <alignment horizontal="center"/>
    </xf>
    <xf numFmtId="0" fontId="56" fillId="0" borderId="159" xfId="0" applyFont="1" applyBorder="1" applyAlignment="1">
      <alignment horizontal="center"/>
    </xf>
    <xf numFmtId="0" fontId="56" fillId="0" borderId="155" xfId="0" applyFont="1" applyBorder="1" applyAlignment="1">
      <alignment horizontal="center"/>
    </xf>
    <xf numFmtId="0" fontId="56" fillId="0" borderId="131" xfId="0" applyFont="1" applyBorder="1" applyAlignment="1">
      <alignment horizontal="center"/>
    </xf>
    <xf numFmtId="0" fontId="8" fillId="0" borderId="87" xfId="0" applyFont="1" applyBorder="1" applyAlignment="1" applyProtection="1">
      <alignment horizontal="center"/>
    </xf>
    <xf numFmtId="0" fontId="8" fillId="0" borderId="88" xfId="0" applyFont="1" applyBorder="1" applyAlignment="1" applyProtection="1">
      <alignment horizontal="center"/>
    </xf>
    <xf numFmtId="0" fontId="8" fillId="0" borderId="89" xfId="0" applyFont="1" applyBorder="1" applyAlignment="1" applyProtection="1">
      <alignment horizontal="center"/>
    </xf>
  </cellXfs>
  <cellStyles count="27">
    <cellStyle name="Comma" xfId="2" builtinId="3"/>
    <cellStyle name="Comma 2" xfId="14"/>
    <cellStyle name="Comma 2 2" xfId="23"/>
    <cellStyle name="Comma 30" xfId="17"/>
    <cellStyle name="Comma 4" xfId="20"/>
    <cellStyle name="Normal" xfId="0" builtinId="0"/>
    <cellStyle name="Normal - Style1" xfId="7"/>
    <cellStyle name="Normal 11" xfId="9"/>
    <cellStyle name="Normal 11 10" xfId="6"/>
    <cellStyle name="Normal 180" xfId="21"/>
    <cellStyle name="Normal 2" xfId="1"/>
    <cellStyle name="Normal 2 2" xfId="16"/>
    <cellStyle name="Normal 2 25" xfId="4"/>
    <cellStyle name="Normal 2 3" xfId="24"/>
    <cellStyle name="Normal 3" xfId="10"/>
    <cellStyle name="Normal 3 2" xfId="25"/>
    <cellStyle name="Normal 4" xfId="11"/>
    <cellStyle name="Normal 4 2" xfId="22"/>
    <cellStyle name="Normal 47" xfId="18"/>
    <cellStyle name="Normal 5" xfId="12"/>
    <cellStyle name="Normal 6" xfId="13"/>
    <cellStyle name="Normal 6 2" xfId="19"/>
    <cellStyle name="Normal 7" xfId="5"/>
    <cellStyle name="Normal 8" xfId="15"/>
    <cellStyle name="Percent" xfId="3" builtinId="5"/>
    <cellStyle name="Percent 162" xfId="8"/>
    <cellStyle name="Percent 2"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2.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1.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2%20Regulatory%20Reporting%20Group/CY%202015/State%20Reporting/NIMO/Q4%202015/NIMO%20PSC%20fercform%201%20-%20revised%2012%2015%20-%20me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288wk/Documents/USOA%20Format%20assesment/PSC%20fercform%20with%20revisions%20based%20on%20FERC%20form%201%20changes%209-26-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288wk/Desktop/Copy%20of%20ferc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efreshError="1"/>
      <sheetData sheetId="1">
        <row r="25">
          <cell r="C25" t="str">
            <v xml:space="preserve"> Niagara Mohawk Power Corporation </v>
          </cell>
        </row>
        <row r="38">
          <cell r="C38" t="str">
            <v>December 31, 2015</v>
          </cell>
        </row>
        <row r="40">
          <cell r="C40" t="str">
            <v>March 30, 2016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tabSelected="1" defaultGridColor="0" view="pageBreakPreview" topLeftCell="A5" colorId="8" zoomScale="50" zoomScaleNormal="50" zoomScaleSheetLayoutView="50" workbookViewId="0">
      <selection activeCell="F25" sqref="F25"/>
    </sheetView>
  </sheetViews>
  <sheetFormatPr defaultColWidth="9.6640625" defaultRowHeight="15"/>
  <cols>
    <col min="1" max="1" width="35.6640625" style="6" customWidth="1"/>
    <col min="2" max="2" width="3.6640625" style="6" customWidth="1"/>
    <col min="3" max="3" width="39.6640625" style="6" customWidth="1"/>
    <col min="4" max="4" width="2.6640625" style="6" customWidth="1"/>
    <col min="5" max="5" width="24.6640625" style="6" customWidth="1"/>
    <col min="6" max="8" width="9.6640625" style="6"/>
    <col min="9" max="9" width="19.5546875" style="6" bestFit="1" customWidth="1"/>
    <col min="10" max="16384" width="9.6640625" style="6"/>
  </cols>
  <sheetData>
    <row r="1" spans="1:9" ht="40.9" customHeight="1">
      <c r="A1" s="749" t="s">
        <v>1610</v>
      </c>
      <c r="B1" s="749"/>
      <c r="C1" s="749"/>
      <c r="D1" s="661"/>
      <c r="F1" s="5"/>
      <c r="G1" s="661"/>
      <c r="H1" s="5"/>
      <c r="I1" s="5"/>
    </row>
    <row r="2" spans="1:9" ht="43.15" customHeight="1">
      <c r="A2" s="749" t="s">
        <v>1611</v>
      </c>
      <c r="B2" s="749"/>
      <c r="C2" s="749"/>
      <c r="D2" s="661"/>
      <c r="F2" s="5"/>
      <c r="G2" s="661"/>
      <c r="H2" s="5"/>
      <c r="I2" s="5"/>
    </row>
    <row r="3" spans="1:9" ht="19.899999999999999" customHeight="1">
      <c r="A3" s="1"/>
      <c r="B3" s="1"/>
      <c r="C3" s="661"/>
      <c r="D3" s="661"/>
      <c r="F3" s="5"/>
      <c r="G3" s="5"/>
      <c r="H3" s="5"/>
      <c r="I3" s="5"/>
    </row>
    <row r="4" spans="1:9" ht="19.899999999999999" customHeight="1">
      <c r="A4" s="662" t="s">
        <v>1612</v>
      </c>
      <c r="B4" s="662"/>
      <c r="C4" s="661"/>
      <c r="D4" s="661"/>
      <c r="F4" s="5"/>
      <c r="G4" s="5"/>
      <c r="H4" s="5"/>
      <c r="I4" s="5"/>
    </row>
    <row r="5" spans="1:9" ht="28.9" customHeight="1">
      <c r="A5" s="662" t="s">
        <v>1613</v>
      </c>
      <c r="B5" s="662"/>
      <c r="C5" s="661"/>
      <c r="D5" s="661"/>
      <c r="F5" s="5"/>
      <c r="G5" s="5"/>
      <c r="H5" s="5"/>
      <c r="I5" s="5"/>
    </row>
    <row r="6" spans="1:9" ht="29.45" customHeight="1">
      <c r="A6" s="663" t="str">
        <f>A46</f>
        <v>Year ended December 31, 2015</v>
      </c>
      <c r="B6" s="663"/>
      <c r="C6" s="661"/>
      <c r="D6" s="661"/>
      <c r="F6" s="5"/>
      <c r="G6" s="5"/>
      <c r="H6" s="5"/>
      <c r="I6" s="5"/>
    </row>
    <row r="7" spans="1:9" ht="14.45" customHeight="1">
      <c r="A7" s="5"/>
      <c r="B7" s="5"/>
      <c r="C7" s="5"/>
      <c r="D7" s="5"/>
      <c r="F7" s="5"/>
      <c r="G7" s="5"/>
      <c r="H7" s="5"/>
      <c r="I7" s="5"/>
    </row>
    <row r="8" spans="1:9" ht="22.9" customHeight="1">
      <c r="A8" s="747" t="s">
        <v>1614</v>
      </c>
      <c r="B8" s="750"/>
      <c r="C8" s="5"/>
      <c r="F8" s="5"/>
      <c r="G8" s="2"/>
      <c r="H8" s="5"/>
      <c r="I8" s="5"/>
    </row>
    <row r="9" spans="1:9" ht="18" customHeight="1">
      <c r="B9" s="766">
        <v>1</v>
      </c>
      <c r="C9" s="767" t="s">
        <v>1615</v>
      </c>
      <c r="D9" s="745"/>
      <c r="F9" s="5"/>
      <c r="G9" s="5"/>
      <c r="H9" s="5"/>
      <c r="I9" s="5"/>
    </row>
    <row r="10" spans="1:9" ht="18" customHeight="1">
      <c r="B10" s="766"/>
      <c r="C10" s="768" t="s">
        <v>1616</v>
      </c>
      <c r="D10" s="745"/>
      <c r="F10" s="661"/>
      <c r="G10" s="5"/>
      <c r="H10" s="5"/>
      <c r="I10" s="5"/>
    </row>
    <row r="11" spans="1:9" ht="18" customHeight="1">
      <c r="B11" s="766"/>
      <c r="C11" s="4"/>
      <c r="D11" s="5"/>
      <c r="F11" s="5"/>
      <c r="G11" s="5"/>
      <c r="H11" s="5"/>
      <c r="I11" s="5"/>
    </row>
    <row r="12" spans="1:9" ht="21.6" customHeight="1">
      <c r="B12" s="766">
        <v>2</v>
      </c>
      <c r="C12" s="1249" t="s">
        <v>1023</v>
      </c>
      <c r="D12" s="661"/>
      <c r="F12" s="661"/>
      <c r="G12" s="661"/>
      <c r="H12" s="662"/>
      <c r="I12" s="5"/>
    </row>
    <row r="13" spans="1:9" ht="18" customHeight="1">
      <c r="B13" s="666"/>
      <c r="C13" s="767" t="s">
        <v>2869</v>
      </c>
      <c r="D13" s="5"/>
      <c r="F13" s="5"/>
      <c r="G13" s="5"/>
      <c r="H13" s="662"/>
      <c r="I13" s="5"/>
    </row>
    <row r="14" spans="1:9" ht="18" customHeight="1">
      <c r="B14" s="666"/>
      <c r="C14" s="767" t="s">
        <v>2870</v>
      </c>
      <c r="D14" s="5"/>
      <c r="F14" s="5"/>
      <c r="G14" s="661"/>
      <c r="H14" s="663"/>
      <c r="I14" s="5"/>
    </row>
    <row r="15" spans="1:9" ht="13.15" customHeight="1">
      <c r="A15" s="5"/>
      <c r="B15" s="5"/>
      <c r="C15" s="744"/>
      <c r="D15" s="5"/>
      <c r="F15" s="5"/>
      <c r="G15" s="5"/>
      <c r="H15" s="5"/>
      <c r="I15" s="5"/>
    </row>
    <row r="16" spans="1:9" ht="23.45" customHeight="1">
      <c r="A16" s="5"/>
      <c r="B16" s="5"/>
      <c r="C16" s="748" t="s">
        <v>2871</v>
      </c>
      <c r="D16" s="664"/>
      <c r="F16" s="5"/>
      <c r="G16" s="5"/>
      <c r="H16" s="5"/>
      <c r="I16" s="5"/>
    </row>
    <row r="17" spans="1:249" ht="13.15" customHeight="1">
      <c r="A17" s="3"/>
      <c r="B17" s="3"/>
      <c r="C17" s="746"/>
      <c r="F17" s="5"/>
      <c r="G17" s="5"/>
      <c r="H17" s="5"/>
    </row>
    <row r="18" spans="1:249" ht="13.5" customHeight="1">
      <c r="A18" s="5"/>
      <c r="B18" s="5"/>
      <c r="C18" s="744"/>
      <c r="D18" s="5"/>
      <c r="F18" s="5"/>
      <c r="G18" s="5"/>
      <c r="H18" s="5"/>
      <c r="I18" s="5"/>
    </row>
    <row r="19" spans="1:249" ht="13.5" customHeight="1">
      <c r="A19" s="5"/>
      <c r="B19" s="5"/>
      <c r="C19" s="744"/>
      <c r="D19" s="5"/>
      <c r="F19" s="5"/>
      <c r="G19" s="5"/>
      <c r="H19" s="5"/>
      <c r="I19" s="5"/>
    </row>
    <row r="20" spans="1:249" ht="13.5" customHeight="1">
      <c r="A20" s="5"/>
      <c r="B20" s="5"/>
      <c r="C20" s="744"/>
      <c r="D20" s="5"/>
      <c r="F20" s="5"/>
      <c r="G20" s="5"/>
      <c r="H20" s="5"/>
      <c r="I20" s="5"/>
    </row>
    <row r="21" spans="1:249" ht="13.15" customHeight="1">
      <c r="A21" s="5"/>
      <c r="B21" s="5"/>
      <c r="C21" s="744"/>
      <c r="D21" s="5"/>
      <c r="F21" s="5"/>
      <c r="G21" s="5"/>
      <c r="H21" s="5"/>
      <c r="I21" s="5"/>
    </row>
    <row r="22" spans="1:249" ht="15" customHeight="1">
      <c r="A22" s="765"/>
      <c r="B22" s="765"/>
      <c r="C22" s="665" t="s">
        <v>2872</v>
      </c>
      <c r="D22" s="755"/>
      <c r="F22" s="4"/>
      <c r="G22" s="5"/>
      <c r="H22" s="5"/>
      <c r="I22" s="5"/>
    </row>
    <row r="23" spans="1:249" ht="15" customHeight="1">
      <c r="A23" s="752"/>
      <c r="B23" s="752"/>
      <c r="C23" s="752"/>
      <c r="D23" s="752"/>
      <c r="E23" s="4"/>
      <c r="F23" s="4"/>
      <c r="G23" s="5"/>
      <c r="H23" s="5"/>
      <c r="I23" s="5"/>
    </row>
    <row r="24" spans="1:249" ht="15" customHeight="1">
      <c r="A24" s="752"/>
      <c r="B24" s="752"/>
      <c r="C24" s="752"/>
      <c r="D24" s="752"/>
      <c r="E24" s="4"/>
      <c r="F24" s="4"/>
      <c r="G24" s="4"/>
      <c r="H24" s="4"/>
      <c r="I24" s="4"/>
      <c r="J24" s="666"/>
      <c r="K24" s="666"/>
      <c r="L24" s="666"/>
      <c r="M24" s="666"/>
      <c r="N24" s="666"/>
      <c r="O24" s="666"/>
      <c r="P24" s="666"/>
      <c r="Q24" s="666"/>
      <c r="R24" s="666"/>
      <c r="S24" s="666"/>
      <c r="T24" s="666"/>
      <c r="U24" s="666"/>
      <c r="V24" s="666"/>
      <c r="W24" s="666"/>
      <c r="X24" s="666"/>
      <c r="Y24" s="666"/>
      <c r="Z24" s="666"/>
      <c r="AA24" s="666"/>
      <c r="AB24" s="666"/>
      <c r="AC24" s="666"/>
      <c r="AD24" s="666"/>
      <c r="AE24" s="666"/>
      <c r="AF24" s="666"/>
      <c r="AG24" s="666"/>
      <c r="AH24" s="666"/>
      <c r="AI24" s="666"/>
      <c r="AJ24" s="666"/>
      <c r="AK24" s="666"/>
      <c r="AL24" s="666"/>
      <c r="AM24" s="666"/>
      <c r="AN24" s="666"/>
      <c r="AO24" s="666"/>
      <c r="AP24" s="666"/>
      <c r="AQ24" s="666"/>
      <c r="AR24" s="666"/>
      <c r="AS24" s="666"/>
      <c r="AT24" s="666"/>
      <c r="AU24" s="666"/>
      <c r="AV24" s="666"/>
      <c r="AW24" s="666"/>
      <c r="AX24" s="666"/>
      <c r="AY24" s="666"/>
      <c r="AZ24" s="666"/>
      <c r="BA24" s="666"/>
      <c r="BB24" s="666"/>
      <c r="BC24" s="666"/>
      <c r="BD24" s="666"/>
      <c r="BE24" s="666"/>
      <c r="BF24" s="666"/>
      <c r="BG24" s="666"/>
      <c r="BH24" s="666"/>
      <c r="BI24" s="666"/>
      <c r="BJ24" s="666"/>
      <c r="BK24" s="666"/>
      <c r="BL24" s="666"/>
      <c r="BM24" s="666"/>
      <c r="BN24" s="666"/>
      <c r="BO24" s="666"/>
      <c r="BP24" s="666"/>
      <c r="BQ24" s="666"/>
      <c r="BR24" s="666"/>
      <c r="BS24" s="666"/>
      <c r="BT24" s="666"/>
      <c r="BU24" s="666"/>
      <c r="BV24" s="666"/>
      <c r="BW24" s="666"/>
      <c r="BX24" s="666"/>
      <c r="BY24" s="666"/>
      <c r="BZ24" s="666"/>
      <c r="CA24" s="666"/>
      <c r="CB24" s="666"/>
      <c r="CC24" s="666"/>
      <c r="CD24" s="666"/>
      <c r="CE24" s="666"/>
      <c r="CF24" s="666"/>
      <c r="CG24" s="666"/>
      <c r="CH24" s="666"/>
      <c r="CI24" s="666"/>
      <c r="CJ24" s="666"/>
      <c r="CK24" s="666"/>
      <c r="CL24" s="666"/>
      <c r="CM24" s="666"/>
      <c r="CN24" s="666"/>
      <c r="CO24" s="666"/>
      <c r="CP24" s="666"/>
      <c r="CQ24" s="666"/>
      <c r="CR24" s="666"/>
      <c r="CS24" s="666"/>
      <c r="CT24" s="666"/>
      <c r="CU24" s="666"/>
      <c r="CV24" s="666"/>
      <c r="CW24" s="666"/>
      <c r="CX24" s="666"/>
      <c r="CY24" s="666"/>
      <c r="CZ24" s="666"/>
      <c r="DA24" s="666"/>
      <c r="DB24" s="666"/>
      <c r="DC24" s="666"/>
      <c r="DD24" s="666"/>
      <c r="DE24" s="666"/>
      <c r="DF24" s="666"/>
      <c r="DG24" s="666"/>
      <c r="DH24" s="666"/>
      <c r="DI24" s="666"/>
      <c r="DJ24" s="666"/>
      <c r="DK24" s="666"/>
      <c r="DL24" s="666"/>
      <c r="DM24" s="666"/>
      <c r="DN24" s="666"/>
      <c r="DO24" s="666"/>
      <c r="DP24" s="666"/>
      <c r="DQ24" s="666"/>
      <c r="DR24" s="666"/>
      <c r="DS24" s="666"/>
      <c r="DT24" s="666"/>
      <c r="DU24" s="666"/>
      <c r="DV24" s="666"/>
      <c r="DW24" s="666"/>
      <c r="DX24" s="666"/>
      <c r="DY24" s="666"/>
      <c r="DZ24" s="666"/>
      <c r="EA24" s="666"/>
      <c r="EB24" s="666"/>
      <c r="EC24" s="666"/>
      <c r="ED24" s="666"/>
      <c r="EE24" s="666"/>
      <c r="EF24" s="666"/>
      <c r="EG24" s="666"/>
      <c r="EH24" s="666"/>
      <c r="EI24" s="666"/>
      <c r="EJ24" s="666"/>
      <c r="EK24" s="666"/>
      <c r="EL24" s="666"/>
      <c r="EM24" s="666"/>
      <c r="EN24" s="666"/>
      <c r="EO24" s="666"/>
      <c r="EP24" s="666"/>
      <c r="EQ24" s="666"/>
      <c r="ER24" s="666"/>
      <c r="ES24" s="666"/>
      <c r="ET24" s="666"/>
      <c r="EU24" s="666"/>
      <c r="EV24" s="666"/>
      <c r="EW24" s="666"/>
      <c r="EX24" s="666"/>
      <c r="EY24" s="666"/>
      <c r="EZ24" s="666"/>
      <c r="FA24" s="666"/>
      <c r="FB24" s="666"/>
      <c r="FC24" s="666"/>
      <c r="FD24" s="666"/>
      <c r="FE24" s="666"/>
      <c r="FF24" s="666"/>
      <c r="FG24" s="666"/>
      <c r="FH24" s="666"/>
      <c r="FI24" s="666"/>
      <c r="FJ24" s="666"/>
      <c r="FK24" s="666"/>
      <c r="FL24" s="666"/>
      <c r="FM24" s="666"/>
      <c r="FN24" s="666"/>
      <c r="FO24" s="666"/>
      <c r="FP24" s="666"/>
      <c r="FQ24" s="666"/>
      <c r="FR24" s="666"/>
      <c r="FS24" s="666"/>
      <c r="FT24" s="666"/>
      <c r="FU24" s="666"/>
      <c r="FV24" s="666"/>
      <c r="FW24" s="666"/>
      <c r="FX24" s="666"/>
      <c r="FY24" s="666"/>
      <c r="FZ24" s="666"/>
      <c r="GA24" s="666"/>
      <c r="GB24" s="666"/>
      <c r="GC24" s="666"/>
      <c r="GD24" s="666"/>
      <c r="GE24" s="666"/>
      <c r="GF24" s="666"/>
      <c r="GG24" s="666"/>
      <c r="GH24" s="666"/>
      <c r="GI24" s="666"/>
      <c r="GJ24" s="666"/>
      <c r="GK24" s="666"/>
      <c r="GL24" s="666"/>
      <c r="GM24" s="666"/>
      <c r="GN24" s="666"/>
      <c r="GO24" s="666"/>
      <c r="GP24" s="666"/>
      <c r="GQ24" s="666"/>
      <c r="GR24" s="666"/>
      <c r="GS24" s="666"/>
      <c r="GT24" s="666"/>
      <c r="GU24" s="666"/>
      <c r="GV24" s="666"/>
      <c r="GW24" s="666"/>
      <c r="GX24" s="666"/>
      <c r="GY24" s="666"/>
      <c r="GZ24" s="666"/>
      <c r="HA24" s="666"/>
      <c r="HB24" s="666"/>
      <c r="HC24" s="666"/>
      <c r="HD24" s="666"/>
      <c r="HE24" s="666"/>
      <c r="HF24" s="666"/>
      <c r="HG24" s="666"/>
      <c r="HH24" s="666"/>
      <c r="HI24" s="666"/>
      <c r="HJ24" s="666"/>
      <c r="HK24" s="666"/>
      <c r="HL24" s="666"/>
      <c r="HM24" s="666"/>
      <c r="HN24" s="666"/>
      <c r="HO24" s="666"/>
      <c r="HP24" s="666"/>
      <c r="HQ24" s="666"/>
      <c r="HR24" s="666"/>
      <c r="HS24" s="666"/>
      <c r="HT24" s="666"/>
      <c r="HU24" s="666"/>
      <c r="HV24" s="666"/>
      <c r="HW24" s="666"/>
      <c r="HX24" s="666"/>
      <c r="HY24" s="666"/>
      <c r="HZ24" s="666"/>
      <c r="IA24" s="666"/>
      <c r="IB24" s="666"/>
      <c r="IC24" s="666"/>
      <c r="ID24" s="666"/>
      <c r="IE24" s="666"/>
      <c r="IF24" s="666"/>
      <c r="IG24" s="666"/>
      <c r="IH24" s="666"/>
      <c r="II24" s="666"/>
      <c r="IJ24" s="666"/>
      <c r="IK24" s="666"/>
      <c r="IL24" s="666"/>
      <c r="IM24" s="666"/>
      <c r="IN24" s="666"/>
      <c r="IO24" s="666"/>
    </row>
    <row r="25" spans="1:249" ht="18" customHeight="1">
      <c r="A25" s="753" t="s">
        <v>2873</v>
      </c>
      <c r="B25" s="754"/>
      <c r="C25" s="755" t="s">
        <v>6402</v>
      </c>
      <c r="D25" s="756"/>
      <c r="E25" s="4"/>
      <c r="F25" s="4"/>
      <c r="G25" s="4"/>
      <c r="H25" s="4"/>
      <c r="I25" s="4"/>
      <c r="J25" s="666"/>
      <c r="K25" s="666"/>
      <c r="L25" s="666"/>
      <c r="M25" s="666"/>
      <c r="N25" s="666"/>
      <c r="O25" s="666"/>
      <c r="P25" s="666"/>
      <c r="Q25" s="666"/>
      <c r="R25" s="666"/>
      <c r="S25" s="666"/>
      <c r="T25" s="666"/>
      <c r="U25" s="666"/>
      <c r="V25" s="666"/>
      <c r="W25" s="666"/>
      <c r="X25" s="666"/>
      <c r="Y25" s="666"/>
      <c r="Z25" s="666"/>
      <c r="AA25" s="666"/>
      <c r="AB25" s="666"/>
      <c r="AC25" s="666"/>
      <c r="AD25" s="666"/>
      <c r="AE25" s="666"/>
      <c r="AF25" s="666"/>
      <c r="AG25" s="666"/>
      <c r="AH25" s="666"/>
      <c r="AI25" s="666"/>
      <c r="AJ25" s="666"/>
      <c r="AK25" s="666"/>
      <c r="AL25" s="666"/>
      <c r="AM25" s="666"/>
      <c r="AN25" s="666"/>
      <c r="AO25" s="666"/>
      <c r="AP25" s="666"/>
      <c r="AQ25" s="666"/>
      <c r="AR25" s="666"/>
      <c r="AS25" s="666"/>
      <c r="AT25" s="666"/>
      <c r="AU25" s="666"/>
      <c r="AV25" s="666"/>
      <c r="AW25" s="666"/>
      <c r="AX25" s="666"/>
      <c r="AY25" s="666"/>
      <c r="AZ25" s="666"/>
      <c r="BA25" s="666"/>
      <c r="BB25" s="666"/>
      <c r="BC25" s="666"/>
      <c r="BD25" s="666"/>
      <c r="BE25" s="666"/>
      <c r="BF25" s="666"/>
      <c r="BG25" s="666"/>
      <c r="BH25" s="666"/>
      <c r="BI25" s="666"/>
      <c r="BJ25" s="666"/>
      <c r="BK25" s="666"/>
      <c r="BL25" s="666"/>
      <c r="BM25" s="666"/>
      <c r="BN25" s="666"/>
      <c r="BO25" s="666"/>
      <c r="BP25" s="666"/>
      <c r="BQ25" s="666"/>
      <c r="BR25" s="666"/>
      <c r="BS25" s="666"/>
      <c r="BT25" s="666"/>
      <c r="BU25" s="666"/>
      <c r="BV25" s="666"/>
      <c r="BW25" s="666"/>
      <c r="BX25" s="666"/>
      <c r="BY25" s="666"/>
      <c r="BZ25" s="666"/>
      <c r="CA25" s="666"/>
      <c r="CB25" s="666"/>
      <c r="CC25" s="666"/>
      <c r="CD25" s="666"/>
      <c r="CE25" s="666"/>
      <c r="CF25" s="666"/>
      <c r="CG25" s="666"/>
      <c r="CH25" s="666"/>
      <c r="CI25" s="666"/>
      <c r="CJ25" s="666"/>
      <c r="CK25" s="666"/>
      <c r="CL25" s="666"/>
      <c r="CM25" s="666"/>
      <c r="CN25" s="666"/>
      <c r="CO25" s="666"/>
      <c r="CP25" s="666"/>
      <c r="CQ25" s="666"/>
      <c r="CR25" s="666"/>
      <c r="CS25" s="666"/>
      <c r="CT25" s="666"/>
      <c r="CU25" s="666"/>
      <c r="CV25" s="666"/>
      <c r="CW25" s="666"/>
      <c r="CX25" s="666"/>
      <c r="CY25" s="666"/>
      <c r="CZ25" s="666"/>
      <c r="DA25" s="666"/>
      <c r="DB25" s="666"/>
      <c r="DC25" s="666"/>
      <c r="DD25" s="666"/>
      <c r="DE25" s="666"/>
      <c r="DF25" s="666"/>
      <c r="DG25" s="666"/>
      <c r="DH25" s="666"/>
      <c r="DI25" s="666"/>
      <c r="DJ25" s="666"/>
      <c r="DK25" s="666"/>
      <c r="DL25" s="666"/>
      <c r="DM25" s="666"/>
      <c r="DN25" s="666"/>
      <c r="DO25" s="666"/>
      <c r="DP25" s="666"/>
      <c r="DQ25" s="666"/>
      <c r="DR25" s="666"/>
      <c r="DS25" s="666"/>
      <c r="DT25" s="666"/>
      <c r="DU25" s="666"/>
      <c r="DV25" s="666"/>
      <c r="DW25" s="666"/>
      <c r="DX25" s="666"/>
      <c r="DY25" s="666"/>
      <c r="DZ25" s="666"/>
      <c r="EA25" s="666"/>
      <c r="EB25" s="666"/>
      <c r="EC25" s="666"/>
      <c r="ED25" s="666"/>
      <c r="EE25" s="666"/>
      <c r="EF25" s="666"/>
      <c r="EG25" s="666"/>
      <c r="EH25" s="666"/>
      <c r="EI25" s="666"/>
      <c r="EJ25" s="666"/>
      <c r="EK25" s="666"/>
      <c r="EL25" s="666"/>
      <c r="EM25" s="666"/>
      <c r="EN25" s="666"/>
      <c r="EO25" s="666"/>
      <c r="EP25" s="666"/>
      <c r="EQ25" s="666"/>
      <c r="ER25" s="666"/>
      <c r="ES25" s="666"/>
      <c r="ET25" s="666"/>
      <c r="EU25" s="666"/>
      <c r="EV25" s="666"/>
      <c r="EW25" s="666"/>
      <c r="EX25" s="666"/>
      <c r="EY25" s="666"/>
      <c r="EZ25" s="666"/>
      <c r="FA25" s="666"/>
      <c r="FB25" s="666"/>
      <c r="FC25" s="666"/>
      <c r="FD25" s="666"/>
      <c r="FE25" s="666"/>
      <c r="FF25" s="666"/>
      <c r="FG25" s="666"/>
      <c r="FH25" s="666"/>
      <c r="FI25" s="666"/>
      <c r="FJ25" s="666"/>
      <c r="FK25" s="666"/>
      <c r="FL25" s="666"/>
      <c r="FM25" s="666"/>
      <c r="FN25" s="666"/>
      <c r="FO25" s="666"/>
      <c r="FP25" s="666"/>
      <c r="FQ25" s="666"/>
      <c r="FR25" s="666"/>
      <c r="FS25" s="666"/>
      <c r="FT25" s="666"/>
      <c r="FU25" s="666"/>
      <c r="FV25" s="666"/>
      <c r="FW25" s="666"/>
      <c r="FX25" s="666"/>
      <c r="FY25" s="666"/>
      <c r="FZ25" s="666"/>
      <c r="GA25" s="666"/>
      <c r="GB25" s="666"/>
      <c r="GC25" s="666"/>
      <c r="GD25" s="666"/>
      <c r="GE25" s="666"/>
      <c r="GF25" s="666"/>
      <c r="GG25" s="666"/>
      <c r="GH25" s="666"/>
      <c r="GI25" s="666"/>
      <c r="GJ25" s="666"/>
      <c r="GK25" s="666"/>
      <c r="GL25" s="666"/>
      <c r="GM25" s="666"/>
      <c r="GN25" s="666"/>
      <c r="GO25" s="666"/>
      <c r="GP25" s="666"/>
      <c r="GQ25" s="666"/>
      <c r="GR25" s="666"/>
      <c r="GS25" s="666"/>
      <c r="GT25" s="666"/>
      <c r="GU25" s="666"/>
      <c r="GV25" s="666"/>
      <c r="GW25" s="666"/>
      <c r="GX25" s="666"/>
      <c r="GY25" s="666"/>
      <c r="GZ25" s="666"/>
      <c r="HA25" s="666"/>
      <c r="HB25" s="666"/>
      <c r="HC25" s="666"/>
      <c r="HD25" s="666"/>
      <c r="HE25" s="666"/>
      <c r="HF25" s="666"/>
      <c r="HG25" s="666"/>
      <c r="HH25" s="666"/>
      <c r="HI25" s="666"/>
      <c r="HJ25" s="666"/>
      <c r="HK25" s="666"/>
      <c r="HL25" s="666"/>
      <c r="HM25" s="666"/>
      <c r="HN25" s="666"/>
      <c r="HO25" s="666"/>
      <c r="HP25" s="666"/>
      <c r="HQ25" s="666"/>
      <c r="HR25" s="666"/>
      <c r="HS25" s="666"/>
      <c r="HT25" s="666"/>
      <c r="HU25" s="666"/>
      <c r="HV25" s="666"/>
      <c r="HW25" s="666"/>
      <c r="HX25" s="666"/>
      <c r="HY25" s="666"/>
      <c r="HZ25" s="666"/>
      <c r="IA25" s="666"/>
      <c r="IB25" s="666"/>
      <c r="IC25" s="666"/>
      <c r="ID25" s="666"/>
      <c r="IE25" s="666"/>
      <c r="IF25" s="666"/>
      <c r="IG25" s="666"/>
      <c r="IH25" s="666"/>
      <c r="II25" s="666"/>
      <c r="IJ25" s="666"/>
      <c r="IK25" s="666"/>
      <c r="IL25" s="666"/>
      <c r="IM25" s="666"/>
      <c r="IN25" s="666"/>
      <c r="IO25" s="666"/>
    </row>
    <row r="26" spans="1:249" ht="18" customHeight="1">
      <c r="A26" s="753"/>
      <c r="B26" s="754"/>
      <c r="C26" s="754"/>
      <c r="D26" s="756"/>
      <c r="E26" s="4"/>
      <c r="F26" s="4"/>
      <c r="G26" s="4"/>
      <c r="H26" s="4"/>
      <c r="I26" s="4"/>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666"/>
      <c r="AI26" s="666"/>
      <c r="AJ26" s="666"/>
      <c r="AK26" s="666"/>
      <c r="AL26" s="666"/>
      <c r="AM26" s="666"/>
      <c r="AN26" s="666"/>
      <c r="AO26" s="666"/>
      <c r="AP26" s="666"/>
      <c r="AQ26" s="666"/>
      <c r="AR26" s="666"/>
      <c r="AS26" s="666"/>
      <c r="AT26" s="666"/>
      <c r="AU26" s="666"/>
      <c r="AV26" s="666"/>
      <c r="AW26" s="666"/>
      <c r="AX26" s="666"/>
      <c r="AY26" s="666"/>
      <c r="AZ26" s="666"/>
      <c r="BA26" s="666"/>
      <c r="BB26" s="666"/>
      <c r="BC26" s="666"/>
      <c r="BD26" s="666"/>
      <c r="BE26" s="666"/>
      <c r="BF26" s="666"/>
      <c r="BG26" s="666"/>
      <c r="BH26" s="666"/>
      <c r="BI26" s="666"/>
      <c r="BJ26" s="666"/>
      <c r="BK26" s="666"/>
      <c r="BL26" s="666"/>
      <c r="BM26" s="666"/>
      <c r="BN26" s="666"/>
      <c r="BO26" s="666"/>
      <c r="BP26" s="666"/>
      <c r="BQ26" s="666"/>
      <c r="BR26" s="666"/>
      <c r="BS26" s="666"/>
      <c r="BT26" s="666"/>
      <c r="BU26" s="666"/>
      <c r="BV26" s="666"/>
      <c r="BW26" s="666"/>
      <c r="BX26" s="666"/>
      <c r="BY26" s="666"/>
      <c r="BZ26" s="666"/>
      <c r="CA26" s="666"/>
      <c r="CB26" s="666"/>
      <c r="CC26" s="666"/>
      <c r="CD26" s="666"/>
      <c r="CE26" s="666"/>
      <c r="CF26" s="666"/>
      <c r="CG26" s="666"/>
      <c r="CH26" s="666"/>
      <c r="CI26" s="666"/>
      <c r="CJ26" s="666"/>
      <c r="CK26" s="666"/>
      <c r="CL26" s="666"/>
      <c r="CM26" s="666"/>
      <c r="CN26" s="666"/>
      <c r="CO26" s="666"/>
      <c r="CP26" s="666"/>
      <c r="CQ26" s="666"/>
      <c r="CR26" s="666"/>
      <c r="CS26" s="666"/>
      <c r="CT26" s="666"/>
      <c r="CU26" s="666"/>
      <c r="CV26" s="666"/>
      <c r="CW26" s="666"/>
      <c r="CX26" s="666"/>
      <c r="CY26" s="666"/>
      <c r="CZ26" s="666"/>
      <c r="DA26" s="666"/>
      <c r="DB26" s="666"/>
      <c r="DC26" s="666"/>
      <c r="DD26" s="666"/>
      <c r="DE26" s="666"/>
      <c r="DF26" s="666"/>
      <c r="DG26" s="666"/>
      <c r="DH26" s="666"/>
      <c r="DI26" s="666"/>
      <c r="DJ26" s="666"/>
      <c r="DK26" s="666"/>
      <c r="DL26" s="666"/>
      <c r="DM26" s="666"/>
      <c r="DN26" s="666"/>
      <c r="DO26" s="666"/>
      <c r="DP26" s="666"/>
      <c r="DQ26" s="666"/>
      <c r="DR26" s="666"/>
      <c r="DS26" s="666"/>
      <c r="DT26" s="666"/>
      <c r="DU26" s="666"/>
      <c r="DV26" s="666"/>
      <c r="DW26" s="666"/>
      <c r="DX26" s="666"/>
      <c r="DY26" s="666"/>
      <c r="DZ26" s="666"/>
      <c r="EA26" s="666"/>
      <c r="EB26" s="666"/>
      <c r="EC26" s="666"/>
      <c r="ED26" s="666"/>
      <c r="EE26" s="666"/>
      <c r="EF26" s="666"/>
      <c r="EG26" s="666"/>
      <c r="EH26" s="666"/>
      <c r="EI26" s="666"/>
      <c r="EJ26" s="666"/>
      <c r="EK26" s="666"/>
      <c r="EL26" s="666"/>
      <c r="EM26" s="666"/>
      <c r="EN26" s="666"/>
      <c r="EO26" s="666"/>
      <c r="EP26" s="666"/>
      <c r="EQ26" s="666"/>
      <c r="ER26" s="666"/>
      <c r="ES26" s="666"/>
      <c r="ET26" s="666"/>
      <c r="EU26" s="666"/>
      <c r="EV26" s="666"/>
      <c r="EW26" s="666"/>
      <c r="EX26" s="666"/>
      <c r="EY26" s="666"/>
      <c r="EZ26" s="666"/>
      <c r="FA26" s="666"/>
      <c r="FB26" s="666"/>
      <c r="FC26" s="666"/>
      <c r="FD26" s="666"/>
      <c r="FE26" s="666"/>
      <c r="FF26" s="666"/>
      <c r="FG26" s="666"/>
      <c r="FH26" s="666"/>
      <c r="FI26" s="666"/>
      <c r="FJ26" s="666"/>
      <c r="FK26" s="666"/>
      <c r="FL26" s="666"/>
      <c r="FM26" s="666"/>
      <c r="FN26" s="666"/>
      <c r="FO26" s="666"/>
      <c r="FP26" s="666"/>
      <c r="FQ26" s="666"/>
      <c r="FR26" s="666"/>
      <c r="FS26" s="666"/>
      <c r="FT26" s="666"/>
      <c r="FU26" s="666"/>
      <c r="FV26" s="666"/>
      <c r="FW26" s="666"/>
      <c r="FX26" s="666"/>
      <c r="FY26" s="666"/>
      <c r="FZ26" s="666"/>
      <c r="GA26" s="666"/>
      <c r="GB26" s="666"/>
      <c r="GC26" s="666"/>
      <c r="GD26" s="666"/>
      <c r="GE26" s="666"/>
      <c r="GF26" s="666"/>
      <c r="GG26" s="666"/>
      <c r="GH26" s="666"/>
      <c r="GI26" s="666"/>
      <c r="GJ26" s="666"/>
      <c r="GK26" s="666"/>
      <c r="GL26" s="666"/>
      <c r="GM26" s="666"/>
      <c r="GN26" s="666"/>
      <c r="GO26" s="666"/>
      <c r="GP26" s="666"/>
      <c r="GQ26" s="666"/>
      <c r="GR26" s="666"/>
      <c r="GS26" s="666"/>
      <c r="GT26" s="666"/>
      <c r="GU26" s="666"/>
      <c r="GV26" s="666"/>
      <c r="GW26" s="666"/>
      <c r="GX26" s="666"/>
      <c r="GY26" s="666"/>
      <c r="GZ26" s="666"/>
      <c r="HA26" s="666"/>
      <c r="HB26" s="666"/>
      <c r="HC26" s="666"/>
      <c r="HD26" s="666"/>
      <c r="HE26" s="666"/>
      <c r="HF26" s="666"/>
      <c r="HG26" s="666"/>
      <c r="HH26" s="666"/>
      <c r="HI26" s="666"/>
      <c r="HJ26" s="666"/>
      <c r="HK26" s="666"/>
      <c r="HL26" s="666"/>
      <c r="HM26" s="666"/>
      <c r="HN26" s="666"/>
      <c r="HO26" s="666"/>
      <c r="HP26" s="666"/>
      <c r="HQ26" s="666"/>
      <c r="HR26" s="666"/>
      <c r="HS26" s="666"/>
      <c r="HT26" s="666"/>
      <c r="HU26" s="666"/>
      <c r="HV26" s="666"/>
      <c r="HW26" s="666"/>
      <c r="HX26" s="666"/>
      <c r="HY26" s="666"/>
      <c r="HZ26" s="666"/>
      <c r="IA26" s="666"/>
      <c r="IB26" s="666"/>
      <c r="IC26" s="666"/>
      <c r="ID26" s="666"/>
      <c r="IE26" s="666"/>
      <c r="IF26" s="666"/>
      <c r="IG26" s="666"/>
      <c r="IH26" s="666"/>
      <c r="II26" s="666"/>
      <c r="IJ26" s="666"/>
      <c r="IK26" s="666"/>
      <c r="IL26" s="666"/>
      <c r="IM26" s="666"/>
      <c r="IN26" s="666"/>
      <c r="IO26" s="666"/>
    </row>
    <row r="27" spans="1:249" ht="18" customHeight="1">
      <c r="A27" s="753" t="s">
        <v>2875</v>
      </c>
      <c r="B27" s="754"/>
      <c r="C27" s="755" t="s">
        <v>6415</v>
      </c>
      <c r="D27" s="756"/>
      <c r="E27" s="4"/>
      <c r="F27" s="4"/>
      <c r="G27" s="4"/>
      <c r="H27" s="4"/>
      <c r="I27" s="4"/>
      <c r="J27" s="666"/>
      <c r="K27" s="666"/>
      <c r="L27" s="666"/>
      <c r="M27" s="666"/>
      <c r="N27" s="666"/>
      <c r="O27" s="666"/>
      <c r="P27" s="666"/>
      <c r="Q27" s="666"/>
      <c r="R27" s="666"/>
      <c r="S27" s="666"/>
      <c r="T27" s="666"/>
      <c r="U27" s="666"/>
      <c r="V27" s="666"/>
      <c r="W27" s="666"/>
      <c r="X27" s="666"/>
      <c r="Y27" s="666"/>
      <c r="Z27" s="666"/>
      <c r="AA27" s="666"/>
      <c r="AB27" s="666"/>
      <c r="AC27" s="666"/>
      <c r="AD27" s="666"/>
      <c r="AE27" s="666"/>
      <c r="AF27" s="666"/>
      <c r="AG27" s="666"/>
      <c r="AH27" s="666"/>
      <c r="AI27" s="666"/>
      <c r="AJ27" s="666"/>
      <c r="AK27" s="666"/>
      <c r="AL27" s="666"/>
      <c r="AM27" s="666"/>
      <c r="AN27" s="666"/>
      <c r="AO27" s="666"/>
      <c r="AP27" s="666"/>
      <c r="AQ27" s="666"/>
      <c r="AR27" s="666"/>
      <c r="AS27" s="666"/>
      <c r="AT27" s="666"/>
      <c r="AU27" s="666"/>
      <c r="AV27" s="666"/>
      <c r="AW27" s="666"/>
      <c r="AX27" s="666"/>
      <c r="AY27" s="666"/>
      <c r="AZ27" s="666"/>
      <c r="BA27" s="666"/>
      <c r="BB27" s="666"/>
      <c r="BC27" s="666"/>
      <c r="BD27" s="666"/>
      <c r="BE27" s="666"/>
      <c r="BF27" s="666"/>
      <c r="BG27" s="666"/>
      <c r="BH27" s="666"/>
      <c r="BI27" s="666"/>
      <c r="BJ27" s="666"/>
      <c r="BK27" s="666"/>
      <c r="BL27" s="666"/>
      <c r="BM27" s="666"/>
      <c r="BN27" s="666"/>
      <c r="BO27" s="666"/>
      <c r="BP27" s="666"/>
      <c r="BQ27" s="666"/>
      <c r="BR27" s="666"/>
      <c r="BS27" s="666"/>
      <c r="BT27" s="666"/>
      <c r="BU27" s="666"/>
      <c r="BV27" s="666"/>
      <c r="BW27" s="666"/>
      <c r="BX27" s="666"/>
      <c r="BY27" s="666"/>
      <c r="BZ27" s="666"/>
      <c r="CA27" s="666"/>
      <c r="CB27" s="666"/>
      <c r="CC27" s="666"/>
      <c r="CD27" s="666"/>
      <c r="CE27" s="666"/>
      <c r="CF27" s="666"/>
      <c r="CG27" s="666"/>
      <c r="CH27" s="666"/>
      <c r="CI27" s="666"/>
      <c r="CJ27" s="666"/>
      <c r="CK27" s="666"/>
      <c r="CL27" s="666"/>
      <c r="CM27" s="666"/>
      <c r="CN27" s="666"/>
      <c r="CO27" s="666"/>
      <c r="CP27" s="666"/>
      <c r="CQ27" s="666"/>
      <c r="CR27" s="666"/>
      <c r="CS27" s="666"/>
      <c r="CT27" s="666"/>
      <c r="CU27" s="666"/>
      <c r="CV27" s="666"/>
      <c r="CW27" s="666"/>
      <c r="CX27" s="666"/>
      <c r="CY27" s="666"/>
      <c r="CZ27" s="666"/>
      <c r="DA27" s="666"/>
      <c r="DB27" s="666"/>
      <c r="DC27" s="666"/>
      <c r="DD27" s="666"/>
      <c r="DE27" s="666"/>
      <c r="DF27" s="666"/>
      <c r="DG27" s="666"/>
      <c r="DH27" s="666"/>
      <c r="DI27" s="666"/>
      <c r="DJ27" s="666"/>
      <c r="DK27" s="666"/>
      <c r="DL27" s="666"/>
      <c r="DM27" s="666"/>
      <c r="DN27" s="666"/>
      <c r="DO27" s="666"/>
      <c r="DP27" s="666"/>
      <c r="DQ27" s="666"/>
      <c r="DR27" s="666"/>
      <c r="DS27" s="666"/>
      <c r="DT27" s="666"/>
      <c r="DU27" s="666"/>
      <c r="DV27" s="666"/>
      <c r="DW27" s="666"/>
      <c r="DX27" s="666"/>
      <c r="DY27" s="666"/>
      <c r="DZ27" s="666"/>
      <c r="EA27" s="666"/>
      <c r="EB27" s="666"/>
      <c r="EC27" s="666"/>
      <c r="ED27" s="666"/>
      <c r="EE27" s="666"/>
      <c r="EF27" s="666"/>
      <c r="EG27" s="666"/>
      <c r="EH27" s="666"/>
      <c r="EI27" s="666"/>
      <c r="EJ27" s="666"/>
      <c r="EK27" s="666"/>
      <c r="EL27" s="666"/>
      <c r="EM27" s="666"/>
      <c r="EN27" s="666"/>
      <c r="EO27" s="666"/>
      <c r="EP27" s="666"/>
      <c r="EQ27" s="666"/>
      <c r="ER27" s="666"/>
      <c r="ES27" s="666"/>
      <c r="ET27" s="666"/>
      <c r="EU27" s="666"/>
      <c r="EV27" s="666"/>
      <c r="EW27" s="666"/>
      <c r="EX27" s="666"/>
      <c r="EY27" s="666"/>
      <c r="EZ27" s="666"/>
      <c r="FA27" s="666"/>
      <c r="FB27" s="666"/>
      <c r="FC27" s="666"/>
      <c r="FD27" s="666"/>
      <c r="FE27" s="666"/>
      <c r="FF27" s="666"/>
      <c r="FG27" s="666"/>
      <c r="FH27" s="666"/>
      <c r="FI27" s="666"/>
      <c r="FJ27" s="666"/>
      <c r="FK27" s="666"/>
      <c r="FL27" s="666"/>
      <c r="FM27" s="666"/>
      <c r="FN27" s="666"/>
      <c r="FO27" s="666"/>
      <c r="FP27" s="666"/>
      <c r="FQ27" s="666"/>
      <c r="FR27" s="666"/>
      <c r="FS27" s="666"/>
      <c r="FT27" s="666"/>
      <c r="FU27" s="666"/>
      <c r="FV27" s="666"/>
      <c r="FW27" s="666"/>
      <c r="FX27" s="666"/>
      <c r="FY27" s="666"/>
      <c r="FZ27" s="666"/>
      <c r="GA27" s="666"/>
      <c r="GB27" s="666"/>
      <c r="GC27" s="666"/>
      <c r="GD27" s="666"/>
      <c r="GE27" s="666"/>
      <c r="GF27" s="666"/>
      <c r="GG27" s="666"/>
      <c r="GH27" s="666"/>
      <c r="GI27" s="666"/>
      <c r="GJ27" s="666"/>
      <c r="GK27" s="666"/>
      <c r="GL27" s="666"/>
      <c r="GM27" s="666"/>
      <c r="GN27" s="666"/>
      <c r="GO27" s="666"/>
      <c r="GP27" s="666"/>
      <c r="GQ27" s="666"/>
      <c r="GR27" s="666"/>
      <c r="GS27" s="666"/>
      <c r="GT27" s="666"/>
      <c r="GU27" s="666"/>
      <c r="GV27" s="666"/>
      <c r="GW27" s="666"/>
      <c r="GX27" s="666"/>
      <c r="GY27" s="666"/>
      <c r="GZ27" s="666"/>
      <c r="HA27" s="666"/>
      <c r="HB27" s="666"/>
      <c r="HC27" s="666"/>
      <c r="HD27" s="666"/>
      <c r="HE27" s="666"/>
      <c r="HF27" s="666"/>
      <c r="HG27" s="666"/>
      <c r="HH27" s="666"/>
      <c r="HI27" s="666"/>
      <c r="HJ27" s="666"/>
      <c r="HK27" s="666"/>
      <c r="HL27" s="666"/>
      <c r="HM27" s="666"/>
      <c r="HN27" s="666"/>
      <c r="HO27" s="666"/>
      <c r="HP27" s="666"/>
      <c r="HQ27" s="666"/>
      <c r="HR27" s="666"/>
      <c r="HS27" s="666"/>
      <c r="HT27" s="666"/>
      <c r="HU27" s="666"/>
      <c r="HV27" s="666"/>
      <c r="HW27" s="666"/>
      <c r="HX27" s="666"/>
      <c r="HY27" s="666"/>
      <c r="HZ27" s="666"/>
      <c r="IA27" s="666"/>
      <c r="IB27" s="666"/>
      <c r="IC27" s="666"/>
      <c r="ID27" s="666"/>
      <c r="IE27" s="666"/>
      <c r="IF27" s="666"/>
      <c r="IG27" s="666"/>
      <c r="IH27" s="666"/>
      <c r="II27" s="666"/>
      <c r="IJ27" s="666"/>
      <c r="IK27" s="666"/>
      <c r="IL27" s="666"/>
      <c r="IM27" s="666"/>
      <c r="IN27" s="666"/>
      <c r="IO27" s="666"/>
    </row>
    <row r="28" spans="1:249" ht="18" customHeight="1">
      <c r="A28" s="753"/>
      <c r="B28" s="754"/>
      <c r="C28" s="754"/>
      <c r="D28" s="756"/>
      <c r="E28" s="4"/>
      <c r="F28" s="4"/>
      <c r="G28" s="4"/>
      <c r="H28" s="4"/>
      <c r="I28" s="4"/>
      <c r="J28" s="666"/>
      <c r="K28" s="666"/>
      <c r="L28" s="666"/>
      <c r="M28" s="666"/>
      <c r="N28" s="666"/>
      <c r="O28" s="666"/>
      <c r="P28" s="666"/>
      <c r="Q28" s="666"/>
      <c r="R28" s="666"/>
      <c r="S28" s="666"/>
      <c r="T28" s="666"/>
      <c r="U28" s="666"/>
      <c r="V28" s="666"/>
      <c r="W28" s="666"/>
      <c r="X28" s="666"/>
      <c r="Y28" s="666"/>
      <c r="Z28" s="666"/>
      <c r="AA28" s="666"/>
      <c r="AB28" s="666"/>
      <c r="AC28" s="666"/>
      <c r="AD28" s="666"/>
      <c r="AE28" s="666"/>
      <c r="AF28" s="666"/>
      <c r="AG28" s="666"/>
      <c r="AH28" s="666"/>
      <c r="AI28" s="666"/>
      <c r="AJ28" s="666"/>
      <c r="AK28" s="666"/>
      <c r="AL28" s="666"/>
      <c r="AM28" s="666"/>
      <c r="AN28" s="666"/>
      <c r="AO28" s="666"/>
      <c r="AP28" s="666"/>
      <c r="AQ28" s="666"/>
      <c r="AR28" s="666"/>
      <c r="AS28" s="666"/>
      <c r="AT28" s="666"/>
      <c r="AU28" s="666"/>
      <c r="AV28" s="666"/>
      <c r="AW28" s="666"/>
      <c r="AX28" s="666"/>
      <c r="AY28" s="666"/>
      <c r="AZ28" s="666"/>
      <c r="BA28" s="666"/>
      <c r="BB28" s="666"/>
      <c r="BC28" s="666"/>
      <c r="BD28" s="666"/>
      <c r="BE28" s="666"/>
      <c r="BF28" s="666"/>
      <c r="BG28" s="666"/>
      <c r="BH28" s="666"/>
      <c r="BI28" s="666"/>
      <c r="BJ28" s="666"/>
      <c r="BK28" s="666"/>
      <c r="BL28" s="666"/>
      <c r="BM28" s="666"/>
      <c r="BN28" s="666"/>
      <c r="BO28" s="666"/>
      <c r="BP28" s="666"/>
      <c r="BQ28" s="666"/>
      <c r="BR28" s="666"/>
      <c r="BS28" s="666"/>
      <c r="BT28" s="666"/>
      <c r="BU28" s="666"/>
      <c r="BV28" s="666"/>
      <c r="BW28" s="666"/>
      <c r="BX28" s="666"/>
      <c r="BY28" s="666"/>
      <c r="BZ28" s="666"/>
      <c r="CA28" s="666"/>
      <c r="CB28" s="666"/>
      <c r="CC28" s="666"/>
      <c r="CD28" s="666"/>
      <c r="CE28" s="666"/>
      <c r="CF28" s="666"/>
      <c r="CG28" s="666"/>
      <c r="CH28" s="666"/>
      <c r="CI28" s="666"/>
      <c r="CJ28" s="666"/>
      <c r="CK28" s="666"/>
      <c r="CL28" s="666"/>
      <c r="CM28" s="666"/>
      <c r="CN28" s="666"/>
      <c r="CO28" s="666"/>
      <c r="CP28" s="666"/>
      <c r="CQ28" s="666"/>
      <c r="CR28" s="666"/>
      <c r="CS28" s="666"/>
      <c r="CT28" s="666"/>
      <c r="CU28" s="666"/>
      <c r="CV28" s="666"/>
      <c r="CW28" s="666"/>
      <c r="CX28" s="666"/>
      <c r="CY28" s="666"/>
      <c r="CZ28" s="666"/>
      <c r="DA28" s="666"/>
      <c r="DB28" s="666"/>
      <c r="DC28" s="666"/>
      <c r="DD28" s="666"/>
      <c r="DE28" s="666"/>
      <c r="DF28" s="666"/>
      <c r="DG28" s="666"/>
      <c r="DH28" s="666"/>
      <c r="DI28" s="666"/>
      <c r="DJ28" s="666"/>
      <c r="DK28" s="666"/>
      <c r="DL28" s="666"/>
      <c r="DM28" s="666"/>
      <c r="DN28" s="666"/>
      <c r="DO28" s="666"/>
      <c r="DP28" s="666"/>
      <c r="DQ28" s="666"/>
      <c r="DR28" s="666"/>
      <c r="DS28" s="666"/>
      <c r="DT28" s="666"/>
      <c r="DU28" s="666"/>
      <c r="DV28" s="666"/>
      <c r="DW28" s="666"/>
      <c r="DX28" s="666"/>
      <c r="DY28" s="666"/>
      <c r="DZ28" s="666"/>
      <c r="EA28" s="666"/>
      <c r="EB28" s="666"/>
      <c r="EC28" s="666"/>
      <c r="ED28" s="666"/>
      <c r="EE28" s="666"/>
      <c r="EF28" s="666"/>
      <c r="EG28" s="666"/>
      <c r="EH28" s="666"/>
      <c r="EI28" s="666"/>
      <c r="EJ28" s="666"/>
      <c r="EK28" s="666"/>
      <c r="EL28" s="666"/>
      <c r="EM28" s="666"/>
      <c r="EN28" s="666"/>
      <c r="EO28" s="666"/>
      <c r="EP28" s="666"/>
      <c r="EQ28" s="666"/>
      <c r="ER28" s="666"/>
      <c r="ES28" s="666"/>
      <c r="ET28" s="666"/>
      <c r="EU28" s="666"/>
      <c r="EV28" s="666"/>
      <c r="EW28" s="666"/>
      <c r="EX28" s="666"/>
      <c r="EY28" s="666"/>
      <c r="EZ28" s="666"/>
      <c r="FA28" s="666"/>
      <c r="FB28" s="666"/>
      <c r="FC28" s="666"/>
      <c r="FD28" s="666"/>
      <c r="FE28" s="666"/>
      <c r="FF28" s="666"/>
      <c r="FG28" s="666"/>
      <c r="FH28" s="666"/>
      <c r="FI28" s="666"/>
      <c r="FJ28" s="666"/>
      <c r="FK28" s="666"/>
      <c r="FL28" s="666"/>
      <c r="FM28" s="666"/>
      <c r="FN28" s="666"/>
      <c r="FO28" s="666"/>
      <c r="FP28" s="666"/>
      <c r="FQ28" s="666"/>
      <c r="FR28" s="666"/>
      <c r="FS28" s="666"/>
      <c r="FT28" s="666"/>
      <c r="FU28" s="666"/>
      <c r="FV28" s="666"/>
      <c r="FW28" s="666"/>
      <c r="FX28" s="666"/>
      <c r="FY28" s="666"/>
      <c r="FZ28" s="666"/>
      <c r="GA28" s="666"/>
      <c r="GB28" s="666"/>
      <c r="GC28" s="666"/>
      <c r="GD28" s="666"/>
      <c r="GE28" s="666"/>
      <c r="GF28" s="666"/>
      <c r="GG28" s="666"/>
      <c r="GH28" s="666"/>
      <c r="GI28" s="666"/>
      <c r="GJ28" s="666"/>
      <c r="GK28" s="666"/>
      <c r="GL28" s="666"/>
      <c r="GM28" s="666"/>
      <c r="GN28" s="666"/>
      <c r="GO28" s="666"/>
      <c r="GP28" s="666"/>
      <c r="GQ28" s="666"/>
      <c r="GR28" s="666"/>
      <c r="GS28" s="666"/>
      <c r="GT28" s="666"/>
      <c r="GU28" s="666"/>
      <c r="GV28" s="666"/>
      <c r="GW28" s="666"/>
      <c r="GX28" s="666"/>
      <c r="GY28" s="666"/>
      <c r="GZ28" s="666"/>
      <c r="HA28" s="666"/>
      <c r="HB28" s="666"/>
      <c r="HC28" s="666"/>
      <c r="HD28" s="666"/>
      <c r="HE28" s="666"/>
      <c r="HF28" s="666"/>
      <c r="HG28" s="666"/>
      <c r="HH28" s="666"/>
      <c r="HI28" s="666"/>
      <c r="HJ28" s="666"/>
      <c r="HK28" s="666"/>
      <c r="HL28" s="666"/>
      <c r="HM28" s="666"/>
      <c r="HN28" s="666"/>
      <c r="HO28" s="666"/>
      <c r="HP28" s="666"/>
      <c r="HQ28" s="666"/>
      <c r="HR28" s="666"/>
      <c r="HS28" s="666"/>
      <c r="HT28" s="666"/>
      <c r="HU28" s="666"/>
      <c r="HV28" s="666"/>
      <c r="HW28" s="666"/>
      <c r="HX28" s="666"/>
      <c r="HY28" s="666"/>
      <c r="HZ28" s="666"/>
      <c r="IA28" s="666"/>
      <c r="IB28" s="666"/>
      <c r="IC28" s="666"/>
      <c r="ID28" s="666"/>
      <c r="IE28" s="666"/>
      <c r="IF28" s="666"/>
      <c r="IG28" s="666"/>
      <c r="IH28" s="666"/>
      <c r="II28" s="666"/>
      <c r="IJ28" s="666"/>
      <c r="IK28" s="666"/>
      <c r="IL28" s="666"/>
      <c r="IM28" s="666"/>
      <c r="IN28" s="666"/>
      <c r="IO28" s="666"/>
    </row>
    <row r="29" spans="1:249" ht="18" customHeight="1">
      <c r="A29" s="753" t="s">
        <v>2876</v>
      </c>
      <c r="B29" s="754"/>
      <c r="C29" s="755" t="s">
        <v>4679</v>
      </c>
      <c r="D29" s="756"/>
      <c r="E29" s="4"/>
      <c r="F29" s="4"/>
      <c r="G29" s="4"/>
      <c r="H29" s="4"/>
      <c r="I29" s="4"/>
      <c r="J29" s="666"/>
      <c r="K29" s="666"/>
      <c r="L29" s="666"/>
      <c r="M29" s="666"/>
      <c r="N29" s="666"/>
      <c r="O29" s="666"/>
      <c r="P29" s="666"/>
      <c r="Q29" s="666"/>
      <c r="R29" s="666"/>
      <c r="S29" s="666"/>
      <c r="T29" s="666"/>
      <c r="U29" s="666"/>
      <c r="V29" s="666"/>
      <c r="W29" s="666"/>
      <c r="X29" s="666"/>
      <c r="Y29" s="666"/>
      <c r="Z29" s="666"/>
      <c r="AA29" s="666"/>
      <c r="AB29" s="666"/>
      <c r="AC29" s="666"/>
      <c r="AD29" s="666"/>
      <c r="AE29" s="666"/>
      <c r="AF29" s="666"/>
      <c r="AG29" s="666"/>
      <c r="AH29" s="666"/>
      <c r="AI29" s="666"/>
      <c r="AJ29" s="666"/>
      <c r="AK29" s="666"/>
      <c r="AL29" s="666"/>
      <c r="AM29" s="666"/>
      <c r="AN29" s="666"/>
      <c r="AO29" s="666"/>
      <c r="AP29" s="666"/>
      <c r="AQ29" s="666"/>
      <c r="AR29" s="666"/>
      <c r="AS29" s="666"/>
      <c r="AT29" s="666"/>
      <c r="AU29" s="666"/>
      <c r="AV29" s="666"/>
      <c r="AW29" s="666"/>
      <c r="AX29" s="666"/>
      <c r="AY29" s="666"/>
      <c r="AZ29" s="666"/>
      <c r="BA29" s="666"/>
      <c r="BB29" s="666"/>
      <c r="BC29" s="666"/>
      <c r="BD29" s="666"/>
      <c r="BE29" s="666"/>
      <c r="BF29" s="666"/>
      <c r="BG29" s="666"/>
      <c r="BH29" s="666"/>
      <c r="BI29" s="666"/>
      <c r="BJ29" s="666"/>
      <c r="BK29" s="666"/>
      <c r="BL29" s="666"/>
      <c r="BM29" s="666"/>
      <c r="BN29" s="666"/>
      <c r="BO29" s="666"/>
      <c r="BP29" s="666"/>
      <c r="BQ29" s="666"/>
      <c r="BR29" s="666"/>
      <c r="BS29" s="666"/>
      <c r="BT29" s="666"/>
      <c r="BU29" s="666"/>
      <c r="BV29" s="666"/>
      <c r="BW29" s="666"/>
      <c r="BX29" s="666"/>
      <c r="BY29" s="666"/>
      <c r="BZ29" s="666"/>
      <c r="CA29" s="666"/>
      <c r="CB29" s="666"/>
      <c r="CC29" s="666"/>
      <c r="CD29" s="666"/>
      <c r="CE29" s="666"/>
      <c r="CF29" s="666"/>
      <c r="CG29" s="666"/>
      <c r="CH29" s="666"/>
      <c r="CI29" s="666"/>
      <c r="CJ29" s="666"/>
      <c r="CK29" s="666"/>
      <c r="CL29" s="666"/>
      <c r="CM29" s="666"/>
      <c r="CN29" s="666"/>
      <c r="CO29" s="666"/>
      <c r="CP29" s="666"/>
      <c r="CQ29" s="666"/>
      <c r="CR29" s="666"/>
      <c r="CS29" s="666"/>
      <c r="CT29" s="666"/>
      <c r="CU29" s="666"/>
      <c r="CV29" s="666"/>
      <c r="CW29" s="666"/>
      <c r="CX29" s="666"/>
      <c r="CY29" s="666"/>
      <c r="CZ29" s="666"/>
      <c r="DA29" s="666"/>
      <c r="DB29" s="666"/>
      <c r="DC29" s="666"/>
      <c r="DD29" s="666"/>
      <c r="DE29" s="666"/>
      <c r="DF29" s="666"/>
      <c r="DG29" s="666"/>
      <c r="DH29" s="666"/>
      <c r="DI29" s="666"/>
      <c r="DJ29" s="666"/>
      <c r="DK29" s="666"/>
      <c r="DL29" s="666"/>
      <c r="DM29" s="666"/>
      <c r="DN29" s="666"/>
      <c r="DO29" s="666"/>
      <c r="DP29" s="666"/>
      <c r="DQ29" s="666"/>
      <c r="DR29" s="666"/>
      <c r="DS29" s="666"/>
      <c r="DT29" s="666"/>
      <c r="DU29" s="666"/>
      <c r="DV29" s="666"/>
      <c r="DW29" s="666"/>
      <c r="DX29" s="666"/>
      <c r="DY29" s="666"/>
      <c r="DZ29" s="666"/>
      <c r="EA29" s="666"/>
      <c r="EB29" s="666"/>
      <c r="EC29" s="666"/>
      <c r="ED29" s="666"/>
      <c r="EE29" s="666"/>
      <c r="EF29" s="666"/>
      <c r="EG29" s="666"/>
      <c r="EH29" s="666"/>
      <c r="EI29" s="666"/>
      <c r="EJ29" s="666"/>
      <c r="EK29" s="666"/>
      <c r="EL29" s="666"/>
      <c r="EM29" s="666"/>
      <c r="EN29" s="666"/>
      <c r="EO29" s="666"/>
      <c r="EP29" s="666"/>
      <c r="EQ29" s="666"/>
      <c r="ER29" s="666"/>
      <c r="ES29" s="666"/>
      <c r="ET29" s="666"/>
      <c r="EU29" s="666"/>
      <c r="EV29" s="666"/>
      <c r="EW29" s="666"/>
      <c r="EX29" s="666"/>
      <c r="EY29" s="666"/>
      <c r="EZ29" s="666"/>
      <c r="FA29" s="666"/>
      <c r="FB29" s="666"/>
      <c r="FC29" s="666"/>
      <c r="FD29" s="666"/>
      <c r="FE29" s="666"/>
      <c r="FF29" s="666"/>
      <c r="FG29" s="666"/>
      <c r="FH29" s="666"/>
      <c r="FI29" s="666"/>
      <c r="FJ29" s="666"/>
      <c r="FK29" s="666"/>
      <c r="FL29" s="666"/>
      <c r="FM29" s="666"/>
      <c r="FN29" s="666"/>
      <c r="FO29" s="666"/>
      <c r="FP29" s="666"/>
      <c r="FQ29" s="666"/>
      <c r="FR29" s="666"/>
      <c r="FS29" s="666"/>
      <c r="FT29" s="666"/>
      <c r="FU29" s="666"/>
      <c r="FV29" s="666"/>
      <c r="FW29" s="666"/>
      <c r="FX29" s="666"/>
      <c r="FY29" s="666"/>
      <c r="FZ29" s="666"/>
      <c r="GA29" s="666"/>
      <c r="GB29" s="666"/>
      <c r="GC29" s="666"/>
      <c r="GD29" s="666"/>
      <c r="GE29" s="666"/>
      <c r="GF29" s="666"/>
      <c r="GG29" s="666"/>
      <c r="GH29" s="666"/>
      <c r="GI29" s="666"/>
      <c r="GJ29" s="666"/>
      <c r="GK29" s="666"/>
      <c r="GL29" s="666"/>
      <c r="GM29" s="666"/>
      <c r="GN29" s="666"/>
      <c r="GO29" s="666"/>
      <c r="GP29" s="666"/>
      <c r="GQ29" s="666"/>
      <c r="GR29" s="666"/>
      <c r="GS29" s="666"/>
      <c r="GT29" s="666"/>
      <c r="GU29" s="666"/>
      <c r="GV29" s="666"/>
      <c r="GW29" s="666"/>
      <c r="GX29" s="666"/>
      <c r="GY29" s="666"/>
      <c r="GZ29" s="666"/>
      <c r="HA29" s="666"/>
      <c r="HB29" s="666"/>
      <c r="HC29" s="666"/>
      <c r="HD29" s="666"/>
      <c r="HE29" s="666"/>
      <c r="HF29" s="666"/>
      <c r="HG29" s="666"/>
      <c r="HH29" s="666"/>
      <c r="HI29" s="666"/>
      <c r="HJ29" s="666"/>
      <c r="HK29" s="666"/>
      <c r="HL29" s="666"/>
      <c r="HM29" s="666"/>
      <c r="HN29" s="666"/>
      <c r="HO29" s="666"/>
      <c r="HP29" s="666"/>
      <c r="HQ29" s="666"/>
      <c r="HR29" s="666"/>
      <c r="HS29" s="666"/>
      <c r="HT29" s="666"/>
      <c r="HU29" s="666"/>
      <c r="HV29" s="666"/>
      <c r="HW29" s="666"/>
      <c r="HX29" s="666"/>
      <c r="HY29" s="666"/>
      <c r="HZ29" s="666"/>
      <c r="IA29" s="666"/>
      <c r="IB29" s="666"/>
      <c r="IC29" s="666"/>
      <c r="ID29" s="666"/>
      <c r="IE29" s="666"/>
      <c r="IF29" s="666"/>
      <c r="IG29" s="666"/>
      <c r="IH29" s="666"/>
      <c r="II29" s="666"/>
      <c r="IJ29" s="666"/>
      <c r="IK29" s="666"/>
      <c r="IL29" s="666"/>
      <c r="IM29" s="666"/>
      <c r="IN29" s="666"/>
      <c r="IO29" s="666"/>
    </row>
    <row r="30" spans="1:249" ht="18" customHeight="1">
      <c r="A30" s="757"/>
      <c r="B30" s="752"/>
      <c r="C30" s="752"/>
      <c r="D30" s="752"/>
      <c r="E30" s="4"/>
      <c r="F30" s="4"/>
      <c r="G30" s="4"/>
      <c r="H30" s="4"/>
      <c r="I30" s="4"/>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c r="AI30" s="666"/>
      <c r="AJ30" s="666"/>
      <c r="AK30" s="666"/>
      <c r="AL30" s="666"/>
      <c r="AM30" s="666"/>
      <c r="AN30" s="666"/>
      <c r="AO30" s="666"/>
      <c r="AP30" s="666"/>
      <c r="AQ30" s="666"/>
      <c r="AR30" s="666"/>
      <c r="AS30" s="666"/>
      <c r="AT30" s="666"/>
      <c r="AU30" s="666"/>
      <c r="AV30" s="666"/>
      <c r="AW30" s="666"/>
      <c r="AX30" s="666"/>
      <c r="AY30" s="666"/>
      <c r="AZ30" s="666"/>
      <c r="BA30" s="666"/>
      <c r="BB30" s="666"/>
      <c r="BC30" s="666"/>
      <c r="BD30" s="666"/>
      <c r="BE30" s="666"/>
      <c r="BF30" s="666"/>
      <c r="BG30" s="666"/>
      <c r="BH30" s="666"/>
      <c r="BI30" s="666"/>
      <c r="BJ30" s="666"/>
      <c r="BK30" s="666"/>
      <c r="BL30" s="666"/>
      <c r="BM30" s="666"/>
      <c r="BN30" s="666"/>
      <c r="BO30" s="666"/>
      <c r="BP30" s="666"/>
      <c r="BQ30" s="666"/>
      <c r="BR30" s="666"/>
      <c r="BS30" s="666"/>
      <c r="BT30" s="666"/>
      <c r="BU30" s="666"/>
      <c r="BV30" s="666"/>
      <c r="BW30" s="666"/>
      <c r="BX30" s="666"/>
      <c r="BY30" s="666"/>
      <c r="BZ30" s="666"/>
      <c r="CA30" s="666"/>
      <c r="CB30" s="666"/>
      <c r="CC30" s="666"/>
      <c r="CD30" s="666"/>
      <c r="CE30" s="666"/>
      <c r="CF30" s="666"/>
      <c r="CG30" s="666"/>
      <c r="CH30" s="666"/>
      <c r="CI30" s="666"/>
      <c r="CJ30" s="666"/>
      <c r="CK30" s="666"/>
      <c r="CL30" s="666"/>
      <c r="CM30" s="666"/>
      <c r="CN30" s="666"/>
      <c r="CO30" s="666"/>
      <c r="CP30" s="666"/>
      <c r="CQ30" s="666"/>
      <c r="CR30" s="666"/>
      <c r="CS30" s="666"/>
      <c r="CT30" s="666"/>
      <c r="CU30" s="666"/>
      <c r="CV30" s="666"/>
      <c r="CW30" s="666"/>
      <c r="CX30" s="666"/>
      <c r="CY30" s="666"/>
      <c r="CZ30" s="666"/>
      <c r="DA30" s="666"/>
      <c r="DB30" s="666"/>
      <c r="DC30" s="666"/>
      <c r="DD30" s="666"/>
      <c r="DE30" s="666"/>
      <c r="DF30" s="666"/>
      <c r="DG30" s="666"/>
      <c r="DH30" s="666"/>
      <c r="DI30" s="666"/>
      <c r="DJ30" s="666"/>
      <c r="DK30" s="666"/>
      <c r="DL30" s="666"/>
      <c r="DM30" s="666"/>
      <c r="DN30" s="666"/>
      <c r="DO30" s="666"/>
      <c r="DP30" s="666"/>
      <c r="DQ30" s="666"/>
      <c r="DR30" s="666"/>
      <c r="DS30" s="666"/>
      <c r="DT30" s="666"/>
      <c r="DU30" s="666"/>
      <c r="DV30" s="666"/>
      <c r="DW30" s="666"/>
      <c r="DX30" s="666"/>
      <c r="DY30" s="666"/>
      <c r="DZ30" s="666"/>
      <c r="EA30" s="666"/>
      <c r="EB30" s="666"/>
      <c r="EC30" s="666"/>
      <c r="ED30" s="666"/>
      <c r="EE30" s="666"/>
      <c r="EF30" s="666"/>
      <c r="EG30" s="666"/>
      <c r="EH30" s="666"/>
      <c r="EI30" s="666"/>
      <c r="EJ30" s="666"/>
      <c r="EK30" s="666"/>
      <c r="EL30" s="666"/>
      <c r="EM30" s="666"/>
      <c r="EN30" s="666"/>
      <c r="EO30" s="666"/>
      <c r="EP30" s="666"/>
      <c r="EQ30" s="666"/>
      <c r="ER30" s="666"/>
      <c r="ES30" s="666"/>
      <c r="ET30" s="666"/>
      <c r="EU30" s="666"/>
      <c r="EV30" s="666"/>
      <c r="EW30" s="666"/>
      <c r="EX30" s="666"/>
      <c r="EY30" s="666"/>
      <c r="EZ30" s="666"/>
      <c r="FA30" s="666"/>
      <c r="FB30" s="666"/>
      <c r="FC30" s="666"/>
      <c r="FD30" s="666"/>
      <c r="FE30" s="666"/>
      <c r="FF30" s="666"/>
      <c r="FG30" s="666"/>
      <c r="FH30" s="666"/>
      <c r="FI30" s="666"/>
      <c r="FJ30" s="666"/>
      <c r="FK30" s="666"/>
      <c r="FL30" s="666"/>
      <c r="FM30" s="666"/>
      <c r="FN30" s="666"/>
      <c r="FO30" s="666"/>
      <c r="FP30" s="666"/>
      <c r="FQ30" s="666"/>
      <c r="FR30" s="666"/>
      <c r="FS30" s="666"/>
      <c r="FT30" s="666"/>
      <c r="FU30" s="666"/>
      <c r="FV30" s="666"/>
      <c r="FW30" s="666"/>
      <c r="FX30" s="666"/>
      <c r="FY30" s="666"/>
      <c r="FZ30" s="666"/>
      <c r="GA30" s="666"/>
      <c r="GB30" s="666"/>
      <c r="GC30" s="666"/>
      <c r="GD30" s="666"/>
      <c r="GE30" s="666"/>
      <c r="GF30" s="666"/>
      <c r="GG30" s="666"/>
      <c r="GH30" s="666"/>
      <c r="GI30" s="666"/>
      <c r="GJ30" s="666"/>
      <c r="GK30" s="666"/>
      <c r="GL30" s="666"/>
      <c r="GM30" s="666"/>
      <c r="GN30" s="666"/>
      <c r="GO30" s="666"/>
      <c r="GP30" s="666"/>
      <c r="GQ30" s="666"/>
      <c r="GR30" s="666"/>
      <c r="GS30" s="666"/>
      <c r="GT30" s="666"/>
      <c r="GU30" s="666"/>
      <c r="GV30" s="666"/>
      <c r="GW30" s="666"/>
      <c r="GX30" s="666"/>
      <c r="GY30" s="666"/>
      <c r="GZ30" s="666"/>
      <c r="HA30" s="666"/>
      <c r="HB30" s="666"/>
      <c r="HC30" s="666"/>
      <c r="HD30" s="666"/>
      <c r="HE30" s="666"/>
      <c r="HF30" s="666"/>
      <c r="HG30" s="666"/>
      <c r="HH30" s="666"/>
      <c r="HI30" s="666"/>
      <c r="HJ30" s="666"/>
      <c r="HK30" s="666"/>
      <c r="HL30" s="666"/>
      <c r="HM30" s="666"/>
      <c r="HN30" s="666"/>
      <c r="HO30" s="666"/>
      <c r="HP30" s="666"/>
      <c r="HQ30" s="666"/>
      <c r="HR30" s="666"/>
      <c r="HS30" s="666"/>
      <c r="HT30" s="666"/>
      <c r="HU30" s="666"/>
      <c r="HV30" s="666"/>
      <c r="HW30" s="666"/>
      <c r="HX30" s="666"/>
      <c r="HY30" s="666"/>
      <c r="HZ30" s="666"/>
      <c r="IA30" s="666"/>
      <c r="IB30" s="666"/>
      <c r="IC30" s="666"/>
      <c r="ID30" s="666"/>
      <c r="IE30" s="666"/>
      <c r="IF30" s="666"/>
      <c r="IG30" s="666"/>
      <c r="IH30" s="666"/>
      <c r="II30" s="666"/>
      <c r="IJ30" s="666"/>
      <c r="IK30" s="666"/>
      <c r="IL30" s="666"/>
      <c r="IM30" s="666"/>
      <c r="IN30" s="666"/>
      <c r="IO30" s="666"/>
    </row>
    <row r="31" spans="1:249" ht="18" customHeight="1">
      <c r="A31" s="758"/>
      <c r="B31" s="759"/>
      <c r="C31" s="759"/>
      <c r="D31" s="760"/>
      <c r="E31" s="667"/>
      <c r="F31" s="667"/>
      <c r="G31" s="4"/>
      <c r="H31" s="4"/>
      <c r="I31" s="4"/>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666"/>
      <c r="AY31" s="666"/>
      <c r="AZ31" s="666"/>
      <c r="BA31" s="666"/>
      <c r="BB31" s="666"/>
      <c r="BC31" s="666"/>
      <c r="BD31" s="666"/>
      <c r="BE31" s="666"/>
      <c r="BF31" s="666"/>
      <c r="BG31" s="666"/>
      <c r="BH31" s="666"/>
      <c r="BI31" s="666"/>
      <c r="BJ31" s="666"/>
      <c r="BK31" s="666"/>
      <c r="BL31" s="666"/>
      <c r="BM31" s="666"/>
      <c r="BN31" s="666"/>
      <c r="BO31" s="666"/>
      <c r="BP31" s="666"/>
      <c r="BQ31" s="666"/>
      <c r="BR31" s="666"/>
      <c r="BS31" s="666"/>
      <c r="BT31" s="666"/>
      <c r="BU31" s="666"/>
      <c r="BV31" s="666"/>
      <c r="BW31" s="666"/>
      <c r="BX31" s="666"/>
      <c r="BY31" s="666"/>
      <c r="BZ31" s="666"/>
      <c r="CA31" s="666"/>
      <c r="CB31" s="666"/>
      <c r="CC31" s="666"/>
      <c r="CD31" s="666"/>
      <c r="CE31" s="666"/>
      <c r="CF31" s="666"/>
      <c r="CG31" s="666"/>
      <c r="CH31" s="666"/>
      <c r="CI31" s="666"/>
      <c r="CJ31" s="666"/>
      <c r="CK31" s="666"/>
      <c r="CL31" s="666"/>
      <c r="CM31" s="666"/>
      <c r="CN31" s="666"/>
      <c r="CO31" s="666"/>
      <c r="CP31" s="666"/>
      <c r="CQ31" s="666"/>
      <c r="CR31" s="666"/>
      <c r="CS31" s="666"/>
      <c r="CT31" s="666"/>
      <c r="CU31" s="666"/>
      <c r="CV31" s="666"/>
      <c r="CW31" s="666"/>
      <c r="CX31" s="666"/>
      <c r="CY31" s="666"/>
      <c r="CZ31" s="666"/>
      <c r="DA31" s="666"/>
      <c r="DB31" s="666"/>
      <c r="DC31" s="666"/>
      <c r="DD31" s="666"/>
      <c r="DE31" s="666"/>
      <c r="DF31" s="666"/>
      <c r="DG31" s="666"/>
      <c r="DH31" s="666"/>
      <c r="DI31" s="666"/>
      <c r="DJ31" s="666"/>
      <c r="DK31" s="666"/>
      <c r="DL31" s="666"/>
      <c r="DM31" s="666"/>
      <c r="DN31" s="666"/>
      <c r="DO31" s="666"/>
      <c r="DP31" s="666"/>
      <c r="DQ31" s="666"/>
      <c r="DR31" s="666"/>
      <c r="DS31" s="666"/>
      <c r="DT31" s="666"/>
      <c r="DU31" s="666"/>
      <c r="DV31" s="666"/>
      <c r="DW31" s="666"/>
      <c r="DX31" s="666"/>
      <c r="DY31" s="666"/>
      <c r="DZ31" s="666"/>
      <c r="EA31" s="666"/>
      <c r="EB31" s="666"/>
      <c r="EC31" s="666"/>
      <c r="ED31" s="666"/>
      <c r="EE31" s="666"/>
      <c r="EF31" s="666"/>
      <c r="EG31" s="666"/>
      <c r="EH31" s="666"/>
      <c r="EI31" s="666"/>
      <c r="EJ31" s="666"/>
      <c r="EK31" s="666"/>
      <c r="EL31" s="666"/>
      <c r="EM31" s="666"/>
      <c r="EN31" s="666"/>
      <c r="EO31" s="666"/>
      <c r="EP31" s="666"/>
      <c r="EQ31" s="666"/>
      <c r="ER31" s="666"/>
      <c r="ES31" s="666"/>
      <c r="ET31" s="666"/>
      <c r="EU31" s="666"/>
      <c r="EV31" s="666"/>
      <c r="EW31" s="666"/>
      <c r="EX31" s="666"/>
      <c r="EY31" s="666"/>
      <c r="EZ31" s="666"/>
      <c r="FA31" s="666"/>
      <c r="FB31" s="666"/>
      <c r="FC31" s="666"/>
      <c r="FD31" s="666"/>
      <c r="FE31" s="666"/>
      <c r="FF31" s="666"/>
      <c r="FG31" s="666"/>
      <c r="FH31" s="666"/>
      <c r="FI31" s="666"/>
      <c r="FJ31" s="666"/>
      <c r="FK31" s="666"/>
      <c r="FL31" s="666"/>
      <c r="FM31" s="666"/>
      <c r="FN31" s="666"/>
      <c r="FO31" s="666"/>
      <c r="FP31" s="666"/>
      <c r="FQ31" s="666"/>
      <c r="FR31" s="666"/>
      <c r="FS31" s="666"/>
      <c r="FT31" s="666"/>
      <c r="FU31" s="666"/>
      <c r="FV31" s="666"/>
      <c r="FW31" s="666"/>
      <c r="FX31" s="666"/>
      <c r="FY31" s="666"/>
      <c r="FZ31" s="666"/>
      <c r="GA31" s="666"/>
      <c r="GB31" s="666"/>
      <c r="GC31" s="666"/>
      <c r="GD31" s="666"/>
      <c r="GE31" s="666"/>
      <c r="GF31" s="666"/>
      <c r="GG31" s="666"/>
      <c r="GH31" s="666"/>
      <c r="GI31" s="666"/>
      <c r="GJ31" s="666"/>
      <c r="GK31" s="666"/>
      <c r="GL31" s="666"/>
      <c r="GM31" s="666"/>
      <c r="GN31" s="666"/>
      <c r="GO31" s="666"/>
      <c r="GP31" s="666"/>
      <c r="GQ31" s="666"/>
      <c r="GR31" s="666"/>
      <c r="GS31" s="666"/>
      <c r="GT31" s="666"/>
      <c r="GU31" s="666"/>
      <c r="GV31" s="666"/>
      <c r="GW31" s="666"/>
      <c r="GX31" s="666"/>
      <c r="GY31" s="666"/>
      <c r="GZ31" s="666"/>
      <c r="HA31" s="666"/>
      <c r="HB31" s="666"/>
      <c r="HC31" s="666"/>
      <c r="HD31" s="666"/>
      <c r="HE31" s="666"/>
      <c r="HF31" s="666"/>
      <c r="HG31" s="666"/>
      <c r="HH31" s="666"/>
      <c r="HI31" s="666"/>
      <c r="HJ31" s="666"/>
      <c r="HK31" s="666"/>
      <c r="HL31" s="666"/>
      <c r="HM31" s="666"/>
      <c r="HN31" s="666"/>
      <c r="HO31" s="666"/>
      <c r="HP31" s="666"/>
      <c r="HQ31" s="666"/>
      <c r="HR31" s="666"/>
      <c r="HS31" s="666"/>
      <c r="HT31" s="666"/>
      <c r="HU31" s="666"/>
      <c r="HV31" s="666"/>
      <c r="HW31" s="666"/>
      <c r="HX31" s="666"/>
      <c r="HY31" s="666"/>
      <c r="HZ31" s="666"/>
      <c r="IA31" s="666"/>
      <c r="IB31" s="666"/>
      <c r="IC31" s="666"/>
      <c r="ID31" s="666"/>
      <c r="IE31" s="666"/>
      <c r="IF31" s="666"/>
      <c r="IG31" s="666"/>
      <c r="IH31" s="666"/>
      <c r="II31" s="666"/>
      <c r="IJ31" s="666"/>
      <c r="IK31" s="666"/>
      <c r="IL31" s="666"/>
      <c r="IM31" s="666"/>
      <c r="IN31" s="666"/>
      <c r="IO31" s="666"/>
    </row>
    <row r="32" spans="1:249" ht="18" customHeight="1">
      <c r="A32" s="758"/>
      <c r="B32" s="759"/>
      <c r="C32" s="759"/>
      <c r="D32" s="760"/>
      <c r="E32" s="667"/>
      <c r="F32" s="667"/>
      <c r="G32" s="4"/>
      <c r="H32" s="4"/>
      <c r="I32" s="4"/>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c r="AI32" s="666"/>
      <c r="AJ32" s="666"/>
      <c r="AK32" s="666"/>
      <c r="AL32" s="666"/>
      <c r="AM32" s="666"/>
      <c r="AN32" s="666"/>
      <c r="AO32" s="666"/>
      <c r="AP32" s="666"/>
      <c r="AQ32" s="666"/>
      <c r="AR32" s="666"/>
      <c r="AS32" s="666"/>
      <c r="AT32" s="666"/>
      <c r="AU32" s="666"/>
      <c r="AV32" s="666"/>
      <c r="AW32" s="666"/>
      <c r="AX32" s="666"/>
      <c r="AY32" s="666"/>
      <c r="AZ32" s="666"/>
      <c r="BA32" s="666"/>
      <c r="BB32" s="666"/>
      <c r="BC32" s="666"/>
      <c r="BD32" s="666"/>
      <c r="BE32" s="666"/>
      <c r="BF32" s="666"/>
      <c r="BG32" s="666"/>
      <c r="BH32" s="666"/>
      <c r="BI32" s="666"/>
      <c r="BJ32" s="666"/>
      <c r="BK32" s="666"/>
      <c r="BL32" s="666"/>
      <c r="BM32" s="666"/>
      <c r="BN32" s="666"/>
      <c r="BO32" s="666"/>
      <c r="BP32" s="666"/>
      <c r="BQ32" s="666"/>
      <c r="BR32" s="666"/>
      <c r="BS32" s="666"/>
      <c r="BT32" s="666"/>
      <c r="BU32" s="666"/>
      <c r="BV32" s="666"/>
      <c r="BW32" s="666"/>
      <c r="BX32" s="666"/>
      <c r="BY32" s="666"/>
      <c r="BZ32" s="666"/>
      <c r="CA32" s="666"/>
      <c r="CB32" s="666"/>
      <c r="CC32" s="666"/>
      <c r="CD32" s="666"/>
      <c r="CE32" s="666"/>
      <c r="CF32" s="666"/>
      <c r="CG32" s="666"/>
      <c r="CH32" s="666"/>
      <c r="CI32" s="666"/>
      <c r="CJ32" s="666"/>
      <c r="CK32" s="666"/>
      <c r="CL32" s="666"/>
      <c r="CM32" s="666"/>
      <c r="CN32" s="666"/>
      <c r="CO32" s="666"/>
      <c r="CP32" s="666"/>
      <c r="CQ32" s="666"/>
      <c r="CR32" s="666"/>
      <c r="CS32" s="666"/>
      <c r="CT32" s="666"/>
      <c r="CU32" s="666"/>
      <c r="CV32" s="666"/>
      <c r="CW32" s="666"/>
      <c r="CX32" s="666"/>
      <c r="CY32" s="666"/>
      <c r="CZ32" s="666"/>
      <c r="DA32" s="666"/>
      <c r="DB32" s="666"/>
      <c r="DC32" s="666"/>
      <c r="DD32" s="666"/>
      <c r="DE32" s="666"/>
      <c r="DF32" s="666"/>
      <c r="DG32" s="666"/>
      <c r="DH32" s="666"/>
      <c r="DI32" s="666"/>
      <c r="DJ32" s="666"/>
      <c r="DK32" s="666"/>
      <c r="DL32" s="666"/>
      <c r="DM32" s="666"/>
      <c r="DN32" s="666"/>
      <c r="DO32" s="666"/>
      <c r="DP32" s="666"/>
      <c r="DQ32" s="666"/>
      <c r="DR32" s="666"/>
      <c r="DS32" s="666"/>
      <c r="DT32" s="666"/>
      <c r="DU32" s="666"/>
      <c r="DV32" s="666"/>
      <c r="DW32" s="666"/>
      <c r="DX32" s="666"/>
      <c r="DY32" s="666"/>
      <c r="DZ32" s="666"/>
      <c r="EA32" s="666"/>
      <c r="EB32" s="666"/>
      <c r="EC32" s="666"/>
      <c r="ED32" s="666"/>
      <c r="EE32" s="666"/>
      <c r="EF32" s="666"/>
      <c r="EG32" s="666"/>
      <c r="EH32" s="666"/>
      <c r="EI32" s="666"/>
      <c r="EJ32" s="666"/>
      <c r="EK32" s="666"/>
      <c r="EL32" s="666"/>
      <c r="EM32" s="666"/>
      <c r="EN32" s="666"/>
      <c r="EO32" s="666"/>
      <c r="EP32" s="666"/>
      <c r="EQ32" s="666"/>
      <c r="ER32" s="666"/>
      <c r="ES32" s="666"/>
      <c r="ET32" s="666"/>
      <c r="EU32" s="666"/>
      <c r="EV32" s="666"/>
      <c r="EW32" s="666"/>
      <c r="EX32" s="666"/>
      <c r="EY32" s="666"/>
      <c r="EZ32" s="666"/>
      <c r="FA32" s="666"/>
      <c r="FB32" s="666"/>
      <c r="FC32" s="666"/>
      <c r="FD32" s="666"/>
      <c r="FE32" s="666"/>
      <c r="FF32" s="666"/>
      <c r="FG32" s="666"/>
      <c r="FH32" s="666"/>
      <c r="FI32" s="666"/>
      <c r="FJ32" s="666"/>
      <c r="FK32" s="666"/>
      <c r="FL32" s="666"/>
      <c r="FM32" s="666"/>
      <c r="FN32" s="666"/>
      <c r="FO32" s="666"/>
      <c r="FP32" s="666"/>
      <c r="FQ32" s="666"/>
      <c r="FR32" s="666"/>
      <c r="FS32" s="666"/>
      <c r="FT32" s="666"/>
      <c r="FU32" s="666"/>
      <c r="FV32" s="666"/>
      <c r="FW32" s="666"/>
      <c r="FX32" s="666"/>
      <c r="FY32" s="666"/>
      <c r="FZ32" s="666"/>
      <c r="GA32" s="666"/>
      <c r="GB32" s="666"/>
      <c r="GC32" s="666"/>
      <c r="GD32" s="666"/>
      <c r="GE32" s="666"/>
      <c r="GF32" s="666"/>
      <c r="GG32" s="666"/>
      <c r="GH32" s="666"/>
      <c r="GI32" s="666"/>
      <c r="GJ32" s="666"/>
      <c r="GK32" s="666"/>
      <c r="GL32" s="666"/>
      <c r="GM32" s="666"/>
      <c r="GN32" s="666"/>
      <c r="GO32" s="666"/>
      <c r="GP32" s="666"/>
      <c r="GQ32" s="666"/>
      <c r="GR32" s="666"/>
      <c r="GS32" s="666"/>
      <c r="GT32" s="666"/>
      <c r="GU32" s="666"/>
      <c r="GV32" s="666"/>
      <c r="GW32" s="666"/>
      <c r="GX32" s="666"/>
      <c r="GY32" s="666"/>
      <c r="GZ32" s="666"/>
      <c r="HA32" s="666"/>
      <c r="HB32" s="666"/>
      <c r="HC32" s="666"/>
      <c r="HD32" s="666"/>
      <c r="HE32" s="666"/>
      <c r="HF32" s="666"/>
      <c r="HG32" s="666"/>
      <c r="HH32" s="666"/>
      <c r="HI32" s="666"/>
      <c r="HJ32" s="666"/>
      <c r="HK32" s="666"/>
      <c r="HL32" s="666"/>
      <c r="HM32" s="666"/>
      <c r="HN32" s="666"/>
      <c r="HO32" s="666"/>
      <c r="HP32" s="666"/>
      <c r="HQ32" s="666"/>
      <c r="HR32" s="666"/>
      <c r="HS32" s="666"/>
      <c r="HT32" s="666"/>
      <c r="HU32" s="666"/>
      <c r="HV32" s="666"/>
      <c r="HW32" s="666"/>
      <c r="HX32" s="666"/>
      <c r="HY32" s="666"/>
      <c r="HZ32" s="666"/>
      <c r="IA32" s="666"/>
      <c r="IB32" s="666"/>
      <c r="IC32" s="666"/>
      <c r="ID32" s="666"/>
      <c r="IE32" s="666"/>
      <c r="IF32" s="666"/>
      <c r="IG32" s="666"/>
      <c r="IH32" s="666"/>
      <c r="II32" s="666"/>
      <c r="IJ32" s="666"/>
      <c r="IK32" s="666"/>
      <c r="IL32" s="666"/>
      <c r="IM32" s="666"/>
      <c r="IN32" s="666"/>
      <c r="IO32" s="666"/>
    </row>
    <row r="33" spans="1:249" ht="18" customHeight="1">
      <c r="A33" s="758"/>
      <c r="B33" s="759"/>
      <c r="C33" s="759"/>
      <c r="D33" s="761"/>
      <c r="E33" s="5"/>
      <c r="F33" s="5"/>
      <c r="G33" s="667"/>
      <c r="H33" s="667"/>
      <c r="I33" s="667"/>
      <c r="J33" s="668"/>
      <c r="K33" s="668"/>
      <c r="L33" s="668"/>
      <c r="M33" s="668"/>
      <c r="N33" s="668"/>
      <c r="O33" s="668"/>
      <c r="P33" s="668"/>
      <c r="Q33" s="668"/>
      <c r="R33" s="668"/>
      <c r="S33" s="668"/>
      <c r="T33" s="668"/>
      <c r="U33" s="668"/>
      <c r="V33" s="668"/>
      <c r="W33" s="668"/>
      <c r="X33" s="668"/>
      <c r="Y33" s="668"/>
      <c r="Z33" s="668"/>
      <c r="AA33" s="668"/>
      <c r="AB33" s="668"/>
      <c r="AC33" s="668"/>
      <c r="AD33" s="668"/>
      <c r="AE33" s="668"/>
      <c r="AF33" s="668"/>
      <c r="AG33" s="668"/>
      <c r="AH33" s="668"/>
      <c r="AI33" s="668"/>
      <c r="AJ33" s="668"/>
      <c r="AK33" s="668"/>
      <c r="AL33" s="668"/>
      <c r="AM33" s="668"/>
      <c r="AN33" s="668"/>
      <c r="AO33" s="668"/>
      <c r="AP33" s="668"/>
      <c r="AQ33" s="668"/>
      <c r="AR33" s="668"/>
      <c r="AS33" s="668"/>
      <c r="AT33" s="668"/>
      <c r="AU33" s="668"/>
      <c r="AV33" s="668"/>
      <c r="AW33" s="668"/>
      <c r="AX33" s="668"/>
      <c r="AY33" s="668"/>
      <c r="AZ33" s="668"/>
      <c r="BA33" s="668"/>
      <c r="BB33" s="668"/>
      <c r="BC33" s="668"/>
      <c r="BD33" s="668"/>
      <c r="BE33" s="668"/>
      <c r="BF33" s="668"/>
      <c r="BG33" s="668"/>
      <c r="BH33" s="668"/>
      <c r="BI33" s="668"/>
      <c r="BJ33" s="668"/>
      <c r="BK33" s="668"/>
      <c r="BL33" s="668"/>
      <c r="BM33" s="668"/>
      <c r="BN33" s="668"/>
      <c r="BO33" s="668"/>
      <c r="BP33" s="668"/>
      <c r="BQ33" s="668"/>
      <c r="BR33" s="668"/>
      <c r="BS33" s="668"/>
      <c r="BT33" s="668"/>
      <c r="BU33" s="668"/>
      <c r="BV33" s="668"/>
      <c r="BW33" s="668"/>
      <c r="BX33" s="668"/>
      <c r="BY33" s="668"/>
      <c r="BZ33" s="668"/>
      <c r="CA33" s="668"/>
      <c r="CB33" s="668"/>
      <c r="CC33" s="668"/>
      <c r="CD33" s="668"/>
      <c r="CE33" s="668"/>
      <c r="CF33" s="668"/>
      <c r="CG33" s="668"/>
      <c r="CH33" s="668"/>
      <c r="CI33" s="668"/>
      <c r="CJ33" s="668"/>
      <c r="CK33" s="668"/>
      <c r="CL33" s="668"/>
      <c r="CM33" s="668"/>
      <c r="CN33" s="668"/>
      <c r="CO33" s="668"/>
      <c r="CP33" s="668"/>
      <c r="CQ33" s="668"/>
      <c r="CR33" s="668"/>
      <c r="CS33" s="668"/>
      <c r="CT33" s="668"/>
      <c r="CU33" s="668"/>
      <c r="CV33" s="668"/>
      <c r="CW33" s="668"/>
      <c r="CX33" s="668"/>
      <c r="CY33" s="668"/>
      <c r="CZ33" s="668"/>
      <c r="DA33" s="668"/>
      <c r="DB33" s="668"/>
      <c r="DC33" s="668"/>
      <c r="DD33" s="668"/>
      <c r="DE33" s="668"/>
      <c r="DF33" s="668"/>
      <c r="DG33" s="668"/>
      <c r="DH33" s="668"/>
      <c r="DI33" s="668"/>
      <c r="DJ33" s="668"/>
      <c r="DK33" s="668"/>
      <c r="DL33" s="668"/>
      <c r="DM33" s="668"/>
      <c r="DN33" s="668"/>
      <c r="DO33" s="668"/>
      <c r="DP33" s="668"/>
      <c r="DQ33" s="668"/>
      <c r="DR33" s="668"/>
      <c r="DS33" s="668"/>
      <c r="DT33" s="668"/>
      <c r="DU33" s="668"/>
      <c r="DV33" s="668"/>
      <c r="DW33" s="668"/>
      <c r="DX33" s="668"/>
      <c r="DY33" s="668"/>
      <c r="DZ33" s="668"/>
      <c r="EA33" s="668"/>
      <c r="EB33" s="668"/>
      <c r="EC33" s="668"/>
      <c r="ED33" s="668"/>
      <c r="EE33" s="668"/>
      <c r="EF33" s="668"/>
      <c r="EG33" s="668"/>
      <c r="EH33" s="668"/>
      <c r="EI33" s="668"/>
      <c r="EJ33" s="668"/>
      <c r="EK33" s="668"/>
      <c r="EL33" s="668"/>
      <c r="EM33" s="668"/>
      <c r="EN33" s="668"/>
      <c r="EO33" s="668"/>
      <c r="EP33" s="668"/>
      <c r="EQ33" s="668"/>
      <c r="ER33" s="668"/>
      <c r="ES33" s="668"/>
      <c r="ET33" s="668"/>
      <c r="EU33" s="668"/>
      <c r="EV33" s="668"/>
      <c r="EW33" s="668"/>
      <c r="EX33" s="668"/>
      <c r="EY33" s="668"/>
      <c r="EZ33" s="668"/>
      <c r="FA33" s="668"/>
      <c r="FB33" s="668"/>
      <c r="FC33" s="668"/>
      <c r="FD33" s="668"/>
      <c r="FE33" s="668"/>
      <c r="FF33" s="668"/>
      <c r="FG33" s="668"/>
      <c r="FH33" s="668"/>
      <c r="FI33" s="668"/>
      <c r="FJ33" s="668"/>
      <c r="FK33" s="668"/>
      <c r="FL33" s="668"/>
      <c r="FM33" s="668"/>
      <c r="FN33" s="668"/>
      <c r="FO33" s="668"/>
      <c r="FP33" s="668"/>
      <c r="FQ33" s="668"/>
      <c r="FR33" s="668"/>
      <c r="FS33" s="668"/>
      <c r="FT33" s="668"/>
      <c r="FU33" s="668"/>
      <c r="FV33" s="668"/>
      <c r="FW33" s="668"/>
      <c r="FX33" s="668"/>
      <c r="FY33" s="668"/>
      <c r="FZ33" s="668"/>
      <c r="GA33" s="668"/>
      <c r="GB33" s="668"/>
      <c r="GC33" s="668"/>
      <c r="GD33" s="668"/>
      <c r="GE33" s="668"/>
      <c r="GF33" s="668"/>
      <c r="GG33" s="668"/>
      <c r="GH33" s="668"/>
      <c r="GI33" s="668"/>
      <c r="GJ33" s="668"/>
      <c r="GK33" s="668"/>
      <c r="GL33" s="668"/>
      <c r="GM33" s="668"/>
      <c r="GN33" s="668"/>
      <c r="GO33" s="668"/>
      <c r="GP33" s="668"/>
      <c r="GQ33" s="668"/>
      <c r="GR33" s="668"/>
      <c r="GS33" s="668"/>
      <c r="GT33" s="668"/>
      <c r="GU33" s="668"/>
      <c r="GV33" s="668"/>
      <c r="GW33" s="668"/>
      <c r="GX33" s="668"/>
      <c r="GY33" s="668"/>
      <c r="GZ33" s="668"/>
      <c r="HA33" s="668"/>
      <c r="HB33" s="668"/>
      <c r="HC33" s="668"/>
      <c r="HD33" s="668"/>
      <c r="HE33" s="668"/>
      <c r="HF33" s="668"/>
      <c r="HG33" s="668"/>
      <c r="HH33" s="668"/>
      <c r="HI33" s="668"/>
      <c r="HJ33" s="668"/>
      <c r="HK33" s="668"/>
      <c r="HL33" s="668"/>
      <c r="HM33" s="668"/>
      <c r="HN33" s="668"/>
      <c r="HO33" s="668"/>
      <c r="HP33" s="668"/>
      <c r="HQ33" s="668"/>
      <c r="HR33" s="668"/>
      <c r="HS33" s="668"/>
      <c r="HT33" s="668"/>
      <c r="HU33" s="668"/>
      <c r="HV33" s="668"/>
      <c r="HW33" s="668"/>
      <c r="HX33" s="668"/>
      <c r="HY33" s="668"/>
      <c r="HZ33" s="668"/>
      <c r="IA33" s="668"/>
      <c r="IB33" s="668"/>
      <c r="IC33" s="668"/>
      <c r="ID33" s="668"/>
      <c r="IE33" s="668"/>
      <c r="IF33" s="668"/>
      <c r="IG33" s="668"/>
      <c r="IH33" s="668"/>
      <c r="II33" s="668"/>
      <c r="IJ33" s="668"/>
      <c r="IK33" s="668"/>
      <c r="IL33" s="668"/>
      <c r="IM33" s="668"/>
      <c r="IN33" s="668"/>
      <c r="IO33" s="668"/>
    </row>
    <row r="34" spans="1:249" ht="18" customHeight="1">
      <c r="A34" s="758"/>
      <c r="B34" s="759"/>
      <c r="C34" s="759"/>
      <c r="D34" s="761"/>
      <c r="E34" s="5"/>
      <c r="F34" s="5"/>
      <c r="G34" s="667"/>
      <c r="H34" s="667"/>
      <c r="I34" s="667"/>
      <c r="J34" s="668"/>
      <c r="K34" s="668"/>
      <c r="L34" s="668"/>
      <c r="M34" s="668"/>
      <c r="N34" s="668"/>
      <c r="O34" s="668"/>
      <c r="P34" s="668"/>
      <c r="Q34" s="668"/>
      <c r="R34" s="668"/>
      <c r="S34" s="668"/>
      <c r="T34" s="668"/>
      <c r="U34" s="668"/>
      <c r="V34" s="668"/>
      <c r="W34" s="668"/>
      <c r="X34" s="668"/>
      <c r="Y34" s="668"/>
      <c r="Z34" s="668"/>
      <c r="AA34" s="668"/>
      <c r="AB34" s="668"/>
      <c r="AC34" s="668"/>
      <c r="AD34" s="668"/>
      <c r="AE34" s="668"/>
      <c r="AF34" s="668"/>
      <c r="AG34" s="668"/>
      <c r="AH34" s="668"/>
      <c r="AI34" s="668"/>
      <c r="AJ34" s="668"/>
      <c r="AK34" s="668"/>
      <c r="AL34" s="668"/>
      <c r="AM34" s="668"/>
      <c r="AN34" s="668"/>
      <c r="AO34" s="668"/>
      <c r="AP34" s="668"/>
      <c r="AQ34" s="668"/>
      <c r="AR34" s="668"/>
      <c r="AS34" s="668"/>
      <c r="AT34" s="668"/>
      <c r="AU34" s="668"/>
      <c r="AV34" s="668"/>
      <c r="AW34" s="668"/>
      <c r="AX34" s="668"/>
      <c r="AY34" s="668"/>
      <c r="AZ34" s="668"/>
      <c r="BA34" s="668"/>
      <c r="BB34" s="668"/>
      <c r="BC34" s="668"/>
      <c r="BD34" s="668"/>
      <c r="BE34" s="668"/>
      <c r="BF34" s="668"/>
      <c r="BG34" s="668"/>
      <c r="BH34" s="668"/>
      <c r="BI34" s="668"/>
      <c r="BJ34" s="668"/>
      <c r="BK34" s="668"/>
      <c r="BL34" s="668"/>
      <c r="BM34" s="668"/>
      <c r="BN34" s="668"/>
      <c r="BO34" s="668"/>
      <c r="BP34" s="668"/>
      <c r="BQ34" s="668"/>
      <c r="BR34" s="668"/>
      <c r="BS34" s="668"/>
      <c r="BT34" s="668"/>
      <c r="BU34" s="668"/>
      <c r="BV34" s="668"/>
      <c r="BW34" s="668"/>
      <c r="BX34" s="668"/>
      <c r="BY34" s="668"/>
      <c r="BZ34" s="668"/>
      <c r="CA34" s="668"/>
      <c r="CB34" s="668"/>
      <c r="CC34" s="668"/>
      <c r="CD34" s="668"/>
      <c r="CE34" s="668"/>
      <c r="CF34" s="668"/>
      <c r="CG34" s="668"/>
      <c r="CH34" s="668"/>
      <c r="CI34" s="668"/>
      <c r="CJ34" s="668"/>
      <c r="CK34" s="668"/>
      <c r="CL34" s="668"/>
      <c r="CM34" s="668"/>
      <c r="CN34" s="668"/>
      <c r="CO34" s="668"/>
      <c r="CP34" s="668"/>
      <c r="CQ34" s="668"/>
      <c r="CR34" s="668"/>
      <c r="CS34" s="668"/>
      <c r="CT34" s="668"/>
      <c r="CU34" s="668"/>
      <c r="CV34" s="668"/>
      <c r="CW34" s="668"/>
      <c r="CX34" s="668"/>
      <c r="CY34" s="668"/>
      <c r="CZ34" s="668"/>
      <c r="DA34" s="668"/>
      <c r="DB34" s="668"/>
      <c r="DC34" s="668"/>
      <c r="DD34" s="668"/>
      <c r="DE34" s="668"/>
      <c r="DF34" s="668"/>
      <c r="DG34" s="668"/>
      <c r="DH34" s="668"/>
      <c r="DI34" s="668"/>
      <c r="DJ34" s="668"/>
      <c r="DK34" s="668"/>
      <c r="DL34" s="668"/>
      <c r="DM34" s="668"/>
      <c r="DN34" s="668"/>
      <c r="DO34" s="668"/>
      <c r="DP34" s="668"/>
      <c r="DQ34" s="668"/>
      <c r="DR34" s="668"/>
      <c r="DS34" s="668"/>
      <c r="DT34" s="668"/>
      <c r="DU34" s="668"/>
      <c r="DV34" s="668"/>
      <c r="DW34" s="668"/>
      <c r="DX34" s="668"/>
      <c r="DY34" s="668"/>
      <c r="DZ34" s="668"/>
      <c r="EA34" s="668"/>
      <c r="EB34" s="668"/>
      <c r="EC34" s="668"/>
      <c r="ED34" s="668"/>
      <c r="EE34" s="668"/>
      <c r="EF34" s="668"/>
      <c r="EG34" s="668"/>
      <c r="EH34" s="668"/>
      <c r="EI34" s="668"/>
      <c r="EJ34" s="668"/>
      <c r="EK34" s="668"/>
      <c r="EL34" s="668"/>
      <c r="EM34" s="668"/>
      <c r="EN34" s="668"/>
      <c r="EO34" s="668"/>
      <c r="EP34" s="668"/>
      <c r="EQ34" s="668"/>
      <c r="ER34" s="668"/>
      <c r="ES34" s="668"/>
      <c r="ET34" s="668"/>
      <c r="EU34" s="668"/>
      <c r="EV34" s="668"/>
      <c r="EW34" s="668"/>
      <c r="EX34" s="668"/>
      <c r="EY34" s="668"/>
      <c r="EZ34" s="668"/>
      <c r="FA34" s="668"/>
      <c r="FB34" s="668"/>
      <c r="FC34" s="668"/>
      <c r="FD34" s="668"/>
      <c r="FE34" s="668"/>
      <c r="FF34" s="668"/>
      <c r="FG34" s="668"/>
      <c r="FH34" s="668"/>
      <c r="FI34" s="668"/>
      <c r="FJ34" s="668"/>
      <c r="FK34" s="668"/>
      <c r="FL34" s="668"/>
      <c r="FM34" s="668"/>
      <c r="FN34" s="668"/>
      <c r="FO34" s="668"/>
      <c r="FP34" s="668"/>
      <c r="FQ34" s="668"/>
      <c r="FR34" s="668"/>
      <c r="FS34" s="668"/>
      <c r="FT34" s="668"/>
      <c r="FU34" s="668"/>
      <c r="FV34" s="668"/>
      <c r="FW34" s="668"/>
      <c r="FX34" s="668"/>
      <c r="FY34" s="668"/>
      <c r="FZ34" s="668"/>
      <c r="GA34" s="668"/>
      <c r="GB34" s="668"/>
      <c r="GC34" s="668"/>
      <c r="GD34" s="668"/>
      <c r="GE34" s="668"/>
      <c r="GF34" s="668"/>
      <c r="GG34" s="668"/>
      <c r="GH34" s="668"/>
      <c r="GI34" s="668"/>
      <c r="GJ34" s="668"/>
      <c r="GK34" s="668"/>
      <c r="GL34" s="668"/>
      <c r="GM34" s="668"/>
      <c r="GN34" s="668"/>
      <c r="GO34" s="668"/>
      <c r="GP34" s="668"/>
      <c r="GQ34" s="668"/>
      <c r="GR34" s="668"/>
      <c r="GS34" s="668"/>
      <c r="GT34" s="668"/>
      <c r="GU34" s="668"/>
      <c r="GV34" s="668"/>
      <c r="GW34" s="668"/>
      <c r="GX34" s="668"/>
      <c r="GY34" s="668"/>
      <c r="GZ34" s="668"/>
      <c r="HA34" s="668"/>
      <c r="HB34" s="668"/>
      <c r="HC34" s="668"/>
      <c r="HD34" s="668"/>
      <c r="HE34" s="668"/>
      <c r="HF34" s="668"/>
      <c r="HG34" s="668"/>
      <c r="HH34" s="668"/>
      <c r="HI34" s="668"/>
      <c r="HJ34" s="668"/>
      <c r="HK34" s="668"/>
      <c r="HL34" s="668"/>
      <c r="HM34" s="668"/>
      <c r="HN34" s="668"/>
      <c r="HO34" s="668"/>
      <c r="HP34" s="668"/>
      <c r="HQ34" s="668"/>
      <c r="HR34" s="668"/>
      <c r="HS34" s="668"/>
      <c r="HT34" s="668"/>
      <c r="HU34" s="668"/>
      <c r="HV34" s="668"/>
      <c r="HW34" s="668"/>
      <c r="HX34" s="668"/>
      <c r="HY34" s="668"/>
      <c r="HZ34" s="668"/>
      <c r="IA34" s="668"/>
      <c r="IB34" s="668"/>
      <c r="IC34" s="668"/>
      <c r="ID34" s="668"/>
      <c r="IE34" s="668"/>
      <c r="IF34" s="668"/>
      <c r="IG34" s="668"/>
      <c r="IH34" s="668"/>
      <c r="II34" s="668"/>
      <c r="IJ34" s="668"/>
      <c r="IK34" s="668"/>
      <c r="IL34" s="668"/>
      <c r="IM34" s="668"/>
      <c r="IN34" s="668"/>
      <c r="IO34" s="668"/>
    </row>
    <row r="35" spans="1:249" ht="18" customHeight="1">
      <c r="A35" s="762"/>
      <c r="B35" s="761"/>
      <c r="C35" s="761"/>
      <c r="D35" s="761"/>
      <c r="E35" s="4" t="s">
        <v>2693</v>
      </c>
      <c r="F35" s="5"/>
      <c r="G35" s="5"/>
      <c r="H35" s="5"/>
      <c r="I35" s="5"/>
    </row>
    <row r="36" spans="1:249" ht="18" customHeight="1">
      <c r="A36" s="753" t="s">
        <v>2877</v>
      </c>
      <c r="B36" s="754"/>
      <c r="C36" s="1251" t="s">
        <v>4639</v>
      </c>
      <c r="D36" s="756"/>
      <c r="E36" s="2814" t="s">
        <v>4639</v>
      </c>
      <c r="F36" s="5"/>
      <c r="G36" s="5"/>
      <c r="H36" s="5"/>
      <c r="I36" s="5"/>
    </row>
    <row r="37" spans="1:249" ht="18" customHeight="1">
      <c r="A37" s="763"/>
      <c r="B37" s="764"/>
      <c r="C37" s="764"/>
      <c r="D37" s="756"/>
      <c r="E37" s="2814"/>
      <c r="F37" s="5"/>
      <c r="G37" s="5"/>
      <c r="H37" s="5"/>
      <c r="I37" s="5"/>
    </row>
    <row r="38" spans="1:249" ht="18" customHeight="1">
      <c r="A38" s="753" t="s">
        <v>2878</v>
      </c>
      <c r="B38" s="754"/>
      <c r="C38" s="1251" t="s">
        <v>4680</v>
      </c>
      <c r="D38" s="756"/>
      <c r="E38" s="2814" t="s">
        <v>4640</v>
      </c>
      <c r="F38" s="5"/>
      <c r="G38" s="5"/>
      <c r="H38" s="5"/>
      <c r="I38" s="5"/>
    </row>
    <row r="39" spans="1:249" ht="18" customHeight="1">
      <c r="A39" s="763"/>
      <c r="B39" s="764"/>
      <c r="C39" s="764" t="s">
        <v>1748</v>
      </c>
      <c r="D39" s="756"/>
      <c r="E39" s="2814"/>
      <c r="F39" s="5"/>
      <c r="G39" s="5"/>
      <c r="H39" s="5"/>
      <c r="I39" s="5"/>
    </row>
    <row r="40" spans="1:249" ht="18" customHeight="1">
      <c r="A40" s="753" t="s">
        <v>2879</v>
      </c>
      <c r="B40" s="754"/>
      <c r="C40" s="1251" t="s">
        <v>6398</v>
      </c>
      <c r="D40" s="756"/>
      <c r="E40" s="2814" t="s">
        <v>4641</v>
      </c>
      <c r="F40" s="5"/>
      <c r="G40" s="5"/>
      <c r="H40" s="5"/>
      <c r="I40" s="5"/>
    </row>
    <row r="41" spans="1:249" ht="18" customHeight="1">
      <c r="A41" s="757"/>
      <c r="B41" s="752"/>
      <c r="C41" s="761"/>
      <c r="D41" s="761"/>
      <c r="E41" s="5"/>
      <c r="F41" s="5"/>
      <c r="G41" s="5"/>
      <c r="H41" s="5"/>
      <c r="I41" s="5"/>
    </row>
    <row r="42" spans="1:249" ht="18" customHeight="1">
      <c r="A42" s="757"/>
      <c r="B42" s="752"/>
      <c r="C42" s="761"/>
      <c r="D42" s="761"/>
      <c r="E42" s="5"/>
      <c r="F42" s="5"/>
      <c r="G42" s="5"/>
      <c r="H42" s="5"/>
      <c r="I42" s="5"/>
    </row>
    <row r="43" spans="1:249" ht="18" customHeight="1">
      <c r="A43" s="757"/>
      <c r="B43" s="752"/>
      <c r="C43" s="761"/>
      <c r="D43" s="761"/>
      <c r="E43" s="5"/>
      <c r="F43" s="5"/>
      <c r="G43" s="5"/>
      <c r="H43" s="5"/>
      <c r="I43" s="5"/>
    </row>
    <row r="44" spans="1:249" ht="18" customHeight="1">
      <c r="A44" s="757"/>
      <c r="B44" s="752"/>
      <c r="C44" s="761"/>
      <c r="D44" s="761"/>
      <c r="E44" s="5"/>
      <c r="F44" s="5"/>
      <c r="G44" s="5"/>
      <c r="H44" s="5"/>
      <c r="I44" s="5"/>
    </row>
    <row r="45" spans="1:249" ht="18" customHeight="1">
      <c r="A45" s="757"/>
      <c r="B45" s="752"/>
      <c r="C45" s="761"/>
      <c r="D45" s="761"/>
      <c r="E45" s="5"/>
      <c r="F45" s="5"/>
      <c r="G45" s="5"/>
      <c r="H45" s="5"/>
      <c r="I45" s="5"/>
    </row>
    <row r="46" spans="1:249" ht="18" customHeight="1">
      <c r="A46" s="757" t="str">
        <f>"Year ended "&amp;C38</f>
        <v>Year ended December 31, 2015</v>
      </c>
      <c r="B46" s="752"/>
      <c r="C46" s="761"/>
      <c r="D46" s="761"/>
      <c r="E46" s="5"/>
      <c r="F46" s="5"/>
      <c r="G46" s="5"/>
      <c r="H46" s="5"/>
      <c r="I46" s="5"/>
    </row>
    <row r="47" spans="1:249" ht="18" customHeight="1">
      <c r="A47" s="757"/>
      <c r="B47" s="752"/>
      <c r="C47" s="761"/>
      <c r="D47" s="761"/>
      <c r="E47" s="5"/>
      <c r="F47" s="5"/>
      <c r="G47" s="5"/>
      <c r="H47" s="5"/>
      <c r="I47" s="5"/>
    </row>
    <row r="48" spans="1:249" ht="18" customHeight="1">
      <c r="A48" s="757"/>
      <c r="B48" s="752"/>
      <c r="C48" s="761"/>
      <c r="D48" s="761"/>
      <c r="E48" s="5"/>
      <c r="F48" s="5"/>
      <c r="G48" s="5"/>
      <c r="H48" s="5"/>
      <c r="I48" s="5"/>
    </row>
    <row r="49" spans="1:9" ht="13.5" customHeight="1">
      <c r="A49" s="751"/>
      <c r="B49" s="4"/>
      <c r="C49" s="5"/>
      <c r="D49" s="5"/>
      <c r="E49" s="5"/>
      <c r="F49" s="5"/>
      <c r="G49" s="5"/>
      <c r="H49" s="5"/>
      <c r="I49" s="5"/>
    </row>
    <row r="50" spans="1:9" ht="15" customHeight="1">
      <c r="A50" s="751" t="str">
        <f>"Annual Report of "&amp;C25</f>
        <v xml:space="preserve">Annual Report of Niagara Mohawk Power Corporation </v>
      </c>
      <c r="B50" s="4"/>
      <c r="C50" s="5"/>
      <c r="D50" s="5"/>
      <c r="E50" s="5"/>
      <c r="F50" s="5"/>
      <c r="G50" s="5"/>
      <c r="H50" s="5"/>
      <c r="I50" s="5"/>
    </row>
    <row r="51" spans="1:9" ht="13.5" customHeight="1">
      <c r="A51" s="751"/>
      <c r="B51" s="4"/>
      <c r="C51" s="5"/>
      <c r="D51" s="5"/>
      <c r="E51" s="5"/>
      <c r="F51" s="5"/>
      <c r="G51" s="5"/>
      <c r="H51" s="5"/>
      <c r="I51" s="5"/>
    </row>
    <row r="52" spans="1:9" ht="15.6" customHeight="1">
      <c r="A52" s="751" t="str">
        <f>"Annual Report of "&amp;C25&amp;"                                                       "&amp;A6</f>
        <v>Annual Report of Niagara Mohawk Power Corporation                                                        Year ended December 31, 2015</v>
      </c>
      <c r="B52" s="4"/>
      <c r="C52" s="5"/>
      <c r="D52" s="5"/>
      <c r="E52" s="5"/>
      <c r="F52" s="5"/>
      <c r="G52" s="5"/>
      <c r="H52" s="5"/>
      <c r="I52" s="5"/>
    </row>
    <row r="53" spans="1:9" ht="13.5" customHeight="1">
      <c r="A53" s="751"/>
      <c r="B53" s="4"/>
      <c r="C53" s="5"/>
      <c r="D53" s="5"/>
      <c r="E53" s="5"/>
      <c r="F53" s="5"/>
      <c r="G53" s="5"/>
      <c r="H53" s="5"/>
      <c r="I53" s="5"/>
    </row>
    <row r="54" spans="1:9" ht="15" customHeight="1">
      <c r="A54" s="751" t="str">
        <f>"Annual Report of "&amp;C25&amp;"                                                                           "&amp;A6</f>
        <v>Annual Report of Niagara Mohawk Power Corporation                                                                            Year ended December 31, 2015</v>
      </c>
      <c r="B54" s="4"/>
      <c r="C54" s="5"/>
      <c r="D54" s="5"/>
      <c r="E54" s="5"/>
      <c r="F54" s="5"/>
      <c r="G54" s="5"/>
      <c r="H54" s="5"/>
      <c r="I54" s="5"/>
    </row>
    <row r="55" spans="1:9" ht="13.5" customHeight="1">
      <c r="A55" s="751"/>
      <c r="B55" s="4"/>
      <c r="C55" s="5"/>
      <c r="D55" s="5"/>
      <c r="E55" s="5"/>
      <c r="F55" s="5"/>
      <c r="G55" s="5"/>
      <c r="H55" s="5"/>
      <c r="I55" s="5"/>
    </row>
    <row r="56" spans="1:9" ht="15" customHeight="1">
      <c r="A56" s="751" t="str">
        <f>"Annual Report of "&amp;C25&amp;"                                                      "&amp;A6</f>
        <v>Annual Report of Niagara Mohawk Power Corporation                                                       Year ended December 31, 2015</v>
      </c>
      <c r="B56" s="4"/>
      <c r="C56" s="5"/>
      <c r="D56" s="5"/>
      <c r="E56" s="5"/>
      <c r="F56" s="5"/>
      <c r="G56" s="5"/>
      <c r="H56" s="5"/>
      <c r="I56" s="5"/>
    </row>
    <row r="57" spans="1:9" ht="13.5" customHeight="1">
      <c r="A57" s="751"/>
      <c r="B57" s="4"/>
      <c r="C57" s="5"/>
      <c r="D57" s="5"/>
      <c r="E57" s="5"/>
      <c r="F57" s="5"/>
      <c r="G57" s="5"/>
      <c r="H57" s="5"/>
      <c r="I57" s="5"/>
    </row>
    <row r="58" spans="1:9" ht="15" customHeight="1">
      <c r="A58" s="751" t="str">
        <f>"Annual Report of "&amp;C25&amp;"                                                                                                 "&amp;A6</f>
        <v>Annual Report of Niagara Mohawk Power Corporation                                                                                                  Year ended December 31, 2015</v>
      </c>
      <c r="B58" s="4"/>
      <c r="C58" s="5"/>
      <c r="D58" s="5"/>
      <c r="E58" s="5"/>
      <c r="F58" s="5"/>
      <c r="G58" s="5"/>
      <c r="H58" s="5"/>
      <c r="I58" s="5"/>
    </row>
    <row r="59" spans="1:9" ht="13.5" customHeight="1">
      <c r="A59" s="751"/>
      <c r="B59" s="4"/>
      <c r="C59" s="5"/>
      <c r="D59" s="5"/>
      <c r="E59" s="5"/>
      <c r="F59" s="5"/>
      <c r="G59" s="5"/>
      <c r="H59" s="5"/>
      <c r="I59" s="5"/>
    </row>
    <row r="60" spans="1:9" ht="15" customHeight="1">
      <c r="A60" s="751" t="str">
        <f>"Annual Report of "&amp;C25&amp;"                                                                                                              "&amp;A6</f>
        <v>Annual Report of Niagara Mohawk Power Corporation                                                                                                               Year ended December 31, 2015</v>
      </c>
      <c r="B60" s="4"/>
      <c r="C60" s="5"/>
      <c r="D60" s="5"/>
      <c r="E60" s="5"/>
      <c r="F60" s="5"/>
      <c r="G60" s="5"/>
      <c r="H60" s="5"/>
      <c r="I60" s="5"/>
    </row>
    <row r="61" spans="1:9" ht="13.5" customHeight="1">
      <c r="A61" s="751"/>
      <c r="B61" s="4"/>
      <c r="C61" s="5"/>
      <c r="D61" s="5"/>
      <c r="E61" s="5"/>
      <c r="F61" s="5"/>
      <c r="G61" s="5"/>
      <c r="H61" s="5"/>
      <c r="I61" s="5"/>
    </row>
    <row r="62" spans="1:9" ht="15" customHeight="1">
      <c r="A62" s="751" t="str">
        <f>"Annual Report of "&amp;C25&amp;"                                                                                                                            "&amp;A6</f>
        <v>Annual Report of Niagara Mohawk Power Corporation                                                                                                                             Year ended December 31, 2015</v>
      </c>
      <c r="B62" s="4"/>
      <c r="C62" s="5"/>
      <c r="D62" s="5"/>
      <c r="E62" s="5"/>
      <c r="F62" s="5"/>
      <c r="G62" s="5"/>
      <c r="H62" s="5"/>
      <c r="I62" s="5"/>
    </row>
    <row r="63" spans="1:9" ht="13.5" customHeight="1">
      <c r="A63" s="751"/>
      <c r="B63" s="4"/>
      <c r="C63" s="5"/>
      <c r="D63" s="5"/>
      <c r="E63" s="5"/>
      <c r="F63" s="5"/>
      <c r="G63" s="5"/>
      <c r="H63" s="5"/>
      <c r="I63" s="5"/>
    </row>
    <row r="64" spans="1:9" ht="15.6" customHeight="1">
      <c r="A64" s="751" t="str">
        <f>"Annual Report of "&amp;C25&amp;"                                                                         "&amp;A6</f>
        <v>Annual Report of Niagara Mohawk Power Corporation                                                                          Year ended December 31, 2015</v>
      </c>
      <c r="B64" s="4"/>
      <c r="C64" s="5"/>
      <c r="D64" s="5"/>
      <c r="E64" s="5"/>
      <c r="F64" s="5"/>
      <c r="G64" s="5"/>
      <c r="H64" s="5"/>
      <c r="I64" s="5"/>
    </row>
    <row r="65" spans="1:9" ht="13.5" customHeight="1">
      <c r="A65" s="751"/>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69"/>
      <c r="B70" s="669"/>
      <c r="C70" s="669"/>
      <c r="D70" s="669"/>
      <c r="E70" s="669"/>
    </row>
  </sheetData>
  <pageMargins left="0.5" right="0.5" top="0.5" bottom="0.5" header="0.5" footer="0.5"/>
  <pageSetup scale="59" orientation="portrait" horizontalDpi="300" verticalDpi="300" r:id="rId1"/>
  <headerFooter alignWithMargins="0"/>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view="pageBreakPreview" topLeftCell="A163" colorId="22" zoomScale="80" zoomScaleNormal="100" zoomScaleSheetLayoutView="80" workbookViewId="0">
      <selection activeCell="H79" sqref="H79"/>
    </sheetView>
  </sheetViews>
  <sheetFormatPr defaultColWidth="9.6640625" defaultRowHeight="15"/>
  <cols>
    <col min="1" max="1" width="4.6640625" style="6" customWidth="1"/>
    <col min="2" max="2" width="40.21875" style="6" bestFit="1" customWidth="1"/>
    <col min="3" max="3" width="14.88671875" style="6" customWidth="1"/>
    <col min="4" max="4" width="13.6640625" style="6" customWidth="1"/>
    <col min="5" max="5" width="16.6640625" style="6" customWidth="1"/>
    <col min="6" max="6" width="16.44140625" style="6" customWidth="1"/>
    <col min="7" max="16384" width="9.6640625" style="6"/>
  </cols>
  <sheetData>
    <row r="1" spans="1:7">
      <c r="A1" s="38"/>
      <c r="B1" s="39" t="s">
        <v>1759</v>
      </c>
      <c r="C1" s="54" t="s">
        <v>1306</v>
      </c>
      <c r="D1" s="39"/>
      <c r="E1" s="41" t="s">
        <v>1682</v>
      </c>
      <c r="F1" s="42" t="s">
        <v>1683</v>
      </c>
    </row>
    <row r="2" spans="1:7">
      <c r="A2" s="29"/>
      <c r="B2" s="76" t="str">
        <f>'Data Sheet'!$C$25</f>
        <v xml:space="preserve">Niagara Mohawk Power Corporation </v>
      </c>
      <c r="C2" s="52" t="s">
        <v>4715</v>
      </c>
      <c r="D2" s="76"/>
      <c r="E2" s="25" t="s">
        <v>1684</v>
      </c>
      <c r="F2" s="44"/>
    </row>
    <row r="3" spans="1:7" ht="15" customHeight="1">
      <c r="A3" s="32"/>
      <c r="B3" s="111"/>
      <c r="C3" s="112" t="s">
        <v>1685</v>
      </c>
      <c r="D3" s="113"/>
      <c r="E3" s="682" t="str">
        <f>'Data Sheet'!$C$40</f>
        <v>May 9, 2016</v>
      </c>
      <c r="F3" s="106" t="str">
        <f>'Data Sheet'!$C$38</f>
        <v>December 31, 2015</v>
      </c>
    </row>
    <row r="4" spans="1:7" ht="15" customHeight="1">
      <c r="A4" s="26" t="s">
        <v>2315</v>
      </c>
      <c r="B4" s="27"/>
      <c r="C4" s="27"/>
      <c r="D4" s="27"/>
      <c r="E4" s="27"/>
      <c r="F4" s="28"/>
    </row>
    <row r="5" spans="1:7">
      <c r="A5" s="114"/>
      <c r="B5" s="30"/>
      <c r="C5" s="30"/>
      <c r="D5" s="30"/>
      <c r="E5" s="30"/>
      <c r="F5" s="31"/>
    </row>
    <row r="6" spans="1:7">
      <c r="A6" s="29"/>
      <c r="B6" s="115" t="s">
        <v>2316</v>
      </c>
      <c r="C6" s="116"/>
      <c r="D6" s="809" t="s">
        <v>2317</v>
      </c>
      <c r="E6" s="116"/>
      <c r="F6" s="117"/>
    </row>
    <row r="7" spans="1:7">
      <c r="A7" s="29"/>
      <c r="B7" s="115" t="s">
        <v>2318</v>
      </c>
      <c r="C7" s="118"/>
      <c r="D7" s="809" t="s">
        <v>2319</v>
      </c>
      <c r="E7" s="116"/>
      <c r="F7" s="117"/>
    </row>
    <row r="8" spans="1:7">
      <c r="A8" s="29"/>
      <c r="B8" s="115" t="s">
        <v>2320</v>
      </c>
      <c r="C8" s="118"/>
      <c r="D8" s="809" t="s">
        <v>2321</v>
      </c>
      <c r="E8" s="116"/>
      <c r="F8" s="117"/>
    </row>
    <row r="9" spans="1:7">
      <c r="A9" s="29"/>
      <c r="B9" s="115" t="s">
        <v>2322</v>
      </c>
      <c r="C9" s="118"/>
      <c r="D9" s="809" t="s">
        <v>2323</v>
      </c>
      <c r="E9" s="116"/>
      <c r="F9" s="117"/>
    </row>
    <row r="10" spans="1:7">
      <c r="A10" s="29"/>
      <c r="B10" s="115" t="s">
        <v>3451</v>
      </c>
      <c r="C10" s="118"/>
      <c r="D10" s="809" t="s">
        <v>3452</v>
      </c>
      <c r="E10" s="116"/>
      <c r="F10" s="117"/>
    </row>
    <row r="11" spans="1:7">
      <c r="A11" s="29"/>
      <c r="B11" s="115" t="s">
        <v>3453</v>
      </c>
      <c r="C11" s="118"/>
      <c r="D11" s="809" t="s">
        <v>3454</v>
      </c>
      <c r="E11" s="116"/>
      <c r="F11" s="117"/>
    </row>
    <row r="12" spans="1:7">
      <c r="A12" s="29"/>
      <c r="B12" s="115" t="s">
        <v>3455</v>
      </c>
      <c r="C12" s="118"/>
      <c r="D12" s="809" t="s">
        <v>3456</v>
      </c>
      <c r="E12" s="116"/>
      <c r="F12" s="117"/>
    </row>
    <row r="13" spans="1:7">
      <c r="A13" s="29"/>
      <c r="B13" s="115" t="s">
        <v>3457</v>
      </c>
      <c r="C13" s="118"/>
      <c r="D13" s="809" t="s">
        <v>2402</v>
      </c>
      <c r="E13" s="116"/>
      <c r="F13" s="117"/>
    </row>
    <row r="14" spans="1:7">
      <c r="A14" s="29"/>
      <c r="B14" s="115" t="s">
        <v>2403</v>
      </c>
      <c r="C14" s="118"/>
      <c r="D14" s="809" t="s">
        <v>2404</v>
      </c>
      <c r="E14" s="116"/>
      <c r="F14" s="117"/>
    </row>
    <row r="15" spans="1:7">
      <c r="A15" s="29"/>
      <c r="B15" s="115" t="s">
        <v>2405</v>
      </c>
      <c r="C15" s="118"/>
      <c r="D15" s="809" t="s">
        <v>2406</v>
      </c>
      <c r="E15" s="116"/>
      <c r="F15" s="117"/>
    </row>
    <row r="16" spans="1:7">
      <c r="A16" s="29"/>
      <c r="B16" s="115" t="s">
        <v>2407</v>
      </c>
      <c r="C16" s="118"/>
      <c r="D16" s="809" t="s">
        <v>2408</v>
      </c>
      <c r="E16" s="116"/>
      <c r="F16" s="117"/>
      <c r="G16" s="118"/>
    </row>
    <row r="17" spans="1:7">
      <c r="A17" s="114"/>
      <c r="B17" s="115" t="s">
        <v>2409</v>
      </c>
      <c r="C17" s="118"/>
      <c r="D17" s="809" t="s">
        <v>2410</v>
      </c>
      <c r="E17" s="116"/>
      <c r="F17" s="117"/>
      <c r="G17" s="118"/>
    </row>
    <row r="18" spans="1:7">
      <c r="A18" s="114"/>
      <c r="B18" s="809" t="s">
        <v>2411</v>
      </c>
      <c r="C18" s="118"/>
      <c r="D18" s="809" t="s">
        <v>2412</v>
      </c>
      <c r="E18" s="116"/>
      <c r="F18" s="117"/>
      <c r="G18" s="118"/>
    </row>
    <row r="19" spans="1:7">
      <c r="A19" s="114"/>
      <c r="B19" s="809" t="s">
        <v>2413</v>
      </c>
      <c r="C19" s="118"/>
      <c r="D19" s="809" t="s">
        <v>2414</v>
      </c>
      <c r="E19" s="116"/>
      <c r="F19" s="117"/>
      <c r="G19" s="118"/>
    </row>
    <row r="20" spans="1:7">
      <c r="A20" s="29"/>
      <c r="B20" s="115" t="s">
        <v>2415</v>
      </c>
      <c r="C20" s="118"/>
      <c r="D20" s="809" t="s">
        <v>2416</v>
      </c>
      <c r="E20" s="116"/>
      <c r="F20" s="117"/>
      <c r="G20" s="118"/>
    </row>
    <row r="21" spans="1:7">
      <c r="A21" s="29"/>
      <c r="B21" s="115" t="s">
        <v>2417</v>
      </c>
      <c r="C21" s="118"/>
      <c r="D21" s="809" t="s">
        <v>2418</v>
      </c>
      <c r="E21" s="116"/>
      <c r="F21" s="117"/>
      <c r="G21" s="118"/>
    </row>
    <row r="22" spans="1:7">
      <c r="A22" s="29"/>
      <c r="B22" s="809" t="s">
        <v>2419</v>
      </c>
      <c r="C22" s="118"/>
      <c r="D22" s="809" t="s">
        <v>2420</v>
      </c>
      <c r="E22" s="116"/>
      <c r="F22" s="117"/>
      <c r="G22" s="118"/>
    </row>
    <row r="23" spans="1:7">
      <c r="A23" s="29"/>
      <c r="B23" s="809" t="s">
        <v>2421</v>
      </c>
      <c r="C23" s="118"/>
      <c r="D23" s="809" t="s">
        <v>2422</v>
      </c>
      <c r="E23" s="116"/>
      <c r="F23" s="117"/>
      <c r="G23" s="118"/>
    </row>
    <row r="24" spans="1:7">
      <c r="A24" s="29"/>
      <c r="B24" s="809" t="s">
        <v>2423</v>
      </c>
      <c r="C24" s="118"/>
      <c r="D24" s="809" t="s">
        <v>2424</v>
      </c>
      <c r="E24" s="116"/>
      <c r="F24" s="117"/>
      <c r="G24" s="118"/>
    </row>
    <row r="25" spans="1:7">
      <c r="A25" s="29"/>
      <c r="B25" s="809" t="s">
        <v>2425</v>
      </c>
      <c r="C25" s="118"/>
      <c r="D25" s="809" t="s">
        <v>2426</v>
      </c>
      <c r="E25" s="116"/>
      <c r="F25" s="117"/>
      <c r="G25" s="118"/>
    </row>
    <row r="26" spans="1:7">
      <c r="A26" s="29"/>
      <c r="B26" s="115" t="s">
        <v>2427</v>
      </c>
      <c r="C26" s="118"/>
      <c r="D26" s="809" t="s">
        <v>2428</v>
      </c>
      <c r="E26" s="116"/>
      <c r="F26" s="117"/>
      <c r="G26" s="118"/>
    </row>
    <row r="27" spans="1:7">
      <c r="A27" s="32"/>
      <c r="B27" s="119"/>
      <c r="C27" s="120"/>
      <c r="D27" s="121"/>
      <c r="E27" s="121"/>
      <c r="F27" s="122"/>
      <c r="G27" s="118"/>
    </row>
    <row r="28" spans="1:7">
      <c r="A28" s="29"/>
      <c r="B28" s="116" t="s">
        <v>2429</v>
      </c>
      <c r="C28" s="123"/>
      <c r="D28" s="809" t="s">
        <v>2430</v>
      </c>
      <c r="E28" s="124"/>
      <c r="F28" s="117" t="s">
        <v>2431</v>
      </c>
      <c r="G28" s="118"/>
    </row>
    <row r="29" spans="1:7">
      <c r="A29" s="29"/>
      <c r="B29" s="116" t="s">
        <v>2432</v>
      </c>
      <c r="C29" s="123"/>
      <c r="D29" s="809" t="s">
        <v>2433</v>
      </c>
      <c r="E29" s="124"/>
      <c r="F29" s="117" t="s">
        <v>2434</v>
      </c>
      <c r="G29" s="118"/>
    </row>
    <row r="30" spans="1:7">
      <c r="A30" s="29"/>
      <c r="B30" s="116"/>
      <c r="C30" s="123"/>
      <c r="D30" s="809" t="s">
        <v>2435</v>
      </c>
      <c r="E30" s="124"/>
      <c r="F30" s="117"/>
      <c r="G30" s="118"/>
    </row>
    <row r="31" spans="1:7">
      <c r="A31" s="29"/>
      <c r="B31" s="116"/>
      <c r="C31" s="123"/>
      <c r="D31" s="809" t="s">
        <v>2436</v>
      </c>
      <c r="E31" s="124"/>
      <c r="F31" s="117"/>
      <c r="G31" s="118"/>
    </row>
    <row r="32" spans="1:7">
      <c r="A32" s="29"/>
      <c r="B32" s="116"/>
      <c r="C32" s="123"/>
      <c r="D32" s="809" t="s">
        <v>3473</v>
      </c>
      <c r="E32" s="123"/>
      <c r="F32" s="125"/>
      <c r="G32" s="118"/>
    </row>
    <row r="33" spans="1:7">
      <c r="A33" s="29"/>
      <c r="B33" s="116"/>
      <c r="C33" s="123"/>
      <c r="D33" s="809" t="s">
        <v>3474</v>
      </c>
      <c r="E33" s="123"/>
      <c r="F33" s="125"/>
      <c r="G33" s="118"/>
    </row>
    <row r="34" spans="1:7">
      <c r="A34" s="32"/>
      <c r="B34" s="121"/>
      <c r="C34" s="126"/>
      <c r="D34" s="1248" t="s">
        <v>3475</v>
      </c>
      <c r="E34" s="126"/>
      <c r="F34" s="127"/>
      <c r="G34" s="118"/>
    </row>
    <row r="35" spans="1:7">
      <c r="A35" s="46"/>
      <c r="B35" s="30"/>
      <c r="C35" s="47" t="s">
        <v>3476</v>
      </c>
      <c r="D35" s="30"/>
      <c r="E35" s="30"/>
      <c r="F35" s="31"/>
      <c r="G35" s="118"/>
    </row>
    <row r="36" spans="1:7">
      <c r="A36" s="146" t="s">
        <v>1688</v>
      </c>
      <c r="B36" s="30"/>
      <c r="C36" s="112" t="s">
        <v>3477</v>
      </c>
      <c r="D36" s="33"/>
      <c r="E36" s="33"/>
      <c r="F36" s="128"/>
      <c r="G36" s="118"/>
    </row>
    <row r="37" spans="1:7">
      <c r="A37" s="146" t="s">
        <v>1691</v>
      </c>
      <c r="B37" s="158" t="s">
        <v>3478</v>
      </c>
      <c r="C37" s="640" t="s">
        <v>2288</v>
      </c>
      <c r="D37" s="641" t="s">
        <v>3479</v>
      </c>
      <c r="E37" s="158" t="s">
        <v>3480</v>
      </c>
      <c r="F37" s="44"/>
      <c r="G37" s="118"/>
    </row>
    <row r="38" spans="1:7">
      <c r="A38" s="46"/>
      <c r="B38" s="158" t="s">
        <v>3481</v>
      </c>
      <c r="C38" s="640" t="s">
        <v>3482</v>
      </c>
      <c r="D38" s="641" t="s">
        <v>2285</v>
      </c>
      <c r="E38" s="158" t="s">
        <v>2285</v>
      </c>
      <c r="F38" s="170" t="s">
        <v>2287</v>
      </c>
      <c r="G38" s="118"/>
    </row>
    <row r="39" spans="1:7">
      <c r="A39" s="49"/>
      <c r="B39" s="27" t="s">
        <v>3483</v>
      </c>
      <c r="C39" s="58" t="s">
        <v>2953</v>
      </c>
      <c r="D39" s="59" t="s">
        <v>2954</v>
      </c>
      <c r="E39" s="27" t="s">
        <v>2955</v>
      </c>
      <c r="F39" s="51" t="s">
        <v>2303</v>
      </c>
      <c r="G39" s="118"/>
    </row>
    <row r="40" spans="1:7">
      <c r="A40" s="147" t="s">
        <v>1699</v>
      </c>
      <c r="B40" s="33" t="s">
        <v>3484</v>
      </c>
      <c r="C40" s="2830">
        <v>187364863</v>
      </c>
      <c r="D40" s="2830">
        <v>187364863</v>
      </c>
      <c r="E40" s="33"/>
      <c r="F40" s="129"/>
      <c r="G40" s="118"/>
    </row>
    <row r="41" spans="1:7">
      <c r="A41" s="147" t="s">
        <v>1700</v>
      </c>
      <c r="B41" s="33" t="s">
        <v>3485</v>
      </c>
      <c r="C41" s="45">
        <v>1</v>
      </c>
      <c r="D41" s="111">
        <v>1</v>
      </c>
      <c r="E41" s="33"/>
      <c r="F41" s="129"/>
      <c r="G41" s="118"/>
    </row>
    <row r="42" spans="1:7">
      <c r="A42" s="146" t="s">
        <v>1701</v>
      </c>
      <c r="B42" s="25" t="s">
        <v>3486</v>
      </c>
      <c r="C42" s="43"/>
      <c r="D42" s="60"/>
      <c r="E42" s="25"/>
      <c r="F42" s="44"/>
      <c r="G42" s="118"/>
    </row>
    <row r="43" spans="1:7">
      <c r="A43" s="130"/>
      <c r="B43" s="33" t="s">
        <v>3487</v>
      </c>
      <c r="C43" s="2830">
        <v>187364863</v>
      </c>
      <c r="D43" s="2830">
        <v>187364863</v>
      </c>
      <c r="E43" s="33"/>
      <c r="F43" s="129"/>
      <c r="G43" s="118"/>
    </row>
    <row r="44" spans="1:7">
      <c r="A44" s="146" t="s">
        <v>1702</v>
      </c>
      <c r="B44" s="25" t="s">
        <v>4704</v>
      </c>
      <c r="C44" s="43"/>
      <c r="D44" s="60"/>
      <c r="E44" s="25"/>
      <c r="F44" s="44"/>
      <c r="G44" s="118"/>
    </row>
    <row r="45" spans="1:7">
      <c r="A45" s="146" t="s">
        <v>1703</v>
      </c>
      <c r="B45" s="25"/>
      <c r="C45" s="43"/>
      <c r="D45" s="60"/>
      <c r="E45" s="25"/>
      <c r="F45" s="44"/>
      <c r="G45" s="118"/>
    </row>
    <row r="46" spans="1:7">
      <c r="A46" s="146" t="s">
        <v>1704</v>
      </c>
      <c r="B46" s="6" t="s">
        <v>4705</v>
      </c>
      <c r="C46" s="43"/>
      <c r="D46" s="60"/>
      <c r="E46" s="25"/>
      <c r="F46" s="44"/>
      <c r="G46" s="118"/>
    </row>
    <row r="47" spans="1:7">
      <c r="A47" s="146" t="s">
        <v>1705</v>
      </c>
      <c r="B47" s="6" t="s">
        <v>4706</v>
      </c>
      <c r="C47" s="43"/>
      <c r="D47" s="60"/>
      <c r="E47" s="25"/>
      <c r="F47" s="44"/>
    </row>
    <row r="48" spans="1:7">
      <c r="A48" s="146" t="s">
        <v>1706</v>
      </c>
      <c r="B48" s="6" t="s">
        <v>4707</v>
      </c>
      <c r="C48" s="56"/>
      <c r="D48" s="57"/>
      <c r="E48" s="30"/>
      <c r="F48" s="48"/>
    </row>
    <row r="49" spans="1:6">
      <c r="A49" s="146" t="s">
        <v>1707</v>
      </c>
      <c r="B49" s="6" t="s">
        <v>4708</v>
      </c>
      <c r="C49" s="43"/>
      <c r="D49" s="60"/>
      <c r="E49" s="25"/>
      <c r="F49" s="44"/>
    </row>
    <row r="50" spans="1:6">
      <c r="A50" s="146" t="s">
        <v>1708</v>
      </c>
      <c r="B50" s="6" t="s">
        <v>4709</v>
      </c>
      <c r="C50" s="43"/>
      <c r="D50" s="60"/>
      <c r="E50" s="25"/>
      <c r="F50" s="44"/>
    </row>
    <row r="51" spans="1:6">
      <c r="A51" s="146" t="s">
        <v>1709</v>
      </c>
      <c r="B51" s="6" t="s">
        <v>4710</v>
      </c>
      <c r="C51" s="43"/>
      <c r="D51" s="60"/>
      <c r="E51" s="25"/>
      <c r="F51" s="44"/>
    </row>
    <row r="52" spans="1:6">
      <c r="A52" s="146" t="s">
        <v>1710</v>
      </c>
      <c r="B52" s="6" t="s">
        <v>4711</v>
      </c>
      <c r="C52" s="43"/>
      <c r="D52" s="60"/>
      <c r="E52" s="25"/>
      <c r="F52" s="44"/>
    </row>
    <row r="53" spans="1:6">
      <c r="A53" s="146" t="s">
        <v>1711</v>
      </c>
      <c r="B53" s="6" t="s">
        <v>4712</v>
      </c>
      <c r="C53" s="43"/>
      <c r="D53" s="60"/>
      <c r="E53" s="25"/>
      <c r="F53" s="44"/>
    </row>
    <row r="54" spans="1:6">
      <c r="A54" s="146" t="s">
        <v>1712</v>
      </c>
      <c r="B54" s="6" t="s">
        <v>4713</v>
      </c>
      <c r="C54" s="43"/>
      <c r="D54" s="60"/>
      <c r="E54" s="25"/>
      <c r="F54" s="44"/>
    </row>
    <row r="55" spans="1:6" ht="15.75" thickBot="1">
      <c r="A55" s="637" t="s">
        <v>1713</v>
      </c>
      <c r="B55" s="2831" t="s">
        <v>4714</v>
      </c>
      <c r="C55" s="133"/>
      <c r="D55" s="134"/>
      <c r="E55" s="36"/>
      <c r="F55" s="135"/>
    </row>
    <row r="56" spans="1:6">
      <c r="A56" s="12"/>
      <c r="B56" s="131"/>
      <c r="C56" s="25"/>
      <c r="D56" s="25"/>
      <c r="E56" s="25"/>
      <c r="F56" s="25"/>
    </row>
    <row r="57" spans="1:6">
      <c r="A57" s="12" t="s">
        <v>1680</v>
      </c>
      <c r="B57" s="131"/>
      <c r="C57" s="25"/>
      <c r="D57" s="25"/>
      <c r="E57" s="25"/>
      <c r="F57" s="25"/>
    </row>
    <row r="58" spans="1:6" ht="15.75" thickBot="1">
      <c r="A58" s="30" t="s">
        <v>3488</v>
      </c>
      <c r="B58" s="30"/>
      <c r="C58" s="30"/>
      <c r="D58" s="30"/>
      <c r="E58" s="30"/>
      <c r="F58" s="30"/>
    </row>
    <row r="59" spans="1:6">
      <c r="A59" s="38"/>
      <c r="B59" s="39" t="s">
        <v>1759</v>
      </c>
      <c r="C59" s="54" t="s">
        <v>1306</v>
      </c>
      <c r="D59" s="39"/>
      <c r="E59" s="41" t="s">
        <v>1682</v>
      </c>
      <c r="F59" s="42" t="s">
        <v>1683</v>
      </c>
    </row>
    <row r="60" spans="1:6">
      <c r="A60" s="29"/>
      <c r="B60" s="76" t="str">
        <f>'Data Sheet'!$C$25</f>
        <v xml:space="preserve">Niagara Mohawk Power Corporation </v>
      </c>
      <c r="C60" s="52" t="s">
        <v>4715</v>
      </c>
      <c r="D60" s="60"/>
      <c r="E60" s="25" t="s">
        <v>1684</v>
      </c>
      <c r="F60" s="44"/>
    </row>
    <row r="61" spans="1:6">
      <c r="A61" s="32"/>
      <c r="B61" s="111"/>
      <c r="C61" s="112" t="s">
        <v>1685</v>
      </c>
      <c r="D61" s="111"/>
      <c r="E61" s="682" t="str">
        <f>'Data Sheet'!$C$40</f>
        <v>May 9, 2016</v>
      </c>
      <c r="F61" s="106" t="str">
        <f>'Data Sheet'!$C$38</f>
        <v>December 31, 2015</v>
      </c>
    </row>
    <row r="62" spans="1:6">
      <c r="A62" s="26" t="s">
        <v>3489</v>
      </c>
      <c r="B62" s="27"/>
      <c r="C62" s="27"/>
      <c r="D62" s="27"/>
      <c r="E62" s="27"/>
      <c r="F62" s="51"/>
    </row>
    <row r="63" spans="1:6">
      <c r="A63" s="146" t="s">
        <v>1688</v>
      </c>
      <c r="B63" s="25" t="s">
        <v>3478</v>
      </c>
      <c r="C63" s="640" t="s">
        <v>2288</v>
      </c>
      <c r="D63" s="641" t="s">
        <v>3479</v>
      </c>
      <c r="E63" s="158" t="s">
        <v>3480</v>
      </c>
      <c r="F63" s="44"/>
    </row>
    <row r="64" spans="1:6">
      <c r="A64" s="146" t="s">
        <v>1691</v>
      </c>
      <c r="B64" s="158" t="s">
        <v>3481</v>
      </c>
      <c r="C64" s="640" t="s">
        <v>3482</v>
      </c>
      <c r="D64" s="641" t="s">
        <v>2285</v>
      </c>
      <c r="E64" s="158" t="s">
        <v>2285</v>
      </c>
      <c r="F64" s="170" t="s">
        <v>2287</v>
      </c>
    </row>
    <row r="65" spans="1:6">
      <c r="A65" s="49"/>
      <c r="B65" s="27" t="s">
        <v>3483</v>
      </c>
      <c r="C65" s="58" t="s">
        <v>2953</v>
      </c>
      <c r="D65" s="59" t="s">
        <v>2954</v>
      </c>
      <c r="E65" s="27" t="s">
        <v>2955</v>
      </c>
      <c r="F65" s="51" t="s">
        <v>2303</v>
      </c>
    </row>
    <row r="66" spans="1:6">
      <c r="A66" s="146" t="s">
        <v>1714</v>
      </c>
      <c r="B66" s="25" t="s">
        <v>4701</v>
      </c>
      <c r="C66" s="2832">
        <v>187364863</v>
      </c>
      <c r="D66" s="2832">
        <v>187364863</v>
      </c>
      <c r="E66" s="25"/>
      <c r="F66" s="44"/>
    </row>
    <row r="67" spans="1:6">
      <c r="A67" s="146" t="s">
        <v>1715</v>
      </c>
      <c r="B67" s="25" t="s">
        <v>4702</v>
      </c>
      <c r="C67" s="43"/>
      <c r="D67" s="60"/>
      <c r="E67" s="25"/>
      <c r="F67" s="44"/>
    </row>
    <row r="68" spans="1:6">
      <c r="A68" s="146" t="s">
        <v>587</v>
      </c>
      <c r="B68" s="25" t="s">
        <v>4703</v>
      </c>
      <c r="C68" s="43"/>
      <c r="D68" s="60"/>
      <c r="E68" s="25"/>
      <c r="F68" s="44"/>
    </row>
    <row r="69" spans="1:6">
      <c r="A69" s="146" t="s">
        <v>588</v>
      </c>
      <c r="B69" s="25"/>
      <c r="C69" s="43"/>
      <c r="D69" s="60"/>
      <c r="E69" s="25"/>
      <c r="F69" s="44"/>
    </row>
    <row r="70" spans="1:6">
      <c r="A70" s="146" t="s">
        <v>589</v>
      </c>
      <c r="B70" s="25"/>
      <c r="C70" s="43"/>
      <c r="D70" s="60"/>
      <c r="E70" s="25"/>
      <c r="F70" s="44"/>
    </row>
    <row r="71" spans="1:6">
      <c r="A71" s="146" t="s">
        <v>590</v>
      </c>
      <c r="B71" s="25"/>
      <c r="C71" s="43"/>
      <c r="D71" s="60"/>
      <c r="E71" s="25"/>
      <c r="F71" s="44"/>
    </row>
    <row r="72" spans="1:6">
      <c r="A72" s="146" t="s">
        <v>591</v>
      </c>
      <c r="B72" s="25"/>
      <c r="C72" s="43"/>
      <c r="D72" s="60"/>
      <c r="E72" s="25"/>
      <c r="F72" s="44"/>
    </row>
    <row r="73" spans="1:6">
      <c r="A73" s="146" t="s">
        <v>592</v>
      </c>
      <c r="B73" s="25"/>
      <c r="C73" s="43"/>
      <c r="D73" s="60"/>
      <c r="E73" s="25"/>
      <c r="F73" s="44"/>
    </row>
    <row r="74" spans="1:6">
      <c r="A74" s="146" t="s">
        <v>593</v>
      </c>
      <c r="B74" s="25"/>
      <c r="C74" s="56"/>
      <c r="D74" s="57"/>
      <c r="E74" s="30"/>
      <c r="F74" s="48"/>
    </row>
    <row r="75" spans="1:6">
      <c r="A75" s="146" t="s">
        <v>2328</v>
      </c>
      <c r="B75" s="25"/>
      <c r="C75" s="43"/>
      <c r="D75" s="60"/>
      <c r="E75" s="25"/>
      <c r="F75" s="44"/>
    </row>
    <row r="76" spans="1:6">
      <c r="A76" s="146" t="s">
        <v>2329</v>
      </c>
      <c r="B76" s="25"/>
      <c r="C76" s="43"/>
      <c r="D76" s="60"/>
      <c r="E76" s="25"/>
      <c r="F76" s="44"/>
    </row>
    <row r="77" spans="1:6">
      <c r="A77" s="146" t="s">
        <v>2330</v>
      </c>
      <c r="B77" s="25"/>
      <c r="C77" s="43"/>
      <c r="D77" s="60"/>
      <c r="E77" s="25"/>
      <c r="F77" s="44"/>
    </row>
    <row r="78" spans="1:6">
      <c r="A78" s="146" t="s">
        <v>2331</v>
      </c>
      <c r="B78" s="25"/>
      <c r="C78" s="43"/>
      <c r="D78" s="60"/>
      <c r="E78" s="25"/>
      <c r="F78" s="44"/>
    </row>
    <row r="79" spans="1:6">
      <c r="A79" s="146" t="s">
        <v>2332</v>
      </c>
      <c r="B79" s="25"/>
      <c r="C79" s="43"/>
      <c r="D79" s="60"/>
      <c r="E79" s="25"/>
      <c r="F79" s="44"/>
    </row>
    <row r="80" spans="1:6">
      <c r="A80" s="146" t="s">
        <v>2333</v>
      </c>
      <c r="B80" s="25"/>
      <c r="C80" s="43"/>
      <c r="D80" s="60"/>
      <c r="E80" s="25"/>
      <c r="F80" s="44"/>
    </row>
    <row r="81" spans="1:6">
      <c r="A81" s="146" t="s">
        <v>2334</v>
      </c>
      <c r="B81" s="25"/>
      <c r="C81" s="43"/>
      <c r="D81" s="60"/>
      <c r="E81" s="25"/>
      <c r="F81" s="44"/>
    </row>
    <row r="82" spans="1:6">
      <c r="A82" s="146" t="s">
        <v>2335</v>
      </c>
      <c r="B82" s="25"/>
      <c r="C82" s="43"/>
      <c r="D82" s="60"/>
      <c r="E82" s="25"/>
      <c r="F82" s="44"/>
    </row>
    <row r="83" spans="1:6">
      <c r="A83" s="146" t="s">
        <v>2336</v>
      </c>
      <c r="B83" s="25"/>
      <c r="C83" s="43"/>
      <c r="D83" s="60"/>
      <c r="E83" s="25"/>
      <c r="F83" s="44"/>
    </row>
    <row r="84" spans="1:6">
      <c r="A84" s="146" t="s">
        <v>2337</v>
      </c>
      <c r="B84" s="25"/>
      <c r="C84" s="43"/>
      <c r="D84" s="60"/>
      <c r="E84" s="25"/>
      <c r="F84" s="44"/>
    </row>
    <row r="85" spans="1:6">
      <c r="A85" s="146" t="s">
        <v>2338</v>
      </c>
      <c r="B85" s="25"/>
      <c r="C85" s="43"/>
      <c r="D85" s="60"/>
      <c r="E85" s="25"/>
      <c r="F85" s="44"/>
    </row>
    <row r="86" spans="1:6">
      <c r="A86" s="146" t="s">
        <v>2339</v>
      </c>
      <c r="B86" s="25"/>
      <c r="C86" s="43"/>
      <c r="D86" s="60"/>
      <c r="E86" s="25"/>
      <c r="F86" s="44"/>
    </row>
    <row r="87" spans="1:6">
      <c r="A87" s="146" t="s">
        <v>2340</v>
      </c>
      <c r="B87" s="25"/>
      <c r="C87" s="43"/>
      <c r="D87" s="60"/>
      <c r="E87" s="25"/>
      <c r="F87" s="44"/>
    </row>
    <row r="88" spans="1:6">
      <c r="A88" s="146" t="s">
        <v>2341</v>
      </c>
      <c r="B88" s="25"/>
      <c r="C88" s="43"/>
      <c r="D88" s="60"/>
      <c r="E88" s="25"/>
      <c r="F88" s="44"/>
    </row>
    <row r="89" spans="1:6">
      <c r="A89" s="146" t="s">
        <v>2342</v>
      </c>
      <c r="B89" s="25"/>
      <c r="C89" s="43"/>
      <c r="D89" s="60"/>
      <c r="E89" s="25"/>
      <c r="F89" s="44"/>
    </row>
    <row r="90" spans="1:6">
      <c r="A90" s="146" t="s">
        <v>2343</v>
      </c>
      <c r="B90" s="25"/>
      <c r="C90" s="43"/>
      <c r="D90" s="60"/>
      <c r="E90" s="25"/>
      <c r="F90" s="44"/>
    </row>
    <row r="91" spans="1:6">
      <c r="A91" s="146" t="s">
        <v>2344</v>
      </c>
      <c r="B91" s="25"/>
      <c r="C91" s="43"/>
      <c r="D91" s="60"/>
      <c r="E91" s="25"/>
      <c r="F91" s="44"/>
    </row>
    <row r="92" spans="1:6">
      <c r="A92" s="146" t="s">
        <v>2345</v>
      </c>
      <c r="B92" s="25"/>
      <c r="C92" s="43"/>
      <c r="D92" s="60"/>
      <c r="E92" s="25"/>
      <c r="F92" s="44"/>
    </row>
    <row r="93" spans="1:6">
      <c r="A93" s="146" t="s">
        <v>2346</v>
      </c>
      <c r="B93" s="25"/>
      <c r="C93" s="43"/>
      <c r="D93" s="60"/>
      <c r="E93" s="25"/>
      <c r="F93" s="44"/>
    </row>
    <row r="94" spans="1:6">
      <c r="A94" s="146" t="s">
        <v>2347</v>
      </c>
      <c r="B94" s="25"/>
      <c r="C94" s="43"/>
      <c r="D94" s="60"/>
      <c r="E94" s="25"/>
      <c r="F94" s="44"/>
    </row>
    <row r="95" spans="1:6">
      <c r="A95" s="146" t="s">
        <v>2348</v>
      </c>
      <c r="B95" s="25"/>
      <c r="C95" s="43"/>
      <c r="D95" s="60"/>
      <c r="E95" s="25"/>
      <c r="F95" s="44"/>
    </row>
    <row r="96" spans="1:6">
      <c r="A96" s="146" t="s">
        <v>2349</v>
      </c>
      <c r="B96" s="25"/>
      <c r="C96" s="43"/>
      <c r="D96" s="60"/>
      <c r="E96" s="25"/>
      <c r="F96" s="44"/>
    </row>
    <row r="97" spans="1:6">
      <c r="A97" s="146" t="s">
        <v>2350</v>
      </c>
      <c r="B97" s="25"/>
      <c r="C97" s="43"/>
      <c r="D97" s="60"/>
      <c r="E97" s="25"/>
      <c r="F97" s="44"/>
    </row>
    <row r="98" spans="1:6">
      <c r="A98" s="146" t="s">
        <v>3490</v>
      </c>
      <c r="B98" s="25"/>
      <c r="C98" s="43"/>
      <c r="D98" s="60"/>
      <c r="E98" s="25"/>
      <c r="F98" s="44"/>
    </row>
    <row r="99" spans="1:6">
      <c r="A99" s="146" t="s">
        <v>3491</v>
      </c>
      <c r="B99" s="25"/>
      <c r="C99" s="43"/>
      <c r="D99" s="60"/>
      <c r="E99" s="25"/>
      <c r="F99" s="44"/>
    </row>
    <row r="100" spans="1:6">
      <c r="A100" s="147" t="s">
        <v>3492</v>
      </c>
      <c r="B100" s="33"/>
      <c r="C100" s="45"/>
      <c r="D100" s="111"/>
      <c r="E100" s="33"/>
      <c r="F100" s="129"/>
    </row>
    <row r="101" spans="1:6">
      <c r="A101" s="67"/>
      <c r="B101" s="12"/>
      <c r="C101" s="12"/>
      <c r="D101" s="12"/>
      <c r="E101" s="12"/>
      <c r="F101" s="68"/>
    </row>
    <row r="102" spans="1:6">
      <c r="A102" s="67"/>
      <c r="B102" s="12"/>
      <c r="C102" s="12"/>
      <c r="D102" s="12"/>
      <c r="E102" s="12"/>
      <c r="F102" s="68"/>
    </row>
    <row r="103" spans="1:6">
      <c r="A103" s="67"/>
      <c r="B103" s="12"/>
      <c r="C103" s="12"/>
      <c r="D103" s="12"/>
      <c r="E103" s="12"/>
      <c r="F103" s="68"/>
    </row>
    <row r="104" spans="1:6">
      <c r="A104" s="67"/>
      <c r="B104" s="12"/>
      <c r="C104" s="12"/>
      <c r="D104" s="12"/>
      <c r="E104" s="12"/>
      <c r="F104" s="68"/>
    </row>
    <row r="105" spans="1:6">
      <c r="A105" s="67"/>
      <c r="B105" s="12"/>
      <c r="C105" s="12"/>
      <c r="D105" s="12"/>
      <c r="E105" s="12"/>
      <c r="F105" s="68"/>
    </row>
    <row r="106" spans="1:6">
      <c r="A106" s="67"/>
      <c r="B106" s="12"/>
      <c r="C106" s="12"/>
      <c r="D106" s="12"/>
      <c r="E106" s="12"/>
      <c r="F106" s="68"/>
    </row>
    <row r="107" spans="1:6">
      <c r="A107" s="67"/>
      <c r="B107" s="12"/>
      <c r="C107" s="12"/>
      <c r="D107" s="12"/>
      <c r="E107" s="12"/>
      <c r="F107" s="68"/>
    </row>
    <row r="108" spans="1:6">
      <c r="A108" s="67"/>
      <c r="B108" s="12"/>
      <c r="C108" s="12"/>
      <c r="D108" s="12"/>
      <c r="E108" s="12"/>
      <c r="F108" s="68"/>
    </row>
    <row r="109" spans="1:6">
      <c r="A109" s="67"/>
      <c r="B109" s="12"/>
      <c r="C109" s="12"/>
      <c r="D109" s="12"/>
      <c r="E109" s="12"/>
      <c r="F109" s="68"/>
    </row>
    <row r="110" spans="1:6">
      <c r="A110" s="67"/>
      <c r="B110" s="12"/>
      <c r="C110" s="12"/>
      <c r="D110" s="12"/>
      <c r="E110" s="12"/>
      <c r="F110" s="68"/>
    </row>
    <row r="111" spans="1:6">
      <c r="A111" s="67"/>
      <c r="B111" s="12"/>
      <c r="C111" s="12"/>
      <c r="D111" s="12"/>
      <c r="E111" s="12"/>
      <c r="F111" s="68"/>
    </row>
    <row r="112" spans="1:6" ht="15.75" thickBot="1">
      <c r="A112" s="107"/>
      <c r="B112" s="108"/>
      <c r="C112" s="108"/>
      <c r="D112" s="108"/>
      <c r="E112" s="108"/>
      <c r="F112" s="109"/>
    </row>
    <row r="113" spans="1:6">
      <c r="A113" s="12"/>
      <c r="B113" s="12"/>
      <c r="C113" s="12"/>
      <c r="D113" s="12"/>
      <c r="E113" s="12"/>
      <c r="F113" s="12"/>
    </row>
    <row r="114" spans="1:6">
      <c r="A114" s="12" t="s">
        <v>3493</v>
      </c>
      <c r="B114" s="12"/>
      <c r="C114" s="12"/>
      <c r="D114" s="12"/>
      <c r="E114" s="12"/>
      <c r="F114" s="12"/>
    </row>
    <row r="115" spans="1:6">
      <c r="A115" s="64" t="s">
        <v>3494</v>
      </c>
      <c r="B115" s="64"/>
      <c r="C115" s="64"/>
      <c r="D115" s="64"/>
      <c r="E115" s="64"/>
      <c r="F115" s="64"/>
    </row>
    <row r="116" spans="1:6">
      <c r="A116" s="12"/>
      <c r="B116" s="12"/>
      <c r="C116" s="25"/>
      <c r="D116" s="25"/>
      <c r="E116" s="25"/>
      <c r="F116" s="25"/>
    </row>
    <row r="117" spans="1:6" ht="15.75">
      <c r="A117" s="1247" t="s">
        <v>2568</v>
      </c>
      <c r="B117" s="12"/>
      <c r="C117" s="25"/>
      <c r="D117" s="25"/>
      <c r="E117" s="25"/>
      <c r="F117" s="25"/>
    </row>
    <row r="118" spans="1:6">
      <c r="A118" s="12"/>
      <c r="B118" s="12"/>
      <c r="C118" s="25"/>
      <c r="D118" s="25"/>
      <c r="E118" s="25"/>
      <c r="F118" s="25"/>
    </row>
    <row r="119" spans="1:6">
      <c r="A119" s="25"/>
      <c r="B119" s="131"/>
      <c r="C119" s="25"/>
      <c r="D119" s="25"/>
      <c r="E119" s="25"/>
      <c r="F119" s="25"/>
    </row>
    <row r="120" spans="1:6" ht="15.75" thickBot="1">
      <c r="A120" s="25"/>
      <c r="B120" s="12" t="str">
        <f>'Data Sheet'!$C$25</f>
        <v xml:space="preserve">Niagara Mohawk Power Corporation </v>
      </c>
      <c r="C120" s="25"/>
      <c r="D120" s="25"/>
      <c r="E120" s="682" t="str">
        <f>'Data Sheet'!$C$40</f>
        <v>May 9, 2016</v>
      </c>
      <c r="F120" s="6" t="str">
        <f>'Data Sheet'!$C$38</f>
        <v>December 31, 2015</v>
      </c>
    </row>
    <row r="121" spans="1:6">
      <c r="A121" s="38"/>
      <c r="B121" s="41"/>
      <c r="C121" s="41"/>
      <c r="D121" s="41"/>
      <c r="E121" s="41"/>
      <c r="F121" s="55"/>
    </row>
    <row r="122" spans="1:6" ht="15.75">
      <c r="A122" s="137" t="s">
        <v>2992</v>
      </c>
      <c r="B122" s="136"/>
      <c r="C122" s="136"/>
      <c r="D122" s="136"/>
      <c r="E122" s="136"/>
      <c r="F122" s="138"/>
    </row>
    <row r="123" spans="1:6" ht="15.75">
      <c r="A123" s="137" t="s">
        <v>1048</v>
      </c>
      <c r="B123" s="136"/>
      <c r="C123" s="136"/>
      <c r="D123" s="136"/>
      <c r="E123" s="136"/>
      <c r="F123" s="138"/>
    </row>
    <row r="124" spans="1:6">
      <c r="A124" s="26"/>
      <c r="B124" s="27"/>
      <c r="C124" s="27"/>
      <c r="D124" s="27"/>
      <c r="E124" s="27"/>
      <c r="F124" s="28"/>
    </row>
    <row r="125" spans="1:6">
      <c r="A125" s="29"/>
      <c r="B125" s="25"/>
      <c r="C125" s="25"/>
      <c r="D125" s="25"/>
      <c r="E125" s="25"/>
      <c r="F125" s="34"/>
    </row>
    <row r="126" spans="1:6">
      <c r="A126" s="29"/>
      <c r="B126" s="25"/>
      <c r="C126" s="25"/>
      <c r="D126" s="25"/>
      <c r="E126" s="25"/>
      <c r="F126" s="34"/>
    </row>
    <row r="127" spans="1:6">
      <c r="A127" s="29"/>
      <c r="B127" s="30"/>
      <c r="C127" s="30"/>
      <c r="D127" s="30"/>
      <c r="E127" s="30"/>
      <c r="F127" s="31"/>
    </row>
    <row r="128" spans="1:6">
      <c r="A128" s="29"/>
      <c r="B128" s="25"/>
      <c r="C128" s="25"/>
      <c r="D128" s="25"/>
      <c r="E128" s="25"/>
      <c r="F128" s="34"/>
    </row>
    <row r="129" spans="1:6">
      <c r="A129" s="29"/>
      <c r="B129" s="25"/>
      <c r="C129" s="25"/>
      <c r="D129" s="25"/>
      <c r="E129" s="25"/>
      <c r="F129" s="34"/>
    </row>
    <row r="130" spans="1:6">
      <c r="A130" s="29"/>
      <c r="B130" s="25"/>
      <c r="C130" s="25"/>
      <c r="D130" s="25"/>
      <c r="E130" s="25"/>
      <c r="F130" s="34"/>
    </row>
    <row r="131" spans="1:6">
      <c r="A131" s="29"/>
      <c r="B131" s="25"/>
      <c r="C131" s="25"/>
      <c r="D131" s="25"/>
      <c r="E131" s="25"/>
      <c r="F131" s="34"/>
    </row>
    <row r="132" spans="1:6">
      <c r="A132" s="29"/>
      <c r="B132" s="25"/>
      <c r="C132" s="25"/>
      <c r="D132" s="25"/>
      <c r="E132" s="25"/>
      <c r="F132" s="34"/>
    </row>
    <row r="133" spans="1:6">
      <c r="A133" s="29"/>
      <c r="B133" s="25"/>
      <c r="C133" s="25"/>
      <c r="D133" s="25"/>
      <c r="E133" s="25"/>
      <c r="F133" s="34"/>
    </row>
    <row r="134" spans="1:6">
      <c r="A134" s="29"/>
      <c r="B134" s="25"/>
      <c r="C134" s="25"/>
      <c r="D134" s="25"/>
      <c r="E134" s="25"/>
      <c r="F134" s="34"/>
    </row>
    <row r="135" spans="1:6">
      <c r="A135" s="29"/>
      <c r="B135" s="25"/>
      <c r="C135" s="25"/>
      <c r="D135" s="25"/>
      <c r="E135" s="25"/>
      <c r="F135" s="34"/>
    </row>
    <row r="136" spans="1:6">
      <c r="A136" s="29"/>
      <c r="B136" s="25"/>
      <c r="C136" s="30"/>
      <c r="D136" s="30"/>
      <c r="E136" s="30"/>
      <c r="F136" s="31"/>
    </row>
    <row r="137" spans="1:6">
      <c r="A137" s="29"/>
      <c r="B137" s="25"/>
      <c r="C137" s="25"/>
      <c r="D137" s="25"/>
      <c r="E137" s="25"/>
      <c r="F137" s="34"/>
    </row>
    <row r="138" spans="1:6">
      <c r="A138" s="29"/>
      <c r="B138" s="25"/>
      <c r="C138" s="25"/>
      <c r="D138" s="25"/>
      <c r="E138" s="25"/>
      <c r="F138" s="34"/>
    </row>
    <row r="139" spans="1:6">
      <c r="A139" s="29"/>
      <c r="B139" s="25"/>
      <c r="C139" s="25"/>
      <c r="D139" s="25"/>
      <c r="E139" s="25"/>
      <c r="F139" s="34"/>
    </row>
    <row r="140" spans="1:6">
      <c r="A140" s="29"/>
      <c r="B140" s="25"/>
      <c r="C140" s="25"/>
      <c r="D140" s="25"/>
      <c r="E140" s="25"/>
      <c r="F140" s="34"/>
    </row>
    <row r="141" spans="1:6">
      <c r="A141" s="29"/>
      <c r="B141" s="25"/>
      <c r="C141" s="25"/>
      <c r="D141" s="25"/>
      <c r="E141" s="25"/>
      <c r="F141" s="34"/>
    </row>
    <row r="142" spans="1:6">
      <c r="A142" s="29"/>
      <c r="B142" s="25"/>
      <c r="C142" s="25"/>
      <c r="D142" s="25"/>
      <c r="E142" s="25"/>
      <c r="F142" s="34"/>
    </row>
    <row r="143" spans="1:6">
      <c r="A143" s="29"/>
      <c r="B143" s="25"/>
      <c r="C143" s="25"/>
      <c r="D143" s="25"/>
      <c r="E143" s="25"/>
      <c r="F143" s="34"/>
    </row>
    <row r="144" spans="1:6">
      <c r="A144" s="29"/>
      <c r="B144" s="25"/>
      <c r="C144" s="25"/>
      <c r="D144" s="25"/>
      <c r="E144" s="25"/>
      <c r="F144" s="34"/>
    </row>
    <row r="145" spans="1:6">
      <c r="A145" s="29"/>
      <c r="B145" s="25"/>
      <c r="C145" s="25"/>
      <c r="D145" s="25"/>
      <c r="E145" s="25"/>
      <c r="F145" s="34"/>
    </row>
    <row r="146" spans="1:6">
      <c r="A146" s="29"/>
      <c r="B146" s="25"/>
      <c r="C146" s="25"/>
      <c r="D146" s="25"/>
      <c r="E146" s="25"/>
      <c r="F146" s="34"/>
    </row>
    <row r="147" spans="1:6">
      <c r="A147" s="29"/>
      <c r="B147" s="25"/>
      <c r="C147" s="25"/>
      <c r="D147" s="25"/>
      <c r="E147" s="25"/>
      <c r="F147" s="34"/>
    </row>
    <row r="148" spans="1:6">
      <c r="A148" s="29"/>
      <c r="B148" s="25"/>
      <c r="C148" s="25"/>
      <c r="D148" s="25"/>
      <c r="E148" s="25"/>
      <c r="F148" s="34"/>
    </row>
    <row r="149" spans="1:6">
      <c r="A149" s="29"/>
      <c r="B149" s="25"/>
      <c r="C149" s="25"/>
      <c r="D149" s="25"/>
      <c r="E149" s="25"/>
      <c r="F149" s="34"/>
    </row>
    <row r="150" spans="1:6">
      <c r="A150" s="29"/>
      <c r="B150" s="25"/>
      <c r="C150" s="25"/>
      <c r="D150" s="25"/>
      <c r="E150" s="25"/>
      <c r="F150" s="34"/>
    </row>
    <row r="151" spans="1:6">
      <c r="A151" s="29"/>
      <c r="B151" s="25"/>
      <c r="C151" s="25"/>
      <c r="D151" s="25"/>
      <c r="E151" s="25"/>
      <c r="F151" s="34"/>
    </row>
    <row r="152" spans="1:6">
      <c r="A152" s="29"/>
      <c r="B152" s="25"/>
      <c r="C152" s="25"/>
      <c r="D152" s="25"/>
      <c r="E152" s="25"/>
      <c r="F152" s="34"/>
    </row>
    <row r="153" spans="1:6">
      <c r="A153" s="29"/>
      <c r="B153" s="25"/>
      <c r="C153" s="25"/>
      <c r="D153" s="25"/>
      <c r="E153" s="25"/>
      <c r="F153" s="34"/>
    </row>
    <row r="154" spans="1:6">
      <c r="A154" s="29"/>
      <c r="B154" s="25"/>
      <c r="C154" s="25"/>
      <c r="D154" s="25"/>
      <c r="E154" s="25"/>
      <c r="F154" s="34"/>
    </row>
    <row r="155" spans="1:6">
      <c r="A155" s="29"/>
      <c r="B155" s="25"/>
      <c r="C155" s="25"/>
      <c r="D155" s="25"/>
      <c r="E155" s="25"/>
      <c r="F155" s="34"/>
    </row>
    <row r="156" spans="1:6">
      <c r="A156" s="29"/>
      <c r="B156" s="25"/>
      <c r="C156" s="25"/>
      <c r="D156" s="25"/>
      <c r="E156" s="25"/>
      <c r="F156" s="34"/>
    </row>
    <row r="157" spans="1:6">
      <c r="A157" s="29"/>
      <c r="B157" s="25"/>
      <c r="C157" s="25"/>
      <c r="D157" s="25"/>
      <c r="E157" s="25"/>
      <c r="F157" s="34"/>
    </row>
    <row r="158" spans="1:6">
      <c r="A158" s="29"/>
      <c r="B158" s="25"/>
      <c r="C158" s="25"/>
      <c r="D158" s="25"/>
      <c r="E158" s="25"/>
      <c r="F158" s="34"/>
    </row>
    <row r="159" spans="1:6">
      <c r="A159" s="29"/>
      <c r="B159" s="25"/>
      <c r="C159" s="25"/>
      <c r="D159" s="25"/>
      <c r="E159" s="25"/>
      <c r="F159" s="34"/>
    </row>
    <row r="160" spans="1:6">
      <c r="A160" s="29"/>
      <c r="B160" s="25"/>
      <c r="C160" s="25"/>
      <c r="D160" s="25"/>
      <c r="E160" s="25"/>
      <c r="F160" s="34"/>
    </row>
    <row r="161" spans="1:6">
      <c r="A161" s="29"/>
      <c r="B161" s="25"/>
      <c r="C161" s="25"/>
      <c r="D161" s="25"/>
      <c r="E161" s="25"/>
      <c r="F161" s="34"/>
    </row>
    <row r="162" spans="1:6">
      <c r="A162" s="29"/>
      <c r="B162" s="25"/>
      <c r="C162" s="25"/>
      <c r="D162" s="25"/>
      <c r="E162" s="25"/>
      <c r="F162" s="34"/>
    </row>
    <row r="163" spans="1:6">
      <c r="A163" s="67"/>
      <c r="B163" s="12"/>
      <c r="C163" s="12"/>
      <c r="D163" s="12"/>
      <c r="E163" s="12"/>
      <c r="F163" s="68"/>
    </row>
    <row r="164" spans="1:6">
      <c r="A164" s="67"/>
      <c r="B164" s="12"/>
      <c r="C164" s="12"/>
      <c r="D164" s="12"/>
      <c r="E164" s="12"/>
      <c r="F164" s="68"/>
    </row>
    <row r="165" spans="1:6">
      <c r="A165" s="67"/>
      <c r="B165" s="12"/>
      <c r="C165" s="12"/>
      <c r="D165" s="12"/>
      <c r="E165" s="12"/>
      <c r="F165" s="68"/>
    </row>
    <row r="166" spans="1:6">
      <c r="A166" s="67"/>
      <c r="B166" s="12"/>
      <c r="C166" s="12"/>
      <c r="D166" s="12"/>
      <c r="E166" s="12"/>
      <c r="F166" s="68"/>
    </row>
    <row r="167" spans="1:6">
      <c r="A167" s="67"/>
      <c r="B167" s="12"/>
      <c r="C167" s="12"/>
      <c r="D167" s="12"/>
      <c r="E167" s="12"/>
      <c r="F167" s="68"/>
    </row>
    <row r="168" spans="1:6">
      <c r="A168" s="67"/>
      <c r="B168" s="12"/>
      <c r="C168" s="12"/>
      <c r="D168" s="12"/>
      <c r="E168" s="12"/>
      <c r="F168" s="68"/>
    </row>
    <row r="169" spans="1:6">
      <c r="A169" s="67"/>
      <c r="B169" s="12"/>
      <c r="C169" s="12"/>
      <c r="D169" s="12"/>
      <c r="E169" s="12"/>
      <c r="F169" s="68"/>
    </row>
    <row r="170" spans="1:6">
      <c r="A170" s="67"/>
      <c r="B170" s="12"/>
      <c r="C170" s="12"/>
      <c r="D170" s="12"/>
      <c r="E170" s="12"/>
      <c r="F170" s="68"/>
    </row>
    <row r="171" spans="1:6">
      <c r="A171" s="67"/>
      <c r="B171" s="12"/>
      <c r="C171" s="12"/>
      <c r="D171" s="12"/>
      <c r="E171" s="12"/>
      <c r="F171" s="68"/>
    </row>
    <row r="172" spans="1:6" ht="15.75" thickBot="1">
      <c r="A172" s="107"/>
      <c r="B172" s="108"/>
      <c r="C172" s="108"/>
      <c r="D172" s="108"/>
      <c r="E172" s="108"/>
      <c r="F172" s="109"/>
    </row>
    <row r="173" spans="1:6">
      <c r="A173" s="12"/>
      <c r="B173" s="12"/>
      <c r="C173" s="12"/>
      <c r="D173" s="12"/>
      <c r="E173" s="12"/>
      <c r="F173" s="12"/>
    </row>
    <row r="174" spans="1:6">
      <c r="A174" s="12" t="s">
        <v>1677</v>
      </c>
      <c r="B174" s="12"/>
      <c r="C174" s="12"/>
      <c r="D174" s="12"/>
      <c r="E174" s="12"/>
      <c r="F174" s="12"/>
    </row>
    <row r="175" spans="1:6">
      <c r="A175" s="64" t="s">
        <v>1049</v>
      </c>
      <c r="B175" s="64"/>
      <c r="C175" s="64"/>
      <c r="D175" s="64"/>
      <c r="E175" s="64"/>
      <c r="F175" s="64"/>
    </row>
  </sheetData>
  <printOptions horizontalCentered="1" verticalCentered="1"/>
  <pageMargins left="0.5" right="0.5" top="0" bottom="0" header="0.25" footer="0.25"/>
  <pageSetup scale="74" fitToHeight="3" orientation="portrait" horizontalDpi="300" verticalDpi="300" r:id="rId1"/>
  <headerFooter alignWithMargins="0"/>
  <rowBreaks count="2" manualBreakCount="2">
    <brk id="58" max="16383" man="1"/>
    <brk id="11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8"/>
  <sheetViews>
    <sheetView defaultGridColor="0" view="pageBreakPreview" topLeftCell="B100" colorId="22" zoomScaleNormal="100" zoomScaleSheetLayoutView="100" workbookViewId="0">
      <selection activeCell="H79" sqref="H79"/>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4.109375" customWidth="1"/>
    <col min="8" max="8" width="17.109375" customWidth="1"/>
  </cols>
  <sheetData>
    <row r="1" spans="1:8">
      <c r="A1" s="38"/>
      <c r="B1" s="39" t="s">
        <v>1759</v>
      </c>
      <c r="C1" s="54" t="s">
        <v>1306</v>
      </c>
      <c r="D1" s="41"/>
      <c r="E1" s="41"/>
      <c r="F1" s="39"/>
      <c r="G1" s="878" t="s">
        <v>1682</v>
      </c>
      <c r="H1" s="55" t="s">
        <v>1762</v>
      </c>
    </row>
    <row r="2" spans="1:8">
      <c r="A2" s="29"/>
      <c r="B2" s="76" t="str">
        <f>'Data Sheet'!$C$25</f>
        <v xml:space="preserve">Niagara Mohawk Power Corporation </v>
      </c>
      <c r="C2" s="169" t="s">
        <v>1307</v>
      </c>
      <c r="D2" s="25" t="s">
        <v>4700</v>
      </c>
      <c r="E2" s="12"/>
      <c r="F2" s="60" t="s">
        <v>1309</v>
      </c>
      <c r="G2" s="880" t="s">
        <v>1684</v>
      </c>
      <c r="H2" s="34"/>
    </row>
    <row r="3" spans="1:8" ht="15" customHeight="1">
      <c r="A3" s="32"/>
      <c r="B3" s="33"/>
      <c r="C3" s="151" t="s">
        <v>1310</v>
      </c>
      <c r="D3" s="33" t="s">
        <v>1308</v>
      </c>
      <c r="E3" s="72"/>
      <c r="F3" s="111" t="s">
        <v>1311</v>
      </c>
      <c r="G3" s="692" t="str">
        <f>'Data Sheet'!$C$40</f>
        <v>May 9, 2016</v>
      </c>
      <c r="H3" s="1257" t="str">
        <f>'Data Sheet'!$C$38</f>
        <v>December 31, 2015</v>
      </c>
    </row>
    <row r="4" spans="1:8" ht="15" customHeight="1">
      <c r="A4" s="26" t="s">
        <v>1050</v>
      </c>
      <c r="B4" s="27"/>
      <c r="C4" s="27"/>
      <c r="D4" s="27"/>
      <c r="E4" s="27"/>
      <c r="F4" s="27"/>
      <c r="G4" s="27"/>
      <c r="H4" s="28"/>
    </row>
    <row r="5" spans="1:8">
      <c r="A5" s="29"/>
      <c r="B5" s="3275" t="s">
        <v>2884</v>
      </c>
      <c r="C5" s="3276"/>
      <c r="D5" s="116" t="s">
        <v>1051</v>
      </c>
      <c r="E5" s="3277" t="s">
        <v>2885</v>
      </c>
      <c r="F5" s="3277"/>
      <c r="G5" s="3277"/>
      <c r="H5" s="3278"/>
    </row>
    <row r="6" spans="1:8">
      <c r="A6" s="29"/>
      <c r="B6" s="3272"/>
      <c r="C6" s="3272"/>
      <c r="D6" s="116"/>
      <c r="E6" s="3279"/>
      <c r="F6" s="3279"/>
      <c r="G6" s="3279"/>
      <c r="H6" s="3274"/>
    </row>
    <row r="7" spans="1:8">
      <c r="A7" s="29"/>
      <c r="B7" s="3272"/>
      <c r="C7" s="3272"/>
      <c r="D7" s="116"/>
      <c r="E7" s="3279"/>
      <c r="F7" s="3279"/>
      <c r="G7" s="3279"/>
      <c r="H7" s="3274"/>
    </row>
    <row r="8" spans="1:8">
      <c r="A8" s="29"/>
      <c r="B8" s="3272"/>
      <c r="C8" s="3272"/>
      <c r="D8" s="116"/>
      <c r="E8" s="3280" t="s">
        <v>2886</v>
      </c>
      <c r="F8" s="3280"/>
      <c r="G8" s="3280"/>
      <c r="H8" s="3281"/>
    </row>
    <row r="9" spans="1:8">
      <c r="A9" s="29"/>
      <c r="B9" s="3272"/>
      <c r="C9" s="3272"/>
      <c r="D9" s="116"/>
      <c r="E9" s="3280"/>
      <c r="F9" s="3280"/>
      <c r="G9" s="3280"/>
      <c r="H9" s="3281"/>
    </row>
    <row r="10" spans="1:8">
      <c r="A10" s="29"/>
      <c r="B10" s="3272"/>
      <c r="C10" s="3272"/>
      <c r="D10" s="116"/>
      <c r="E10" s="3280"/>
      <c r="F10" s="3280"/>
      <c r="G10" s="3280"/>
      <c r="H10" s="3281"/>
    </row>
    <row r="11" spans="1:8">
      <c r="A11" s="29"/>
      <c r="B11" s="1106"/>
      <c r="C11" s="1106"/>
      <c r="D11" s="116"/>
      <c r="E11" s="3280"/>
      <c r="F11" s="3280"/>
      <c r="G11" s="3280"/>
      <c r="H11" s="3281"/>
    </row>
    <row r="12" spans="1:8">
      <c r="A12" s="29"/>
      <c r="B12" s="3273" t="s">
        <v>2887</v>
      </c>
      <c r="C12" s="3252"/>
      <c r="D12" s="116"/>
      <c r="E12" s="3280"/>
      <c r="F12" s="3280"/>
      <c r="G12" s="3280"/>
      <c r="H12" s="3281"/>
    </row>
    <row r="13" spans="1:8">
      <c r="A13" s="29"/>
      <c r="B13" s="3252"/>
      <c r="C13" s="3252"/>
      <c r="D13" s="116"/>
      <c r="E13" s="1136"/>
      <c r="F13" s="1137"/>
      <c r="G13" s="1137"/>
      <c r="H13" s="1138"/>
    </row>
    <row r="14" spans="1:8" ht="21" customHeight="1">
      <c r="A14" s="29"/>
      <c r="B14" s="3252"/>
      <c r="C14" s="3252"/>
      <c r="D14" s="116"/>
      <c r="E14" s="3282" t="s">
        <v>2888</v>
      </c>
      <c r="F14" s="3283"/>
      <c r="G14" s="3283"/>
      <c r="H14" s="3284"/>
    </row>
    <row r="15" spans="1:8">
      <c r="A15" s="29"/>
      <c r="B15" s="1140"/>
      <c r="C15" s="1140"/>
      <c r="D15" s="116"/>
      <c r="E15" s="3283"/>
      <c r="F15" s="3283"/>
      <c r="G15" s="3283"/>
      <c r="H15" s="3284"/>
    </row>
    <row r="16" spans="1:8">
      <c r="A16" s="29"/>
      <c r="B16" s="3271" t="s">
        <v>3156</v>
      </c>
      <c r="C16" s="3272"/>
      <c r="D16" s="116"/>
      <c r="E16" s="1139"/>
      <c r="F16" s="1139"/>
      <c r="G16" s="1139"/>
      <c r="H16" s="1138"/>
    </row>
    <row r="17" spans="1:8">
      <c r="A17" s="29"/>
      <c r="B17" s="3272"/>
      <c r="C17" s="3272"/>
      <c r="D17" s="116"/>
      <c r="E17" s="1137"/>
      <c r="F17" s="1137"/>
      <c r="G17" s="1137"/>
      <c r="H17" s="1138"/>
    </row>
    <row r="18" spans="1:8">
      <c r="A18" s="29"/>
      <c r="B18" s="3272"/>
      <c r="C18" s="3272"/>
      <c r="D18" s="116"/>
      <c r="E18" s="3273" t="s">
        <v>2889</v>
      </c>
      <c r="F18" s="3273"/>
      <c r="G18" s="3273"/>
      <c r="H18" s="3274"/>
    </row>
    <row r="19" spans="1:8" ht="20.25" customHeight="1">
      <c r="A19" s="29"/>
      <c r="B19" s="3272"/>
      <c r="C19" s="3272"/>
      <c r="D19" s="116"/>
      <c r="E19" s="3273"/>
      <c r="F19" s="3273"/>
      <c r="G19" s="3273"/>
      <c r="H19" s="3274"/>
    </row>
    <row r="20" spans="1:8">
      <c r="A20" s="29"/>
      <c r="B20" s="116"/>
      <c r="C20" s="116"/>
      <c r="D20" s="116"/>
      <c r="E20" s="1137"/>
      <c r="F20" s="1137"/>
      <c r="G20" s="1137"/>
      <c r="H20" s="1138"/>
    </row>
    <row r="21" spans="1:8">
      <c r="A21" s="29"/>
      <c r="B21" s="3271" t="s">
        <v>2890</v>
      </c>
      <c r="C21" s="3272"/>
      <c r="D21" s="116"/>
      <c r="E21" s="3273" t="s">
        <v>2891</v>
      </c>
      <c r="F21" s="3273"/>
      <c r="G21" s="3273"/>
      <c r="H21" s="3274"/>
    </row>
    <row r="22" spans="1:8">
      <c r="A22" s="29"/>
      <c r="B22" s="3272"/>
      <c r="C22" s="3272"/>
      <c r="D22" s="116"/>
      <c r="E22" s="3273"/>
      <c r="F22" s="3273"/>
      <c r="G22" s="3273"/>
      <c r="H22" s="3274"/>
    </row>
    <row r="23" spans="1:8">
      <c r="A23" s="29"/>
      <c r="B23" s="3272"/>
      <c r="C23" s="3272"/>
      <c r="D23" s="116"/>
      <c r="E23" s="3273"/>
      <c r="F23" s="3273"/>
      <c r="G23" s="3273"/>
      <c r="H23" s="3274"/>
    </row>
    <row r="24" spans="1:8" ht="19.5" customHeight="1">
      <c r="A24" s="29"/>
      <c r="B24" s="3272"/>
      <c r="C24" s="3272"/>
      <c r="D24" s="116"/>
      <c r="H24" s="1138"/>
    </row>
    <row r="25" spans="1:8">
      <c r="A25" s="29"/>
      <c r="B25" s="1103"/>
      <c r="C25" s="1103"/>
      <c r="D25" s="116"/>
      <c r="E25" s="3271" t="s">
        <v>1767</v>
      </c>
      <c r="F25" s="3271"/>
      <c r="G25" s="3271"/>
      <c r="H25" s="3285"/>
    </row>
    <row r="26" spans="1:8">
      <c r="A26" s="29"/>
      <c r="B26" s="3271" t="s">
        <v>1768</v>
      </c>
      <c r="C26" s="3271"/>
      <c r="D26" s="116"/>
      <c r="E26" s="3271"/>
      <c r="F26" s="3271"/>
      <c r="G26" s="3271"/>
      <c r="H26" s="3285"/>
    </row>
    <row r="27" spans="1:8">
      <c r="A27" s="29"/>
      <c r="B27" s="3271"/>
      <c r="C27" s="3271"/>
      <c r="D27" s="116"/>
      <c r="E27" s="3271"/>
      <c r="F27" s="3271"/>
      <c r="G27" s="3271"/>
      <c r="H27" s="3285"/>
    </row>
    <row r="28" spans="1:8">
      <c r="A28" s="29"/>
      <c r="B28" s="3271"/>
      <c r="C28" s="3271"/>
      <c r="D28" s="116"/>
      <c r="E28" s="3271"/>
      <c r="F28" s="3271"/>
      <c r="G28" s="3271"/>
      <c r="H28" s="3285"/>
    </row>
    <row r="29" spans="1:8" ht="23.25" customHeight="1">
      <c r="A29" s="29"/>
      <c r="B29" s="3271"/>
      <c r="C29" s="3271"/>
      <c r="D29" s="116"/>
      <c r="E29" s="3271"/>
      <c r="F29" s="3271"/>
      <c r="G29" s="3271"/>
      <c r="H29" s="3285"/>
    </row>
    <row r="30" spans="1:8">
      <c r="A30" s="29"/>
      <c r="B30" s="1106"/>
      <c r="C30" s="1106"/>
      <c r="D30" s="116"/>
      <c r="F30" s="834"/>
      <c r="G30" s="834"/>
      <c r="H30" s="864"/>
    </row>
    <row r="31" spans="1:8">
      <c r="A31" s="29"/>
      <c r="B31" s="3271" t="s">
        <v>1769</v>
      </c>
      <c r="C31" s="3238"/>
      <c r="D31" s="116"/>
      <c r="E31" s="115" t="s">
        <v>1770</v>
      </c>
      <c r="F31" s="834"/>
      <c r="G31" s="834"/>
      <c r="H31" s="864"/>
    </row>
    <row r="32" spans="1:8">
      <c r="A32" s="29"/>
      <c r="B32" s="3238"/>
      <c r="C32" s="3238"/>
      <c r="D32" s="116"/>
      <c r="E32" s="1141"/>
      <c r="F32" s="1137"/>
      <c r="G32" s="1137"/>
      <c r="H32" s="1138"/>
    </row>
    <row r="33" spans="1:8">
      <c r="A33" s="29"/>
      <c r="B33" s="3238"/>
      <c r="C33" s="3238"/>
      <c r="D33" s="116"/>
      <c r="E33" s="3286" t="s">
        <v>1771</v>
      </c>
      <c r="F33" s="3287"/>
      <c r="G33" s="3287"/>
      <c r="H33" s="3288"/>
    </row>
    <row r="34" spans="1:8">
      <c r="A34" s="29"/>
      <c r="B34" s="3238"/>
      <c r="C34" s="3238"/>
      <c r="D34" s="116"/>
      <c r="E34" s="3287"/>
      <c r="F34" s="3287"/>
      <c r="G34" s="3287"/>
      <c r="H34" s="3288"/>
    </row>
    <row r="35" spans="1:8">
      <c r="A35" s="29"/>
      <c r="B35" s="3238"/>
      <c r="C35" s="3238"/>
      <c r="D35" s="116"/>
      <c r="E35" s="3287"/>
      <c r="F35" s="3287"/>
      <c r="G35" s="3287"/>
      <c r="H35" s="3288"/>
    </row>
    <row r="36" spans="1:8">
      <c r="A36" s="29"/>
      <c r="B36" s="3238"/>
      <c r="C36" s="3238"/>
      <c r="D36" s="116"/>
      <c r="E36" s="3287"/>
      <c r="F36" s="3287"/>
      <c r="G36" s="3287"/>
      <c r="H36" s="3288"/>
    </row>
    <row r="37" spans="1:8">
      <c r="A37" s="32"/>
      <c r="B37" s="3258"/>
      <c r="C37" s="3258"/>
      <c r="D37" s="121"/>
      <c r="E37" s="3289"/>
      <c r="F37" s="3289"/>
      <c r="G37" s="3289"/>
      <c r="H37" s="3290"/>
    </row>
    <row r="38" spans="1:8">
      <c r="A38" s="29"/>
      <c r="B38" s="30"/>
      <c r="C38" s="30"/>
      <c r="D38" s="30"/>
      <c r="E38" s="30"/>
      <c r="F38" s="25"/>
      <c r="G38" s="139"/>
      <c r="H38" s="140"/>
    </row>
    <row r="39" spans="1:8">
      <c r="A39" s="29"/>
      <c r="B39" s="30"/>
      <c r="C39" s="30"/>
      <c r="D39" s="30"/>
      <c r="E39" s="30"/>
      <c r="F39" s="25"/>
      <c r="G39" s="139"/>
      <c r="H39" s="140"/>
    </row>
    <row r="40" spans="1:8">
      <c r="A40" s="29"/>
      <c r="B40" s="30"/>
      <c r="C40" s="30"/>
      <c r="D40" s="30"/>
      <c r="E40" s="30"/>
      <c r="F40" s="25"/>
      <c r="G40" s="139"/>
      <c r="H40" s="140"/>
    </row>
    <row r="41" spans="1:8">
      <c r="A41" s="29"/>
      <c r="B41" s="30"/>
      <c r="C41" s="30"/>
      <c r="D41" s="30"/>
      <c r="E41" s="30"/>
      <c r="F41" s="25"/>
      <c r="G41" s="139"/>
      <c r="H41" s="140"/>
    </row>
    <row r="42" spans="1:8">
      <c r="A42" s="29"/>
      <c r="B42" s="30"/>
      <c r="C42" s="30"/>
      <c r="D42" s="30"/>
      <c r="E42" s="30"/>
      <c r="F42" s="25"/>
      <c r="G42" s="139"/>
      <c r="H42" s="140"/>
    </row>
    <row r="43" spans="1:8">
      <c r="A43" s="29"/>
      <c r="B43" s="30"/>
      <c r="C43" s="30"/>
      <c r="D43" s="30"/>
      <c r="E43" s="30"/>
      <c r="F43" s="25"/>
      <c r="G43" s="139"/>
      <c r="H43" s="140"/>
    </row>
    <row r="44" spans="1:8">
      <c r="A44" s="29"/>
      <c r="B44" s="25"/>
      <c r="C44" s="30"/>
      <c r="D44" s="30"/>
      <c r="E44" s="30"/>
      <c r="F44" s="25"/>
      <c r="G44" s="139"/>
      <c r="H44" s="140"/>
    </row>
    <row r="45" spans="1:8">
      <c r="A45" s="29"/>
      <c r="B45" s="25"/>
      <c r="C45" s="30"/>
      <c r="D45" s="30"/>
      <c r="E45" s="30"/>
      <c r="F45" s="25"/>
      <c r="G45" s="139"/>
      <c r="H45" s="140"/>
    </row>
    <row r="46" spans="1:8">
      <c r="A46" s="29"/>
      <c r="B46" s="25"/>
      <c r="C46" s="30"/>
      <c r="D46" s="30"/>
      <c r="E46" s="30"/>
      <c r="F46" s="25"/>
      <c r="G46" s="139"/>
      <c r="H46" s="140"/>
    </row>
    <row r="47" spans="1:8">
      <c r="A47" s="29"/>
      <c r="B47" s="25"/>
      <c r="C47" s="30"/>
      <c r="D47" s="30"/>
      <c r="E47" s="30"/>
      <c r="F47" s="25"/>
      <c r="G47" s="139"/>
      <c r="H47" s="140"/>
    </row>
    <row r="48" spans="1:8">
      <c r="A48" s="29"/>
      <c r="B48" s="25"/>
      <c r="C48" s="30"/>
      <c r="D48" s="30"/>
      <c r="E48" s="30"/>
      <c r="F48" s="25"/>
      <c r="G48" s="139"/>
      <c r="H48" s="140"/>
    </row>
    <row r="49" spans="1:8">
      <c r="A49" s="29"/>
      <c r="B49" s="25"/>
      <c r="C49" s="30"/>
      <c r="D49" s="30"/>
      <c r="E49" s="30"/>
      <c r="F49" s="25"/>
      <c r="G49" s="139"/>
      <c r="H49" s="140"/>
    </row>
    <row r="50" spans="1:8" ht="15.75" thickBot="1">
      <c r="A50" s="35"/>
      <c r="B50" s="36"/>
      <c r="C50" s="37"/>
      <c r="D50" s="37"/>
      <c r="E50" s="37"/>
      <c r="F50" s="36"/>
      <c r="G50" s="141"/>
      <c r="H50" s="142"/>
    </row>
    <row r="51" spans="1:8">
      <c r="A51" s="25" t="s">
        <v>1052</v>
      </c>
      <c r="B51" s="25"/>
      <c r="C51" s="30"/>
      <c r="D51" s="30"/>
      <c r="E51" s="30"/>
      <c r="F51" s="25"/>
      <c r="G51" s="139"/>
      <c r="H51" s="139"/>
    </row>
    <row r="52" spans="1:8" ht="15.75" thickBot="1">
      <c r="A52" s="30" t="s">
        <v>1053</v>
      </c>
      <c r="B52" s="30"/>
      <c r="C52" s="30"/>
      <c r="D52" s="64"/>
      <c r="E52" s="30"/>
      <c r="F52" s="143"/>
      <c r="G52" s="64"/>
      <c r="H52" s="143"/>
    </row>
    <row r="53" spans="1:8">
      <c r="A53" s="24"/>
      <c r="B53" s="39" t="s">
        <v>1759</v>
      </c>
      <c r="C53" s="54" t="s">
        <v>1306</v>
      </c>
      <c r="D53" s="41"/>
      <c r="E53" s="41"/>
      <c r="F53" s="39"/>
      <c r="G53" s="39" t="s">
        <v>1682</v>
      </c>
      <c r="H53" s="55" t="s">
        <v>1683</v>
      </c>
    </row>
    <row r="54" spans="1:8">
      <c r="A54" s="67"/>
      <c r="B54" s="76" t="str">
        <f>'Data Sheet'!$C$25</f>
        <v xml:space="preserve">Niagara Mohawk Power Corporation </v>
      </c>
      <c r="C54" s="169" t="s">
        <v>1307</v>
      </c>
      <c r="D54" s="25" t="s">
        <v>4700</v>
      </c>
      <c r="E54" s="12"/>
      <c r="F54" s="60" t="s">
        <v>1309</v>
      </c>
      <c r="G54" s="60" t="s">
        <v>1684</v>
      </c>
      <c r="H54" s="34"/>
    </row>
    <row r="55" spans="1:8">
      <c r="A55" s="69"/>
      <c r="B55" s="33"/>
      <c r="C55" s="151" t="s">
        <v>1310</v>
      </c>
      <c r="D55" s="33" t="s">
        <v>1308</v>
      </c>
      <c r="E55" s="27"/>
      <c r="F55" s="111" t="s">
        <v>1311</v>
      </c>
      <c r="G55" s="692" t="str">
        <f>'Data Sheet'!$C$40</f>
        <v>May 9, 2016</v>
      </c>
      <c r="H55" s="1257" t="str">
        <f>'Data Sheet'!$C$38</f>
        <v>December 31, 2015</v>
      </c>
    </row>
    <row r="56" spans="1:8">
      <c r="A56" s="144" t="s">
        <v>1787</v>
      </c>
      <c r="B56" s="27"/>
      <c r="C56" s="27"/>
      <c r="D56" s="27"/>
      <c r="E56" s="27"/>
      <c r="F56" s="27"/>
      <c r="G56" s="27"/>
      <c r="H56" s="28"/>
    </row>
    <row r="57" spans="1:8">
      <c r="A57" s="67"/>
      <c r="B57" s="64"/>
      <c r="C57" s="64"/>
      <c r="D57" s="64"/>
      <c r="E57" s="64"/>
      <c r="F57" s="64"/>
      <c r="G57" s="64"/>
      <c r="H57" s="65"/>
    </row>
    <row r="58" spans="1:8">
      <c r="A58" s="67" t="s">
        <v>5626</v>
      </c>
      <c r="B58" s="2972"/>
      <c r="C58" s="64"/>
      <c r="D58" s="64"/>
      <c r="E58" s="64"/>
      <c r="F58" s="64"/>
      <c r="G58" s="64"/>
      <c r="H58" s="65"/>
    </row>
    <row r="59" spans="1:8">
      <c r="A59" s="67"/>
      <c r="B59" s="2972" t="s">
        <v>5627</v>
      </c>
      <c r="C59" s="64"/>
      <c r="D59" s="64"/>
      <c r="E59" s="64"/>
      <c r="F59" s="64"/>
      <c r="G59" s="64"/>
      <c r="H59" s="65"/>
    </row>
    <row r="60" spans="1:8">
      <c r="A60" s="67" t="s">
        <v>5628</v>
      </c>
      <c r="B60" s="2972"/>
      <c r="C60" s="64"/>
      <c r="D60" s="64"/>
      <c r="E60" s="64"/>
      <c r="F60" s="64"/>
      <c r="G60" s="64"/>
      <c r="H60" s="65"/>
    </row>
    <row r="61" spans="1:8">
      <c r="A61" s="67"/>
      <c r="B61" s="2972" t="s">
        <v>5627</v>
      </c>
      <c r="C61" s="64"/>
      <c r="D61" s="64"/>
      <c r="E61" s="64"/>
      <c r="F61" s="64"/>
      <c r="G61" s="64"/>
      <c r="H61" s="65"/>
    </row>
    <row r="62" spans="1:8">
      <c r="A62" s="67" t="s">
        <v>5629</v>
      </c>
      <c r="B62" s="2972"/>
      <c r="C62" s="64"/>
      <c r="D62" s="64"/>
      <c r="E62" s="64"/>
      <c r="F62" s="64"/>
      <c r="G62" s="64"/>
      <c r="H62" s="65"/>
    </row>
    <row r="63" spans="1:8">
      <c r="A63" s="67"/>
      <c r="B63" s="2972" t="s">
        <v>5627</v>
      </c>
      <c r="C63" s="64"/>
      <c r="D63" s="64"/>
      <c r="E63" s="64"/>
      <c r="F63" s="64"/>
      <c r="G63" s="64"/>
      <c r="H63" s="65"/>
    </row>
    <row r="64" spans="1:8">
      <c r="A64" s="67" t="s">
        <v>5630</v>
      </c>
      <c r="B64" s="2972"/>
      <c r="C64" s="64"/>
      <c r="D64" s="64"/>
      <c r="E64" s="64"/>
      <c r="F64" s="64"/>
      <c r="G64" s="64"/>
      <c r="H64" s="65"/>
    </row>
    <row r="65" spans="1:8">
      <c r="A65" s="67"/>
      <c r="B65" s="2972" t="s">
        <v>5627</v>
      </c>
      <c r="C65" s="64"/>
      <c r="D65" s="64"/>
      <c r="E65" s="64"/>
      <c r="F65" s="64"/>
      <c r="G65" s="64"/>
      <c r="H65" s="65"/>
    </row>
    <row r="66" spans="1:8">
      <c r="A66" s="67" t="s">
        <v>5631</v>
      </c>
      <c r="B66" s="2972"/>
      <c r="C66" s="64"/>
      <c r="D66" s="64"/>
      <c r="E66" s="64"/>
      <c r="F66" s="64"/>
      <c r="G66" s="64"/>
      <c r="H66" s="65"/>
    </row>
    <row r="67" spans="1:8">
      <c r="A67" s="67"/>
      <c r="B67" s="2972" t="s">
        <v>5627</v>
      </c>
      <c r="C67" s="64"/>
      <c r="D67" s="64"/>
      <c r="E67" s="64"/>
      <c r="F67" s="64"/>
      <c r="G67" s="64"/>
      <c r="H67" s="65"/>
    </row>
    <row r="68" spans="1:8">
      <c r="A68" s="67" t="s">
        <v>5632</v>
      </c>
      <c r="B68" s="2972"/>
      <c r="C68" s="64"/>
      <c r="D68" s="64"/>
      <c r="E68" s="64"/>
      <c r="F68" s="64"/>
      <c r="G68" s="64"/>
      <c r="H68" s="65"/>
    </row>
    <row r="69" spans="1:8">
      <c r="A69" s="67"/>
      <c r="B69" s="2972" t="s">
        <v>5633</v>
      </c>
      <c r="C69" s="64"/>
      <c r="D69" s="64"/>
      <c r="E69" s="64"/>
      <c r="F69" s="64"/>
      <c r="G69" s="64"/>
      <c r="H69" s="65"/>
    </row>
    <row r="70" spans="1:8">
      <c r="A70" s="67"/>
      <c r="B70" s="2972" t="s">
        <v>5634</v>
      </c>
      <c r="C70" s="64"/>
      <c r="D70" s="64"/>
      <c r="E70" s="64"/>
      <c r="F70" s="64"/>
      <c r="G70" s="64"/>
      <c r="H70" s="65"/>
    </row>
    <row r="71" spans="1:8">
      <c r="A71" s="67"/>
      <c r="B71" s="2972" t="s">
        <v>5635</v>
      </c>
      <c r="C71" s="64"/>
      <c r="D71" s="64"/>
      <c r="E71" s="64"/>
      <c r="F71" s="64"/>
      <c r="G71" s="64"/>
      <c r="H71" s="65"/>
    </row>
    <row r="72" spans="1:8">
      <c r="A72" s="67"/>
      <c r="B72" s="2972" t="s">
        <v>5636</v>
      </c>
      <c r="C72" s="64"/>
      <c r="D72" s="64"/>
      <c r="E72" s="64"/>
      <c r="F72" s="64"/>
      <c r="G72" s="64"/>
      <c r="H72" s="65"/>
    </row>
    <row r="73" spans="1:8">
      <c r="A73" s="67"/>
      <c r="B73" s="2972" t="s">
        <v>5637</v>
      </c>
      <c r="C73" s="64"/>
      <c r="D73" s="64"/>
      <c r="E73" s="64"/>
      <c r="F73" s="64"/>
      <c r="G73" s="64"/>
      <c r="H73" s="65"/>
    </row>
    <row r="74" spans="1:8">
      <c r="A74" s="67"/>
      <c r="B74" s="2972" t="s">
        <v>5638</v>
      </c>
      <c r="C74" s="64"/>
      <c r="D74" s="64"/>
      <c r="E74" s="64"/>
      <c r="F74" s="64"/>
      <c r="G74" s="64"/>
      <c r="H74" s="65"/>
    </row>
    <row r="75" spans="1:8">
      <c r="A75" s="67"/>
      <c r="B75" s="2972" t="s">
        <v>5639</v>
      </c>
      <c r="C75" s="64"/>
      <c r="D75" s="64"/>
      <c r="E75" s="64"/>
      <c r="F75" s="64"/>
      <c r="G75" s="64"/>
      <c r="H75" s="65"/>
    </row>
    <row r="76" spans="1:8">
      <c r="A76" s="67"/>
      <c r="B76" s="2972" t="s">
        <v>5640</v>
      </c>
      <c r="C76" s="64"/>
      <c r="D76" s="64"/>
      <c r="E76" s="64"/>
      <c r="F76" s="64"/>
      <c r="G76" s="64"/>
      <c r="H76" s="65"/>
    </row>
    <row r="77" spans="1:8">
      <c r="A77" s="67"/>
      <c r="B77" s="2972" t="s">
        <v>5641</v>
      </c>
      <c r="C77" s="64"/>
      <c r="D77" s="64"/>
      <c r="E77" s="64"/>
      <c r="F77" s="64"/>
      <c r="G77" s="64"/>
      <c r="H77" s="65"/>
    </row>
    <row r="78" spans="1:8">
      <c r="A78" s="67" t="s">
        <v>5642</v>
      </c>
      <c r="B78" s="2972"/>
      <c r="C78" s="64"/>
      <c r="D78" s="64"/>
      <c r="E78" s="64"/>
      <c r="F78" s="64"/>
      <c r="G78" s="64"/>
      <c r="H78" s="65"/>
    </row>
    <row r="79" spans="1:8">
      <c r="A79" s="67"/>
      <c r="B79" s="2972" t="s">
        <v>5627</v>
      </c>
      <c r="C79" s="64"/>
      <c r="D79" s="64"/>
      <c r="E79" s="64"/>
      <c r="F79" s="64"/>
      <c r="G79" s="64"/>
      <c r="H79" s="65"/>
    </row>
    <row r="80" spans="1:8">
      <c r="A80" s="67" t="s">
        <v>5643</v>
      </c>
      <c r="B80" s="2972"/>
      <c r="C80" s="64"/>
      <c r="D80" s="64"/>
      <c r="E80" s="64"/>
      <c r="F80" s="64"/>
      <c r="G80" s="64"/>
      <c r="H80" s="65"/>
    </row>
    <row r="81" spans="1:8">
      <c r="A81" s="67"/>
      <c r="B81" s="2972" t="s">
        <v>6393</v>
      </c>
      <c r="C81" s="64"/>
      <c r="D81" s="64"/>
      <c r="E81" s="64"/>
      <c r="F81" s="64"/>
      <c r="G81" s="64"/>
      <c r="H81" s="65"/>
    </row>
    <row r="82" spans="1:8">
      <c r="A82" s="67" t="s">
        <v>5644</v>
      </c>
      <c r="B82" s="2972"/>
      <c r="C82" s="64"/>
      <c r="D82" s="64"/>
      <c r="E82" s="64"/>
      <c r="F82" s="64"/>
      <c r="G82" s="64"/>
      <c r="H82" s="65"/>
    </row>
    <row r="83" spans="1:8">
      <c r="A83" s="67"/>
      <c r="B83" s="2972" t="s">
        <v>5645</v>
      </c>
      <c r="C83" s="64"/>
      <c r="D83" s="64"/>
      <c r="E83" s="64"/>
      <c r="F83" s="64"/>
      <c r="G83" s="64"/>
      <c r="H83" s="65"/>
    </row>
    <row r="84" spans="1:8">
      <c r="A84" s="67"/>
      <c r="B84" s="2972" t="s">
        <v>5646</v>
      </c>
      <c r="C84" s="64"/>
      <c r="D84" s="64"/>
      <c r="E84" s="64"/>
      <c r="F84" s="64"/>
      <c r="G84" s="64"/>
      <c r="H84" s="65"/>
    </row>
    <row r="85" spans="1:8">
      <c r="A85" s="67"/>
      <c r="B85" s="2972" t="s">
        <v>5647</v>
      </c>
      <c r="C85" s="64"/>
      <c r="D85" s="64"/>
      <c r="E85" s="64"/>
      <c r="F85" s="64"/>
      <c r="G85" s="64"/>
      <c r="H85" s="65"/>
    </row>
    <row r="86" spans="1:8">
      <c r="A86" s="67"/>
      <c r="B86" s="2972" t="s">
        <v>5648</v>
      </c>
      <c r="C86" s="64"/>
      <c r="D86" s="64"/>
      <c r="E86" s="64"/>
      <c r="F86" s="64"/>
      <c r="G86" s="64"/>
      <c r="H86" s="65"/>
    </row>
    <row r="87" spans="1:8">
      <c r="A87" s="67" t="s">
        <v>5649</v>
      </c>
      <c r="B87" s="2972"/>
      <c r="C87" s="64"/>
      <c r="D87" s="64"/>
      <c r="E87" s="64"/>
      <c r="F87" s="64"/>
      <c r="G87" s="64"/>
      <c r="H87" s="65"/>
    </row>
    <row r="88" spans="1:8">
      <c r="A88" s="67"/>
      <c r="B88" s="2972" t="s">
        <v>5627</v>
      </c>
      <c r="C88" s="64"/>
      <c r="D88" s="64"/>
      <c r="E88" s="64"/>
      <c r="F88" s="64"/>
      <c r="G88" s="64"/>
      <c r="H88" s="65"/>
    </row>
    <row r="89" spans="1:8">
      <c r="A89" s="67" t="s">
        <v>5650</v>
      </c>
      <c r="B89" s="2972"/>
      <c r="C89" s="64"/>
      <c r="D89" s="64"/>
      <c r="E89" s="64"/>
      <c r="F89" s="64"/>
      <c r="G89" s="64"/>
      <c r="H89" s="65"/>
    </row>
    <row r="90" spans="1:8">
      <c r="A90" s="67"/>
      <c r="B90" s="2972" t="s">
        <v>5627</v>
      </c>
      <c r="C90" s="64"/>
      <c r="D90" s="64"/>
      <c r="E90" s="64"/>
      <c r="F90" s="64"/>
      <c r="G90" s="64"/>
      <c r="H90" s="65"/>
    </row>
    <row r="91" spans="1:8">
      <c r="A91" s="67" t="s">
        <v>5651</v>
      </c>
      <c r="B91" s="2972"/>
      <c r="C91" s="64"/>
      <c r="D91" s="64"/>
      <c r="E91" s="64"/>
      <c r="F91" s="64"/>
      <c r="G91" s="64"/>
      <c r="H91" s="65"/>
    </row>
    <row r="92" spans="1:8">
      <c r="A92" s="67"/>
      <c r="B92" s="64"/>
      <c r="C92" s="64"/>
      <c r="D92" s="64"/>
      <c r="E92" s="64"/>
      <c r="F92" s="64"/>
      <c r="G92" s="64"/>
      <c r="H92" s="65"/>
    </row>
    <row r="93" spans="1:8">
      <c r="A93" s="67"/>
      <c r="B93" s="64"/>
      <c r="C93" s="64"/>
      <c r="D93" s="64"/>
      <c r="E93" s="64"/>
      <c r="F93" s="64"/>
      <c r="G93" s="64"/>
      <c r="H93" s="65"/>
    </row>
    <row r="94" spans="1:8">
      <c r="A94" s="67"/>
      <c r="B94" s="64"/>
      <c r="C94" s="64"/>
      <c r="D94" s="64"/>
      <c r="E94" s="64"/>
      <c r="F94" s="64"/>
      <c r="G94" s="64"/>
      <c r="H94" s="65"/>
    </row>
    <row r="95" spans="1:8">
      <c r="A95" s="67"/>
      <c r="B95" s="64"/>
      <c r="C95" s="64"/>
      <c r="D95" s="64"/>
      <c r="E95" s="64"/>
      <c r="F95" s="64"/>
      <c r="G95" s="64"/>
      <c r="H95" s="65"/>
    </row>
    <row r="96" spans="1:8">
      <c r="A96" s="67"/>
      <c r="B96" s="64"/>
      <c r="C96" s="64"/>
      <c r="D96" s="64"/>
      <c r="E96" s="64"/>
      <c r="F96" s="64"/>
      <c r="G96" s="64"/>
      <c r="H96" s="65"/>
    </row>
    <row r="97" spans="1:8">
      <c r="A97" s="67"/>
      <c r="B97" s="64"/>
      <c r="C97" s="64"/>
      <c r="D97" s="64"/>
      <c r="E97" s="64"/>
      <c r="F97" s="64"/>
      <c r="G97" s="64"/>
      <c r="H97" s="65"/>
    </row>
    <row r="98" spans="1:8">
      <c r="A98" s="67"/>
      <c r="B98" s="64"/>
      <c r="C98" s="64"/>
      <c r="D98" s="64"/>
      <c r="E98" s="64"/>
      <c r="F98" s="64"/>
      <c r="G98" s="64"/>
      <c r="H98" s="65"/>
    </row>
    <row r="99" spans="1:8">
      <c r="A99" s="67"/>
      <c r="B99" s="64"/>
      <c r="C99" s="64"/>
      <c r="D99" s="64"/>
      <c r="E99" s="64"/>
      <c r="F99" s="64"/>
      <c r="G99" s="64"/>
      <c r="H99" s="65"/>
    </row>
    <row r="100" spans="1:8">
      <c r="A100" s="67"/>
      <c r="B100" s="12"/>
      <c r="C100" s="64"/>
      <c r="D100" s="64"/>
      <c r="E100" s="64"/>
      <c r="F100" s="64"/>
      <c r="G100" s="64"/>
      <c r="H100" s="65"/>
    </row>
    <row r="101" spans="1:8" ht="15.75" thickBot="1">
      <c r="A101" s="107"/>
      <c r="B101" s="108"/>
      <c r="C101" s="533"/>
      <c r="D101" s="533"/>
      <c r="E101" s="533"/>
      <c r="F101" s="533"/>
      <c r="G101" s="533"/>
      <c r="H101" s="534"/>
    </row>
    <row r="102" spans="1:8" ht="15.75">
      <c r="A102" s="145" t="str">
        <f>A51</f>
        <v>FERC FORM NO.1 (ED. 12-96) NYPSC Modified-96</v>
      </c>
      <c r="B102" s="12"/>
      <c r="C102" s="64"/>
      <c r="D102" s="64"/>
      <c r="E102" s="64"/>
      <c r="F102" s="64"/>
      <c r="G102" s="64"/>
      <c r="H102" s="64"/>
    </row>
    <row r="103" spans="1:8">
      <c r="A103" s="64" t="s">
        <v>1788</v>
      </c>
      <c r="B103" s="64"/>
      <c r="C103" s="64"/>
      <c r="D103" s="64"/>
      <c r="E103" s="64"/>
      <c r="F103" s="64"/>
      <c r="G103" s="64"/>
      <c r="H103" s="64"/>
    </row>
    <row r="104" spans="1:8" ht="15.75">
      <c r="A104" s="136" t="s">
        <v>2327</v>
      </c>
      <c r="B104" s="30"/>
      <c r="C104" s="30"/>
      <c r="D104" s="30"/>
      <c r="E104" s="30"/>
      <c r="F104" s="30"/>
      <c r="G104" s="30"/>
      <c r="H104" s="30"/>
    </row>
    <row r="105" spans="1:8" ht="15.75" thickBot="1">
      <c r="A105" s="25"/>
      <c r="B105" s="25"/>
      <c r="C105" s="25"/>
      <c r="D105" s="25"/>
      <c r="E105" s="25"/>
      <c r="F105" s="25"/>
      <c r="G105" s="25"/>
      <c r="H105" s="25"/>
    </row>
    <row r="106" spans="1:8">
      <c r="A106" s="24"/>
      <c r="B106" s="39" t="s">
        <v>1759</v>
      </c>
      <c r="C106" s="54" t="s">
        <v>1306</v>
      </c>
      <c r="D106" s="41"/>
      <c r="E106" s="41"/>
      <c r="F106" s="39"/>
      <c r="G106" s="39" t="s">
        <v>1682</v>
      </c>
      <c r="H106" s="55" t="s">
        <v>1683</v>
      </c>
    </row>
    <row r="107" spans="1:8">
      <c r="A107" s="67"/>
      <c r="B107" s="76" t="str">
        <f>'Data Sheet'!$C$25</f>
        <v xml:space="preserve">Niagara Mohawk Power Corporation </v>
      </c>
      <c r="C107" s="52">
        <v>-1</v>
      </c>
      <c r="D107" s="25" t="s">
        <v>4700</v>
      </c>
      <c r="E107" s="12"/>
      <c r="F107" s="60" t="s">
        <v>1309</v>
      </c>
      <c r="G107" s="60" t="s">
        <v>1684</v>
      </c>
      <c r="H107" s="34"/>
    </row>
    <row r="108" spans="1:8">
      <c r="A108" s="69"/>
      <c r="B108" s="33"/>
      <c r="C108" s="112">
        <v>-2</v>
      </c>
      <c r="D108" s="33" t="s">
        <v>1308</v>
      </c>
      <c r="E108" s="27"/>
      <c r="F108" s="111" t="s">
        <v>1311</v>
      </c>
      <c r="G108" s="692" t="str">
        <f>'Data Sheet'!$C$40</f>
        <v>May 9, 2016</v>
      </c>
      <c r="H108" s="1325" t="str">
        <f>'Data Sheet'!$C$38</f>
        <v>December 31, 2015</v>
      </c>
    </row>
    <row r="109" spans="1:8">
      <c r="A109" s="144" t="s">
        <v>1787</v>
      </c>
      <c r="B109" s="27"/>
      <c r="C109" s="27"/>
      <c r="D109" s="27"/>
      <c r="E109" s="27"/>
      <c r="F109" s="27"/>
      <c r="G109" s="27"/>
      <c r="H109" s="28"/>
    </row>
    <row r="110" spans="1:8">
      <c r="A110" s="67"/>
      <c r="B110" s="64"/>
      <c r="C110" s="64"/>
      <c r="D110" s="64"/>
      <c r="E110" s="64"/>
      <c r="F110" s="64"/>
      <c r="G110" s="64"/>
      <c r="H110" s="65"/>
    </row>
    <row r="111" spans="1:8">
      <c r="A111" s="67"/>
      <c r="B111" s="64"/>
      <c r="C111" s="64"/>
      <c r="D111" s="64"/>
      <c r="E111" s="64"/>
      <c r="F111" s="64"/>
      <c r="G111" s="64"/>
      <c r="H111" s="65"/>
    </row>
    <row r="112" spans="1:8">
      <c r="A112" s="67"/>
      <c r="B112" s="64"/>
      <c r="C112" s="64"/>
      <c r="D112" s="64"/>
      <c r="E112" s="64"/>
      <c r="F112" s="64"/>
      <c r="G112" s="64"/>
      <c r="H112" s="65"/>
    </row>
    <row r="113" spans="1:8">
      <c r="A113" s="67"/>
      <c r="B113" s="64"/>
      <c r="C113" s="64"/>
      <c r="D113" s="64"/>
      <c r="E113" s="64"/>
      <c r="F113" s="64"/>
      <c r="G113" s="64"/>
      <c r="H113" s="65"/>
    </row>
    <row r="114" spans="1:8">
      <c r="A114" s="67"/>
      <c r="B114" s="64"/>
      <c r="C114" s="64"/>
      <c r="D114" s="64"/>
      <c r="E114" s="64"/>
      <c r="F114" s="64"/>
      <c r="G114" s="64"/>
      <c r="H114" s="65"/>
    </row>
    <row r="115" spans="1:8">
      <c r="A115" s="67"/>
      <c r="B115" s="64"/>
      <c r="C115" s="64"/>
      <c r="D115" s="64"/>
      <c r="E115" s="64"/>
      <c r="F115" s="64"/>
      <c r="G115" s="64"/>
      <c r="H115" s="65"/>
    </row>
    <row r="116" spans="1:8">
      <c r="A116" s="67"/>
      <c r="B116" s="64"/>
      <c r="C116" s="64"/>
      <c r="D116" s="64"/>
      <c r="E116" s="64"/>
      <c r="F116" s="64"/>
      <c r="G116" s="64"/>
      <c r="H116" s="65"/>
    </row>
    <row r="117" spans="1:8">
      <c r="A117" s="67"/>
      <c r="B117" s="64"/>
      <c r="C117" s="64"/>
      <c r="D117" s="64"/>
      <c r="E117" s="64"/>
      <c r="F117" s="64"/>
      <c r="G117" s="64"/>
      <c r="H117" s="65"/>
    </row>
    <row r="118" spans="1:8">
      <c r="A118" s="67"/>
      <c r="B118" s="64"/>
      <c r="C118" s="64"/>
      <c r="D118" s="64"/>
      <c r="E118" s="64"/>
      <c r="F118" s="64"/>
      <c r="G118" s="64"/>
      <c r="H118" s="65"/>
    </row>
    <row r="119" spans="1:8">
      <c r="A119" s="67"/>
      <c r="B119" s="64"/>
      <c r="C119" s="64"/>
      <c r="D119" s="64"/>
      <c r="E119" s="64"/>
      <c r="F119" s="64"/>
      <c r="G119" s="64"/>
      <c r="H119" s="65"/>
    </row>
    <row r="120" spans="1:8">
      <c r="A120" s="67"/>
      <c r="B120" s="64"/>
      <c r="C120" s="64"/>
      <c r="D120" s="64"/>
      <c r="E120" s="64"/>
      <c r="F120" s="64"/>
      <c r="G120" s="64"/>
      <c r="H120" s="65"/>
    </row>
    <row r="121" spans="1:8">
      <c r="A121" s="67"/>
      <c r="B121" s="64"/>
      <c r="C121" s="64"/>
      <c r="D121" s="64"/>
      <c r="E121" s="64"/>
      <c r="F121" s="64"/>
      <c r="G121" s="64"/>
      <c r="H121" s="65"/>
    </row>
    <row r="122" spans="1:8">
      <c r="A122" s="67"/>
      <c r="B122" s="64"/>
      <c r="C122" s="64"/>
      <c r="D122" s="64"/>
      <c r="E122" s="64"/>
      <c r="F122" s="64"/>
      <c r="G122" s="64"/>
      <c r="H122" s="65"/>
    </row>
    <row r="123" spans="1:8">
      <c r="A123" s="67"/>
      <c r="B123" s="64"/>
      <c r="C123" s="64"/>
      <c r="D123" s="64"/>
      <c r="E123" s="64"/>
      <c r="F123" s="64"/>
      <c r="G123" s="64"/>
      <c r="H123" s="65"/>
    </row>
    <row r="124" spans="1:8">
      <c r="A124" s="67"/>
      <c r="B124" s="64"/>
      <c r="C124" s="64"/>
      <c r="D124" s="64"/>
      <c r="E124" s="64"/>
      <c r="F124" s="64"/>
      <c r="G124" s="64"/>
      <c r="H124" s="65"/>
    </row>
    <row r="125" spans="1:8">
      <c r="A125" s="67"/>
      <c r="B125" s="64"/>
      <c r="C125" s="64"/>
      <c r="D125" s="64"/>
      <c r="E125" s="64"/>
      <c r="F125" s="64"/>
      <c r="G125" s="64"/>
      <c r="H125" s="65"/>
    </row>
    <row r="126" spans="1:8">
      <c r="A126" s="67"/>
      <c r="B126" s="64"/>
      <c r="C126" s="64"/>
      <c r="D126" s="64"/>
      <c r="E126" s="64"/>
      <c r="F126" s="64"/>
      <c r="G126" s="64"/>
      <c r="H126" s="65"/>
    </row>
    <row r="127" spans="1:8">
      <c r="A127" s="67"/>
      <c r="B127" s="64"/>
      <c r="C127" s="64"/>
      <c r="D127" s="64"/>
      <c r="E127" s="64"/>
      <c r="F127" s="64"/>
      <c r="G127" s="64"/>
      <c r="H127" s="65"/>
    </row>
    <row r="128" spans="1:8">
      <c r="A128" s="67"/>
      <c r="B128" s="64"/>
      <c r="C128" s="64"/>
      <c r="D128" s="64"/>
      <c r="E128" s="64"/>
      <c r="F128" s="64"/>
      <c r="G128" s="64"/>
      <c r="H128" s="65"/>
    </row>
    <row r="129" spans="1:8">
      <c r="A129" s="67"/>
      <c r="B129" s="64"/>
      <c r="C129" s="64"/>
      <c r="D129" s="64"/>
      <c r="E129" s="64"/>
      <c r="F129" s="64"/>
      <c r="G129" s="64"/>
      <c r="H129" s="65"/>
    </row>
    <row r="130" spans="1:8">
      <c r="A130" s="67"/>
      <c r="B130" s="64"/>
      <c r="C130" s="64"/>
      <c r="D130" s="64"/>
      <c r="E130" s="64"/>
      <c r="F130" s="64"/>
      <c r="G130" s="64"/>
      <c r="H130" s="65"/>
    </row>
    <row r="131" spans="1:8">
      <c r="A131" s="67"/>
      <c r="B131" s="64"/>
      <c r="C131" s="64"/>
      <c r="D131" s="64"/>
      <c r="E131" s="64"/>
      <c r="F131" s="64"/>
      <c r="G131" s="64"/>
      <c r="H131" s="65"/>
    </row>
    <row r="132" spans="1:8">
      <c r="A132" s="67"/>
      <c r="B132" s="64"/>
      <c r="C132" s="64"/>
      <c r="D132" s="64"/>
      <c r="E132" s="64"/>
      <c r="F132" s="64"/>
      <c r="G132" s="64"/>
      <c r="H132" s="65"/>
    </row>
    <row r="133" spans="1:8">
      <c r="A133" s="67"/>
      <c r="B133" s="64"/>
      <c r="C133" s="64"/>
      <c r="D133" s="64"/>
      <c r="E133" s="64"/>
      <c r="F133" s="64"/>
      <c r="G133" s="64"/>
      <c r="H133" s="65"/>
    </row>
    <row r="134" spans="1:8">
      <c r="A134" s="67"/>
      <c r="B134" s="64"/>
      <c r="C134" s="64"/>
      <c r="D134" s="64"/>
      <c r="E134" s="64"/>
      <c r="F134" s="64"/>
      <c r="G134" s="64"/>
      <c r="H134" s="65"/>
    </row>
    <row r="135" spans="1:8">
      <c r="A135" s="67"/>
      <c r="B135" s="64"/>
      <c r="C135" s="64"/>
      <c r="D135" s="64"/>
      <c r="E135" s="64"/>
      <c r="F135" s="64"/>
      <c r="G135" s="64"/>
      <c r="H135" s="65"/>
    </row>
    <row r="136" spans="1:8">
      <c r="A136" s="67"/>
      <c r="B136" s="64"/>
      <c r="C136" s="64"/>
      <c r="D136" s="64"/>
      <c r="E136" s="64"/>
      <c r="F136" s="64"/>
      <c r="G136" s="64"/>
      <c r="H136" s="65"/>
    </row>
    <row r="137" spans="1:8">
      <c r="A137" s="67"/>
      <c r="B137" s="64"/>
      <c r="C137" s="64"/>
      <c r="D137" s="64"/>
      <c r="E137" s="64"/>
      <c r="F137" s="64"/>
      <c r="G137" s="64"/>
      <c r="H137" s="65"/>
    </row>
    <row r="138" spans="1:8">
      <c r="A138" s="67"/>
      <c r="B138" s="64"/>
      <c r="C138" s="64"/>
      <c r="D138" s="64"/>
      <c r="E138" s="64"/>
      <c r="F138" s="64"/>
      <c r="G138" s="64"/>
      <c r="H138" s="65"/>
    </row>
    <row r="139" spans="1:8">
      <c r="A139" s="67"/>
      <c r="B139" s="64"/>
      <c r="C139" s="64"/>
      <c r="D139" s="64"/>
      <c r="E139" s="64"/>
      <c r="F139" s="64"/>
      <c r="G139" s="64"/>
      <c r="H139" s="65"/>
    </row>
    <row r="140" spans="1:8">
      <c r="A140" s="67"/>
      <c r="B140" s="64"/>
      <c r="C140" s="64"/>
      <c r="D140" s="64"/>
      <c r="E140" s="64"/>
      <c r="F140" s="64"/>
      <c r="G140" s="64"/>
      <c r="H140" s="65"/>
    </row>
    <row r="141" spans="1:8">
      <c r="A141" s="67"/>
      <c r="B141" s="64"/>
      <c r="C141" s="64"/>
      <c r="D141" s="64"/>
      <c r="E141" s="64"/>
      <c r="F141" s="64"/>
      <c r="G141" s="64"/>
      <c r="H141" s="65"/>
    </row>
    <row r="142" spans="1:8">
      <c r="A142" s="67"/>
      <c r="B142" s="64"/>
      <c r="C142" s="64"/>
      <c r="D142" s="64"/>
      <c r="E142" s="64"/>
      <c r="F142" s="64"/>
      <c r="G142" s="64"/>
      <c r="H142" s="65"/>
    </row>
    <row r="143" spans="1:8">
      <c r="A143" s="67"/>
      <c r="B143" s="64"/>
      <c r="C143" s="64"/>
      <c r="D143" s="64"/>
      <c r="E143" s="64"/>
      <c r="F143" s="64"/>
      <c r="G143" s="64"/>
      <c r="H143" s="65"/>
    </row>
    <row r="144" spans="1:8">
      <c r="A144" s="67"/>
      <c r="B144" s="64"/>
      <c r="C144" s="64"/>
      <c r="D144" s="64"/>
      <c r="E144" s="64"/>
      <c r="F144" s="64"/>
      <c r="G144" s="64"/>
      <c r="H144" s="65"/>
    </row>
    <row r="145" spans="1:8">
      <c r="A145" s="67"/>
      <c r="B145" s="64"/>
      <c r="C145" s="64"/>
      <c r="D145" s="64"/>
      <c r="E145" s="64"/>
      <c r="F145" s="64"/>
      <c r="G145" s="64"/>
      <c r="H145" s="65"/>
    </row>
    <row r="146" spans="1:8">
      <c r="A146" s="67"/>
      <c r="B146" s="64"/>
      <c r="C146" s="64"/>
      <c r="D146" s="64"/>
      <c r="E146" s="64"/>
      <c r="F146" s="64"/>
      <c r="G146" s="64"/>
      <c r="H146" s="65"/>
    </row>
    <row r="147" spans="1:8">
      <c r="A147" s="67"/>
      <c r="B147" s="64"/>
      <c r="C147" s="64"/>
      <c r="D147" s="64"/>
      <c r="E147" s="64"/>
      <c r="F147" s="64"/>
      <c r="G147" s="64"/>
      <c r="H147" s="65"/>
    </row>
    <row r="148" spans="1:8">
      <c r="A148" s="67"/>
      <c r="B148" s="64"/>
      <c r="C148" s="64"/>
      <c r="D148" s="64"/>
      <c r="E148" s="64"/>
      <c r="F148" s="64"/>
      <c r="G148" s="64"/>
      <c r="H148" s="65"/>
    </row>
    <row r="149" spans="1:8">
      <c r="A149" s="67"/>
      <c r="B149" s="64"/>
      <c r="C149" s="64"/>
      <c r="D149" s="64"/>
      <c r="E149" s="64"/>
      <c r="F149" s="64"/>
      <c r="G149" s="64"/>
      <c r="H149" s="65"/>
    </row>
    <row r="150" spans="1:8">
      <c r="A150" s="67"/>
      <c r="B150" s="64"/>
      <c r="C150" s="64"/>
      <c r="D150" s="64"/>
      <c r="E150" s="64"/>
      <c r="F150" s="64"/>
      <c r="G150" s="64"/>
      <c r="H150" s="65"/>
    </row>
    <row r="151" spans="1:8">
      <c r="A151" s="67"/>
      <c r="B151" s="64"/>
      <c r="C151" s="64"/>
      <c r="D151" s="64"/>
      <c r="E151" s="64"/>
      <c r="F151" s="64"/>
      <c r="G151" s="64"/>
      <c r="H151" s="65"/>
    </row>
    <row r="152" spans="1:8">
      <c r="A152" s="67"/>
      <c r="B152" s="64"/>
      <c r="C152" s="64"/>
      <c r="D152" s="64"/>
      <c r="E152" s="64"/>
      <c r="F152" s="64"/>
      <c r="G152" s="64"/>
      <c r="H152" s="65"/>
    </row>
    <row r="153" spans="1:8">
      <c r="A153" s="67"/>
      <c r="B153" s="12"/>
      <c r="C153" s="64"/>
      <c r="D153" s="64"/>
      <c r="E153" s="64"/>
      <c r="F153" s="64"/>
      <c r="G153" s="64"/>
      <c r="H153" s="65"/>
    </row>
    <row r="154" spans="1:8" ht="15.75" thickBot="1">
      <c r="A154" s="107"/>
      <c r="B154" s="108"/>
      <c r="C154" s="533"/>
      <c r="D154" s="533"/>
      <c r="E154" s="533"/>
      <c r="F154" s="533"/>
      <c r="G154" s="533"/>
      <c r="H154" s="534"/>
    </row>
    <row r="155" spans="1:8" ht="15.75">
      <c r="A155" s="145" t="str">
        <f>A51</f>
        <v>FERC FORM NO.1 (ED. 12-96) NYPSC Modified-96</v>
      </c>
      <c r="B155" s="12"/>
      <c r="C155" s="64"/>
      <c r="D155" s="64"/>
      <c r="E155" s="64"/>
      <c r="F155" s="64"/>
      <c r="G155" s="64"/>
      <c r="H155" s="64"/>
    </row>
    <row r="156" spans="1:8" ht="15.75" thickBot="1">
      <c r="A156" s="64" t="s">
        <v>1789</v>
      </c>
      <c r="B156" s="64"/>
      <c r="C156" s="64"/>
      <c r="D156" s="64"/>
      <c r="E156" s="64"/>
      <c r="F156" s="64"/>
      <c r="G156" s="64"/>
      <c r="H156" s="64"/>
    </row>
    <row r="157" spans="1:8">
      <c r="A157" s="24"/>
      <c r="B157" s="39" t="s">
        <v>1759</v>
      </c>
      <c r="C157" s="54" t="s">
        <v>1306</v>
      </c>
      <c r="D157" s="41"/>
      <c r="E157" s="41"/>
      <c r="F157" s="39"/>
      <c r="G157" s="39" t="s">
        <v>1682</v>
      </c>
      <c r="H157" s="55" t="s">
        <v>1683</v>
      </c>
    </row>
    <row r="158" spans="1:8">
      <c r="A158" s="67"/>
      <c r="B158" s="76" t="str">
        <f>'Data Sheet'!$C$25</f>
        <v xml:space="preserve">Niagara Mohawk Power Corporation </v>
      </c>
      <c r="C158" s="52">
        <v>-1</v>
      </c>
      <c r="D158" s="25" t="s">
        <v>1308</v>
      </c>
      <c r="E158" s="12"/>
      <c r="F158" s="60" t="s">
        <v>1309</v>
      </c>
      <c r="G158" s="60" t="s">
        <v>1684</v>
      </c>
      <c r="H158" s="34"/>
    </row>
    <row r="159" spans="1:8">
      <c r="A159" s="69"/>
      <c r="B159" s="33"/>
      <c r="C159" s="112">
        <v>-2</v>
      </c>
      <c r="D159" s="33" t="s">
        <v>1308</v>
      </c>
      <c r="E159" s="27"/>
      <c r="F159" s="111" t="s">
        <v>1311</v>
      </c>
      <c r="G159" s="692" t="str">
        <f>'Data Sheet'!$C$40</f>
        <v>May 9, 2016</v>
      </c>
      <c r="H159" s="1324" t="str">
        <f>'Data Sheet'!$C$38</f>
        <v>December 31, 2015</v>
      </c>
    </row>
    <row r="160" spans="1:8">
      <c r="A160" s="144" t="s">
        <v>1787</v>
      </c>
      <c r="B160" s="27"/>
      <c r="C160" s="27"/>
      <c r="D160" s="27"/>
      <c r="E160" s="27"/>
      <c r="F160" s="27"/>
      <c r="G160" s="27"/>
      <c r="H160" s="28"/>
    </row>
    <row r="161" spans="1:8">
      <c r="A161" s="67"/>
      <c r="B161" s="64"/>
      <c r="C161" s="64"/>
      <c r="D161" s="64"/>
      <c r="E161" s="64"/>
      <c r="F161" s="64"/>
      <c r="G161" s="64"/>
      <c r="H161" s="65"/>
    </row>
    <row r="162" spans="1:8">
      <c r="A162" s="67"/>
      <c r="B162" s="64"/>
      <c r="C162" s="64"/>
      <c r="D162" s="64"/>
      <c r="E162" s="64"/>
      <c r="F162" s="64"/>
      <c r="G162" s="64"/>
      <c r="H162" s="65"/>
    </row>
    <row r="163" spans="1:8">
      <c r="A163" s="67"/>
      <c r="B163" s="64"/>
      <c r="C163" s="64"/>
      <c r="D163" s="64"/>
      <c r="E163" s="64"/>
      <c r="F163" s="64"/>
      <c r="G163" s="64"/>
      <c r="H163" s="65"/>
    </row>
    <row r="164" spans="1:8">
      <c r="A164" s="67"/>
      <c r="B164" s="64"/>
      <c r="C164" s="64"/>
      <c r="D164" s="64"/>
      <c r="E164" s="64"/>
      <c r="F164" s="64"/>
      <c r="G164" s="64"/>
      <c r="H164" s="65"/>
    </row>
    <row r="165" spans="1:8">
      <c r="A165" s="67"/>
      <c r="B165" s="64"/>
      <c r="C165" s="64"/>
      <c r="D165" s="64"/>
      <c r="E165" s="64"/>
      <c r="F165" s="64"/>
      <c r="G165" s="64"/>
      <c r="H165" s="65"/>
    </row>
    <row r="166" spans="1:8">
      <c r="A166" s="67"/>
      <c r="B166" s="64"/>
      <c r="C166" s="64"/>
      <c r="D166" s="64"/>
      <c r="E166" s="64"/>
      <c r="F166" s="64"/>
      <c r="G166" s="64"/>
      <c r="H166" s="65"/>
    </row>
    <row r="167" spans="1:8">
      <c r="A167" s="67"/>
      <c r="B167" s="64"/>
      <c r="C167" s="64"/>
      <c r="D167" s="64"/>
      <c r="E167" s="64"/>
      <c r="F167" s="64"/>
      <c r="G167" s="64"/>
      <c r="H167" s="65"/>
    </row>
    <row r="168" spans="1:8">
      <c r="A168" s="67"/>
      <c r="B168" s="64"/>
      <c r="C168" s="64"/>
      <c r="D168" s="64"/>
      <c r="E168" s="64"/>
      <c r="F168" s="64"/>
      <c r="G168" s="64"/>
      <c r="H168" s="65"/>
    </row>
    <row r="169" spans="1:8">
      <c r="A169" s="67"/>
      <c r="B169" s="64"/>
      <c r="C169" s="64"/>
      <c r="D169" s="64"/>
      <c r="E169" s="64"/>
      <c r="F169" s="64"/>
      <c r="G169" s="64"/>
      <c r="H169" s="65"/>
    </row>
    <row r="170" spans="1:8">
      <c r="A170" s="67"/>
      <c r="B170" s="64"/>
      <c r="C170" s="64"/>
      <c r="D170" s="64"/>
      <c r="E170" s="64"/>
      <c r="F170" s="64"/>
      <c r="G170" s="64"/>
      <c r="H170" s="65"/>
    </row>
    <row r="171" spans="1:8">
      <c r="A171" s="67"/>
      <c r="B171" s="64"/>
      <c r="C171" s="64"/>
      <c r="D171" s="64"/>
      <c r="E171" s="64"/>
      <c r="F171" s="64"/>
      <c r="G171" s="64"/>
      <c r="H171" s="65"/>
    </row>
    <row r="172" spans="1:8">
      <c r="A172" s="67"/>
      <c r="B172" s="64"/>
      <c r="C172" s="64"/>
      <c r="D172" s="64"/>
      <c r="E172" s="64"/>
      <c r="F172" s="64"/>
      <c r="G172" s="64"/>
      <c r="H172" s="65"/>
    </row>
    <row r="173" spans="1:8">
      <c r="A173" s="67"/>
      <c r="B173" s="64"/>
      <c r="C173" s="64"/>
      <c r="D173" s="64"/>
      <c r="E173" s="64"/>
      <c r="F173" s="64"/>
      <c r="G173" s="64"/>
      <c r="H173" s="65"/>
    </row>
    <row r="174" spans="1:8">
      <c r="A174" s="67"/>
      <c r="B174" s="64"/>
      <c r="C174" s="64"/>
      <c r="D174" s="64"/>
      <c r="E174" s="64"/>
      <c r="F174" s="64"/>
      <c r="G174" s="64"/>
      <c r="H174" s="65"/>
    </row>
    <row r="175" spans="1:8">
      <c r="A175" s="67"/>
      <c r="B175" s="64"/>
      <c r="C175" s="64"/>
      <c r="D175" s="64"/>
      <c r="E175" s="64"/>
      <c r="F175" s="64"/>
      <c r="G175" s="64"/>
      <c r="H175" s="65"/>
    </row>
    <row r="176" spans="1:8">
      <c r="A176" s="67"/>
      <c r="B176" s="64"/>
      <c r="C176" s="64"/>
      <c r="D176" s="64"/>
      <c r="E176" s="64"/>
      <c r="F176" s="64"/>
      <c r="G176" s="64"/>
      <c r="H176" s="65"/>
    </row>
    <row r="177" spans="1:8">
      <c r="A177" s="67"/>
      <c r="B177" s="64"/>
      <c r="C177" s="64"/>
      <c r="D177" s="64"/>
      <c r="E177" s="64"/>
      <c r="F177" s="64"/>
      <c r="G177" s="64"/>
      <c r="H177" s="65"/>
    </row>
    <row r="178" spans="1:8">
      <c r="A178" s="67"/>
      <c r="B178" s="64"/>
      <c r="C178" s="64"/>
      <c r="D178" s="64"/>
      <c r="E178" s="64"/>
      <c r="F178" s="64"/>
      <c r="G178" s="64"/>
      <c r="H178" s="65"/>
    </row>
    <row r="179" spans="1:8">
      <c r="A179" s="67"/>
      <c r="B179" s="64"/>
      <c r="C179" s="64"/>
      <c r="D179" s="64"/>
      <c r="E179" s="64"/>
      <c r="F179" s="64"/>
      <c r="G179" s="64"/>
      <c r="H179" s="65"/>
    </row>
    <row r="180" spans="1:8">
      <c r="A180" s="67"/>
      <c r="B180" s="64"/>
      <c r="C180" s="64"/>
      <c r="D180" s="64"/>
      <c r="E180" s="64"/>
      <c r="F180" s="64"/>
      <c r="G180" s="64"/>
      <c r="H180" s="65"/>
    </row>
    <row r="181" spans="1:8">
      <c r="A181" s="67"/>
      <c r="B181" s="64"/>
      <c r="C181" s="64"/>
      <c r="D181" s="64"/>
      <c r="E181" s="64"/>
      <c r="F181" s="64"/>
      <c r="G181" s="64"/>
      <c r="H181" s="65"/>
    </row>
    <row r="182" spans="1:8">
      <c r="A182" s="67"/>
      <c r="B182" s="64"/>
      <c r="C182" s="64"/>
      <c r="D182" s="64"/>
      <c r="E182" s="64"/>
      <c r="F182" s="64"/>
      <c r="G182" s="64"/>
      <c r="H182" s="65"/>
    </row>
    <row r="183" spans="1:8">
      <c r="A183" s="67"/>
      <c r="B183" s="64"/>
      <c r="C183" s="64"/>
      <c r="D183" s="64"/>
      <c r="E183" s="64"/>
      <c r="F183" s="64"/>
      <c r="G183" s="64"/>
      <c r="H183" s="65"/>
    </row>
    <row r="184" spans="1:8">
      <c r="A184" s="67"/>
      <c r="B184" s="64"/>
      <c r="C184" s="64"/>
      <c r="D184" s="64"/>
      <c r="E184" s="64"/>
      <c r="F184" s="64"/>
      <c r="G184" s="64"/>
      <c r="H184" s="65"/>
    </row>
    <row r="185" spans="1:8">
      <c r="A185" s="67"/>
      <c r="B185" s="64"/>
      <c r="C185" s="64"/>
      <c r="D185" s="64"/>
      <c r="E185" s="64"/>
      <c r="F185" s="64"/>
      <c r="G185" s="64"/>
      <c r="H185" s="65"/>
    </row>
    <row r="186" spans="1:8">
      <c r="A186" s="67"/>
      <c r="B186" s="64"/>
      <c r="C186" s="64"/>
      <c r="D186" s="64"/>
      <c r="E186" s="64"/>
      <c r="F186" s="64"/>
      <c r="G186" s="64"/>
      <c r="H186" s="65"/>
    </row>
    <row r="187" spans="1:8">
      <c r="A187" s="67"/>
      <c r="B187" s="64"/>
      <c r="C187" s="64"/>
      <c r="D187" s="64"/>
      <c r="E187" s="64"/>
      <c r="F187" s="64"/>
      <c r="G187" s="64"/>
      <c r="H187" s="65"/>
    </row>
    <row r="188" spans="1:8">
      <c r="A188" s="67"/>
      <c r="B188" s="64"/>
      <c r="C188" s="64"/>
      <c r="D188" s="64"/>
      <c r="E188" s="64"/>
      <c r="F188" s="64"/>
      <c r="G188" s="64"/>
      <c r="H188" s="65"/>
    </row>
    <row r="189" spans="1:8">
      <c r="A189" s="67"/>
      <c r="B189" s="64"/>
      <c r="C189" s="64"/>
      <c r="D189" s="64"/>
      <c r="E189" s="64"/>
      <c r="F189" s="64"/>
      <c r="G189" s="64"/>
      <c r="H189" s="65"/>
    </row>
    <row r="190" spans="1:8">
      <c r="A190" s="67"/>
      <c r="B190" s="64"/>
      <c r="C190" s="64"/>
      <c r="D190" s="64"/>
      <c r="E190" s="64"/>
      <c r="F190" s="64"/>
      <c r="G190" s="64"/>
      <c r="H190" s="65"/>
    </row>
    <row r="191" spans="1:8">
      <c r="A191" s="67"/>
      <c r="B191" s="64"/>
      <c r="C191" s="64"/>
      <c r="D191" s="64"/>
      <c r="E191" s="64"/>
      <c r="F191" s="64"/>
      <c r="G191" s="64"/>
      <c r="H191" s="65"/>
    </row>
    <row r="192" spans="1:8">
      <c r="A192" s="67"/>
      <c r="B192" s="64"/>
      <c r="C192" s="64"/>
      <c r="D192" s="64"/>
      <c r="E192" s="64"/>
      <c r="F192" s="64"/>
      <c r="G192" s="64"/>
      <c r="H192" s="65"/>
    </row>
    <row r="193" spans="1:8">
      <c r="A193" s="67"/>
      <c r="B193" s="64"/>
      <c r="C193" s="64"/>
      <c r="D193" s="64"/>
      <c r="E193" s="64"/>
      <c r="F193" s="64"/>
      <c r="G193" s="64"/>
      <c r="H193" s="65"/>
    </row>
    <row r="194" spans="1:8">
      <c r="A194" s="67"/>
      <c r="B194" s="64"/>
      <c r="C194" s="64"/>
      <c r="D194" s="64"/>
      <c r="E194" s="64"/>
      <c r="F194" s="64"/>
      <c r="G194" s="64"/>
      <c r="H194" s="65"/>
    </row>
    <row r="195" spans="1:8">
      <c r="A195" s="67"/>
      <c r="B195" s="64"/>
      <c r="C195" s="64"/>
      <c r="D195" s="64"/>
      <c r="E195" s="64"/>
      <c r="F195" s="64"/>
      <c r="G195" s="64"/>
      <c r="H195" s="65"/>
    </row>
    <row r="196" spans="1:8">
      <c r="A196" s="67"/>
      <c r="B196" s="64"/>
      <c r="C196" s="64"/>
      <c r="D196" s="64"/>
      <c r="E196" s="64"/>
      <c r="F196" s="64"/>
      <c r="G196" s="64"/>
      <c r="H196" s="65"/>
    </row>
    <row r="197" spans="1:8">
      <c r="A197" s="67"/>
      <c r="B197" s="64"/>
      <c r="C197" s="64"/>
      <c r="D197" s="64"/>
      <c r="E197" s="64"/>
      <c r="F197" s="64"/>
      <c r="G197" s="64"/>
      <c r="H197" s="65"/>
    </row>
    <row r="198" spans="1:8">
      <c r="A198" s="67"/>
      <c r="B198" s="64"/>
      <c r="C198" s="64"/>
      <c r="D198" s="64"/>
      <c r="E198" s="64"/>
      <c r="F198" s="64"/>
      <c r="G198" s="64"/>
      <c r="H198" s="65"/>
    </row>
    <row r="199" spans="1:8">
      <c r="A199" s="67"/>
      <c r="B199" s="64"/>
      <c r="C199" s="64"/>
      <c r="D199" s="64"/>
      <c r="E199" s="64"/>
      <c r="F199" s="64"/>
      <c r="G199" s="64"/>
      <c r="H199" s="65"/>
    </row>
    <row r="200" spans="1:8">
      <c r="A200" s="67"/>
      <c r="B200" s="64"/>
      <c r="C200" s="64"/>
      <c r="D200" s="64"/>
      <c r="E200" s="64"/>
      <c r="F200" s="64"/>
      <c r="G200" s="64"/>
      <c r="H200" s="65"/>
    </row>
    <row r="201" spans="1:8">
      <c r="A201" s="67"/>
      <c r="B201" s="64"/>
      <c r="C201" s="64"/>
      <c r="D201" s="64"/>
      <c r="E201" s="64"/>
      <c r="F201" s="64"/>
      <c r="G201" s="64"/>
      <c r="H201" s="65"/>
    </row>
    <row r="202" spans="1:8">
      <c r="A202" s="67"/>
      <c r="B202" s="64"/>
      <c r="C202" s="64"/>
      <c r="D202" s="64"/>
      <c r="E202" s="64"/>
      <c r="F202" s="64"/>
      <c r="G202" s="64"/>
      <c r="H202" s="65"/>
    </row>
    <row r="203" spans="1:8">
      <c r="A203" s="67"/>
      <c r="B203" s="64"/>
      <c r="C203" s="64"/>
      <c r="D203" s="64"/>
      <c r="E203" s="64"/>
      <c r="F203" s="64"/>
      <c r="G203" s="64"/>
      <c r="H203" s="65"/>
    </row>
    <row r="204" spans="1:8">
      <c r="A204" s="67"/>
      <c r="B204" s="64"/>
      <c r="C204" s="64"/>
      <c r="D204" s="64"/>
      <c r="E204" s="64"/>
      <c r="F204" s="64"/>
      <c r="G204" s="64"/>
      <c r="H204" s="65"/>
    </row>
    <row r="205" spans="1:8">
      <c r="A205" s="67"/>
      <c r="B205" s="12"/>
      <c r="C205" s="64"/>
      <c r="D205" s="64"/>
      <c r="E205" s="64"/>
      <c r="F205" s="64"/>
      <c r="G205" s="64"/>
      <c r="H205" s="65"/>
    </row>
    <row r="206" spans="1:8" ht="15.75" thickBot="1">
      <c r="A206" s="107"/>
      <c r="B206" s="108"/>
      <c r="C206" s="533"/>
      <c r="D206" s="533"/>
      <c r="E206" s="533"/>
      <c r="F206" s="533"/>
      <c r="G206" s="533"/>
      <c r="H206" s="534"/>
    </row>
    <row r="207" spans="1:8" ht="15.75">
      <c r="A207" s="145" t="str">
        <f>A51</f>
        <v>FERC FORM NO.1 (ED. 12-96) NYPSC Modified-96</v>
      </c>
      <c r="B207" s="12"/>
      <c r="C207" s="64"/>
      <c r="D207" s="64"/>
      <c r="E207" s="64"/>
      <c r="F207" s="64"/>
      <c r="G207" s="64"/>
      <c r="H207" s="64"/>
    </row>
    <row r="208" spans="1:8">
      <c r="A208" s="64" t="s">
        <v>1790</v>
      </c>
      <c r="B208" s="64"/>
      <c r="C208" s="64"/>
      <c r="D208" s="64"/>
      <c r="E208" s="64"/>
      <c r="F208" s="64"/>
      <c r="G208" s="64"/>
      <c r="H208" s="64"/>
    </row>
  </sheetData>
  <mergeCells count="13">
    <mergeCell ref="B21:C24"/>
    <mergeCell ref="E21:H23"/>
    <mergeCell ref="E25:H29"/>
    <mergeCell ref="B26:C29"/>
    <mergeCell ref="B31:C37"/>
    <mergeCell ref="E33:H37"/>
    <mergeCell ref="B16:C19"/>
    <mergeCell ref="E18:H19"/>
    <mergeCell ref="B5:C10"/>
    <mergeCell ref="E5:H7"/>
    <mergeCell ref="E8:H12"/>
    <mergeCell ref="B12:C14"/>
    <mergeCell ref="E14:H15"/>
  </mergeCells>
  <printOptions horizontalCentered="1" verticalCentered="1"/>
  <pageMargins left="0.5" right="0.5" top="0" bottom="0" header="0.5" footer="0.5"/>
  <pageSetup scale="84" fitToHeight="4" orientation="portrait" horizontalDpi="300" verticalDpi="300" r:id="rId1"/>
  <headerFooter alignWithMargins="0"/>
  <rowBreaks count="1" manualBreakCount="1">
    <brk id="52"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253"/>
  <sheetViews>
    <sheetView defaultGridColor="0" topLeftCell="A130" colorId="22" zoomScaleNormal="100" zoomScaleSheetLayoutView="100" workbookViewId="0">
      <selection activeCell="H79" sqref="H79"/>
    </sheetView>
  </sheetViews>
  <sheetFormatPr defaultColWidth="9.6640625" defaultRowHeight="15"/>
  <cols>
    <col min="1" max="1" width="4.6640625" style="1591" customWidth="1"/>
    <col min="2" max="2" width="54.88671875" style="1591" customWidth="1"/>
    <col min="3" max="3" width="4.5546875" style="1591" customWidth="1"/>
    <col min="4" max="4" width="2.6640625" style="1591" customWidth="1"/>
    <col min="5" max="5" width="1.6640625" style="1591" customWidth="1"/>
    <col min="6" max="6" width="14.5546875" style="1591" customWidth="1"/>
    <col min="7" max="7" width="17.109375" style="1591" customWidth="1"/>
    <col min="8" max="8" width="17" style="1591" customWidth="1"/>
    <col min="9" max="9" width="9.6640625" style="1591"/>
    <col min="10" max="10" width="16.44140625" style="1591" customWidth="1"/>
    <col min="11" max="11" width="14.44140625" style="1591" customWidth="1"/>
    <col min="12" max="12" width="17.33203125" style="1591" customWidth="1"/>
    <col min="13" max="13" width="9.6640625" style="1591"/>
    <col min="14" max="14" width="15.88671875" style="1591" customWidth="1"/>
    <col min="15" max="15" width="9.6640625" style="1591"/>
    <col min="16" max="16" width="58.5546875" style="1591" customWidth="1"/>
    <col min="17" max="16384" width="9.6640625" style="1591"/>
  </cols>
  <sheetData>
    <row r="1" spans="1:20">
      <c r="A1" s="1592"/>
      <c r="B1" s="1593" t="s">
        <v>1759</v>
      </c>
      <c r="C1" s="1594" t="s">
        <v>1306</v>
      </c>
      <c r="D1" s="1595"/>
      <c r="E1" s="1595"/>
      <c r="F1" s="1593"/>
      <c r="G1" s="1596" t="s">
        <v>1682</v>
      </c>
      <c r="H1" s="1597" t="s">
        <v>1683</v>
      </c>
    </row>
    <row r="2" spans="1:20">
      <c r="A2" s="1598"/>
      <c r="B2" s="1599" t="str">
        <f>'Data Sheet'!$C$25</f>
        <v xml:space="preserve">Niagara Mohawk Power Corporation </v>
      </c>
      <c r="C2" s="1600" t="s">
        <v>1307</v>
      </c>
      <c r="D2" s="1601" t="s">
        <v>4700</v>
      </c>
      <c r="E2" s="1601"/>
      <c r="F2" s="1546" t="s">
        <v>1309</v>
      </c>
      <c r="G2" s="1602" t="s">
        <v>1684</v>
      </c>
      <c r="H2" s="1603"/>
    </row>
    <row r="3" spans="1:20" ht="15" customHeight="1">
      <c r="A3" s="1604"/>
      <c r="B3" s="1605"/>
      <c r="C3" s="1606" t="s">
        <v>1310</v>
      </c>
      <c r="D3" s="1605" t="s">
        <v>1308</v>
      </c>
      <c r="E3" s="1605"/>
      <c r="F3" s="1607" t="s">
        <v>1311</v>
      </c>
      <c r="G3" s="1608" t="str">
        <f>'Data Sheet'!$C$40</f>
        <v>May 9, 2016</v>
      </c>
      <c r="H3" s="1609" t="str">
        <f>'Data Sheet'!$C$38</f>
        <v>December 31, 2015</v>
      </c>
    </row>
    <row r="4" spans="1:20" ht="15" customHeight="1">
      <c r="A4" s="1610" t="s">
        <v>1791</v>
      </c>
      <c r="B4" s="1611"/>
      <c r="C4" s="1611"/>
      <c r="D4" s="1611"/>
      <c r="E4" s="1611"/>
      <c r="F4" s="1611"/>
      <c r="G4" s="1611"/>
      <c r="H4" s="1612"/>
    </row>
    <row r="5" spans="1:20">
      <c r="A5" s="1613"/>
      <c r="B5" s="1614"/>
      <c r="C5" s="1614"/>
      <c r="D5" s="1614"/>
      <c r="E5" s="1614"/>
      <c r="F5" s="1615" t="s">
        <v>1695</v>
      </c>
      <c r="G5" s="1615" t="s">
        <v>1792</v>
      </c>
      <c r="H5" s="1616" t="s">
        <v>1792</v>
      </c>
      <c r="J5" s="1378"/>
      <c r="K5" s="3208"/>
      <c r="L5" s="3208"/>
      <c r="M5" s="1680"/>
      <c r="N5" s="1680"/>
      <c r="O5" s="1680"/>
      <c r="P5" s="1680"/>
      <c r="Q5" s="1680"/>
    </row>
    <row r="6" spans="1:20">
      <c r="A6" s="1613" t="s">
        <v>1688</v>
      </c>
      <c r="B6" s="1614" t="s">
        <v>269</v>
      </c>
      <c r="C6" s="1614"/>
      <c r="D6" s="1614"/>
      <c r="E6" s="1614"/>
      <c r="F6" s="1615" t="s">
        <v>2950</v>
      </c>
      <c r="G6" s="1615" t="s">
        <v>1793</v>
      </c>
      <c r="H6" s="1616" t="s">
        <v>2473</v>
      </c>
      <c r="J6" s="1378"/>
      <c r="K6" s="3208"/>
      <c r="L6" s="3208"/>
      <c r="M6" s="1680"/>
      <c r="N6" s="1680"/>
      <c r="O6" s="1680"/>
      <c r="P6" s="1680"/>
      <c r="Q6" s="1680"/>
    </row>
    <row r="7" spans="1:20">
      <c r="A7" s="1617" t="s">
        <v>1691</v>
      </c>
      <c r="B7" s="1611" t="s">
        <v>2952</v>
      </c>
      <c r="C7" s="1611"/>
      <c r="D7" s="1611"/>
      <c r="E7" s="1611"/>
      <c r="F7" s="1618" t="s">
        <v>2953</v>
      </c>
      <c r="G7" s="1618" t="s">
        <v>2954</v>
      </c>
      <c r="H7" s="1619" t="s">
        <v>2955</v>
      </c>
      <c r="J7" s="1378"/>
      <c r="K7" s="3208"/>
      <c r="L7" s="3208"/>
      <c r="M7" s="1680"/>
      <c r="N7" s="1680"/>
      <c r="O7" s="1680"/>
      <c r="P7" s="1680"/>
      <c r="Q7" s="1680"/>
    </row>
    <row r="8" spans="1:20" ht="15.75">
      <c r="A8" s="1620" t="s">
        <v>2474</v>
      </c>
      <c r="B8" s="1621" t="s">
        <v>2475</v>
      </c>
      <c r="C8" s="1611"/>
      <c r="D8" s="1611"/>
      <c r="E8" s="1611"/>
      <c r="F8" s="1618"/>
      <c r="G8" s="1622"/>
      <c r="H8" s="1623"/>
      <c r="J8" s="1378"/>
      <c r="K8" s="3208"/>
      <c r="L8" s="3208"/>
      <c r="M8" s="1680"/>
      <c r="N8" s="3209"/>
      <c r="O8" s="1680"/>
      <c r="P8" s="1680"/>
      <c r="Q8" s="1680"/>
    </row>
    <row r="9" spans="1:20">
      <c r="A9" s="1620" t="s">
        <v>2476</v>
      </c>
      <c r="B9" s="1624" t="s">
        <v>2477</v>
      </c>
      <c r="C9" s="1611"/>
      <c r="D9" s="1611"/>
      <c r="E9" s="1611"/>
      <c r="F9" s="1625" t="s">
        <v>1250</v>
      </c>
      <c r="G9" s="2843">
        <v>10476548569.610001</v>
      </c>
      <c r="H9" s="2842">
        <v>11092003065.610001</v>
      </c>
      <c r="J9" s="1378"/>
      <c r="K9" s="3208"/>
      <c r="L9" s="3208"/>
      <c r="M9" s="1680"/>
      <c r="N9" s="3208"/>
      <c r="O9" s="1680"/>
      <c r="P9" s="1378"/>
      <c r="Q9" s="1378"/>
      <c r="R9" s="2833"/>
      <c r="S9" s="2833"/>
      <c r="T9" s="2833"/>
    </row>
    <row r="10" spans="1:20">
      <c r="A10" s="1620" t="s">
        <v>2478</v>
      </c>
      <c r="B10" s="1624" t="s">
        <v>2479</v>
      </c>
      <c r="C10" s="1611"/>
      <c r="D10" s="1611"/>
      <c r="E10" s="1611"/>
      <c r="F10" s="1625" t="s">
        <v>1250</v>
      </c>
      <c r="G10" s="3187">
        <v>436096750</v>
      </c>
      <c r="H10" s="508">
        <v>282212837</v>
      </c>
      <c r="J10" s="3210"/>
      <c r="K10" s="3208"/>
      <c r="L10" s="3208"/>
      <c r="M10" s="1680"/>
      <c r="N10" s="1680"/>
      <c r="O10" s="1680"/>
      <c r="P10" s="1378"/>
      <c r="Q10" s="1378"/>
      <c r="R10" s="2833"/>
      <c r="S10" s="2833"/>
      <c r="T10" s="2833"/>
    </row>
    <row r="11" spans="1:20">
      <c r="A11" s="1620" t="s">
        <v>2480</v>
      </c>
      <c r="B11" s="1624" t="s">
        <v>1803</v>
      </c>
      <c r="C11" s="1611"/>
      <c r="D11" s="1611"/>
      <c r="E11" s="1611"/>
      <c r="F11" s="1625"/>
      <c r="G11" s="1630">
        <f>SUM(G9:G10)</f>
        <v>10912645319.610001</v>
      </c>
      <c r="H11" s="1629">
        <f>SUM(H9:H10)</f>
        <v>11374215902.610001</v>
      </c>
      <c r="J11" s="3210"/>
      <c r="K11" s="3208"/>
      <c r="L11" s="3208"/>
      <c r="M11" s="1680"/>
      <c r="N11" s="1680"/>
      <c r="O11" s="1680"/>
      <c r="P11" s="1378"/>
      <c r="Q11" s="1378"/>
      <c r="R11" s="2833"/>
      <c r="S11" s="2833"/>
      <c r="T11" s="2833"/>
    </row>
    <row r="12" spans="1:20">
      <c r="A12" s="1620" t="s">
        <v>1804</v>
      </c>
      <c r="B12" s="1624" t="s">
        <v>1805</v>
      </c>
      <c r="C12" s="1611"/>
      <c r="D12" s="1611"/>
      <c r="E12" s="1611"/>
      <c r="F12" s="1625" t="s">
        <v>1250</v>
      </c>
      <c r="G12" s="1630">
        <v>3547739372</v>
      </c>
      <c r="H12" s="1629">
        <v>3547079386</v>
      </c>
      <c r="J12" s="3210"/>
      <c r="K12" s="3208"/>
      <c r="L12" s="3208"/>
      <c r="M12" s="1680"/>
      <c r="N12" s="1680"/>
      <c r="O12" s="1680"/>
      <c r="P12" s="1378"/>
      <c r="Q12" s="1378"/>
      <c r="R12" s="2833"/>
      <c r="S12" s="2833"/>
      <c r="T12" s="2833"/>
    </row>
    <row r="13" spans="1:20">
      <c r="A13" s="1620" t="s">
        <v>1806</v>
      </c>
      <c r="B13" s="1624" t="s">
        <v>1807</v>
      </c>
      <c r="C13" s="1611"/>
      <c r="D13" s="1611"/>
      <c r="E13" s="1611"/>
      <c r="F13" s="1625" t="s">
        <v>1808</v>
      </c>
      <c r="G13" s="1630">
        <f>G11-G12</f>
        <v>7364905947.6100006</v>
      </c>
      <c r="H13" s="3181">
        <f>H11-H12</f>
        <v>7827136516.6100006</v>
      </c>
      <c r="J13" s="3210"/>
      <c r="K13" s="3208"/>
      <c r="L13" s="3208"/>
      <c r="M13" s="1680"/>
      <c r="N13" s="1680"/>
      <c r="O13" s="1680"/>
      <c r="P13" s="1378"/>
      <c r="Q13" s="1378"/>
      <c r="R13" s="2833"/>
      <c r="S13" s="2833"/>
      <c r="T13" s="2833"/>
    </row>
    <row r="14" spans="1:20">
      <c r="A14" s="1620" t="s">
        <v>1809</v>
      </c>
      <c r="B14" s="1624" t="s">
        <v>1810</v>
      </c>
      <c r="C14" s="1611"/>
      <c r="D14" s="1611"/>
      <c r="E14" s="1611"/>
      <c r="F14" s="1625" t="s">
        <v>1253</v>
      </c>
      <c r="G14" s="1630"/>
      <c r="H14" s="1629"/>
      <c r="J14" s="3210"/>
      <c r="K14" s="3208"/>
      <c r="L14" s="3208"/>
      <c r="M14" s="1680"/>
      <c r="N14" s="1680"/>
      <c r="O14" s="1680"/>
      <c r="P14" s="1378"/>
      <c r="Q14" s="1378"/>
      <c r="R14" s="2833"/>
      <c r="S14" s="2833"/>
      <c r="T14" s="2833"/>
    </row>
    <row r="15" spans="1:20">
      <c r="A15" s="1620" t="s">
        <v>1811</v>
      </c>
      <c r="B15" s="1624" t="s">
        <v>1812</v>
      </c>
      <c r="C15" s="1611"/>
      <c r="D15" s="1611"/>
      <c r="E15" s="1611"/>
      <c r="F15" s="1625" t="s">
        <v>1253</v>
      </c>
      <c r="G15" s="1630"/>
      <c r="H15" s="1629"/>
      <c r="J15" s="3210"/>
      <c r="K15" s="3208"/>
      <c r="L15" s="3208"/>
      <c r="M15" s="1680"/>
      <c r="N15" s="1680"/>
      <c r="O15" s="1680"/>
      <c r="P15" s="1378"/>
      <c r="Q15" s="1378"/>
      <c r="R15" s="2833"/>
      <c r="S15" s="2833"/>
      <c r="T15" s="2833"/>
    </row>
    <row r="16" spans="1:20">
      <c r="A16" s="1620" t="s">
        <v>1813</v>
      </c>
      <c r="B16" s="1624" t="s">
        <v>1814</v>
      </c>
      <c r="C16" s="1611"/>
      <c r="D16" s="1611"/>
      <c r="E16" s="1611"/>
      <c r="F16" s="1625" t="s">
        <v>1808</v>
      </c>
      <c r="G16" s="1630"/>
      <c r="H16" s="1629"/>
      <c r="J16" s="3210"/>
      <c r="K16" s="3208"/>
      <c r="L16" s="3208"/>
      <c r="M16" s="1680"/>
      <c r="N16" s="1680"/>
      <c r="O16" s="1680"/>
      <c r="P16" s="1378"/>
      <c r="Q16" s="1378"/>
      <c r="R16" s="2833"/>
      <c r="S16" s="2833"/>
      <c r="T16" s="2833"/>
    </row>
    <row r="17" spans="1:20">
      <c r="A17" s="1620" t="s">
        <v>1815</v>
      </c>
      <c r="B17" s="1624" t="s">
        <v>1816</v>
      </c>
      <c r="C17" s="1611"/>
      <c r="D17" s="1611"/>
      <c r="E17" s="1611"/>
      <c r="F17" s="1625" t="s">
        <v>1808</v>
      </c>
      <c r="G17" s="1630">
        <f>G13+G16</f>
        <v>7364905947.6100006</v>
      </c>
      <c r="H17" s="1629">
        <f>H13+H16</f>
        <v>7827136516.6100006</v>
      </c>
      <c r="J17" s="3210"/>
      <c r="K17" s="3208"/>
      <c r="L17" s="3208"/>
      <c r="M17" s="1680"/>
      <c r="N17" s="1680"/>
      <c r="O17" s="1680"/>
      <c r="P17" s="1378"/>
      <c r="Q17" s="1378"/>
      <c r="R17" s="2833"/>
      <c r="S17" s="2833"/>
      <c r="T17" s="2833"/>
    </row>
    <row r="18" spans="1:20">
      <c r="A18" s="1620" t="s">
        <v>1817</v>
      </c>
      <c r="B18" s="1624" t="s">
        <v>1818</v>
      </c>
      <c r="C18" s="1611"/>
      <c r="D18" s="1611"/>
      <c r="E18" s="1611"/>
      <c r="F18" s="2537" t="s">
        <v>969</v>
      </c>
      <c r="G18" s="1630" t="s">
        <v>1748</v>
      </c>
      <c r="H18" s="1629"/>
      <c r="J18" s="3210"/>
      <c r="K18" s="3208"/>
      <c r="L18" s="3208"/>
      <c r="M18" s="1680"/>
      <c r="N18" s="1680"/>
      <c r="O18" s="1680"/>
      <c r="P18" s="1378"/>
      <c r="Q18" s="1378"/>
      <c r="R18" s="2833"/>
      <c r="S18" s="2833"/>
      <c r="T18" s="2833"/>
    </row>
    <row r="19" spans="1:20">
      <c r="A19" s="1620" t="s">
        <v>1819</v>
      </c>
      <c r="B19" s="1624" t="s">
        <v>1820</v>
      </c>
      <c r="C19" s="1611"/>
      <c r="D19" s="1611"/>
      <c r="E19" s="1611"/>
      <c r="F19" s="1625" t="s">
        <v>1808</v>
      </c>
      <c r="G19" s="1630"/>
      <c r="H19" s="1629"/>
      <c r="J19" s="3210"/>
      <c r="K19" s="3208"/>
      <c r="L19" s="3208"/>
      <c r="M19" s="1680"/>
      <c r="N19" s="1680"/>
      <c r="O19" s="1680"/>
      <c r="P19" s="1378"/>
      <c r="Q19" s="1378"/>
      <c r="R19" s="2833"/>
      <c r="S19" s="2833"/>
      <c r="T19" s="2833"/>
    </row>
    <row r="20" spans="1:20" ht="15.75">
      <c r="A20" s="1620" t="s">
        <v>1821</v>
      </c>
      <c r="B20" s="1621" t="s">
        <v>1822</v>
      </c>
      <c r="C20" s="1611"/>
      <c r="D20" s="1611"/>
      <c r="E20" s="1611"/>
      <c r="F20" s="1625"/>
      <c r="G20" s="1622"/>
      <c r="H20" s="1623"/>
      <c r="J20" s="3210"/>
      <c r="K20" s="3208"/>
      <c r="L20" s="3208"/>
      <c r="M20" s="1680"/>
      <c r="N20" s="1680"/>
      <c r="O20" s="1680"/>
      <c r="P20" s="1378"/>
      <c r="Q20" s="1378"/>
      <c r="R20" s="2833"/>
      <c r="S20" s="2833"/>
      <c r="T20" s="2833"/>
    </row>
    <row r="21" spans="1:20">
      <c r="A21" s="1620" t="s">
        <v>1823</v>
      </c>
      <c r="B21" s="1624" t="s">
        <v>1824</v>
      </c>
      <c r="C21" s="1611"/>
      <c r="D21" s="1611"/>
      <c r="E21" s="1611"/>
      <c r="F21" s="1625">
        <v>221</v>
      </c>
      <c r="G21" s="3187">
        <v>11183746</v>
      </c>
      <c r="H21" s="149">
        <v>11160996</v>
      </c>
      <c r="J21" s="3210"/>
      <c r="K21" s="3208"/>
      <c r="L21" s="3208"/>
      <c r="M21" s="1680"/>
      <c r="N21" s="1680"/>
      <c r="O21" s="1680"/>
      <c r="P21" s="1378"/>
      <c r="Q21" s="1378"/>
      <c r="R21" s="2833"/>
      <c r="S21" s="2833"/>
      <c r="T21" s="2833"/>
    </row>
    <row r="22" spans="1:20">
      <c r="A22" s="1620" t="s">
        <v>1825</v>
      </c>
      <c r="B22" s="1624" t="s">
        <v>1826</v>
      </c>
      <c r="C22" s="1611"/>
      <c r="D22" s="1611"/>
      <c r="E22" s="1611"/>
      <c r="F22" s="1625" t="s">
        <v>1808</v>
      </c>
      <c r="G22" s="3187">
        <v>135299</v>
      </c>
      <c r="H22" s="149">
        <v>55178</v>
      </c>
      <c r="J22" s="3210"/>
      <c r="K22" s="3208"/>
      <c r="L22" s="3208"/>
      <c r="M22" s="1680"/>
      <c r="N22" s="1680"/>
      <c r="O22" s="1680"/>
      <c r="P22" s="1378"/>
      <c r="Q22" s="1378"/>
      <c r="R22" s="2833"/>
      <c r="S22" s="2833"/>
      <c r="T22" s="2833"/>
    </row>
    <row r="23" spans="1:20">
      <c r="A23" s="1620" t="s">
        <v>1827</v>
      </c>
      <c r="B23" s="1624" t="s">
        <v>1828</v>
      </c>
      <c r="C23" s="1611"/>
      <c r="D23" s="1611"/>
      <c r="E23" s="1611"/>
      <c r="F23" s="1625" t="s">
        <v>1808</v>
      </c>
      <c r="G23" s="1630"/>
      <c r="H23" s="1629"/>
      <c r="J23" s="3210"/>
      <c r="K23" s="3208"/>
      <c r="L23" s="3208"/>
      <c r="M23" s="1680"/>
      <c r="N23" s="1680"/>
      <c r="O23" s="1680"/>
      <c r="P23" s="1378"/>
      <c r="Q23" s="1378"/>
      <c r="R23" s="2833"/>
      <c r="S23" s="2833"/>
      <c r="T23" s="2833"/>
    </row>
    <row r="24" spans="1:20">
      <c r="A24" s="1620" t="s">
        <v>1829</v>
      </c>
      <c r="B24" s="1624" t="s">
        <v>1830</v>
      </c>
      <c r="C24" s="1611"/>
      <c r="D24" s="1611"/>
      <c r="E24" s="1611"/>
      <c r="F24" s="1625" t="s">
        <v>1265</v>
      </c>
      <c r="G24" s="3187">
        <v>2641435</v>
      </c>
      <c r="H24" s="149">
        <v>2570644</v>
      </c>
      <c r="J24" s="3210"/>
      <c r="K24" s="3208"/>
      <c r="L24" s="3208"/>
      <c r="M24" s="1680"/>
      <c r="N24" s="3211"/>
      <c r="O24" s="1680"/>
      <c r="P24" s="1378"/>
      <c r="Q24" s="1378"/>
      <c r="R24" s="2833"/>
      <c r="S24" s="2833"/>
      <c r="T24" s="2833"/>
    </row>
    <row r="25" spans="1:20">
      <c r="A25" s="1620" t="s">
        <v>1831</v>
      </c>
      <c r="B25" s="1624" t="s">
        <v>1832</v>
      </c>
      <c r="C25" s="1611"/>
      <c r="D25" s="1611"/>
      <c r="E25" s="1611"/>
      <c r="F25" s="1625" t="s">
        <v>1808</v>
      </c>
      <c r="G25" s="1622"/>
      <c r="H25" s="1623"/>
      <c r="J25" s="3210"/>
      <c r="K25" s="3208"/>
      <c r="L25" s="3208"/>
      <c r="M25" s="1680"/>
      <c r="N25" s="3116"/>
      <c r="O25" s="1680"/>
      <c r="P25" s="1378"/>
      <c r="Q25" s="1378"/>
      <c r="R25" s="2833"/>
      <c r="S25" s="2833"/>
      <c r="T25" s="2833"/>
    </row>
    <row r="26" spans="1:20">
      <c r="A26" s="1620" t="s">
        <v>1833</v>
      </c>
      <c r="B26" s="1624" t="s">
        <v>1834</v>
      </c>
      <c r="C26" s="1611"/>
      <c r="D26" s="1611"/>
      <c r="E26" s="1611"/>
      <c r="F26" s="1625" t="s">
        <v>1808</v>
      </c>
      <c r="G26" s="1630"/>
      <c r="H26" s="1629"/>
      <c r="J26" s="3210"/>
      <c r="K26" s="3208"/>
      <c r="L26" s="3208"/>
      <c r="M26" s="1680"/>
      <c r="N26" s="3212"/>
      <c r="O26" s="1680"/>
      <c r="P26" s="1378"/>
      <c r="Q26" s="1378"/>
      <c r="R26" s="2833"/>
      <c r="S26" s="2833"/>
      <c r="T26" s="2833"/>
    </row>
    <row r="27" spans="1:20">
      <c r="A27" s="1620" t="s">
        <v>1835</v>
      </c>
      <c r="B27" s="1624" t="s">
        <v>1836</v>
      </c>
      <c r="C27" s="1611"/>
      <c r="D27" s="1611"/>
      <c r="E27" s="1611"/>
      <c r="F27" s="1625"/>
      <c r="G27" s="3187">
        <v>4733459</v>
      </c>
      <c r="H27" s="149">
        <v>5042045</v>
      </c>
      <c r="J27" s="3210"/>
      <c r="K27" s="3208"/>
      <c r="L27" s="3208"/>
      <c r="M27" s="1680"/>
      <c r="N27" s="1680"/>
      <c r="O27" s="1680"/>
      <c r="P27" s="1378"/>
      <c r="Q27" s="1378"/>
      <c r="R27" s="2833"/>
      <c r="S27" s="2833"/>
      <c r="T27" s="2833"/>
    </row>
    <row r="28" spans="1:20">
      <c r="A28" s="1620" t="s">
        <v>1837</v>
      </c>
      <c r="B28" s="1624" t="s">
        <v>1838</v>
      </c>
      <c r="C28" s="1611"/>
      <c r="D28" s="1611"/>
      <c r="E28" s="1611"/>
      <c r="F28" s="1625" t="s">
        <v>1808</v>
      </c>
      <c r="G28" s="3189">
        <v>29270184</v>
      </c>
      <c r="H28" s="2844">
        <v>28869835</v>
      </c>
      <c r="J28" s="3210"/>
      <c r="K28" s="3208"/>
      <c r="L28" s="3208"/>
      <c r="M28" s="1680"/>
      <c r="N28" s="1680"/>
      <c r="O28" s="1680"/>
      <c r="P28" s="1378"/>
      <c r="Q28" s="1378"/>
      <c r="R28" s="2833"/>
      <c r="S28" s="2833"/>
      <c r="T28" s="2833"/>
    </row>
    <row r="29" spans="1:20">
      <c r="A29" s="1631" t="s">
        <v>1839</v>
      </c>
      <c r="B29" s="1632" t="s">
        <v>3802</v>
      </c>
      <c r="C29" s="1633"/>
      <c r="D29" s="1633"/>
      <c r="E29" s="1633"/>
      <c r="F29" s="2571"/>
      <c r="G29" s="3189">
        <v>16771305</v>
      </c>
      <c r="H29" s="2844">
        <v>15719354</v>
      </c>
      <c r="I29" s="1546"/>
      <c r="J29" s="3210"/>
      <c r="K29" s="3208"/>
      <c r="L29" s="3208"/>
      <c r="M29" s="1680"/>
      <c r="N29" s="1680"/>
      <c r="O29" s="1680"/>
      <c r="P29" s="1378"/>
      <c r="Q29" s="1378"/>
      <c r="R29" s="2833"/>
      <c r="S29" s="2833"/>
      <c r="T29" s="2833"/>
    </row>
    <row r="30" spans="1:20">
      <c r="A30" s="1631" t="s">
        <v>1840</v>
      </c>
      <c r="B30" s="1632" t="s">
        <v>3803</v>
      </c>
      <c r="C30" s="1633"/>
      <c r="D30" s="1633"/>
      <c r="E30" s="1633"/>
      <c r="F30" s="2571"/>
      <c r="G30" s="1662"/>
      <c r="H30" s="1663"/>
      <c r="I30" s="1546"/>
      <c r="J30" s="3210"/>
      <c r="K30" s="3208"/>
      <c r="L30" s="3208"/>
      <c r="M30" s="1680"/>
      <c r="N30" s="1680"/>
      <c r="O30" s="1680"/>
      <c r="P30" s="1378"/>
      <c r="Q30" s="1378"/>
      <c r="R30" s="2833"/>
      <c r="S30" s="2833"/>
      <c r="T30" s="2833"/>
    </row>
    <row r="31" spans="1:20">
      <c r="A31" s="1631" t="s">
        <v>1842</v>
      </c>
      <c r="B31" s="1632" t="s">
        <v>3801</v>
      </c>
      <c r="C31" s="1633"/>
      <c r="D31" s="1633"/>
      <c r="E31" s="1633"/>
      <c r="F31" s="1625"/>
      <c r="G31" s="1630">
        <f>G21-G22+G23+G24+SUM(G26:G30)</f>
        <v>64464830</v>
      </c>
      <c r="H31" s="1629">
        <f>H21-H22+H23+H24+SUM(H26:H30)</f>
        <v>63307696</v>
      </c>
      <c r="J31" s="3210"/>
      <c r="K31" s="3208"/>
      <c r="L31" s="3208"/>
      <c r="M31" s="1680"/>
      <c r="N31" s="1680"/>
      <c r="O31" s="1680"/>
      <c r="P31" s="1378"/>
      <c r="Q31" s="1378"/>
      <c r="R31" s="2833"/>
      <c r="S31" s="2833"/>
      <c r="T31" s="2833"/>
    </row>
    <row r="32" spans="1:20" ht="15.75">
      <c r="A32" s="1631" t="s">
        <v>1844</v>
      </c>
      <c r="B32" s="1634" t="s">
        <v>1841</v>
      </c>
      <c r="C32" s="1633"/>
      <c r="D32" s="1633"/>
      <c r="E32" s="1633"/>
      <c r="F32" s="1625"/>
      <c r="G32" s="1622"/>
      <c r="H32" s="1623"/>
      <c r="J32" s="3210"/>
      <c r="K32" s="3208"/>
      <c r="L32" s="3208"/>
      <c r="M32" s="1680"/>
      <c r="N32" s="1680"/>
      <c r="O32" s="1680"/>
      <c r="P32" s="1378"/>
      <c r="Q32" s="1378"/>
      <c r="R32" s="2833"/>
      <c r="S32" s="2833"/>
      <c r="T32" s="2833"/>
    </row>
    <row r="33" spans="1:20">
      <c r="A33" s="1631" t="s">
        <v>1846</v>
      </c>
      <c r="B33" s="1632" t="s">
        <v>1843</v>
      </c>
      <c r="C33" s="1633"/>
      <c r="D33" s="1633"/>
      <c r="E33" s="1633"/>
      <c r="F33" s="1625" t="s">
        <v>1808</v>
      </c>
      <c r="G33" s="3187">
        <v>14053145</v>
      </c>
      <c r="H33" s="508">
        <v>9587490</v>
      </c>
      <c r="J33" s="3210"/>
      <c r="K33" s="3208"/>
      <c r="L33" s="3208"/>
      <c r="M33" s="1680"/>
      <c r="N33" s="1680"/>
      <c r="O33" s="1680"/>
      <c r="P33" s="1680"/>
      <c r="Q33" s="1680"/>
    </row>
    <row r="34" spans="1:20">
      <c r="A34" s="1631" t="s">
        <v>1848</v>
      </c>
      <c r="B34" s="1632" t="s">
        <v>1845</v>
      </c>
      <c r="C34" s="1633"/>
      <c r="D34" s="1633"/>
      <c r="E34" s="1633"/>
      <c r="F34" s="1625" t="s">
        <v>1808</v>
      </c>
      <c r="G34" s="3187">
        <v>2207419</v>
      </c>
      <c r="H34" s="149">
        <v>22325475</v>
      </c>
      <c r="J34" s="3210"/>
      <c r="K34" s="3208"/>
      <c r="L34" s="3208"/>
      <c r="M34" s="1680"/>
      <c r="N34" s="1680"/>
      <c r="O34" s="1680"/>
      <c r="P34" s="1680"/>
      <c r="Q34" s="1680"/>
    </row>
    <row r="35" spans="1:20">
      <c r="A35" s="1631" t="s">
        <v>1850</v>
      </c>
      <c r="B35" s="1632" t="s">
        <v>1847</v>
      </c>
      <c r="C35" s="1633"/>
      <c r="D35" s="1633"/>
      <c r="E35" s="1633"/>
      <c r="F35" s="1625" t="s">
        <v>1808</v>
      </c>
      <c r="G35" s="2846">
        <v>0</v>
      </c>
      <c r="H35" s="2847">
        <v>0</v>
      </c>
      <c r="J35" s="3210"/>
      <c r="K35" s="3208"/>
      <c r="L35" s="3208"/>
      <c r="M35" s="1680"/>
      <c r="N35" s="1680"/>
      <c r="O35" s="1680"/>
      <c r="P35" s="1680"/>
      <c r="Q35" s="1680"/>
    </row>
    <row r="36" spans="1:20">
      <c r="A36" s="1631" t="s">
        <v>1852</v>
      </c>
      <c r="B36" s="1632" t="s">
        <v>1849</v>
      </c>
      <c r="C36" s="1633"/>
      <c r="D36" s="1633"/>
      <c r="E36" s="1633"/>
      <c r="F36" s="1625" t="s">
        <v>1808</v>
      </c>
      <c r="G36" s="2846">
        <v>0</v>
      </c>
      <c r="H36" s="2847">
        <v>0</v>
      </c>
      <c r="J36" s="3210"/>
      <c r="K36" s="3208"/>
      <c r="L36" s="3208"/>
      <c r="M36" s="1680"/>
      <c r="N36" s="1680"/>
      <c r="O36" s="1680"/>
      <c r="P36" s="1680"/>
      <c r="Q36" s="1680"/>
    </row>
    <row r="37" spans="1:20">
      <c r="A37" s="1631" t="s">
        <v>1854</v>
      </c>
      <c r="B37" s="1632" t="s">
        <v>1851</v>
      </c>
      <c r="C37" s="1633"/>
      <c r="D37" s="1633"/>
      <c r="E37" s="1633"/>
      <c r="F37" s="1625"/>
      <c r="G37" s="2846">
        <v>0</v>
      </c>
      <c r="H37" s="2847">
        <v>0</v>
      </c>
      <c r="J37" s="3210"/>
      <c r="K37" s="3208"/>
      <c r="L37" s="3208"/>
      <c r="M37" s="1680"/>
      <c r="N37" s="1680"/>
      <c r="O37" s="1680"/>
      <c r="P37" s="1680"/>
      <c r="Q37" s="1680"/>
    </row>
    <row r="38" spans="1:20">
      <c r="A38" s="1631" t="s">
        <v>195</v>
      </c>
      <c r="B38" s="1632" t="s">
        <v>1853</v>
      </c>
      <c r="C38" s="1633"/>
      <c r="D38" s="1633"/>
      <c r="E38" s="1633"/>
      <c r="F38" s="1625" t="s">
        <v>1808</v>
      </c>
      <c r="G38" s="3187">
        <v>457323155</v>
      </c>
      <c r="H38" s="2847">
        <v>448850034</v>
      </c>
      <c r="J38" s="3210"/>
      <c r="K38" s="3208"/>
      <c r="L38" s="3208"/>
      <c r="M38" s="1680"/>
      <c r="N38" s="1680"/>
      <c r="O38" s="1680"/>
      <c r="P38" s="1680"/>
      <c r="Q38" s="1680"/>
    </row>
    <row r="39" spans="1:20">
      <c r="A39" s="1631" t="s">
        <v>197</v>
      </c>
      <c r="B39" s="1632" t="s">
        <v>194</v>
      </c>
      <c r="C39" s="1633"/>
      <c r="D39" s="1633"/>
      <c r="E39" s="1633"/>
      <c r="F39" s="1625" t="s">
        <v>1808</v>
      </c>
      <c r="G39" s="3187">
        <v>61751223</v>
      </c>
      <c r="H39" s="2847">
        <v>69577635</v>
      </c>
      <c r="J39" s="3210"/>
      <c r="K39" s="3208"/>
      <c r="L39" s="3208"/>
      <c r="M39" s="1680"/>
      <c r="N39" s="1680"/>
      <c r="O39" s="1680"/>
      <c r="P39" s="1680"/>
      <c r="Q39" s="1680"/>
    </row>
    <row r="40" spans="1:20">
      <c r="A40" s="1631" t="s">
        <v>199</v>
      </c>
      <c r="B40" s="1632" t="s">
        <v>196</v>
      </c>
      <c r="C40" s="1633"/>
      <c r="D40" s="1633"/>
      <c r="E40" s="1633"/>
      <c r="F40" s="1625" t="s">
        <v>1808</v>
      </c>
      <c r="G40" s="3187">
        <v>124714314</v>
      </c>
      <c r="H40" s="2847">
        <v>113024508</v>
      </c>
      <c r="J40" s="3210"/>
      <c r="K40" s="3208"/>
      <c r="L40" s="3208"/>
      <c r="M40" s="1680"/>
      <c r="N40" s="1680"/>
      <c r="O40" s="1680"/>
      <c r="P40" s="1680"/>
      <c r="Q40" s="1680"/>
    </row>
    <row r="41" spans="1:20">
      <c r="A41" s="1631" t="s">
        <v>201</v>
      </c>
      <c r="B41" s="1632" t="s">
        <v>198</v>
      </c>
      <c r="C41" s="1633"/>
      <c r="D41" s="1633"/>
      <c r="E41" s="1633"/>
      <c r="F41" s="1625" t="s">
        <v>1808</v>
      </c>
      <c r="G41" s="3187">
        <v>761848662</v>
      </c>
      <c r="H41" s="2847">
        <v>305765928</v>
      </c>
      <c r="J41" s="3210"/>
      <c r="K41" s="3208"/>
      <c r="L41" s="3208"/>
      <c r="M41" s="1680"/>
      <c r="N41" s="1680"/>
      <c r="O41" s="1680"/>
      <c r="P41" s="1680"/>
      <c r="Q41" s="1680"/>
    </row>
    <row r="42" spans="1:20">
      <c r="A42" s="1631" t="s">
        <v>203</v>
      </c>
      <c r="B42" s="1632" t="s">
        <v>200</v>
      </c>
      <c r="C42" s="1633"/>
      <c r="D42" s="1633"/>
      <c r="E42" s="1633"/>
      <c r="F42" s="1625" t="s">
        <v>1808</v>
      </c>
      <c r="G42" s="3187">
        <v>29707227</v>
      </c>
      <c r="H42" s="2847">
        <v>49299509</v>
      </c>
      <c r="J42" s="3210"/>
      <c r="K42" s="3208"/>
      <c r="L42" s="3208"/>
      <c r="M42" s="1680"/>
      <c r="N42" s="1680"/>
      <c r="O42" s="1680"/>
      <c r="P42" s="1378"/>
      <c r="Q42" s="1378"/>
      <c r="R42" s="2833"/>
      <c r="S42" s="2833"/>
      <c r="T42" s="2833"/>
    </row>
    <row r="43" spans="1:20">
      <c r="A43" s="1631" t="s">
        <v>205</v>
      </c>
      <c r="B43" s="1632" t="s">
        <v>202</v>
      </c>
      <c r="C43" s="1633"/>
      <c r="D43" s="1633"/>
      <c r="E43" s="1633"/>
      <c r="F43" s="1625">
        <v>227</v>
      </c>
      <c r="G43" s="2846">
        <v>0</v>
      </c>
      <c r="H43" s="2847">
        <v>0</v>
      </c>
      <c r="J43" s="3210"/>
      <c r="K43" s="3208"/>
      <c r="L43" s="3208"/>
      <c r="M43" s="1680"/>
      <c r="N43" s="1680"/>
      <c r="O43" s="1680"/>
      <c r="P43" s="1378"/>
      <c r="Q43" s="1378"/>
      <c r="R43" s="2833"/>
      <c r="S43" s="2833"/>
      <c r="T43" s="2833"/>
    </row>
    <row r="44" spans="1:20">
      <c r="A44" s="1631" t="s">
        <v>932</v>
      </c>
      <c r="B44" s="1632" t="s">
        <v>204</v>
      </c>
      <c r="C44" s="1633"/>
      <c r="D44" s="1633"/>
      <c r="E44" s="1633"/>
      <c r="F44" s="1625">
        <v>227</v>
      </c>
      <c r="G44" s="2846">
        <v>0</v>
      </c>
      <c r="H44" s="2847">
        <v>0</v>
      </c>
      <c r="J44" s="3210"/>
      <c r="K44" s="3208"/>
      <c r="L44" s="3208"/>
      <c r="M44" s="1680"/>
      <c r="N44" s="1680"/>
      <c r="O44" s="1680"/>
      <c r="P44" s="1378"/>
      <c r="Q44" s="1378"/>
      <c r="R44" s="2833"/>
      <c r="S44" s="2833"/>
      <c r="T44" s="2833"/>
    </row>
    <row r="45" spans="1:20">
      <c r="A45" s="1631" t="s">
        <v>934</v>
      </c>
      <c r="B45" s="1632" t="s">
        <v>206</v>
      </c>
      <c r="C45" s="1633"/>
      <c r="D45" s="1633"/>
      <c r="E45" s="1633"/>
      <c r="F45" s="1625">
        <v>227</v>
      </c>
      <c r="G45" s="2846">
        <v>0</v>
      </c>
      <c r="H45" s="2847">
        <v>0</v>
      </c>
      <c r="J45" s="3210"/>
      <c r="K45" s="3208"/>
      <c r="L45" s="3208"/>
      <c r="M45" s="1680"/>
      <c r="N45" s="1680"/>
      <c r="O45" s="1680"/>
      <c r="P45" s="1378"/>
      <c r="Q45" s="1378"/>
      <c r="R45" s="2833"/>
      <c r="S45" s="2833"/>
      <c r="T45" s="2833"/>
    </row>
    <row r="46" spans="1:20">
      <c r="A46" s="1631" t="s">
        <v>936</v>
      </c>
      <c r="B46" s="1632" t="s">
        <v>933</v>
      </c>
      <c r="C46" s="1633"/>
      <c r="D46" s="1633"/>
      <c r="E46" s="1633"/>
      <c r="F46" s="1625">
        <v>227</v>
      </c>
      <c r="G46" s="2846">
        <v>43840870</v>
      </c>
      <c r="H46" s="2847">
        <v>49503367</v>
      </c>
      <c r="J46" s="3210"/>
      <c r="K46" s="3208"/>
      <c r="L46" s="3208"/>
      <c r="M46" s="1680"/>
      <c r="N46" s="1680"/>
      <c r="O46" s="1680"/>
      <c r="P46" s="1378"/>
      <c r="Q46" s="1378"/>
      <c r="R46" s="2833"/>
      <c r="S46" s="2833"/>
      <c r="T46" s="2833"/>
    </row>
    <row r="47" spans="1:20">
      <c r="A47" s="1631" t="s">
        <v>938</v>
      </c>
      <c r="B47" s="1632" t="s">
        <v>935</v>
      </c>
      <c r="C47" s="1633"/>
      <c r="D47" s="1633"/>
      <c r="E47" s="1633"/>
      <c r="F47" s="1625">
        <v>227</v>
      </c>
      <c r="G47" s="2846">
        <v>0</v>
      </c>
      <c r="H47" s="2847">
        <v>0</v>
      </c>
      <c r="J47" s="3210"/>
      <c r="K47" s="3208"/>
      <c r="L47" s="3208"/>
      <c r="M47" s="1680"/>
      <c r="N47" s="1680"/>
      <c r="O47" s="1680"/>
      <c r="P47" s="1378"/>
      <c r="Q47" s="1378"/>
      <c r="R47" s="2833"/>
      <c r="S47" s="2833"/>
      <c r="T47" s="2833"/>
    </row>
    <row r="48" spans="1:20">
      <c r="A48" s="1631" t="s">
        <v>941</v>
      </c>
      <c r="B48" s="1632" t="s">
        <v>937</v>
      </c>
      <c r="C48" s="1633"/>
      <c r="D48" s="1633"/>
      <c r="E48" s="1633"/>
      <c r="F48" s="1625">
        <v>227</v>
      </c>
      <c r="G48" s="2846">
        <v>0</v>
      </c>
      <c r="H48" s="2847">
        <v>0</v>
      </c>
      <c r="J48" s="3210"/>
      <c r="K48" s="3208"/>
      <c r="L48" s="3208"/>
      <c r="M48" s="1680"/>
      <c r="N48" s="1680"/>
      <c r="O48" s="1680"/>
      <c r="P48" s="1378"/>
      <c r="Q48" s="1378"/>
      <c r="R48" s="2833"/>
      <c r="S48" s="2833"/>
      <c r="T48" s="2833"/>
    </row>
    <row r="49" spans="1:20">
      <c r="A49" s="1631" t="s">
        <v>943</v>
      </c>
      <c r="B49" s="1632" t="s">
        <v>939</v>
      </c>
      <c r="C49" s="1633"/>
      <c r="D49" s="1633"/>
      <c r="E49" s="1633"/>
      <c r="F49" s="1625" t="s">
        <v>940</v>
      </c>
      <c r="G49" s="2846">
        <v>0</v>
      </c>
      <c r="H49" s="2847">
        <v>0</v>
      </c>
      <c r="J49" s="3210"/>
      <c r="K49" s="3208"/>
      <c r="L49" s="3208"/>
      <c r="M49" s="1680"/>
      <c r="N49" s="1680"/>
      <c r="O49" s="1680"/>
      <c r="P49" s="1378"/>
      <c r="Q49" s="1378"/>
      <c r="R49" s="2833"/>
      <c r="S49" s="2833"/>
      <c r="T49" s="2833"/>
    </row>
    <row r="50" spans="1:20">
      <c r="A50" s="1631" t="s">
        <v>945</v>
      </c>
      <c r="B50" s="1632" t="s">
        <v>942</v>
      </c>
      <c r="C50" s="1633"/>
      <c r="D50" s="1633"/>
      <c r="E50" s="1633"/>
      <c r="F50" s="1625" t="s">
        <v>1268</v>
      </c>
      <c r="G50" s="2846">
        <v>0</v>
      </c>
      <c r="H50" s="2847">
        <v>0</v>
      </c>
      <c r="J50" s="3210"/>
      <c r="K50" s="3208"/>
      <c r="L50" s="3208"/>
      <c r="M50" s="1680"/>
      <c r="N50" s="1680"/>
      <c r="O50" s="1680"/>
      <c r="P50" s="1378"/>
      <c r="Q50" s="1378"/>
      <c r="R50" s="2833"/>
      <c r="S50" s="2833"/>
      <c r="T50" s="2833"/>
    </row>
    <row r="51" spans="1:20">
      <c r="A51" s="1631" t="s">
        <v>947</v>
      </c>
      <c r="B51" s="1632" t="s">
        <v>944</v>
      </c>
      <c r="C51" s="1633"/>
      <c r="D51" s="1633"/>
      <c r="E51" s="1633"/>
      <c r="F51" s="1625" t="s">
        <v>1268</v>
      </c>
      <c r="G51" s="2846">
        <v>0</v>
      </c>
      <c r="H51" s="2847">
        <v>0</v>
      </c>
      <c r="J51" s="3210"/>
      <c r="K51" s="3208"/>
      <c r="L51" s="3208"/>
      <c r="M51" s="1680"/>
      <c r="N51" s="1680"/>
      <c r="O51" s="1680"/>
      <c r="P51" s="1378"/>
      <c r="Q51" s="1378"/>
      <c r="R51" s="2833"/>
      <c r="S51" s="2833"/>
      <c r="T51" s="2833"/>
    </row>
    <row r="52" spans="1:20">
      <c r="A52" s="1631" t="s">
        <v>949</v>
      </c>
      <c r="B52" s="1632" t="s">
        <v>946</v>
      </c>
      <c r="C52" s="1633"/>
      <c r="D52" s="1633"/>
      <c r="E52" s="1633"/>
      <c r="F52" s="1625" t="s">
        <v>1808</v>
      </c>
      <c r="G52" s="2846">
        <v>0</v>
      </c>
      <c r="H52" s="2847">
        <v>0</v>
      </c>
      <c r="J52" s="3210"/>
      <c r="K52" s="3208"/>
      <c r="L52" s="3208"/>
      <c r="M52" s="1680"/>
      <c r="N52" s="1680"/>
      <c r="O52" s="1680"/>
      <c r="P52" s="1378"/>
      <c r="Q52" s="1378"/>
      <c r="R52" s="2833"/>
      <c r="S52" s="2833"/>
      <c r="T52" s="2833"/>
    </row>
    <row r="53" spans="1:20">
      <c r="A53" s="1631" t="s">
        <v>950</v>
      </c>
      <c r="B53" s="1632" t="s">
        <v>948</v>
      </c>
      <c r="C53" s="1633"/>
      <c r="D53" s="1633"/>
      <c r="E53" s="1633"/>
      <c r="F53" s="1625" t="s">
        <v>1808</v>
      </c>
      <c r="G53" s="3187">
        <v>47180301</v>
      </c>
      <c r="H53" s="3188">
        <v>29034838</v>
      </c>
      <c r="J53" s="3210"/>
      <c r="K53" s="3208"/>
      <c r="L53" s="3208"/>
      <c r="M53" s="1680"/>
      <c r="N53" s="1680"/>
      <c r="O53" s="1680"/>
      <c r="P53" s="1378"/>
      <c r="Q53" s="1378"/>
      <c r="R53" s="2833"/>
      <c r="S53" s="2833"/>
      <c r="T53" s="2833"/>
    </row>
    <row r="54" spans="1:20">
      <c r="A54" s="1631" t="s">
        <v>952</v>
      </c>
      <c r="B54" s="1632" t="s">
        <v>1772</v>
      </c>
      <c r="C54" s="1633"/>
      <c r="D54" s="1633"/>
      <c r="E54" s="1633"/>
      <c r="F54" s="1625" t="s">
        <v>1808</v>
      </c>
      <c r="G54" s="2846">
        <v>0</v>
      </c>
      <c r="H54" s="2847">
        <v>0</v>
      </c>
      <c r="J54" s="3210"/>
      <c r="K54" s="3208"/>
      <c r="L54" s="3208"/>
      <c r="M54" s="1680"/>
      <c r="N54" s="1680"/>
      <c r="O54" s="1680"/>
      <c r="P54" s="1378"/>
      <c r="Q54" s="1378"/>
      <c r="R54" s="2833"/>
      <c r="S54" s="2833"/>
      <c r="T54" s="2833"/>
    </row>
    <row r="55" spans="1:20">
      <c r="A55" s="1631" t="s">
        <v>954</v>
      </c>
      <c r="B55" s="1632" t="s">
        <v>951</v>
      </c>
      <c r="C55" s="1633"/>
      <c r="D55" s="1633"/>
      <c r="E55" s="1633"/>
      <c r="F55" s="1625" t="s">
        <v>1808</v>
      </c>
      <c r="G55" s="2846">
        <v>39147570</v>
      </c>
      <c r="H55" s="2847">
        <v>31805734</v>
      </c>
      <c r="J55" s="3210"/>
      <c r="K55" s="3208"/>
      <c r="L55" s="3208"/>
      <c r="M55" s="1680"/>
      <c r="N55" s="1680"/>
      <c r="O55" s="1680"/>
      <c r="P55" s="1378"/>
      <c r="Q55" s="1378"/>
      <c r="R55" s="2833"/>
      <c r="S55" s="2833"/>
      <c r="T55" s="2833"/>
    </row>
    <row r="56" spans="1:20">
      <c r="A56" s="1631" t="s">
        <v>956</v>
      </c>
      <c r="B56" s="1632" t="s">
        <v>953</v>
      </c>
      <c r="C56" s="1633"/>
      <c r="D56" s="1633"/>
      <c r="E56" s="1633"/>
      <c r="F56" s="1625" t="s">
        <v>1808</v>
      </c>
      <c r="G56" s="2846">
        <v>0</v>
      </c>
      <c r="H56" s="2847">
        <v>0</v>
      </c>
      <c r="J56" s="3210"/>
      <c r="K56" s="3208"/>
      <c r="L56" s="3208"/>
      <c r="M56" s="1680"/>
      <c r="N56" s="1680"/>
      <c r="O56" s="1680"/>
      <c r="P56" s="1378"/>
      <c r="Q56" s="1378"/>
      <c r="R56" s="2833"/>
      <c r="S56" s="2833"/>
      <c r="T56" s="2833"/>
    </row>
    <row r="57" spans="1:20">
      <c r="A57" s="1631" t="s">
        <v>958</v>
      </c>
      <c r="B57" s="1632" t="s">
        <v>955</v>
      </c>
      <c r="C57" s="1633"/>
      <c r="D57" s="1633"/>
      <c r="E57" s="1633"/>
      <c r="F57" s="1625" t="s">
        <v>1808</v>
      </c>
      <c r="G57" s="2846">
        <v>13161</v>
      </c>
      <c r="H57" s="2847">
        <v>13161</v>
      </c>
      <c r="J57" s="3210"/>
      <c r="K57" s="3208"/>
      <c r="L57" s="3208"/>
      <c r="M57" s="1680"/>
      <c r="N57" s="1680"/>
      <c r="O57" s="1680"/>
      <c r="P57" s="1378"/>
      <c r="Q57" s="1378"/>
      <c r="R57" s="2833"/>
      <c r="S57" s="2833"/>
      <c r="T57" s="2833"/>
    </row>
    <row r="58" spans="1:20">
      <c r="A58" s="1631" t="s">
        <v>960</v>
      </c>
      <c r="B58" s="1632" t="s">
        <v>957</v>
      </c>
      <c r="C58" s="1633"/>
      <c r="D58" s="1633"/>
      <c r="E58" s="1633"/>
      <c r="F58" s="1625" t="s">
        <v>1808</v>
      </c>
      <c r="G58" s="2846">
        <v>7975894</v>
      </c>
      <c r="H58" s="2847">
        <v>4241481</v>
      </c>
      <c r="J58" s="3210"/>
      <c r="K58" s="3208"/>
      <c r="L58" s="3208"/>
      <c r="M58" s="1680"/>
      <c r="N58" s="1680"/>
      <c r="O58" s="1680"/>
      <c r="P58" s="1378"/>
      <c r="Q58" s="1378"/>
      <c r="R58" s="2833"/>
      <c r="S58" s="2833"/>
      <c r="T58" s="2833"/>
    </row>
    <row r="59" spans="1:20">
      <c r="A59" s="1631" t="s">
        <v>962</v>
      </c>
      <c r="B59" s="1632" t="s">
        <v>959</v>
      </c>
      <c r="C59" s="1633"/>
      <c r="D59" s="1633"/>
      <c r="E59" s="1633"/>
      <c r="F59" s="1625" t="s">
        <v>1808</v>
      </c>
      <c r="G59" s="2846">
        <v>152690243</v>
      </c>
      <c r="H59" s="2847">
        <v>106605771</v>
      </c>
      <c r="J59" s="3210"/>
      <c r="K59" s="3208"/>
      <c r="L59" s="3208"/>
      <c r="M59" s="1680"/>
      <c r="N59" s="1680"/>
      <c r="O59" s="1680"/>
      <c r="P59" s="1378"/>
      <c r="Q59" s="1378"/>
      <c r="R59" s="2833"/>
      <c r="S59" s="2833"/>
      <c r="T59" s="2833"/>
    </row>
    <row r="60" spans="1:20">
      <c r="A60" s="1631" t="s">
        <v>965</v>
      </c>
      <c r="B60" s="1632" t="s">
        <v>961</v>
      </c>
      <c r="C60" s="1633"/>
      <c r="D60" s="1633"/>
      <c r="E60" s="1633"/>
      <c r="F60" s="1625"/>
      <c r="G60" s="2846">
        <v>2813205</v>
      </c>
      <c r="H60" s="2847">
        <v>2288717</v>
      </c>
      <c r="J60" s="3210"/>
      <c r="K60" s="3208"/>
      <c r="L60" s="3208"/>
      <c r="M60" s="1680"/>
      <c r="N60" s="1680"/>
      <c r="O60" s="1680"/>
      <c r="P60" s="1378"/>
      <c r="Q60" s="1378"/>
      <c r="R60" s="2833"/>
      <c r="S60" s="2833"/>
      <c r="T60" s="2833"/>
    </row>
    <row r="61" spans="1:20">
      <c r="A61" s="1631" t="s">
        <v>967</v>
      </c>
      <c r="B61" s="1632" t="s">
        <v>3804</v>
      </c>
      <c r="C61" s="1633"/>
      <c r="D61" s="1633"/>
      <c r="E61" s="1633"/>
      <c r="F61" s="2571"/>
      <c r="G61" s="2846">
        <v>0</v>
      </c>
      <c r="H61" s="2847">
        <v>0</v>
      </c>
      <c r="I61" s="1546"/>
      <c r="J61" s="3210"/>
      <c r="K61" s="3208"/>
      <c r="L61" s="3208"/>
      <c r="M61" s="1680"/>
      <c r="N61" s="1680"/>
      <c r="O61" s="1680"/>
      <c r="P61" s="1378"/>
      <c r="Q61" s="1378"/>
      <c r="R61" s="2833"/>
      <c r="S61" s="2833"/>
      <c r="T61" s="2833"/>
    </row>
    <row r="62" spans="1:20">
      <c r="A62" s="1631" t="s">
        <v>970</v>
      </c>
      <c r="B62" s="1632" t="s">
        <v>3805</v>
      </c>
      <c r="C62" s="1633"/>
      <c r="D62" s="1633"/>
      <c r="E62" s="1633"/>
      <c r="F62" s="2571"/>
      <c r="G62" s="2846">
        <v>0</v>
      </c>
      <c r="H62" s="2847">
        <v>0</v>
      </c>
      <c r="I62" s="1546"/>
      <c r="J62" s="3210"/>
      <c r="K62" s="3208"/>
      <c r="L62" s="3208"/>
      <c r="M62" s="1680"/>
      <c r="N62" s="1680"/>
      <c r="O62" s="1680"/>
      <c r="P62" s="1378"/>
      <c r="Q62" s="1378"/>
      <c r="R62" s="2833"/>
      <c r="S62" s="2833"/>
      <c r="T62" s="2833"/>
    </row>
    <row r="63" spans="1:20">
      <c r="A63" s="1631" t="s">
        <v>972</v>
      </c>
      <c r="B63" s="1632" t="s">
        <v>3806</v>
      </c>
      <c r="C63" s="1633"/>
      <c r="D63" s="1633"/>
      <c r="E63" s="1633"/>
      <c r="F63" s="2571"/>
      <c r="G63" s="2846">
        <v>16174108</v>
      </c>
      <c r="H63" s="2847">
        <v>8103357</v>
      </c>
      <c r="I63" s="1546"/>
      <c r="J63" s="3210"/>
      <c r="K63" s="3208"/>
      <c r="L63" s="3208"/>
      <c r="M63" s="1680"/>
      <c r="N63" s="1680"/>
      <c r="O63" s="1680"/>
      <c r="P63" s="1378"/>
      <c r="Q63" s="1378"/>
      <c r="R63" s="2833"/>
      <c r="S63" s="2833"/>
      <c r="T63" s="2833"/>
    </row>
    <row r="64" spans="1:20">
      <c r="A64" s="1631" t="s">
        <v>974</v>
      </c>
      <c r="B64" s="1632" t="s">
        <v>3807</v>
      </c>
      <c r="C64" s="1633"/>
      <c r="D64" s="1633"/>
      <c r="E64" s="1633"/>
      <c r="F64" s="2571"/>
      <c r="G64" s="2846">
        <v>0</v>
      </c>
      <c r="H64" s="2847">
        <v>0</v>
      </c>
      <c r="I64" s="1546"/>
      <c r="J64" s="3210"/>
      <c r="K64" s="3208"/>
      <c r="L64" s="3208"/>
      <c r="M64" s="1680"/>
      <c r="N64" s="1680"/>
      <c r="O64" s="1680"/>
      <c r="P64" s="1378"/>
      <c r="Q64" s="1378"/>
      <c r="R64" s="2833"/>
      <c r="S64" s="2833"/>
      <c r="T64" s="2833"/>
    </row>
    <row r="65" spans="1:20" ht="15.75" thickBot="1">
      <c r="A65" s="1631" t="s">
        <v>976</v>
      </c>
      <c r="B65" s="1635" t="s">
        <v>3818</v>
      </c>
      <c r="C65" s="1636"/>
      <c r="D65" s="1636"/>
      <c r="E65" s="1636"/>
      <c r="F65" s="1637"/>
      <c r="G65" s="1638">
        <f>SUM(G33:G39)-G40+SUM(G41:G50)-G51+SUM(G52:G61)-G62+G63-G64</f>
        <v>1512011869</v>
      </c>
      <c r="H65" s="2845">
        <f>SUM(H33:H39)-H40+SUM(H41:H50)-H51+SUM(H52:H61)-H62+H63-H64</f>
        <v>1023977989</v>
      </c>
      <c r="J65" s="3210"/>
      <c r="K65" s="3208"/>
      <c r="L65" s="3208"/>
      <c r="M65" s="1680"/>
      <c r="N65" s="1680"/>
      <c r="O65" s="1680"/>
      <c r="P65" s="1378"/>
      <c r="Q65" s="1378"/>
      <c r="R65" s="2833"/>
      <c r="S65" s="2833"/>
      <c r="T65" s="2833"/>
    </row>
    <row r="66" spans="1:20">
      <c r="A66" s="1639"/>
      <c r="B66" s="1640"/>
      <c r="C66" s="1641"/>
      <c r="D66" s="1641"/>
      <c r="E66" s="1641"/>
      <c r="F66" s="1642"/>
      <c r="G66" s="1643"/>
      <c r="H66" s="1643"/>
      <c r="J66" s="3210"/>
      <c r="K66" s="3208"/>
      <c r="L66" s="3208"/>
      <c r="M66" s="1680"/>
      <c r="N66" s="1680"/>
      <c r="O66" s="1680"/>
      <c r="P66" s="1378"/>
      <c r="Q66" s="1378"/>
      <c r="R66" s="2833"/>
      <c r="S66" s="2833"/>
      <c r="T66" s="2833"/>
    </row>
    <row r="67" spans="1:20">
      <c r="A67" s="1664" t="s">
        <v>4602</v>
      </c>
      <c r="B67" s="1681"/>
      <c r="C67" s="1614"/>
      <c r="D67" s="1614"/>
      <c r="E67" s="1614"/>
      <c r="F67" s="1614"/>
      <c r="G67" s="1645"/>
      <c r="H67" s="1645"/>
      <c r="J67" s="3210"/>
      <c r="K67" s="3208"/>
      <c r="L67" s="3208"/>
      <c r="M67" s="1680"/>
      <c r="N67" s="1680"/>
      <c r="O67" s="1680"/>
      <c r="P67" s="1378"/>
      <c r="Q67" s="1378"/>
      <c r="R67" s="2833"/>
      <c r="S67" s="2833"/>
      <c r="T67" s="2833"/>
    </row>
    <row r="68" spans="1:20">
      <c r="A68" s="1614" t="s">
        <v>963</v>
      </c>
      <c r="B68" s="1614"/>
      <c r="C68" s="1614"/>
      <c r="D68" s="1646"/>
      <c r="E68" s="1614"/>
      <c r="F68" s="1614"/>
      <c r="G68" s="1645"/>
      <c r="H68" s="1645"/>
      <c r="J68" s="3210"/>
      <c r="K68" s="3208"/>
      <c r="L68" s="3208"/>
      <c r="M68" s="1680"/>
      <c r="N68" s="1680"/>
      <c r="O68" s="1680"/>
      <c r="P68" s="1378"/>
      <c r="Q68" s="1378"/>
      <c r="R68" s="2833"/>
      <c r="S68" s="2833"/>
      <c r="T68" s="2833"/>
    </row>
    <row r="69" spans="1:20">
      <c r="A69" s="1614"/>
      <c r="B69" s="1614"/>
      <c r="C69" s="1614"/>
      <c r="D69" s="1646"/>
      <c r="E69" s="1614"/>
      <c r="F69" s="1614"/>
      <c r="G69" s="1645"/>
      <c r="H69" s="1645"/>
      <c r="J69" s="3210"/>
      <c r="K69" s="3208"/>
      <c r="L69" s="3208"/>
      <c r="M69" s="1680"/>
      <c r="N69" s="1680"/>
      <c r="O69" s="1680"/>
      <c r="P69" s="1378"/>
      <c r="Q69" s="1378"/>
      <c r="R69" s="2833"/>
      <c r="S69" s="2833"/>
      <c r="T69" s="2833"/>
    </row>
    <row r="70" spans="1:20" ht="15.75" thickBot="1">
      <c r="A70" s="1601"/>
      <c r="B70" s="1601"/>
      <c r="C70" s="1601"/>
      <c r="D70" s="1601"/>
      <c r="E70" s="1601"/>
      <c r="F70" s="1601"/>
      <c r="G70" s="1647"/>
      <c r="H70" s="1647"/>
      <c r="J70" s="3210"/>
      <c r="K70" s="3208"/>
      <c r="L70" s="3208"/>
      <c r="M70" s="1680"/>
      <c r="N70" s="1680"/>
      <c r="O70" s="1680"/>
      <c r="P70" s="1378"/>
      <c r="Q70" s="1378"/>
      <c r="R70" s="2833"/>
      <c r="S70" s="2833"/>
      <c r="T70" s="2833"/>
    </row>
    <row r="71" spans="1:20">
      <c r="A71" s="1648"/>
      <c r="B71" s="1593" t="s">
        <v>1759</v>
      </c>
      <c r="C71" s="1594" t="s">
        <v>1306</v>
      </c>
      <c r="D71" s="1595"/>
      <c r="E71" s="1595"/>
      <c r="F71" s="1593"/>
      <c r="G71" s="1593" t="s">
        <v>1682</v>
      </c>
      <c r="H71" s="1649" t="s">
        <v>1683</v>
      </c>
      <c r="J71" s="3210"/>
      <c r="K71" s="3208"/>
      <c r="L71" s="3208"/>
      <c r="M71" s="1680"/>
      <c r="N71" s="1680"/>
      <c r="O71" s="1680"/>
      <c r="P71" s="1378"/>
      <c r="Q71" s="1378"/>
      <c r="R71" s="2833"/>
      <c r="S71" s="2833"/>
      <c r="T71" s="2833"/>
    </row>
    <row r="72" spans="1:20">
      <c r="A72" s="1598"/>
      <c r="B72" s="1599" t="str">
        <f>'Data Sheet'!$C$25</f>
        <v xml:space="preserve">Niagara Mohawk Power Corporation </v>
      </c>
      <c r="C72" s="1600" t="s">
        <v>1307</v>
      </c>
      <c r="D72" s="1601" t="s">
        <v>4700</v>
      </c>
      <c r="E72" s="1601"/>
      <c r="F72" s="1650" t="s">
        <v>1309</v>
      </c>
      <c r="G72" s="1650" t="s">
        <v>1684</v>
      </c>
      <c r="H72" s="1603"/>
      <c r="J72" s="3210"/>
      <c r="K72" s="3208"/>
      <c r="L72" s="3208"/>
      <c r="M72" s="1680"/>
      <c r="N72" s="1680"/>
      <c r="O72" s="1680"/>
      <c r="P72" s="1378"/>
      <c r="Q72" s="1378"/>
      <c r="R72" s="2833"/>
      <c r="S72" s="2833"/>
      <c r="T72" s="2833"/>
    </row>
    <row r="73" spans="1:20">
      <c r="A73" s="1604"/>
      <c r="B73" s="1605"/>
      <c r="C73" s="1606" t="s">
        <v>1310</v>
      </c>
      <c r="D73" s="1605" t="s">
        <v>1308</v>
      </c>
      <c r="E73" s="1605"/>
      <c r="F73" s="1651" t="s">
        <v>1311</v>
      </c>
      <c r="G73" s="1652" t="str">
        <f>'Data Sheet'!$C$40</f>
        <v>May 9, 2016</v>
      </c>
      <c r="H73" s="1653" t="str">
        <f>'Data Sheet'!$C$38</f>
        <v>December 31, 2015</v>
      </c>
      <c r="J73" s="3210"/>
      <c r="K73" s="3208"/>
      <c r="L73" s="3208"/>
      <c r="M73" s="1680"/>
      <c r="N73" s="1680"/>
      <c r="O73" s="1680"/>
      <c r="P73" s="1378"/>
      <c r="Q73" s="1378"/>
      <c r="R73" s="2833"/>
      <c r="S73" s="2833"/>
      <c r="T73" s="2833"/>
    </row>
    <row r="74" spans="1:20" ht="15.75">
      <c r="A74" s="1610" t="s">
        <v>964</v>
      </c>
      <c r="B74" s="1654"/>
      <c r="C74" s="1611"/>
      <c r="D74" s="1611"/>
      <c r="E74" s="1611"/>
      <c r="F74" s="1611"/>
      <c r="G74" s="1611"/>
      <c r="H74" s="1612"/>
      <c r="J74" s="3210"/>
      <c r="K74" s="3208"/>
      <c r="L74" s="3208"/>
      <c r="M74" s="1680"/>
      <c r="N74" s="1680"/>
      <c r="O74" s="1680"/>
      <c r="P74" s="1378"/>
      <c r="Q74" s="1378"/>
      <c r="R74" s="2833"/>
      <c r="S74" s="2833"/>
      <c r="T74" s="2833"/>
    </row>
    <row r="75" spans="1:20">
      <c r="A75" s="1655"/>
      <c r="B75" s="1614"/>
      <c r="C75" s="1614"/>
      <c r="D75" s="1614"/>
      <c r="E75" s="1614"/>
      <c r="F75" s="1615" t="s">
        <v>1695</v>
      </c>
      <c r="G75" s="1615" t="s">
        <v>1792</v>
      </c>
      <c r="H75" s="1616" t="s">
        <v>1792</v>
      </c>
      <c r="J75" s="3210"/>
      <c r="K75" s="3208"/>
      <c r="L75" s="3208"/>
      <c r="M75" s="1680"/>
      <c r="N75" s="1680"/>
      <c r="O75" s="1680"/>
      <c r="P75" s="1378"/>
      <c r="Q75" s="1378"/>
      <c r="R75" s="2833"/>
      <c r="S75" s="2833"/>
      <c r="T75" s="2833"/>
    </row>
    <row r="76" spans="1:20">
      <c r="A76" s="1655" t="s">
        <v>1688</v>
      </c>
      <c r="B76" s="1614" t="s">
        <v>269</v>
      </c>
      <c r="C76" s="1614"/>
      <c r="D76" s="1614"/>
      <c r="E76" s="1614"/>
      <c r="F76" s="1615" t="s">
        <v>2950</v>
      </c>
      <c r="G76" s="1615" t="s">
        <v>1793</v>
      </c>
      <c r="H76" s="1616" t="s">
        <v>2473</v>
      </c>
      <c r="J76" s="3210"/>
      <c r="K76" s="3208"/>
      <c r="L76" s="3208"/>
      <c r="M76" s="1680"/>
      <c r="N76" s="1680"/>
      <c r="O76" s="1680"/>
      <c r="P76" s="1378"/>
      <c r="Q76" s="1378"/>
      <c r="R76" s="2833"/>
      <c r="S76" s="2833"/>
      <c r="T76" s="2833"/>
    </row>
    <row r="77" spans="1:20">
      <c r="A77" s="1620" t="s">
        <v>1691</v>
      </c>
      <c r="B77" s="1611" t="s">
        <v>2952</v>
      </c>
      <c r="C77" s="1611"/>
      <c r="D77" s="1611"/>
      <c r="E77" s="1611"/>
      <c r="F77" s="1618" t="s">
        <v>2953</v>
      </c>
      <c r="G77" s="1618" t="s">
        <v>2954</v>
      </c>
      <c r="H77" s="1619" t="s">
        <v>2955</v>
      </c>
      <c r="J77" s="3210"/>
      <c r="K77" s="3208"/>
      <c r="L77" s="3208"/>
      <c r="M77" s="1680"/>
      <c r="N77" s="1680"/>
      <c r="O77" s="1680"/>
      <c r="P77" s="1378"/>
      <c r="Q77" s="1378"/>
      <c r="R77" s="2833"/>
      <c r="S77" s="2833"/>
      <c r="T77" s="2833"/>
    </row>
    <row r="78" spans="1:20" ht="15.75">
      <c r="A78" s="1631" t="s">
        <v>978</v>
      </c>
      <c r="B78" s="1634" t="s">
        <v>966</v>
      </c>
      <c r="C78" s="1633"/>
      <c r="D78" s="1633"/>
      <c r="E78" s="1633"/>
      <c r="F78" s="1656"/>
      <c r="G78" s="1657"/>
      <c r="H78" s="1658"/>
      <c r="J78" s="3210"/>
      <c r="K78" s="3208"/>
      <c r="L78" s="3208"/>
      <c r="M78" s="1680"/>
      <c r="N78" s="1680"/>
      <c r="O78" s="1680"/>
      <c r="P78" s="1378"/>
      <c r="Q78" s="1378"/>
      <c r="R78" s="2833"/>
      <c r="S78" s="2833"/>
      <c r="T78" s="2833"/>
    </row>
    <row r="79" spans="1:20">
      <c r="A79" s="1631" t="s">
        <v>980</v>
      </c>
      <c r="B79" s="1632" t="s">
        <v>968</v>
      </c>
      <c r="C79" s="1633"/>
      <c r="D79" s="1633"/>
      <c r="E79" s="1633"/>
      <c r="F79" s="1659" t="s">
        <v>969</v>
      </c>
      <c r="G79" s="2846">
        <v>23801494</v>
      </c>
      <c r="H79" s="2847">
        <v>21716788</v>
      </c>
      <c r="J79" s="3210"/>
      <c r="K79" s="3208"/>
      <c r="L79" s="3208"/>
      <c r="M79" s="1680"/>
      <c r="N79" s="1680"/>
      <c r="O79" s="1680"/>
      <c r="P79" s="1378"/>
      <c r="Q79" s="1378"/>
      <c r="R79" s="2833"/>
      <c r="S79" s="2833"/>
      <c r="T79" s="2833"/>
    </row>
    <row r="80" spans="1:20">
      <c r="A80" s="1631" t="s">
        <v>982</v>
      </c>
      <c r="B80" s="1632" t="s">
        <v>971</v>
      </c>
      <c r="C80" s="1633"/>
      <c r="D80" s="1633"/>
      <c r="E80" s="1633"/>
      <c r="F80" s="1659">
        <v>230</v>
      </c>
      <c r="G80" s="2846">
        <v>0</v>
      </c>
      <c r="H80" s="2847">
        <v>0</v>
      </c>
      <c r="J80" s="3210"/>
      <c r="K80" s="3208"/>
      <c r="L80" s="3208"/>
      <c r="M80" s="1680"/>
      <c r="N80" s="1680"/>
      <c r="O80" s="1680"/>
      <c r="P80" s="1378"/>
      <c r="Q80" s="1378"/>
      <c r="R80" s="2833"/>
      <c r="S80" s="2833"/>
      <c r="T80" s="2833"/>
    </row>
    <row r="81" spans="1:20">
      <c r="A81" s="1631" t="s">
        <v>984</v>
      </c>
      <c r="B81" s="1632" t="s">
        <v>973</v>
      </c>
      <c r="C81" s="1633"/>
      <c r="D81" s="1633"/>
      <c r="E81" s="1633"/>
      <c r="F81" s="1659">
        <v>230</v>
      </c>
      <c r="G81" s="2846">
        <v>0</v>
      </c>
      <c r="H81" s="2847">
        <v>0</v>
      </c>
      <c r="J81" s="3210"/>
      <c r="K81" s="3208"/>
      <c r="L81" s="3208"/>
      <c r="M81" s="1680"/>
      <c r="N81" s="1680"/>
      <c r="O81" s="1680"/>
      <c r="P81" s="1378"/>
      <c r="Q81" s="1378"/>
      <c r="R81" s="2833"/>
      <c r="S81" s="2833"/>
      <c r="T81" s="2833"/>
    </row>
    <row r="82" spans="1:20">
      <c r="A82" s="1631" t="s">
        <v>986</v>
      </c>
      <c r="B82" s="1632" t="s">
        <v>975</v>
      </c>
      <c r="C82" s="1633"/>
      <c r="D82" s="1633"/>
      <c r="E82" s="1633"/>
      <c r="F82" s="1659">
        <v>232</v>
      </c>
      <c r="G82" s="2846">
        <v>1195678669</v>
      </c>
      <c r="H82" s="2847">
        <v>1519380671</v>
      </c>
      <c r="J82" s="3210"/>
      <c r="K82" s="3208"/>
      <c r="L82" s="3208"/>
      <c r="M82" s="1680"/>
      <c r="N82" s="1680"/>
      <c r="O82" s="1680"/>
      <c r="P82" s="1378"/>
      <c r="Q82" s="1378"/>
      <c r="R82" s="2833"/>
      <c r="S82" s="2833"/>
      <c r="T82" s="2833"/>
    </row>
    <row r="83" spans="1:20">
      <c r="A83" s="1631" t="s">
        <v>988</v>
      </c>
      <c r="B83" s="1632" t="s">
        <v>977</v>
      </c>
      <c r="C83" s="1633"/>
      <c r="D83" s="1633"/>
      <c r="E83" s="1633"/>
      <c r="F83" s="1659" t="s">
        <v>969</v>
      </c>
      <c r="G83" s="2846">
        <v>8240486</v>
      </c>
      <c r="H83" s="2847">
        <v>21661932</v>
      </c>
      <c r="J83" s="3210"/>
      <c r="K83" s="3208"/>
      <c r="L83" s="3208"/>
      <c r="M83" s="1680"/>
      <c r="N83" s="1680"/>
      <c r="O83" s="1680"/>
      <c r="P83" s="1378"/>
      <c r="Q83" s="1378"/>
      <c r="R83" s="2833"/>
      <c r="S83" s="2833"/>
      <c r="T83" s="2833"/>
    </row>
    <row r="84" spans="1:20">
      <c r="A84" s="1631" t="s">
        <v>990</v>
      </c>
      <c r="B84" s="1632" t="s">
        <v>979</v>
      </c>
      <c r="C84" s="1633"/>
      <c r="D84" s="1633"/>
      <c r="E84" s="1633"/>
      <c r="F84" s="1659" t="s">
        <v>969</v>
      </c>
      <c r="G84" s="2846">
        <v>0</v>
      </c>
      <c r="H84" s="2847">
        <v>0</v>
      </c>
      <c r="J84" s="3210"/>
      <c r="K84" s="3208"/>
      <c r="L84" s="3208"/>
      <c r="M84" s="1680"/>
      <c r="N84" s="1680"/>
      <c r="O84" s="1680"/>
      <c r="P84" s="1378"/>
      <c r="Q84" s="1378"/>
      <c r="R84" s="2833"/>
      <c r="S84" s="2833"/>
      <c r="T84" s="2833"/>
    </row>
    <row r="85" spans="1:20">
      <c r="A85" s="1631" t="s">
        <v>992</v>
      </c>
      <c r="B85" s="1632" t="s">
        <v>981</v>
      </c>
      <c r="C85" s="1633"/>
      <c r="D85" s="1633"/>
      <c r="E85" s="1633"/>
      <c r="F85" s="1659" t="s">
        <v>969</v>
      </c>
      <c r="G85" s="2846">
        <v>1063161</v>
      </c>
      <c r="H85" s="2847">
        <v>-67979</v>
      </c>
      <c r="J85" s="3210"/>
      <c r="K85" s="3208"/>
      <c r="L85" s="3208"/>
      <c r="M85" s="1680"/>
      <c r="N85" s="1680"/>
      <c r="O85" s="1680"/>
      <c r="P85" s="1378"/>
      <c r="Q85" s="1378"/>
      <c r="R85" s="2833"/>
      <c r="S85" s="2833"/>
      <c r="T85" s="2833"/>
    </row>
    <row r="86" spans="1:20">
      <c r="A86" s="1631" t="s">
        <v>994</v>
      </c>
      <c r="B86" s="1632" t="s">
        <v>983</v>
      </c>
      <c r="C86" s="1633"/>
      <c r="D86" s="1633"/>
      <c r="E86" s="1633"/>
      <c r="F86" s="1659" t="s">
        <v>969</v>
      </c>
      <c r="G86" s="2846">
        <v>0</v>
      </c>
      <c r="H86" s="2847">
        <v>0</v>
      </c>
      <c r="J86" s="3210"/>
      <c r="K86" s="3208"/>
      <c r="L86" s="3208"/>
      <c r="M86" s="1680"/>
      <c r="N86" s="1680"/>
      <c r="O86" s="1680"/>
      <c r="P86" s="1378"/>
      <c r="Q86" s="1378"/>
      <c r="R86" s="2833"/>
      <c r="S86" s="2833"/>
      <c r="T86" s="2833"/>
    </row>
    <row r="87" spans="1:20">
      <c r="A87" s="1631" t="s">
        <v>996</v>
      </c>
      <c r="B87" s="1632" t="s">
        <v>985</v>
      </c>
      <c r="C87" s="1633"/>
      <c r="D87" s="1633"/>
      <c r="E87" s="1633"/>
      <c r="F87" s="1659">
        <v>233</v>
      </c>
      <c r="G87" s="2846">
        <v>342315423</v>
      </c>
      <c r="H87" s="3207">
        <v>260464052</v>
      </c>
      <c r="J87" s="3210"/>
      <c r="K87" s="3208"/>
      <c r="L87" s="3208"/>
      <c r="M87" s="1680"/>
      <c r="N87" s="1680"/>
      <c r="O87" s="1680"/>
      <c r="P87" s="1378"/>
      <c r="Q87" s="1378"/>
      <c r="R87" s="2833"/>
      <c r="S87" s="2833"/>
      <c r="T87" s="2833"/>
    </row>
    <row r="88" spans="1:20">
      <c r="A88" s="1631" t="s">
        <v>997</v>
      </c>
      <c r="B88" s="1632" t="s">
        <v>987</v>
      </c>
      <c r="C88" s="1633"/>
      <c r="D88" s="1633"/>
      <c r="E88" s="1633"/>
      <c r="F88" s="1659" t="s">
        <v>969</v>
      </c>
      <c r="G88" s="2846">
        <v>0</v>
      </c>
      <c r="H88" s="2847">
        <v>0</v>
      </c>
      <c r="J88" s="3210"/>
      <c r="K88" s="3208"/>
      <c r="L88" s="3208"/>
      <c r="M88" s="1680"/>
      <c r="N88" s="1680"/>
      <c r="O88" s="1680"/>
      <c r="P88" s="1378"/>
      <c r="Q88" s="1378"/>
      <c r="R88" s="2833"/>
      <c r="S88" s="2833"/>
      <c r="T88" s="2833"/>
    </row>
    <row r="89" spans="1:20">
      <c r="A89" s="1631" t="s">
        <v>2222</v>
      </c>
      <c r="B89" s="1632" t="s">
        <v>989</v>
      </c>
      <c r="C89" s="1633"/>
      <c r="D89" s="1633"/>
      <c r="E89" s="1633"/>
      <c r="F89" s="1659" t="s">
        <v>2088</v>
      </c>
      <c r="G89" s="2846">
        <v>0</v>
      </c>
      <c r="H89" s="2847">
        <v>0</v>
      </c>
      <c r="J89" s="3210"/>
      <c r="K89" s="3208"/>
      <c r="L89" s="3208"/>
      <c r="M89" s="1680"/>
      <c r="N89" s="1680"/>
      <c r="O89" s="1680"/>
      <c r="P89" s="1378"/>
      <c r="Q89" s="1378"/>
      <c r="R89" s="2833"/>
      <c r="S89" s="2833"/>
      <c r="T89" s="2833"/>
    </row>
    <row r="90" spans="1:20">
      <c r="A90" s="1631" t="s">
        <v>2224</v>
      </c>
      <c r="B90" s="1632" t="s">
        <v>991</v>
      </c>
      <c r="C90" s="1633"/>
      <c r="D90" s="1633"/>
      <c r="E90" s="1633"/>
      <c r="F90" s="1659" t="s">
        <v>969</v>
      </c>
      <c r="G90" s="2846">
        <v>15773644</v>
      </c>
      <c r="H90" s="2847">
        <v>13218269</v>
      </c>
      <c r="J90" s="3210"/>
      <c r="K90" s="3208"/>
      <c r="L90" s="3208"/>
      <c r="M90" s="1680"/>
      <c r="N90" s="1680"/>
      <c r="O90" s="1680"/>
      <c r="P90" s="1378"/>
      <c r="Q90" s="1378"/>
      <c r="R90" s="2833"/>
      <c r="S90" s="2833"/>
      <c r="T90" s="2833"/>
    </row>
    <row r="91" spans="1:20">
      <c r="A91" s="1631" t="s">
        <v>2225</v>
      </c>
      <c r="B91" s="1632" t="s">
        <v>993</v>
      </c>
      <c r="C91" s="1633"/>
      <c r="D91" s="1633"/>
      <c r="E91" s="1633"/>
      <c r="F91" s="1659">
        <v>234</v>
      </c>
      <c r="G91" s="2846">
        <v>649393654</v>
      </c>
      <c r="H91" s="2847">
        <v>772986767</v>
      </c>
      <c r="J91" s="3210"/>
      <c r="K91" s="3208"/>
      <c r="L91" s="3208"/>
      <c r="M91" s="1680"/>
      <c r="N91" s="1680"/>
      <c r="O91" s="1680"/>
      <c r="P91" s="1378"/>
      <c r="Q91" s="1378"/>
      <c r="R91" s="2833"/>
      <c r="S91" s="2833"/>
      <c r="T91" s="2833"/>
    </row>
    <row r="92" spans="1:20">
      <c r="A92" s="1631" t="s">
        <v>3809</v>
      </c>
      <c r="B92" s="1632" t="s">
        <v>995</v>
      </c>
      <c r="C92" s="1633"/>
      <c r="D92" s="1633"/>
      <c r="E92" s="1633"/>
      <c r="F92" s="1659" t="s">
        <v>969</v>
      </c>
      <c r="G92" s="2846">
        <v>0</v>
      </c>
      <c r="H92" s="2847">
        <v>0</v>
      </c>
      <c r="J92" s="3210"/>
      <c r="K92" s="3208"/>
      <c r="L92" s="3208"/>
      <c r="M92" s="1680"/>
      <c r="N92" s="1680"/>
      <c r="O92" s="1680"/>
      <c r="P92" s="1378"/>
      <c r="Q92" s="1378"/>
      <c r="R92" s="2833"/>
      <c r="S92" s="2833"/>
      <c r="T92" s="2833"/>
    </row>
    <row r="93" spans="1:20">
      <c r="A93" s="1631" t="s">
        <v>3810</v>
      </c>
      <c r="B93" s="1632" t="s">
        <v>4518</v>
      </c>
      <c r="C93" s="1633"/>
      <c r="D93" s="1633"/>
      <c r="E93" s="1633"/>
      <c r="F93" s="1656"/>
      <c r="G93" s="1662">
        <f>SUM(G79:G92)</f>
        <v>2236266531</v>
      </c>
      <c r="H93" s="3186">
        <f>SUM(H79:H92)</f>
        <v>2609360500</v>
      </c>
      <c r="J93" s="3210"/>
      <c r="K93" s="3208"/>
      <c r="L93" s="3208"/>
      <c r="M93" s="1680"/>
      <c r="N93" s="1680"/>
      <c r="O93" s="1680"/>
      <c r="P93" s="1378"/>
      <c r="Q93" s="1378"/>
      <c r="R93" s="2833"/>
      <c r="S93" s="2833"/>
      <c r="T93" s="2833"/>
    </row>
    <row r="94" spans="1:20">
      <c r="A94" s="1631" t="s">
        <v>3811</v>
      </c>
      <c r="B94" s="1664" t="s">
        <v>3808</v>
      </c>
      <c r="C94" s="1665"/>
      <c r="D94" s="1665"/>
      <c r="E94" s="1665"/>
      <c r="F94" s="1666"/>
      <c r="G94" s="1667"/>
      <c r="H94" s="1668"/>
      <c r="J94" s="3213"/>
      <c r="K94" s="3214"/>
      <c r="L94" s="3208"/>
      <c r="M94" s="1680"/>
      <c r="N94" s="1680"/>
      <c r="O94" s="1680"/>
      <c r="P94" s="1378"/>
      <c r="Q94" s="1378"/>
      <c r="R94" s="2833"/>
      <c r="S94" s="2833"/>
      <c r="T94" s="2833"/>
    </row>
    <row r="95" spans="1:20">
      <c r="A95" s="1631"/>
      <c r="B95" s="1632" t="s">
        <v>3812</v>
      </c>
      <c r="C95" s="1633"/>
      <c r="D95" s="1633"/>
      <c r="E95" s="1633"/>
      <c r="F95" s="1656"/>
      <c r="G95" s="1660">
        <f>G17+G18+G19+G31+G65+G93</f>
        <v>11177649177.610001</v>
      </c>
      <c r="H95" s="1661">
        <f>H17+H18+H19+H31+H65+H93</f>
        <v>11523782701.610001</v>
      </c>
      <c r="J95" s="3215"/>
      <c r="K95" s="3208"/>
      <c r="L95" s="3208"/>
      <c r="M95" s="1680"/>
      <c r="N95" s="1680"/>
      <c r="O95" s="1680"/>
      <c r="P95" s="1378"/>
      <c r="Q95" s="1378"/>
      <c r="R95" s="2833"/>
      <c r="S95" s="2833"/>
      <c r="T95" s="2833"/>
    </row>
    <row r="96" spans="1:20">
      <c r="A96" s="1598"/>
      <c r="B96" s="1614"/>
      <c r="C96" s="1614"/>
      <c r="D96" s="1614"/>
      <c r="E96" s="1614"/>
      <c r="F96" s="1601"/>
      <c r="G96" s="1647"/>
      <c r="H96" s="1669"/>
      <c r="J96" s="3216"/>
      <c r="K96" s="3208"/>
      <c r="L96" s="3208"/>
      <c r="M96" s="1680"/>
      <c r="N96" s="1680"/>
      <c r="O96" s="1680"/>
      <c r="P96" s="1378"/>
      <c r="Q96" s="1378"/>
      <c r="R96" s="2833"/>
      <c r="S96" s="2833"/>
      <c r="T96" s="2833"/>
    </row>
    <row r="97" spans="1:20">
      <c r="A97" s="1598"/>
      <c r="B97" s="1614"/>
      <c r="C97" s="1614"/>
      <c r="D97" s="1614"/>
      <c r="E97" s="1614"/>
      <c r="F97" s="1601"/>
      <c r="G97" s="1647"/>
      <c r="H97" s="1669"/>
      <c r="J97" s="1378"/>
      <c r="K97" s="3208"/>
      <c r="L97" s="3208"/>
      <c r="M97" s="1680"/>
      <c r="N97" s="1680"/>
      <c r="O97" s="1680"/>
      <c r="P97" s="1378"/>
      <c r="Q97" s="1378"/>
      <c r="R97" s="2833"/>
      <c r="S97" s="2833"/>
      <c r="T97" s="2833"/>
    </row>
    <row r="98" spans="1:20">
      <c r="A98" s="1598"/>
      <c r="B98" s="1614"/>
      <c r="C98" s="1614"/>
      <c r="D98" s="1614"/>
      <c r="E98" s="1614"/>
      <c r="F98" s="1601"/>
      <c r="G98" s="1647"/>
      <c r="H98" s="1669"/>
      <c r="J98" s="1378"/>
      <c r="K98" s="3208"/>
      <c r="L98" s="3208"/>
      <c r="M98" s="1680"/>
      <c r="N98" s="1680"/>
      <c r="O98" s="1680"/>
      <c r="P98" s="1378"/>
      <c r="Q98" s="1378"/>
      <c r="R98" s="2833"/>
      <c r="S98" s="2833"/>
      <c r="T98" s="2833"/>
    </row>
    <row r="99" spans="1:20">
      <c r="A99" s="1598"/>
      <c r="B99" s="1614"/>
      <c r="C99" s="1614"/>
      <c r="D99" s="1614"/>
      <c r="E99" s="1614"/>
      <c r="F99" s="1601"/>
      <c r="G99" s="1647"/>
      <c r="H99" s="1669"/>
      <c r="J99" s="1378"/>
      <c r="K99" s="3208"/>
      <c r="L99" s="3208"/>
      <c r="M99" s="1680"/>
      <c r="N99" s="1680"/>
      <c r="O99" s="1680"/>
      <c r="P99" s="1378"/>
      <c r="Q99" s="1378"/>
      <c r="R99" s="2833"/>
      <c r="S99" s="2833"/>
      <c r="T99" s="2833"/>
    </row>
    <row r="100" spans="1:20">
      <c r="A100" s="1598"/>
      <c r="B100" s="1614"/>
      <c r="C100" s="1614"/>
      <c r="D100" s="1614"/>
      <c r="E100" s="1614"/>
      <c r="F100" s="1601"/>
      <c r="G100" s="1647"/>
      <c r="H100" s="1669"/>
      <c r="J100" s="1378"/>
      <c r="K100" s="3208"/>
      <c r="L100" s="3208"/>
      <c r="M100" s="1680"/>
      <c r="N100" s="1680"/>
      <c r="O100" s="1680"/>
      <c r="P100" s="1378"/>
      <c r="Q100" s="1378"/>
      <c r="R100" s="2833"/>
      <c r="S100" s="2833"/>
      <c r="T100" s="2833"/>
    </row>
    <row r="101" spans="1:20">
      <c r="A101" s="1598"/>
      <c r="B101" s="1614"/>
      <c r="C101" s="1614"/>
      <c r="D101" s="1614"/>
      <c r="E101" s="1614"/>
      <c r="F101" s="1601"/>
      <c r="G101" s="1647"/>
      <c r="H101" s="1669"/>
      <c r="J101" s="1378"/>
      <c r="K101" s="3208"/>
      <c r="L101" s="3208"/>
      <c r="M101" s="1680"/>
      <c r="N101" s="1680"/>
      <c r="O101" s="1680"/>
      <c r="P101" s="1378"/>
      <c r="Q101" s="1378"/>
      <c r="R101" s="2833"/>
      <c r="S101" s="2833"/>
      <c r="T101" s="2833"/>
    </row>
    <row r="102" spans="1:20">
      <c r="A102" s="1598"/>
      <c r="B102" s="1614"/>
      <c r="C102" s="1614"/>
      <c r="D102" s="1614"/>
      <c r="E102" s="1614"/>
      <c r="F102" s="1601"/>
      <c r="G102" s="1647"/>
      <c r="H102" s="1669"/>
      <c r="J102" s="1378"/>
      <c r="K102" s="3208"/>
      <c r="L102" s="3208"/>
      <c r="M102" s="1680"/>
      <c r="N102" s="1680"/>
      <c r="O102" s="1680"/>
      <c r="P102" s="1378"/>
      <c r="Q102" s="1378"/>
      <c r="R102" s="2833"/>
      <c r="S102" s="2833"/>
      <c r="T102" s="2833"/>
    </row>
    <row r="103" spans="1:20">
      <c r="A103" s="1598"/>
      <c r="B103" s="1614"/>
      <c r="C103" s="1614"/>
      <c r="D103" s="1614"/>
      <c r="E103" s="1614"/>
      <c r="F103" s="1601"/>
      <c r="G103" s="1647"/>
      <c r="H103" s="1669"/>
      <c r="J103" s="1378"/>
      <c r="K103" s="3208"/>
      <c r="L103" s="3208"/>
      <c r="M103" s="1680"/>
      <c r="N103" s="1680"/>
      <c r="O103" s="1680"/>
      <c r="P103" s="1378"/>
      <c r="Q103" s="1378"/>
      <c r="R103" s="2833"/>
      <c r="S103" s="2833"/>
      <c r="T103" s="2833"/>
    </row>
    <row r="104" spans="1:20">
      <c r="A104" s="1598"/>
      <c r="B104" s="1614"/>
      <c r="C104" s="1614"/>
      <c r="D104" s="1614"/>
      <c r="E104" s="1614"/>
      <c r="F104" s="1601"/>
      <c r="G104" s="1647"/>
      <c r="H104" s="1669"/>
      <c r="J104" s="1378"/>
      <c r="K104" s="3208"/>
      <c r="L104" s="3208"/>
      <c r="M104" s="1680"/>
      <c r="N104" s="1680"/>
      <c r="O104" s="1680"/>
      <c r="P104" s="1378"/>
      <c r="Q104" s="1378"/>
      <c r="R104" s="2833"/>
      <c r="S104" s="2833"/>
      <c r="T104" s="2833"/>
    </row>
    <row r="105" spans="1:20">
      <c r="A105" s="1598"/>
      <c r="B105" s="1614"/>
      <c r="C105" s="1614"/>
      <c r="D105" s="1614"/>
      <c r="E105" s="1614"/>
      <c r="F105" s="1601"/>
      <c r="G105" s="1647"/>
      <c r="H105" s="1669"/>
      <c r="J105" s="1378"/>
      <c r="K105" s="3208"/>
      <c r="L105" s="3208"/>
      <c r="M105" s="1680"/>
      <c r="N105" s="1680"/>
      <c r="O105" s="1680"/>
      <c r="P105" s="1378"/>
      <c r="Q105" s="1378"/>
      <c r="R105" s="2833"/>
      <c r="S105" s="2833"/>
      <c r="T105" s="2833"/>
    </row>
    <row r="106" spans="1:20">
      <c r="A106" s="1598"/>
      <c r="B106" s="1614"/>
      <c r="C106" s="1614"/>
      <c r="D106" s="1614"/>
      <c r="E106" s="1614"/>
      <c r="F106" s="1601"/>
      <c r="G106" s="1647"/>
      <c r="H106" s="1669"/>
      <c r="J106" s="1378"/>
      <c r="K106" s="3208"/>
      <c r="L106" s="3208"/>
      <c r="M106" s="1680"/>
      <c r="N106" s="1680"/>
      <c r="O106" s="1680"/>
      <c r="P106" s="1378"/>
      <c r="Q106" s="1378"/>
      <c r="R106" s="2833"/>
      <c r="S106" s="2833"/>
      <c r="T106" s="2833"/>
    </row>
    <row r="107" spans="1:20">
      <c r="A107" s="1598"/>
      <c r="B107" s="1614"/>
      <c r="C107" s="1614"/>
      <c r="D107" s="1614"/>
      <c r="E107" s="1614"/>
      <c r="F107" s="1601"/>
      <c r="G107" s="1647"/>
      <c r="H107" s="1669"/>
      <c r="J107" s="1378"/>
      <c r="K107" s="3208"/>
      <c r="L107" s="3208"/>
      <c r="M107" s="1680"/>
      <c r="N107" s="1680"/>
      <c r="O107" s="1680"/>
      <c r="P107" s="1378"/>
      <c r="Q107" s="1378"/>
      <c r="R107" s="2833"/>
      <c r="S107" s="2833"/>
      <c r="T107" s="2833"/>
    </row>
    <row r="108" spans="1:20">
      <c r="A108" s="1598"/>
      <c r="B108" s="1614"/>
      <c r="C108" s="1614"/>
      <c r="D108" s="1614"/>
      <c r="E108" s="1614"/>
      <c r="F108" s="1601"/>
      <c r="G108" s="1647"/>
      <c r="H108" s="1669"/>
      <c r="J108" s="1378"/>
      <c r="K108" s="3208"/>
      <c r="L108" s="3208"/>
      <c r="M108" s="1680"/>
      <c r="N108" s="1680"/>
      <c r="O108" s="1680"/>
      <c r="P108" s="1378"/>
      <c r="Q108" s="1378"/>
      <c r="R108" s="2833"/>
      <c r="S108" s="2833"/>
      <c r="T108" s="2833"/>
    </row>
    <row r="109" spans="1:20">
      <c r="A109" s="1598"/>
      <c r="B109" s="1614"/>
      <c r="C109" s="1614"/>
      <c r="D109" s="1614"/>
      <c r="E109" s="1614"/>
      <c r="F109" s="1601"/>
      <c r="G109" s="1647"/>
      <c r="H109" s="1669"/>
      <c r="J109" s="1378"/>
      <c r="K109" s="3208"/>
      <c r="L109" s="3208"/>
      <c r="M109" s="1680"/>
      <c r="N109" s="1680"/>
      <c r="O109" s="1680"/>
      <c r="P109" s="1378"/>
      <c r="Q109" s="1378"/>
      <c r="R109" s="2833"/>
      <c r="S109" s="2833"/>
      <c r="T109" s="2833"/>
    </row>
    <row r="110" spans="1:20">
      <c r="A110" s="1598"/>
      <c r="B110" s="1614"/>
      <c r="C110" s="1614"/>
      <c r="D110" s="1614"/>
      <c r="E110" s="1614"/>
      <c r="F110" s="1601"/>
      <c r="G110" s="1647"/>
      <c r="H110" s="1669"/>
      <c r="J110" s="1378"/>
      <c r="K110" s="3208"/>
      <c r="L110" s="3208"/>
      <c r="M110" s="1680"/>
      <c r="N110" s="1680"/>
      <c r="O110" s="1680"/>
      <c r="P110" s="1378"/>
      <c r="Q110" s="1378"/>
      <c r="R110" s="2833"/>
      <c r="S110" s="2833"/>
      <c r="T110" s="2833"/>
    </row>
    <row r="111" spans="1:20">
      <c r="A111" s="1598"/>
      <c r="B111" s="1614"/>
      <c r="C111" s="1614"/>
      <c r="D111" s="1614"/>
      <c r="E111" s="1614"/>
      <c r="F111" s="1601"/>
      <c r="G111" s="1647"/>
      <c r="H111" s="1669"/>
      <c r="J111" s="1378"/>
      <c r="K111" s="3208"/>
      <c r="L111" s="3208"/>
      <c r="M111" s="1680"/>
      <c r="N111" s="1680"/>
      <c r="O111" s="1680"/>
      <c r="P111" s="1378"/>
      <c r="Q111" s="1378"/>
      <c r="R111" s="2833"/>
      <c r="S111" s="2833"/>
      <c r="T111" s="2833"/>
    </row>
    <row r="112" spans="1:20">
      <c r="A112" s="1598"/>
      <c r="B112" s="1614"/>
      <c r="C112" s="1614"/>
      <c r="D112" s="1614"/>
      <c r="E112" s="1614"/>
      <c r="F112" s="1601"/>
      <c r="G112" s="1647"/>
      <c r="H112" s="1669"/>
      <c r="J112" s="1378"/>
      <c r="K112" s="3208"/>
      <c r="L112" s="3208"/>
      <c r="M112" s="1680"/>
      <c r="N112" s="1680"/>
      <c r="O112" s="1680"/>
      <c r="P112" s="1378"/>
      <c r="Q112" s="1378"/>
      <c r="R112" s="2833"/>
      <c r="S112" s="2833"/>
      <c r="T112" s="2833"/>
    </row>
    <row r="113" spans="1:20">
      <c r="A113" s="1598"/>
      <c r="B113" s="1614"/>
      <c r="C113" s="1614"/>
      <c r="D113" s="1614"/>
      <c r="E113" s="1614"/>
      <c r="F113" s="1601"/>
      <c r="G113" s="1647"/>
      <c r="H113" s="1669"/>
      <c r="J113" s="1378"/>
      <c r="K113" s="3208"/>
      <c r="L113" s="3208"/>
      <c r="M113" s="1680"/>
      <c r="N113" s="1680"/>
      <c r="O113" s="1680"/>
      <c r="P113" s="1378"/>
      <c r="Q113" s="1378"/>
      <c r="R113" s="2833"/>
      <c r="S113" s="2833"/>
      <c r="T113" s="2833"/>
    </row>
    <row r="114" spans="1:20">
      <c r="A114" s="1598"/>
      <c r="B114" s="1614"/>
      <c r="C114" s="1614"/>
      <c r="D114" s="1614"/>
      <c r="E114" s="1614"/>
      <c r="F114" s="1601"/>
      <c r="G114" s="1647"/>
      <c r="H114" s="1669"/>
      <c r="J114" s="1378"/>
      <c r="K114" s="3208"/>
      <c r="L114" s="3208"/>
      <c r="M114" s="1680"/>
      <c r="N114" s="1680"/>
      <c r="O114" s="1680"/>
      <c r="P114" s="1378"/>
      <c r="Q114" s="1378"/>
      <c r="R114" s="2833"/>
      <c r="S114" s="2833"/>
      <c r="T114" s="2833"/>
    </row>
    <row r="115" spans="1:20">
      <c r="A115" s="1598"/>
      <c r="B115" s="1614"/>
      <c r="C115" s="1614"/>
      <c r="D115" s="1614"/>
      <c r="E115" s="1614"/>
      <c r="F115" s="1601"/>
      <c r="G115" s="1647"/>
      <c r="H115" s="1669"/>
      <c r="J115" s="1378"/>
      <c r="K115" s="3208"/>
      <c r="L115" s="3208"/>
      <c r="M115" s="1680"/>
      <c r="N115" s="1680"/>
      <c r="O115" s="1680"/>
      <c r="P115" s="1378"/>
      <c r="Q115" s="1378"/>
      <c r="R115" s="2833"/>
      <c r="S115" s="2833"/>
      <c r="T115" s="2833"/>
    </row>
    <row r="116" spans="1:20">
      <c r="A116" s="1598"/>
      <c r="B116" s="1614"/>
      <c r="C116" s="1614"/>
      <c r="D116" s="1614"/>
      <c r="E116" s="1614"/>
      <c r="F116" s="1601"/>
      <c r="G116" s="1647"/>
      <c r="H116" s="1669"/>
      <c r="J116" s="1378"/>
      <c r="K116" s="3208"/>
      <c r="L116" s="3208"/>
      <c r="M116" s="1680"/>
      <c r="N116" s="1680"/>
      <c r="O116" s="1680"/>
      <c r="P116" s="1378"/>
      <c r="Q116" s="1378"/>
      <c r="R116" s="2833"/>
      <c r="S116" s="2833"/>
      <c r="T116" s="2833"/>
    </row>
    <row r="117" spans="1:20">
      <c r="A117" s="1598"/>
      <c r="B117" s="1614"/>
      <c r="C117" s="1614"/>
      <c r="D117" s="1614"/>
      <c r="E117" s="1614"/>
      <c r="F117" s="1601"/>
      <c r="G117" s="1647"/>
      <c r="H117" s="1669"/>
      <c r="J117" s="1378"/>
      <c r="K117" s="3208"/>
      <c r="L117" s="3208"/>
      <c r="M117" s="1680"/>
      <c r="N117" s="1680"/>
      <c r="O117" s="1680"/>
      <c r="P117" s="1378"/>
      <c r="Q117" s="1378"/>
      <c r="R117" s="2833"/>
      <c r="S117" s="2833"/>
      <c r="T117" s="2833"/>
    </row>
    <row r="118" spans="1:20">
      <c r="A118" s="1598"/>
      <c r="B118" s="1601"/>
      <c r="C118" s="1614"/>
      <c r="D118" s="1614"/>
      <c r="E118" s="1614"/>
      <c r="F118" s="1601"/>
      <c r="G118" s="1647"/>
      <c r="H118" s="1669"/>
      <c r="J118" s="1378"/>
      <c r="K118" s="3208"/>
      <c r="L118" s="3208"/>
      <c r="M118" s="1680"/>
      <c r="N118" s="1680"/>
      <c r="O118" s="1680"/>
      <c r="P118" s="1378"/>
      <c r="Q118" s="1378"/>
      <c r="R118" s="2833"/>
      <c r="S118" s="2833"/>
      <c r="T118" s="2833"/>
    </row>
    <row r="119" spans="1:20">
      <c r="A119" s="1598"/>
      <c r="B119" s="1601"/>
      <c r="C119" s="1614"/>
      <c r="D119" s="1614"/>
      <c r="E119" s="1614"/>
      <c r="F119" s="1601"/>
      <c r="G119" s="1647"/>
      <c r="H119" s="1669"/>
      <c r="J119" s="1378"/>
      <c r="K119" s="3208"/>
      <c r="L119" s="3208"/>
      <c r="M119" s="1680"/>
      <c r="N119" s="1680"/>
      <c r="O119" s="1680"/>
      <c r="P119" s="1378"/>
      <c r="Q119" s="1378"/>
      <c r="R119" s="2833"/>
      <c r="S119" s="2833"/>
      <c r="T119" s="2833"/>
    </row>
    <row r="120" spans="1:20">
      <c r="A120" s="1598"/>
      <c r="B120" s="1601"/>
      <c r="C120" s="1614"/>
      <c r="D120" s="1614"/>
      <c r="E120" s="1614"/>
      <c r="F120" s="1601"/>
      <c r="G120" s="1647"/>
      <c r="H120" s="1669"/>
      <c r="J120" s="1378"/>
      <c r="K120" s="3208"/>
      <c r="L120" s="3208"/>
      <c r="M120" s="1680"/>
      <c r="N120" s="1680"/>
      <c r="O120" s="1680"/>
      <c r="P120" s="1378"/>
      <c r="Q120" s="1378"/>
      <c r="R120" s="2833"/>
      <c r="S120" s="2833"/>
      <c r="T120" s="2833"/>
    </row>
    <row r="121" spans="1:20">
      <c r="A121" s="1598"/>
      <c r="B121" s="1601"/>
      <c r="C121" s="1614"/>
      <c r="D121" s="1614"/>
      <c r="E121" s="1614"/>
      <c r="F121" s="1601"/>
      <c r="G121" s="1647"/>
      <c r="H121" s="1669"/>
      <c r="J121" s="1378"/>
      <c r="K121" s="3208"/>
      <c r="L121" s="3208"/>
      <c r="M121" s="1680"/>
      <c r="N121" s="1680"/>
      <c r="O121" s="1680"/>
      <c r="P121" s="1378"/>
      <c r="Q121" s="1378"/>
      <c r="R121" s="2833"/>
      <c r="S121" s="2833"/>
      <c r="T121" s="2833"/>
    </row>
    <row r="122" spans="1:20">
      <c r="A122" s="1598"/>
      <c r="B122" s="1601"/>
      <c r="C122" s="1614"/>
      <c r="D122" s="1614"/>
      <c r="E122" s="1614"/>
      <c r="F122" s="1601"/>
      <c r="G122" s="1647"/>
      <c r="H122" s="1669"/>
      <c r="J122" s="1378"/>
      <c r="K122" s="3208"/>
      <c r="L122" s="3208"/>
      <c r="M122" s="1680"/>
      <c r="N122" s="1680"/>
      <c r="O122" s="1680"/>
      <c r="P122" s="1378"/>
      <c r="Q122" s="1378"/>
      <c r="R122" s="2833"/>
      <c r="S122" s="2833"/>
      <c r="T122" s="2833"/>
    </row>
    <row r="123" spans="1:20">
      <c r="A123" s="1598"/>
      <c r="B123" s="1601"/>
      <c r="C123" s="1614"/>
      <c r="D123" s="1614"/>
      <c r="E123" s="1614"/>
      <c r="F123" s="1601"/>
      <c r="G123" s="1647"/>
      <c r="H123" s="1669"/>
      <c r="J123" s="1378"/>
      <c r="K123" s="3208"/>
      <c r="L123" s="3208"/>
      <c r="M123" s="1680"/>
      <c r="N123" s="1680"/>
      <c r="O123" s="1680"/>
      <c r="P123" s="1378"/>
      <c r="Q123" s="1378"/>
      <c r="R123" s="2833"/>
      <c r="S123" s="2833"/>
      <c r="T123" s="2833"/>
    </row>
    <row r="124" spans="1:20">
      <c r="A124" s="1598"/>
      <c r="B124" s="1601"/>
      <c r="C124" s="1614"/>
      <c r="D124" s="1614"/>
      <c r="E124" s="1614"/>
      <c r="F124" s="1601"/>
      <c r="G124" s="1647"/>
      <c r="H124" s="1669"/>
      <c r="J124" s="1378"/>
      <c r="K124" s="3208"/>
      <c r="L124" s="3208"/>
      <c r="M124" s="1680"/>
      <c r="N124" s="1680"/>
      <c r="O124" s="1680"/>
      <c r="P124" s="1378"/>
      <c r="Q124" s="1378"/>
      <c r="R124" s="2833"/>
      <c r="S124" s="2833"/>
      <c r="T124" s="2833"/>
    </row>
    <row r="125" spans="1:20">
      <c r="A125" s="1598"/>
      <c r="B125" s="1601"/>
      <c r="C125" s="1614"/>
      <c r="D125" s="1614"/>
      <c r="E125" s="1614"/>
      <c r="F125" s="1601"/>
      <c r="G125" s="1647"/>
      <c r="H125" s="1669"/>
      <c r="J125" s="1378"/>
      <c r="K125" s="3208"/>
      <c r="L125" s="3208"/>
      <c r="M125" s="1680"/>
      <c r="N125" s="1680"/>
      <c r="O125" s="1680"/>
      <c r="P125" s="1378"/>
      <c r="Q125" s="1378"/>
      <c r="R125" s="2833"/>
      <c r="S125" s="2833"/>
      <c r="T125" s="2833"/>
    </row>
    <row r="126" spans="1:20" ht="15.75" thickBot="1">
      <c r="A126" s="1670"/>
      <c r="B126" s="1671"/>
      <c r="C126" s="1672"/>
      <c r="D126" s="1672"/>
      <c r="E126" s="1672"/>
      <c r="F126" s="1671"/>
      <c r="G126" s="1673"/>
      <c r="H126" s="1674"/>
      <c r="J126" s="1378"/>
      <c r="K126" s="3208"/>
      <c r="L126" s="3208"/>
      <c r="M126" s="1680"/>
      <c r="N126" s="1680"/>
      <c r="O126" s="1680"/>
      <c r="P126" s="1378"/>
      <c r="Q126" s="1378"/>
      <c r="R126" s="2833"/>
      <c r="S126" s="2833"/>
      <c r="T126" s="2833"/>
    </row>
    <row r="127" spans="1:20">
      <c r="A127" s="1664" t="s">
        <v>4602</v>
      </c>
      <c r="B127" s="1681"/>
      <c r="C127" s="1614"/>
      <c r="D127" s="1614"/>
      <c r="E127" s="1614"/>
      <c r="F127" s="1601"/>
      <c r="G127" s="1647"/>
      <c r="H127" s="1647"/>
      <c r="J127" s="1378"/>
      <c r="K127" s="3208"/>
      <c r="L127" s="3208"/>
      <c r="M127" s="1680"/>
      <c r="N127" s="1680"/>
      <c r="O127" s="1680"/>
      <c r="P127" s="1378"/>
      <c r="Q127" s="1378"/>
      <c r="R127" s="2833"/>
      <c r="S127" s="2833"/>
      <c r="T127" s="2833"/>
    </row>
    <row r="128" spans="1:20">
      <c r="A128" s="1614" t="s">
        <v>998</v>
      </c>
      <c r="B128" s="1614"/>
      <c r="C128" s="1614"/>
      <c r="D128" s="1614"/>
      <c r="E128" s="1614"/>
      <c r="F128" s="1614"/>
      <c r="G128" s="1645"/>
      <c r="H128" s="1645"/>
      <c r="J128" s="1378"/>
      <c r="K128" s="3208"/>
      <c r="L128" s="3208"/>
      <c r="M128" s="1680"/>
      <c r="N128" s="1680"/>
      <c r="O128" s="1680"/>
      <c r="P128" s="1378"/>
      <c r="Q128" s="1378"/>
      <c r="R128" s="2833"/>
      <c r="S128" s="2833"/>
      <c r="T128" s="2833"/>
    </row>
    <row r="129" spans="1:20">
      <c r="A129" s="1614"/>
      <c r="B129" s="1614"/>
      <c r="C129" s="1614"/>
      <c r="D129" s="1614"/>
      <c r="E129" s="1614"/>
      <c r="F129" s="1614"/>
      <c r="G129" s="1645"/>
      <c r="H129" s="1645"/>
      <c r="J129" s="1378"/>
      <c r="K129" s="3208"/>
      <c r="L129" s="3208"/>
      <c r="M129" s="1680"/>
      <c r="N129" s="1680"/>
      <c r="O129" s="1680"/>
      <c r="P129" s="1378"/>
      <c r="Q129" s="1378"/>
      <c r="R129" s="2833"/>
      <c r="S129" s="2833"/>
      <c r="T129" s="2833"/>
    </row>
    <row r="130" spans="1:20" ht="15.75" thickBot="1">
      <c r="A130" s="1601"/>
      <c r="B130" s="1601"/>
      <c r="C130" s="1601"/>
      <c r="D130" s="1601"/>
      <c r="E130" s="1601"/>
      <c r="F130" s="1601"/>
      <c r="G130" s="1647"/>
      <c r="H130" s="1647"/>
      <c r="J130" s="1378"/>
      <c r="K130" s="3208"/>
      <c r="L130" s="3208"/>
      <c r="M130" s="1680"/>
      <c r="N130" s="1680"/>
      <c r="O130" s="1680"/>
      <c r="P130" s="1378"/>
      <c r="Q130" s="1378"/>
      <c r="R130" s="2833"/>
      <c r="S130" s="2833"/>
      <c r="T130" s="2833"/>
    </row>
    <row r="131" spans="1:20">
      <c r="A131" s="1648"/>
      <c r="B131" s="1593" t="s">
        <v>1759</v>
      </c>
      <c r="C131" s="1594" t="s">
        <v>1306</v>
      </c>
      <c r="D131" s="1595"/>
      <c r="E131" s="1595"/>
      <c r="F131" s="1593"/>
      <c r="G131" s="1593" t="s">
        <v>1682</v>
      </c>
      <c r="H131" s="1649" t="s">
        <v>1683</v>
      </c>
      <c r="J131" s="1378"/>
      <c r="K131" s="3208"/>
      <c r="L131" s="3208"/>
      <c r="M131" s="1680"/>
      <c r="N131" s="1680"/>
      <c r="O131" s="1680"/>
      <c r="P131" s="1378"/>
      <c r="Q131" s="1378"/>
      <c r="R131" s="2833"/>
      <c r="S131" s="2833"/>
      <c r="T131" s="2833"/>
    </row>
    <row r="132" spans="1:20">
      <c r="A132" s="1598"/>
      <c r="B132" s="1599" t="str">
        <f>'Data Sheet'!$C$25</f>
        <v xml:space="preserve">Niagara Mohawk Power Corporation </v>
      </c>
      <c r="C132" s="1600" t="s">
        <v>1307</v>
      </c>
      <c r="D132" s="1601" t="s">
        <v>4700</v>
      </c>
      <c r="E132" s="1601"/>
      <c r="F132" s="1650" t="s">
        <v>1309</v>
      </c>
      <c r="G132" s="1650" t="s">
        <v>1684</v>
      </c>
      <c r="H132" s="1603"/>
      <c r="J132" s="1378"/>
      <c r="K132" s="3208"/>
      <c r="L132" s="3208"/>
      <c r="M132" s="1680"/>
      <c r="N132" s="1680"/>
      <c r="O132" s="1680"/>
      <c r="P132" s="1378"/>
      <c r="Q132" s="1378"/>
      <c r="R132" s="2833"/>
      <c r="S132" s="2833"/>
      <c r="T132" s="2833"/>
    </row>
    <row r="133" spans="1:20">
      <c r="A133" s="1604"/>
      <c r="B133" s="1605"/>
      <c r="C133" s="1606" t="s">
        <v>1310</v>
      </c>
      <c r="D133" s="1605" t="s">
        <v>1308</v>
      </c>
      <c r="E133" s="1605"/>
      <c r="F133" s="1651" t="s">
        <v>1311</v>
      </c>
      <c r="G133" s="1652" t="str">
        <f>'Data Sheet'!$C$40</f>
        <v>May 9, 2016</v>
      </c>
      <c r="H133" s="1653" t="str">
        <f>'Data Sheet'!$C$38</f>
        <v>December 31, 2015</v>
      </c>
      <c r="J133" s="1378"/>
      <c r="K133" s="3208"/>
      <c r="L133" s="3208"/>
      <c r="M133" s="1680"/>
      <c r="N133" s="1680"/>
      <c r="O133" s="1680"/>
      <c r="P133" s="1378"/>
      <c r="Q133" s="1378"/>
      <c r="R133" s="2833"/>
      <c r="S133" s="2833"/>
      <c r="T133" s="2833"/>
    </row>
    <row r="134" spans="1:20" ht="15.75">
      <c r="A134" s="1610" t="s">
        <v>999</v>
      </c>
      <c r="B134" s="1611"/>
      <c r="C134" s="1611"/>
      <c r="D134" s="1611"/>
      <c r="E134" s="1611"/>
      <c r="F134" s="1611"/>
      <c r="G134" s="1611"/>
      <c r="H134" s="1612"/>
      <c r="J134" s="3210"/>
      <c r="K134" s="3208"/>
      <c r="L134" s="3208"/>
      <c r="M134" s="1680"/>
      <c r="N134" s="1680"/>
      <c r="O134" s="1680"/>
      <c r="P134" s="1378"/>
      <c r="Q134" s="1378"/>
      <c r="R134" s="2833"/>
      <c r="S134" s="2833"/>
      <c r="T134" s="2833"/>
    </row>
    <row r="135" spans="1:20">
      <c r="A135" s="1655"/>
      <c r="B135" s="1614"/>
      <c r="C135" s="1614"/>
      <c r="D135" s="1614"/>
      <c r="E135" s="1614"/>
      <c r="F135" s="1615" t="s">
        <v>1695</v>
      </c>
      <c r="G135" s="1615" t="s">
        <v>1792</v>
      </c>
      <c r="H135" s="1616" t="s">
        <v>1792</v>
      </c>
      <c r="J135" s="1378"/>
      <c r="K135" s="3208"/>
      <c r="L135" s="3208"/>
      <c r="M135" s="1680"/>
      <c r="N135" s="1680"/>
      <c r="O135" s="1680"/>
      <c r="P135" s="1378"/>
      <c r="Q135" s="1378"/>
      <c r="R135" s="2833"/>
      <c r="S135" s="2833"/>
      <c r="T135" s="2833"/>
    </row>
    <row r="136" spans="1:20">
      <c r="A136" s="1655" t="s">
        <v>1688</v>
      </c>
      <c r="B136" s="1614" t="s">
        <v>269</v>
      </c>
      <c r="C136" s="1614"/>
      <c r="D136" s="1614"/>
      <c r="E136" s="1614"/>
      <c r="F136" s="1615" t="s">
        <v>2950</v>
      </c>
      <c r="G136" s="1615" t="s">
        <v>1793</v>
      </c>
      <c r="H136" s="1616" t="s">
        <v>2473</v>
      </c>
      <c r="J136" s="1378"/>
      <c r="K136" s="3208"/>
      <c r="L136" s="3208"/>
      <c r="M136" s="1680"/>
      <c r="N136" s="1680"/>
      <c r="O136" s="1680"/>
      <c r="P136" s="1378"/>
      <c r="Q136" s="1378"/>
      <c r="R136" s="2833"/>
      <c r="S136" s="2833"/>
      <c r="T136" s="2833"/>
    </row>
    <row r="137" spans="1:20">
      <c r="A137" s="1620" t="s">
        <v>1691</v>
      </c>
      <c r="B137" s="1611" t="s">
        <v>2952</v>
      </c>
      <c r="C137" s="1611"/>
      <c r="D137" s="1611"/>
      <c r="E137" s="1611"/>
      <c r="F137" s="1618" t="s">
        <v>2953</v>
      </c>
      <c r="G137" s="1618" t="s">
        <v>2954</v>
      </c>
      <c r="H137" s="1619" t="s">
        <v>2955</v>
      </c>
      <c r="J137" s="1378"/>
      <c r="K137" s="3208"/>
      <c r="L137" s="3208"/>
      <c r="M137" s="1680"/>
      <c r="N137" s="1680"/>
      <c r="O137" s="1680"/>
      <c r="P137" s="1378"/>
      <c r="Q137" s="1378"/>
      <c r="R137" s="2833"/>
      <c r="S137" s="2833"/>
      <c r="T137" s="2833"/>
    </row>
    <row r="138" spans="1:20" ht="15.75">
      <c r="A138" s="1620" t="s">
        <v>2474</v>
      </c>
      <c r="B138" s="1621" t="s">
        <v>1000</v>
      </c>
      <c r="C138" s="1611"/>
      <c r="D138" s="1611"/>
      <c r="E138" s="1611"/>
      <c r="F138" s="1675"/>
      <c r="G138" s="1622"/>
      <c r="H138" s="1623"/>
      <c r="J138" s="1378"/>
      <c r="K138" s="3208"/>
      <c r="L138" s="3208"/>
      <c r="M138" s="1680"/>
      <c r="N138" s="1680"/>
      <c r="O138" s="1680"/>
      <c r="P138" s="1378"/>
      <c r="Q138" s="1378"/>
      <c r="R138" s="2833"/>
      <c r="S138" s="2833"/>
      <c r="T138" s="2833"/>
    </row>
    <row r="139" spans="1:20">
      <c r="A139" s="1620" t="s">
        <v>2476</v>
      </c>
      <c r="B139" s="1624" t="s">
        <v>1001</v>
      </c>
      <c r="C139" s="1611"/>
      <c r="D139" s="1611"/>
      <c r="E139" s="1611"/>
      <c r="F139" s="1606" t="s">
        <v>1620</v>
      </c>
      <c r="G139" s="2848">
        <v>187364863</v>
      </c>
      <c r="H139" s="2849">
        <v>187364863</v>
      </c>
      <c r="J139" s="3210"/>
      <c r="K139" s="3208"/>
      <c r="L139" s="3208"/>
      <c r="M139" s="1680"/>
      <c r="N139" s="1680"/>
      <c r="O139" s="1680"/>
      <c r="P139" s="1378"/>
      <c r="Q139" s="1378"/>
      <c r="R139" s="2833"/>
      <c r="S139" s="2833"/>
      <c r="T139" s="2833"/>
    </row>
    <row r="140" spans="1:20">
      <c r="A140" s="1620" t="s">
        <v>2478</v>
      </c>
      <c r="B140" s="1624" t="s">
        <v>1002</v>
      </c>
      <c r="C140" s="1611"/>
      <c r="D140" s="1611"/>
      <c r="E140" s="1611"/>
      <c r="F140" s="1606" t="s">
        <v>1620</v>
      </c>
      <c r="G140" s="2848">
        <v>28984701</v>
      </c>
      <c r="H140" s="2849">
        <v>28984701</v>
      </c>
      <c r="J140" s="1378"/>
      <c r="K140" s="3208"/>
      <c r="L140" s="3208"/>
      <c r="M140" s="1680"/>
      <c r="N140" s="1680"/>
      <c r="O140" s="1680"/>
      <c r="P140" s="1378"/>
      <c r="Q140" s="1378"/>
      <c r="R140" s="2833"/>
      <c r="S140" s="2833"/>
      <c r="T140" s="2833"/>
    </row>
    <row r="141" spans="1:20">
      <c r="A141" s="1620" t="s">
        <v>2480</v>
      </c>
      <c r="B141" s="1624" t="s">
        <v>1003</v>
      </c>
      <c r="C141" s="1611"/>
      <c r="D141" s="1611"/>
      <c r="E141" s="1611"/>
      <c r="F141" s="1677"/>
      <c r="G141" s="2848">
        <v>0</v>
      </c>
      <c r="H141" s="2849">
        <v>0</v>
      </c>
      <c r="J141" s="1378"/>
      <c r="K141" s="3208"/>
      <c r="L141" s="3208"/>
      <c r="M141" s="1680"/>
      <c r="N141" s="1680"/>
      <c r="O141" s="1680"/>
      <c r="P141" s="1378"/>
      <c r="Q141" s="1378"/>
      <c r="R141" s="2833"/>
      <c r="S141" s="2833"/>
      <c r="T141" s="2833"/>
    </row>
    <row r="142" spans="1:20">
      <c r="A142" s="1620" t="s">
        <v>1804</v>
      </c>
      <c r="B142" s="1624" t="s">
        <v>1004</v>
      </c>
      <c r="C142" s="1611"/>
      <c r="D142" s="1611"/>
      <c r="E142" s="1611"/>
      <c r="F142" s="1677"/>
      <c r="G142" s="2848">
        <v>0</v>
      </c>
      <c r="H142" s="2849">
        <v>0</v>
      </c>
      <c r="J142" s="1378"/>
      <c r="K142" s="3208"/>
      <c r="L142" s="3208"/>
      <c r="M142" s="1680"/>
      <c r="N142" s="1680"/>
      <c r="O142" s="1680"/>
      <c r="P142" s="1378"/>
      <c r="Q142" s="1378"/>
      <c r="R142" s="2833"/>
      <c r="S142" s="2833"/>
      <c r="T142" s="2833"/>
    </row>
    <row r="143" spans="1:20">
      <c r="A143" s="1620" t="s">
        <v>1806</v>
      </c>
      <c r="B143" s="1624" t="s">
        <v>1005</v>
      </c>
      <c r="C143" s="1611"/>
      <c r="D143" s="1611"/>
      <c r="E143" s="1611"/>
      <c r="F143" s="1677"/>
      <c r="G143" s="2848">
        <v>0</v>
      </c>
      <c r="H143" s="2849">
        <v>0</v>
      </c>
      <c r="J143" s="1378"/>
      <c r="K143" s="3208"/>
      <c r="L143" s="3208"/>
      <c r="M143" s="1680"/>
      <c r="N143" s="1680"/>
      <c r="O143" s="1680"/>
      <c r="P143" s="1378"/>
      <c r="Q143" s="1378"/>
      <c r="R143" s="2833"/>
      <c r="S143" s="2833"/>
      <c r="T143" s="2833"/>
    </row>
    <row r="144" spans="1:20">
      <c r="A144" s="1620" t="s">
        <v>1809</v>
      </c>
      <c r="B144" s="1624" t="s">
        <v>1716</v>
      </c>
      <c r="C144" s="1611"/>
      <c r="D144" s="1611"/>
      <c r="E144" s="1611"/>
      <c r="F144" s="1606">
        <v>253</v>
      </c>
      <c r="G144" s="2848">
        <v>1722184715.6099999</v>
      </c>
      <c r="H144" s="2849">
        <v>1722516285.6099999</v>
      </c>
      <c r="J144" s="1378"/>
      <c r="K144" s="3208"/>
      <c r="L144" s="3208"/>
      <c r="M144" s="1680"/>
      <c r="N144" s="1680"/>
      <c r="O144" s="1680"/>
      <c r="P144" s="1378"/>
      <c r="Q144" s="1378"/>
      <c r="R144" s="2833"/>
      <c r="S144" s="2833"/>
      <c r="T144" s="2833"/>
    </row>
    <row r="145" spans="1:20">
      <c r="A145" s="1620" t="s">
        <v>1811</v>
      </c>
      <c r="B145" s="1624" t="s">
        <v>2356</v>
      </c>
      <c r="C145" s="1611"/>
      <c r="D145" s="1611"/>
      <c r="E145" s="1611"/>
      <c r="F145" s="1677"/>
      <c r="G145" s="2848">
        <v>0</v>
      </c>
      <c r="H145" s="2849">
        <v>0</v>
      </c>
      <c r="J145" s="1378"/>
      <c r="K145" s="3208"/>
      <c r="L145" s="3208"/>
      <c r="M145" s="1680"/>
      <c r="N145" s="1680"/>
      <c r="O145" s="1680"/>
      <c r="P145" s="1378"/>
      <c r="Q145" s="1378"/>
      <c r="R145" s="2833"/>
      <c r="S145" s="2833"/>
      <c r="T145" s="2833"/>
    </row>
    <row r="146" spans="1:20">
      <c r="A146" s="1620" t="s">
        <v>1813</v>
      </c>
      <c r="B146" s="1624" t="s">
        <v>2357</v>
      </c>
      <c r="C146" s="1611"/>
      <c r="D146" s="1611"/>
      <c r="E146" s="1611"/>
      <c r="F146" s="1677"/>
      <c r="G146" s="2848">
        <v>0</v>
      </c>
      <c r="H146" s="2849">
        <v>0</v>
      </c>
      <c r="J146" s="1378"/>
      <c r="K146" s="3208"/>
      <c r="L146" s="3208"/>
      <c r="M146" s="1680"/>
      <c r="N146" s="1680"/>
      <c r="O146" s="1680"/>
      <c r="P146" s="1378"/>
      <c r="Q146" s="1378"/>
      <c r="R146" s="2833"/>
      <c r="S146" s="2833"/>
      <c r="T146" s="2833"/>
    </row>
    <row r="147" spans="1:20">
      <c r="A147" s="1620" t="s">
        <v>1815</v>
      </c>
      <c r="B147" s="1624" t="s">
        <v>2358</v>
      </c>
      <c r="C147" s="1611"/>
      <c r="D147" s="1611"/>
      <c r="E147" s="1611"/>
      <c r="F147" s="1606">
        <v>254</v>
      </c>
      <c r="G147" s="2848">
        <v>0</v>
      </c>
      <c r="H147" s="2849">
        <v>0</v>
      </c>
      <c r="J147" s="1378"/>
      <c r="K147" s="3208"/>
      <c r="L147" s="3208"/>
      <c r="M147" s="1680"/>
      <c r="N147" s="1680"/>
      <c r="O147" s="1680"/>
      <c r="P147" s="1378"/>
      <c r="Q147" s="1378"/>
      <c r="R147" s="2833"/>
      <c r="S147" s="2833"/>
      <c r="T147" s="2833"/>
    </row>
    <row r="148" spans="1:20">
      <c r="A148" s="1620" t="s">
        <v>1817</v>
      </c>
      <c r="B148" s="1624" t="s">
        <v>2359</v>
      </c>
      <c r="C148" s="1611"/>
      <c r="D148" s="1611"/>
      <c r="E148" s="1611"/>
      <c r="F148" s="1606" t="s">
        <v>493</v>
      </c>
      <c r="G148" s="2848">
        <v>1113674336</v>
      </c>
      <c r="H148" s="2849">
        <v>1302862789</v>
      </c>
      <c r="J148" s="1378"/>
      <c r="K148" s="3208"/>
      <c r="L148" s="3208"/>
      <c r="M148" s="1680"/>
      <c r="N148" s="1680"/>
      <c r="O148" s="1680"/>
      <c r="P148" s="1378"/>
      <c r="Q148" s="1378"/>
      <c r="R148" s="2833"/>
      <c r="S148" s="2833"/>
      <c r="T148" s="2833"/>
    </row>
    <row r="149" spans="1:20">
      <c r="A149" s="1620" t="s">
        <v>1819</v>
      </c>
      <c r="B149" s="1624" t="s">
        <v>2360</v>
      </c>
      <c r="C149" s="1611"/>
      <c r="D149" s="1611"/>
      <c r="E149" s="1611"/>
      <c r="F149" s="1606" t="s">
        <v>493</v>
      </c>
      <c r="G149" s="2848">
        <v>-2529828</v>
      </c>
      <c r="H149" s="2849">
        <v>-2600619</v>
      </c>
      <c r="J149" s="1378"/>
      <c r="K149" s="3208"/>
      <c r="L149" s="3208"/>
      <c r="M149" s="1680"/>
      <c r="N149" s="1680"/>
      <c r="O149" s="1680"/>
      <c r="P149" s="1378"/>
      <c r="Q149" s="1378"/>
      <c r="R149" s="2833"/>
      <c r="S149" s="2833"/>
      <c r="T149" s="2833"/>
    </row>
    <row r="150" spans="1:20">
      <c r="A150" s="1620" t="s">
        <v>1821</v>
      </c>
      <c r="B150" s="1624" t="s">
        <v>2361</v>
      </c>
      <c r="C150" s="1611"/>
      <c r="D150" s="1611"/>
      <c r="E150" s="1611"/>
      <c r="F150" s="1606" t="s">
        <v>1620</v>
      </c>
      <c r="G150" s="2848">
        <v>0</v>
      </c>
      <c r="H150" s="2849">
        <v>0</v>
      </c>
      <c r="J150" s="1378"/>
      <c r="K150" s="3208"/>
      <c r="L150" s="3208"/>
      <c r="M150" s="1680"/>
      <c r="N150" s="1680"/>
      <c r="O150" s="1680"/>
      <c r="P150" s="1378"/>
      <c r="Q150" s="1378"/>
      <c r="R150" s="2833"/>
      <c r="S150" s="2833"/>
      <c r="T150" s="2833"/>
    </row>
    <row r="151" spans="1:20">
      <c r="A151" s="1631" t="s">
        <v>1823</v>
      </c>
      <c r="B151" s="1632" t="s">
        <v>3813</v>
      </c>
      <c r="C151" s="1633"/>
      <c r="D151" s="1633"/>
      <c r="E151" s="1633"/>
      <c r="F151" s="1659" t="s">
        <v>3814</v>
      </c>
      <c r="G151" s="2848">
        <v>1636263</v>
      </c>
      <c r="H151" s="2849">
        <v>991682</v>
      </c>
      <c r="J151" s="1378"/>
      <c r="K151" s="3208"/>
      <c r="L151" s="3208"/>
      <c r="M151" s="1680"/>
      <c r="N151" s="1680"/>
      <c r="O151" s="1680"/>
      <c r="P151" s="1378"/>
      <c r="Q151" s="1378"/>
      <c r="R151" s="2833"/>
      <c r="S151" s="2833"/>
      <c r="T151" s="2833"/>
    </row>
    <row r="152" spans="1:20">
      <c r="A152" s="1631" t="s">
        <v>1825</v>
      </c>
      <c r="B152" s="1632" t="s">
        <v>4517</v>
      </c>
      <c r="C152" s="1633"/>
      <c r="D152" s="1633"/>
      <c r="E152" s="1633"/>
      <c r="F152" s="1659" t="s">
        <v>969</v>
      </c>
      <c r="G152" s="3184">
        <f>SUM(G139:G145)-G146-G147+SUM(G148:G149)-G150+G151</f>
        <v>3051315050.6099997</v>
      </c>
      <c r="H152" s="3185">
        <f>SUM(H139:H145)-H146-H147+SUM(H148:H149)-H150+H151</f>
        <v>3240119701.6099997</v>
      </c>
      <c r="J152" s="1378"/>
      <c r="K152" s="3208"/>
      <c r="L152" s="3208"/>
      <c r="M152" s="1680"/>
      <c r="N152" s="1680"/>
      <c r="O152" s="1680"/>
      <c r="P152" s="1378"/>
      <c r="Q152" s="1378"/>
      <c r="R152" s="2833"/>
      <c r="S152" s="2833"/>
      <c r="T152" s="2833"/>
    </row>
    <row r="153" spans="1:20" ht="15.75">
      <c r="A153" s="1631" t="s">
        <v>1827</v>
      </c>
      <c r="B153" s="1621" t="s">
        <v>2362</v>
      </c>
      <c r="C153" s="1611"/>
      <c r="D153" s="1611"/>
      <c r="E153" s="1611"/>
      <c r="F153" s="1675"/>
      <c r="G153" s="1622"/>
      <c r="H153" s="1623"/>
      <c r="J153" s="1378"/>
      <c r="K153" s="3208"/>
      <c r="L153" s="3208"/>
      <c r="M153" s="1680"/>
      <c r="N153" s="1680"/>
      <c r="O153" s="1680"/>
      <c r="P153" s="1378"/>
      <c r="Q153" s="1378"/>
      <c r="R153" s="2833"/>
      <c r="S153" s="2833"/>
      <c r="T153" s="2833"/>
    </row>
    <row r="154" spans="1:20">
      <c r="A154" s="1631" t="s">
        <v>1829</v>
      </c>
      <c r="B154" s="1624" t="s">
        <v>2363</v>
      </c>
      <c r="C154" s="1611"/>
      <c r="D154" s="1611"/>
      <c r="E154" s="1611"/>
      <c r="F154" s="1606" t="s">
        <v>1625</v>
      </c>
      <c r="G154" s="1630">
        <v>2540705000</v>
      </c>
      <c r="H154" s="1629">
        <v>2465705000</v>
      </c>
      <c r="J154" s="1378"/>
      <c r="K154" s="3208"/>
      <c r="L154" s="3208"/>
      <c r="M154" s="1680"/>
      <c r="N154" s="1680"/>
      <c r="O154" s="1680"/>
      <c r="P154" s="1378"/>
      <c r="Q154" s="1378"/>
      <c r="R154" s="2833"/>
      <c r="S154" s="2833"/>
      <c r="T154" s="2833"/>
    </row>
    <row r="155" spans="1:20">
      <c r="A155" s="1631" t="s">
        <v>1831</v>
      </c>
      <c r="B155" s="1624" t="s">
        <v>2364</v>
      </c>
      <c r="C155" s="1611"/>
      <c r="D155" s="1611"/>
      <c r="E155" s="1611"/>
      <c r="F155" s="1606" t="s">
        <v>1625</v>
      </c>
      <c r="G155" s="2848">
        <v>0</v>
      </c>
      <c r="H155" s="2849">
        <v>0</v>
      </c>
      <c r="J155" s="1378"/>
      <c r="K155" s="3208"/>
      <c r="L155" s="3208"/>
      <c r="M155" s="1680"/>
      <c r="N155" s="1680"/>
      <c r="O155" s="1680"/>
      <c r="P155" s="1378"/>
      <c r="Q155" s="1378"/>
      <c r="R155" s="2833"/>
      <c r="S155" s="2833"/>
      <c r="T155" s="2833"/>
    </row>
    <row r="156" spans="1:20">
      <c r="A156" s="1631" t="s">
        <v>1833</v>
      </c>
      <c r="B156" s="1624" t="s">
        <v>2365</v>
      </c>
      <c r="C156" s="1611"/>
      <c r="D156" s="1611"/>
      <c r="E156" s="1611"/>
      <c r="F156" s="1606" t="s">
        <v>1625</v>
      </c>
      <c r="G156" s="2848">
        <v>0</v>
      </c>
      <c r="H156" s="2849">
        <v>0</v>
      </c>
      <c r="J156" s="1378"/>
      <c r="K156" s="3208"/>
      <c r="L156" s="3208"/>
      <c r="M156" s="1680"/>
      <c r="N156" s="1680"/>
      <c r="O156" s="1680"/>
      <c r="P156" s="1378"/>
      <c r="Q156" s="1378"/>
      <c r="R156" s="2833"/>
      <c r="S156" s="2833"/>
      <c r="T156" s="2833"/>
    </row>
    <row r="157" spans="1:20">
      <c r="A157" s="1631" t="s">
        <v>1835</v>
      </c>
      <c r="B157" s="1624" t="s">
        <v>2366</v>
      </c>
      <c r="C157" s="1611"/>
      <c r="D157" s="1611"/>
      <c r="E157" s="1611"/>
      <c r="F157" s="1606" t="s">
        <v>1625</v>
      </c>
      <c r="G157" s="1630">
        <v>413760000</v>
      </c>
      <c r="H157" s="1629">
        <v>313760000</v>
      </c>
      <c r="J157" s="1378"/>
      <c r="K157" s="3208"/>
      <c r="L157" s="3208"/>
      <c r="M157" s="1680"/>
      <c r="N157" s="1680"/>
      <c r="O157" s="1680"/>
      <c r="P157" s="1378"/>
      <c r="Q157" s="1378"/>
      <c r="R157" s="2833"/>
      <c r="S157" s="2833"/>
      <c r="T157" s="2833"/>
    </row>
    <row r="158" spans="1:20">
      <c r="A158" s="1631" t="s">
        <v>1837</v>
      </c>
      <c r="B158" s="1624" t="s">
        <v>2367</v>
      </c>
      <c r="C158" s="1611"/>
      <c r="D158" s="1611"/>
      <c r="E158" s="1611"/>
      <c r="F158" s="1606" t="s">
        <v>969</v>
      </c>
      <c r="G158" s="2848">
        <v>0</v>
      </c>
      <c r="H158" s="2849">
        <v>0</v>
      </c>
      <c r="J158" s="1378"/>
      <c r="K158" s="3208"/>
      <c r="L158" s="3208"/>
      <c r="M158" s="1680"/>
      <c r="N158" s="1680"/>
      <c r="O158" s="1680"/>
      <c r="P158" s="1378"/>
      <c r="Q158" s="1378"/>
      <c r="R158" s="2833"/>
      <c r="S158" s="2833"/>
      <c r="T158" s="2833"/>
    </row>
    <row r="159" spans="1:20">
      <c r="A159" s="1631" t="s">
        <v>1839</v>
      </c>
      <c r="B159" s="1624" t="s">
        <v>2368</v>
      </c>
      <c r="C159" s="1611"/>
      <c r="D159" s="1611"/>
      <c r="E159" s="1611"/>
      <c r="F159" s="1606" t="s">
        <v>969</v>
      </c>
      <c r="G159" s="1630">
        <v>8814</v>
      </c>
      <c r="H159" s="1629">
        <v>8116</v>
      </c>
      <c r="J159" s="1378"/>
      <c r="K159" s="3208"/>
      <c r="L159" s="3208"/>
      <c r="M159" s="1680"/>
      <c r="N159" s="1680"/>
      <c r="O159" s="1680"/>
      <c r="P159" s="1378"/>
      <c r="Q159" s="1378"/>
      <c r="R159" s="2833"/>
      <c r="S159" s="2833"/>
      <c r="T159" s="2833"/>
    </row>
    <row r="160" spans="1:20">
      <c r="A160" s="1631" t="s">
        <v>1840</v>
      </c>
      <c r="B160" s="1632" t="s">
        <v>4516</v>
      </c>
      <c r="C160" s="1633"/>
      <c r="D160" s="1633"/>
      <c r="E160" s="1633"/>
      <c r="F160" s="1606" t="s">
        <v>969</v>
      </c>
      <c r="G160" s="1630">
        <f>G154-G155+SUM(G156:G158)-G159</f>
        <v>2954456186</v>
      </c>
      <c r="H160" s="1629">
        <f>H154-H155+SUM(H156:H158)-H159</f>
        <v>2779456884</v>
      </c>
      <c r="J160" s="1378"/>
      <c r="K160" s="3208"/>
      <c r="L160" s="3208"/>
      <c r="M160" s="1680"/>
      <c r="N160" s="1680"/>
      <c r="O160" s="1680"/>
      <c r="P160" s="1378"/>
      <c r="Q160" s="1378"/>
      <c r="R160" s="2833"/>
      <c r="S160" s="2833"/>
      <c r="T160" s="2833"/>
    </row>
    <row r="161" spans="1:20" ht="15.75">
      <c r="A161" s="1631" t="s">
        <v>1842</v>
      </c>
      <c r="B161" s="1621" t="s">
        <v>2369</v>
      </c>
      <c r="C161" s="1611"/>
      <c r="D161" s="1611"/>
      <c r="E161" s="1611"/>
      <c r="F161" s="1675"/>
      <c r="G161" s="1622"/>
      <c r="H161" s="1623"/>
      <c r="J161" s="1378"/>
      <c r="K161" s="3208"/>
      <c r="L161" s="3208"/>
      <c r="M161" s="1680"/>
      <c r="N161" s="1680"/>
      <c r="O161" s="1680"/>
      <c r="P161" s="1378"/>
      <c r="Q161" s="1378"/>
      <c r="R161" s="2833"/>
      <c r="S161" s="2833"/>
      <c r="T161" s="2833"/>
    </row>
    <row r="162" spans="1:20">
      <c r="A162" s="1631" t="s">
        <v>1844</v>
      </c>
      <c r="B162" s="1624" t="s">
        <v>2370</v>
      </c>
      <c r="C162" s="1611"/>
      <c r="D162" s="1611"/>
      <c r="E162" s="1611"/>
      <c r="F162" s="1606" t="s">
        <v>969</v>
      </c>
      <c r="G162" s="2848">
        <v>0</v>
      </c>
      <c r="H162" s="2849">
        <v>0</v>
      </c>
      <c r="J162" s="1378"/>
      <c r="K162" s="3208"/>
      <c r="L162" s="3208"/>
      <c r="M162" s="1680"/>
      <c r="N162" s="1680"/>
      <c r="O162" s="1680"/>
      <c r="P162" s="1378"/>
      <c r="Q162" s="1378"/>
      <c r="R162" s="2833"/>
      <c r="S162" s="2833"/>
      <c r="T162" s="2833"/>
    </row>
    <row r="163" spans="1:20">
      <c r="A163" s="1631" t="s">
        <v>1846</v>
      </c>
      <c r="B163" s="1624" t="s">
        <v>2371</v>
      </c>
      <c r="C163" s="1611"/>
      <c r="D163" s="1611"/>
      <c r="E163" s="1611"/>
      <c r="F163" s="1606" t="s">
        <v>969</v>
      </c>
      <c r="G163" s="1630">
        <v>-2225</v>
      </c>
      <c r="H163" s="2849">
        <v>0</v>
      </c>
      <c r="J163" s="1378"/>
      <c r="K163" s="3208"/>
      <c r="L163" s="3208"/>
      <c r="M163" s="1680"/>
      <c r="N163" s="1680"/>
      <c r="O163" s="1680"/>
      <c r="P163" s="1378"/>
      <c r="Q163" s="1378"/>
      <c r="R163" s="2833"/>
      <c r="S163" s="2833"/>
      <c r="T163" s="2833"/>
    </row>
    <row r="164" spans="1:20">
      <c r="A164" s="1631" t="s">
        <v>1848</v>
      </c>
      <c r="B164" s="1624" t="s">
        <v>2372</v>
      </c>
      <c r="C164" s="1611"/>
      <c r="D164" s="1611"/>
      <c r="E164" s="1611"/>
      <c r="F164" s="1606" t="s">
        <v>969</v>
      </c>
      <c r="G164" s="1630">
        <v>23187574</v>
      </c>
      <c r="H164" s="1629">
        <v>23048176</v>
      </c>
      <c r="J164" s="1378"/>
      <c r="K164" s="3208"/>
      <c r="L164" s="3208"/>
      <c r="M164" s="1680"/>
      <c r="N164" s="1680"/>
      <c r="O164" s="1680"/>
      <c r="P164" s="1378"/>
      <c r="Q164" s="1378"/>
      <c r="R164" s="2833"/>
      <c r="S164" s="2833"/>
      <c r="T164" s="2833"/>
    </row>
    <row r="165" spans="1:20">
      <c r="A165" s="1631" t="s">
        <v>1850</v>
      </c>
      <c r="B165" s="1624" t="s">
        <v>2373</v>
      </c>
      <c r="C165" s="1611"/>
      <c r="D165" s="1611"/>
      <c r="E165" s="1611"/>
      <c r="F165" s="1606" t="s">
        <v>969</v>
      </c>
      <c r="G165" s="2848">
        <v>0</v>
      </c>
      <c r="H165" s="2849">
        <v>0</v>
      </c>
      <c r="J165" s="1378"/>
      <c r="K165" s="3208"/>
      <c r="L165" s="3208"/>
      <c r="M165" s="1680"/>
      <c r="N165" s="1680"/>
      <c r="O165" s="1680"/>
      <c r="P165" s="1378"/>
      <c r="Q165" s="1378"/>
      <c r="R165" s="2833"/>
      <c r="S165" s="2833"/>
      <c r="T165" s="2833"/>
    </row>
    <row r="166" spans="1:20">
      <c r="A166" s="1631" t="s">
        <v>1852</v>
      </c>
      <c r="B166" s="1624" t="s">
        <v>2374</v>
      </c>
      <c r="C166" s="1611"/>
      <c r="D166" s="1611"/>
      <c r="E166" s="1611"/>
      <c r="F166" s="1606" t="s">
        <v>969</v>
      </c>
      <c r="G166" s="2848">
        <v>0</v>
      </c>
      <c r="H166" s="2849">
        <v>0</v>
      </c>
      <c r="J166" s="1378"/>
      <c r="K166" s="3208"/>
      <c r="L166" s="3208"/>
      <c r="M166" s="1680"/>
      <c r="N166" s="1680"/>
      <c r="O166" s="1680"/>
      <c r="P166" s="1378"/>
      <c r="Q166" s="1378"/>
      <c r="R166" s="2833"/>
      <c r="S166" s="2833"/>
      <c r="T166" s="2833"/>
    </row>
    <row r="167" spans="1:20">
      <c r="A167" s="1631" t="s">
        <v>1854</v>
      </c>
      <c r="B167" s="1624" t="s">
        <v>2375</v>
      </c>
      <c r="C167" s="1611"/>
      <c r="D167" s="1611"/>
      <c r="E167" s="1611"/>
      <c r="F167" s="1606" t="s">
        <v>969</v>
      </c>
      <c r="G167" s="2848">
        <v>0</v>
      </c>
      <c r="H167" s="2849">
        <v>0</v>
      </c>
      <c r="J167" s="1378"/>
      <c r="K167" s="3208"/>
      <c r="L167" s="3208"/>
      <c r="M167" s="1680"/>
      <c r="N167" s="1680"/>
      <c r="O167" s="1680"/>
      <c r="P167" s="1378"/>
      <c r="Q167" s="1378"/>
      <c r="R167" s="2833"/>
      <c r="S167" s="2833"/>
      <c r="T167" s="2833"/>
    </row>
    <row r="168" spans="1:20">
      <c r="A168" s="1631" t="s">
        <v>195</v>
      </c>
      <c r="B168" s="1632" t="s">
        <v>3815</v>
      </c>
      <c r="C168" s="1633"/>
      <c r="D168" s="1633"/>
      <c r="E168" s="1633"/>
      <c r="F168" s="1659"/>
      <c r="G168" s="1662">
        <v>30199081</v>
      </c>
      <c r="H168" s="1663">
        <v>34846892</v>
      </c>
      <c r="J168" s="1378"/>
      <c r="K168" s="3208"/>
      <c r="L168" s="3208"/>
      <c r="M168" s="1680"/>
      <c r="N168" s="1680"/>
      <c r="O168" s="1680"/>
      <c r="P168" s="1378"/>
      <c r="Q168" s="1378"/>
      <c r="R168" s="2833"/>
      <c r="S168" s="2833"/>
      <c r="T168" s="2833"/>
    </row>
    <row r="169" spans="1:20">
      <c r="A169" s="1631" t="s">
        <v>197</v>
      </c>
      <c r="B169" s="1632" t="s">
        <v>3816</v>
      </c>
      <c r="C169" s="1633"/>
      <c r="D169" s="1633"/>
      <c r="E169" s="1633"/>
      <c r="F169" s="1659"/>
      <c r="G169" s="2848">
        <v>0</v>
      </c>
      <c r="H169" s="2849">
        <v>0</v>
      </c>
      <c r="J169" s="1378"/>
      <c r="K169" s="3208"/>
      <c r="L169" s="3208"/>
      <c r="M169" s="1680"/>
      <c r="N169" s="1680"/>
      <c r="O169" s="1680"/>
      <c r="P169" s="1378"/>
      <c r="Q169" s="1378"/>
      <c r="R169" s="2833"/>
      <c r="S169" s="2833"/>
      <c r="T169" s="2833"/>
    </row>
    <row r="170" spans="1:20">
      <c r="A170" s="1631" t="s">
        <v>199</v>
      </c>
      <c r="B170" s="1632" t="s">
        <v>3817</v>
      </c>
      <c r="C170" s="1633"/>
      <c r="D170" s="1633"/>
      <c r="E170" s="1633"/>
      <c r="F170" s="1659"/>
      <c r="G170" s="1662">
        <v>10768332</v>
      </c>
      <c r="H170" s="2849">
        <v>11299084</v>
      </c>
      <c r="J170" s="1378"/>
      <c r="K170" s="3208"/>
      <c r="L170" s="3208"/>
      <c r="M170" s="1680"/>
      <c r="N170" s="1680"/>
      <c r="O170" s="1680"/>
      <c r="P170" s="1378"/>
      <c r="Q170" s="1378"/>
      <c r="R170" s="2833"/>
      <c r="S170" s="2833"/>
      <c r="T170" s="2833"/>
    </row>
    <row r="171" spans="1:20">
      <c r="A171" s="1631" t="s">
        <v>201</v>
      </c>
      <c r="B171" s="1632" t="s">
        <v>4515</v>
      </c>
      <c r="C171" s="1633"/>
      <c r="D171" s="1633"/>
      <c r="E171" s="1633"/>
      <c r="F171" s="1656"/>
      <c r="G171" s="1662">
        <f>SUM(G162:G170)</f>
        <v>64152762</v>
      </c>
      <c r="H171" s="2849">
        <f>SUM(H162:H170)</f>
        <v>69194152</v>
      </c>
      <c r="J171" s="1378"/>
      <c r="K171" s="3208"/>
      <c r="L171" s="3208"/>
      <c r="M171" s="1680"/>
      <c r="N171" s="1680"/>
      <c r="O171" s="1680"/>
      <c r="P171" s="1378"/>
      <c r="Q171" s="1378"/>
      <c r="R171" s="2833"/>
      <c r="S171" s="2833"/>
      <c r="T171" s="2833"/>
    </row>
    <row r="172" spans="1:20" ht="15.75">
      <c r="A172" s="1631" t="s">
        <v>203</v>
      </c>
      <c r="B172" s="1621" t="s">
        <v>2376</v>
      </c>
      <c r="C172" s="1611"/>
      <c r="D172" s="1611"/>
      <c r="E172" s="1611"/>
      <c r="F172" s="1675"/>
      <c r="G172" s="1622"/>
      <c r="H172" s="1678"/>
      <c r="J172" s="3210"/>
      <c r="K172" s="3208"/>
      <c r="L172" s="3208"/>
      <c r="M172" s="1680"/>
      <c r="N172" s="1680"/>
      <c r="O172" s="1680"/>
      <c r="P172" s="1378"/>
      <c r="Q172" s="1378"/>
      <c r="R172" s="2833"/>
      <c r="S172" s="2833"/>
      <c r="T172" s="2833"/>
    </row>
    <row r="173" spans="1:20">
      <c r="A173" s="1631" t="s">
        <v>205</v>
      </c>
      <c r="B173" s="1624" t="s">
        <v>2377</v>
      </c>
      <c r="C173" s="1611"/>
      <c r="D173" s="1611"/>
      <c r="E173" s="1611"/>
      <c r="F173" s="1606" t="s">
        <v>969</v>
      </c>
      <c r="G173" s="2848">
        <v>0</v>
      </c>
      <c r="H173" s="2849">
        <v>0</v>
      </c>
      <c r="J173" s="3210"/>
      <c r="K173" s="3208"/>
      <c r="L173" s="3208"/>
      <c r="M173" s="1680"/>
      <c r="N173" s="1680"/>
      <c r="O173" s="1680"/>
      <c r="P173" s="1378"/>
      <c r="Q173" s="1378"/>
      <c r="R173" s="2833"/>
      <c r="S173" s="2833"/>
      <c r="T173" s="2833"/>
    </row>
    <row r="174" spans="1:20">
      <c r="A174" s="1631" t="s">
        <v>932</v>
      </c>
      <c r="B174" s="1624" t="s">
        <v>2378</v>
      </c>
      <c r="C174" s="1611"/>
      <c r="D174" s="1611"/>
      <c r="E174" s="1611"/>
      <c r="F174" s="1606" t="s">
        <v>969</v>
      </c>
      <c r="G174" s="1630">
        <v>162865178</v>
      </c>
      <c r="H174" s="2849">
        <v>165845064</v>
      </c>
      <c r="J174" s="3210"/>
      <c r="K174" s="3208"/>
      <c r="L174" s="3208"/>
      <c r="M174" s="1680"/>
      <c r="N174" s="1680"/>
      <c r="O174" s="1680"/>
      <c r="P174" s="1378"/>
      <c r="Q174" s="1378"/>
      <c r="R174" s="2833"/>
      <c r="S174" s="2833"/>
      <c r="T174" s="2833"/>
    </row>
    <row r="175" spans="1:20">
      <c r="A175" s="1631" t="s">
        <v>934</v>
      </c>
      <c r="B175" s="1624" t="s">
        <v>2379</v>
      </c>
      <c r="C175" s="1611"/>
      <c r="D175" s="1611"/>
      <c r="E175" s="1611"/>
      <c r="F175" s="1606" t="s">
        <v>969</v>
      </c>
      <c r="G175" s="1630">
        <v>225000000</v>
      </c>
      <c r="H175" s="2849">
        <v>25000000</v>
      </c>
      <c r="J175" s="3210"/>
      <c r="K175" s="3208"/>
      <c r="L175" s="3208"/>
      <c r="M175" s="1680"/>
      <c r="N175" s="1680"/>
      <c r="O175" s="1680"/>
      <c r="P175" s="1378"/>
      <c r="Q175" s="1378"/>
      <c r="R175" s="2833"/>
      <c r="S175" s="2833"/>
      <c r="T175" s="2833"/>
    </row>
    <row r="176" spans="1:20">
      <c r="A176" s="1631" t="s">
        <v>936</v>
      </c>
      <c r="B176" s="1624" t="s">
        <v>2380</v>
      </c>
      <c r="C176" s="1611"/>
      <c r="D176" s="1611"/>
      <c r="E176" s="1611"/>
      <c r="F176" s="1606" t="s">
        <v>969</v>
      </c>
      <c r="G176" s="1630">
        <v>89125579</v>
      </c>
      <c r="H176" s="1629">
        <v>48021619</v>
      </c>
      <c r="J176" s="3210"/>
      <c r="K176" s="3208"/>
      <c r="L176" s="3208"/>
      <c r="M176" s="1680"/>
      <c r="N176" s="1680"/>
      <c r="O176" s="1680"/>
      <c r="P176" s="1378"/>
      <c r="Q176" s="1378"/>
      <c r="R176" s="2833"/>
      <c r="S176" s="2833"/>
      <c r="T176" s="2833"/>
    </row>
    <row r="177" spans="1:20">
      <c r="A177" s="1631" t="s">
        <v>938</v>
      </c>
      <c r="B177" s="1624" t="s">
        <v>2381</v>
      </c>
      <c r="C177" s="1611"/>
      <c r="D177" s="1611"/>
      <c r="E177" s="1611"/>
      <c r="F177" s="1606" t="s">
        <v>969</v>
      </c>
      <c r="G177" s="1630">
        <v>29970373</v>
      </c>
      <c r="H177" s="1629">
        <v>30110814</v>
      </c>
      <c r="J177" s="3210"/>
      <c r="K177" s="3208"/>
      <c r="L177" s="3208"/>
      <c r="M177" s="1680"/>
      <c r="N177" s="1680"/>
      <c r="O177" s="1680"/>
      <c r="P177" s="1378"/>
      <c r="Q177" s="1378"/>
      <c r="R177" s="2833"/>
      <c r="S177" s="2833"/>
      <c r="T177" s="2833"/>
    </row>
    <row r="178" spans="1:20">
      <c r="A178" s="1631" t="s">
        <v>941</v>
      </c>
      <c r="B178" s="1624" t="s">
        <v>2382</v>
      </c>
      <c r="C178" s="1611"/>
      <c r="D178" s="1611"/>
      <c r="E178" s="1611"/>
      <c r="F178" s="1606" t="s">
        <v>1632</v>
      </c>
      <c r="G178" s="1630">
        <v>68627778</v>
      </c>
      <c r="H178" s="1629">
        <v>43890147</v>
      </c>
      <c r="J178" s="3210"/>
      <c r="K178" s="3208"/>
      <c r="L178" s="3208"/>
      <c r="M178" s="1680"/>
      <c r="N178" s="1680"/>
      <c r="O178" s="1680"/>
      <c r="P178" s="1378"/>
      <c r="Q178" s="1378"/>
      <c r="R178" s="2833"/>
      <c r="S178" s="2833"/>
      <c r="T178" s="2833"/>
    </row>
    <row r="179" spans="1:20">
      <c r="A179" s="1631" t="s">
        <v>943</v>
      </c>
      <c r="B179" s="1624" t="s">
        <v>2383</v>
      </c>
      <c r="C179" s="1611"/>
      <c r="D179" s="1611"/>
      <c r="E179" s="1611"/>
      <c r="F179" s="1606" t="s">
        <v>969</v>
      </c>
      <c r="G179" s="1630">
        <v>27022754</v>
      </c>
      <c r="H179" s="1629">
        <v>26447479</v>
      </c>
      <c r="J179" s="3210"/>
      <c r="K179" s="3208"/>
      <c r="L179" s="3208"/>
      <c r="M179" s="1680"/>
      <c r="N179" s="1680"/>
      <c r="O179" s="1680"/>
      <c r="P179" s="1378"/>
      <c r="Q179" s="1378"/>
      <c r="R179" s="2833"/>
      <c r="S179" s="2833"/>
      <c r="T179" s="2833"/>
    </row>
    <row r="180" spans="1:20">
      <c r="A180" s="1631" t="s">
        <v>945</v>
      </c>
      <c r="B180" s="1624" t="s">
        <v>2384</v>
      </c>
      <c r="C180" s="1611"/>
      <c r="D180" s="1611"/>
      <c r="E180" s="1611"/>
      <c r="F180" s="1606" t="s">
        <v>969</v>
      </c>
      <c r="G180" s="2848">
        <v>0</v>
      </c>
      <c r="H180" s="2849">
        <v>0</v>
      </c>
      <c r="J180" s="3210"/>
      <c r="K180" s="3208"/>
      <c r="L180" s="3208"/>
      <c r="M180" s="1680"/>
      <c r="N180" s="1680"/>
      <c r="O180" s="1680"/>
      <c r="P180" s="1378"/>
      <c r="Q180" s="1378"/>
      <c r="R180" s="2833"/>
      <c r="S180" s="2833"/>
      <c r="T180" s="2833"/>
    </row>
    <row r="181" spans="1:20">
      <c r="A181" s="1631" t="s">
        <v>947</v>
      </c>
      <c r="B181" s="1624" t="s">
        <v>2385</v>
      </c>
      <c r="C181" s="1611"/>
      <c r="D181" s="1611"/>
      <c r="E181" s="1611"/>
      <c r="F181" s="1606" t="s">
        <v>969</v>
      </c>
      <c r="G181" s="2848">
        <v>0</v>
      </c>
      <c r="H181" s="2849">
        <v>0</v>
      </c>
      <c r="J181" s="3210"/>
      <c r="K181" s="3116"/>
      <c r="L181" s="3208"/>
      <c r="M181" s="1680"/>
      <c r="N181" s="1680"/>
      <c r="O181" s="1680"/>
      <c r="P181" s="1378"/>
      <c r="Q181" s="1378"/>
      <c r="R181" s="2833"/>
      <c r="S181" s="2833"/>
      <c r="T181" s="2833"/>
    </row>
    <row r="182" spans="1:20">
      <c r="A182" s="1631" t="s">
        <v>949</v>
      </c>
      <c r="B182" s="1624" t="s">
        <v>2386</v>
      </c>
      <c r="C182" s="1611"/>
      <c r="D182" s="1611"/>
      <c r="E182" s="1611"/>
      <c r="F182" s="1606" t="s">
        <v>969</v>
      </c>
      <c r="G182" s="2848">
        <v>0</v>
      </c>
      <c r="H182" s="2849">
        <v>0</v>
      </c>
      <c r="J182" s="3210"/>
      <c r="K182" s="3208"/>
      <c r="L182" s="3208"/>
      <c r="M182" s="1680"/>
      <c r="N182" s="1680"/>
      <c r="O182" s="1680"/>
      <c r="P182" s="1378"/>
      <c r="Q182" s="1378"/>
      <c r="R182" s="2833"/>
      <c r="S182" s="2833"/>
      <c r="T182" s="2833"/>
    </row>
    <row r="183" spans="1:20">
      <c r="A183" s="1631" t="s">
        <v>950</v>
      </c>
      <c r="B183" s="1624" t="s">
        <v>2387</v>
      </c>
      <c r="C183" s="1611"/>
      <c r="D183" s="1611"/>
      <c r="E183" s="1611"/>
      <c r="F183" s="1606" t="s">
        <v>969</v>
      </c>
      <c r="G183" s="1630">
        <v>1617025</v>
      </c>
      <c r="H183" s="2849">
        <v>0</v>
      </c>
      <c r="J183" s="3210"/>
      <c r="K183" s="3208"/>
      <c r="L183" s="3208"/>
      <c r="M183" s="1680"/>
      <c r="N183" s="1680"/>
      <c r="O183" s="1680"/>
      <c r="P183" s="1378"/>
      <c r="Q183" s="1378"/>
      <c r="R183" s="2833"/>
      <c r="S183" s="2833"/>
      <c r="T183" s="2833"/>
    </row>
    <row r="184" spans="1:20">
      <c r="A184" s="1631" t="s">
        <v>952</v>
      </c>
      <c r="B184" s="1624" t="s">
        <v>2388</v>
      </c>
      <c r="C184" s="1611"/>
      <c r="D184" s="1611"/>
      <c r="E184" s="1611"/>
      <c r="F184" s="1606" t="s">
        <v>969</v>
      </c>
      <c r="G184" s="1630">
        <v>162400466</v>
      </c>
      <c r="H184" s="1629">
        <v>137689305</v>
      </c>
      <c r="J184" s="3210"/>
      <c r="K184" s="3208"/>
      <c r="L184" s="3208"/>
      <c r="M184" s="1680"/>
      <c r="N184" s="1680"/>
      <c r="O184" s="1680"/>
      <c r="P184" s="1378"/>
      <c r="Q184" s="1378"/>
      <c r="R184" s="2833"/>
      <c r="S184" s="2833"/>
      <c r="T184" s="2833"/>
    </row>
    <row r="185" spans="1:20">
      <c r="A185" s="1631" t="s">
        <v>954</v>
      </c>
      <c r="B185" s="1624" t="s">
        <v>2389</v>
      </c>
      <c r="C185" s="1611"/>
      <c r="D185" s="1611"/>
      <c r="E185" s="1611"/>
      <c r="F185" s="1606" t="s">
        <v>969</v>
      </c>
      <c r="G185" s="2848">
        <v>0</v>
      </c>
      <c r="H185" s="2849">
        <v>0</v>
      </c>
      <c r="J185" s="3210"/>
      <c r="K185" s="3208"/>
      <c r="L185" s="3208"/>
      <c r="M185" s="1680"/>
      <c r="N185" s="1680"/>
      <c r="O185" s="1680"/>
      <c r="P185" s="1378"/>
      <c r="Q185" s="1378"/>
      <c r="R185" s="2833"/>
      <c r="S185" s="2833"/>
      <c r="T185" s="2833"/>
    </row>
    <row r="186" spans="1:20">
      <c r="A186" s="1631" t="s">
        <v>956</v>
      </c>
      <c r="B186" s="1632" t="s">
        <v>3819</v>
      </c>
      <c r="C186" s="1633"/>
      <c r="D186" s="1633"/>
      <c r="E186" s="1633"/>
      <c r="F186" s="1659"/>
      <c r="G186" s="1630">
        <v>54162346</v>
      </c>
      <c r="H186" s="1629">
        <v>53131837</v>
      </c>
      <c r="J186" s="3210"/>
      <c r="K186" s="3208"/>
      <c r="L186" s="3208"/>
      <c r="M186" s="1680"/>
      <c r="N186" s="1680"/>
      <c r="O186" s="1680"/>
      <c r="P186" s="1378"/>
      <c r="Q186" s="1378"/>
      <c r="R186" s="2833"/>
      <c r="S186" s="2833"/>
      <c r="T186" s="2833"/>
    </row>
    <row r="187" spans="1:20">
      <c r="A187" s="1631" t="s">
        <v>958</v>
      </c>
      <c r="B187" s="1632" t="s">
        <v>3820</v>
      </c>
      <c r="C187" s="1633"/>
      <c r="D187" s="1633"/>
      <c r="E187" s="1633"/>
      <c r="F187" s="1659"/>
      <c r="G187" s="2848">
        <v>0</v>
      </c>
      <c r="H187" s="2849">
        <v>0</v>
      </c>
      <c r="J187" s="3210"/>
      <c r="K187" s="3208"/>
      <c r="L187" s="3208"/>
      <c r="M187" s="1680"/>
      <c r="N187" s="1680"/>
      <c r="O187" s="1680"/>
      <c r="P187" s="1378"/>
      <c r="Q187" s="1378"/>
      <c r="R187" s="2833"/>
      <c r="S187" s="2833"/>
      <c r="T187" s="2833"/>
    </row>
    <row r="188" spans="1:20">
      <c r="A188" s="1631" t="s">
        <v>960</v>
      </c>
      <c r="B188" s="1632" t="s">
        <v>3821</v>
      </c>
      <c r="C188" s="1633"/>
      <c r="D188" s="1633"/>
      <c r="E188" s="1633"/>
      <c r="F188" s="1659"/>
      <c r="G188" s="1630">
        <v>7533059</v>
      </c>
      <c r="H188" s="1629">
        <v>4368313</v>
      </c>
      <c r="J188" s="3210"/>
      <c r="K188" s="3208"/>
      <c r="L188" s="3208"/>
      <c r="M188" s="1680"/>
      <c r="N188" s="1680"/>
      <c r="O188" s="1680"/>
      <c r="P188" s="1378"/>
      <c r="Q188" s="1378"/>
      <c r="R188" s="2833"/>
      <c r="S188" s="2833"/>
      <c r="T188" s="2833"/>
    </row>
    <row r="189" spans="1:20">
      <c r="A189" s="1631" t="s">
        <v>962</v>
      </c>
      <c r="B189" s="1632" t="s">
        <v>3822</v>
      </c>
      <c r="C189" s="1633"/>
      <c r="D189" s="1633"/>
      <c r="E189" s="1633"/>
      <c r="F189" s="1659"/>
      <c r="G189" s="2848">
        <v>0</v>
      </c>
      <c r="H189" s="2849">
        <v>0</v>
      </c>
      <c r="J189" s="3210"/>
      <c r="K189" s="3208"/>
      <c r="L189" s="3208"/>
      <c r="M189" s="1680"/>
      <c r="N189" s="1680"/>
      <c r="O189" s="1680"/>
      <c r="P189" s="1378"/>
      <c r="Q189" s="1378"/>
      <c r="R189" s="2833"/>
      <c r="S189" s="2833"/>
      <c r="T189" s="2833"/>
    </row>
    <row r="190" spans="1:20" ht="15.75" thickBot="1">
      <c r="A190" s="2575" t="s">
        <v>965</v>
      </c>
      <c r="B190" s="1635" t="s">
        <v>4514</v>
      </c>
      <c r="C190" s="1636"/>
      <c r="D190" s="1636"/>
      <c r="E190" s="1636"/>
      <c r="F190" s="2572"/>
      <c r="G190" s="2573">
        <f>SUM(G173:G189)</f>
        <v>828324558</v>
      </c>
      <c r="H190" s="2574">
        <f>SUM(H173:H189)</f>
        <v>534504578</v>
      </c>
      <c r="J190" s="3210"/>
      <c r="K190" s="3208"/>
      <c r="L190" s="3208"/>
      <c r="M190" s="1680"/>
      <c r="N190" s="1680"/>
      <c r="O190" s="1680"/>
      <c r="P190" s="1378"/>
      <c r="Q190" s="1378"/>
      <c r="R190" s="2833"/>
      <c r="S190" s="2833"/>
      <c r="T190" s="2833"/>
    </row>
    <row r="191" spans="1:20">
      <c r="A191" s="1664" t="s">
        <v>4602</v>
      </c>
      <c r="B191" s="1681"/>
      <c r="C191" s="1614"/>
      <c r="D191" s="1614"/>
      <c r="E191" s="1614"/>
      <c r="F191" s="1601"/>
      <c r="G191" s="1647"/>
      <c r="H191" s="1647"/>
      <c r="J191" s="3210"/>
      <c r="K191" s="3208"/>
      <c r="L191" s="3208"/>
      <c r="M191" s="1680"/>
      <c r="N191" s="1680"/>
      <c r="O191" s="1680"/>
      <c r="P191" s="1378"/>
      <c r="Q191" s="1378"/>
      <c r="R191" s="2833"/>
      <c r="S191" s="2833"/>
      <c r="T191" s="2833"/>
    </row>
    <row r="192" spans="1:20">
      <c r="A192" s="1665" t="s">
        <v>2391</v>
      </c>
      <c r="B192" s="1614"/>
      <c r="C192" s="1614"/>
      <c r="D192" s="1646"/>
      <c r="E192" s="1614"/>
      <c r="F192" s="1614"/>
      <c r="G192" s="1645"/>
      <c r="H192" s="1645"/>
      <c r="J192" s="1378"/>
      <c r="K192" s="3208"/>
      <c r="L192" s="3208"/>
      <c r="M192" s="1680"/>
      <c r="N192" s="1680"/>
      <c r="O192" s="1680"/>
      <c r="P192" s="1378"/>
      <c r="Q192" s="1378"/>
      <c r="R192" s="2833"/>
      <c r="S192" s="2833"/>
      <c r="T192" s="2833"/>
    </row>
    <row r="193" spans="1:20" ht="15.75" thickBot="1">
      <c r="A193" s="1681"/>
      <c r="B193" s="1601"/>
      <c r="C193" s="1601"/>
      <c r="D193" s="1601"/>
      <c r="E193" s="1601"/>
      <c r="F193" s="1601"/>
      <c r="G193" s="1647"/>
      <c r="H193" s="1647"/>
      <c r="J193" s="1378"/>
      <c r="K193" s="3208"/>
      <c r="L193" s="3208"/>
      <c r="M193" s="1680"/>
      <c r="N193" s="1680"/>
      <c r="O193" s="1680"/>
      <c r="P193" s="1378"/>
      <c r="Q193" s="1378"/>
      <c r="R193" s="2833"/>
      <c r="S193" s="2833"/>
      <c r="T193" s="2833"/>
    </row>
    <row r="194" spans="1:20">
      <c r="A194" s="1682"/>
      <c r="B194" s="1593" t="s">
        <v>1759</v>
      </c>
      <c r="C194" s="1594" t="s">
        <v>1306</v>
      </c>
      <c r="D194" s="1595"/>
      <c r="E194" s="1595"/>
      <c r="F194" s="1593"/>
      <c r="G194" s="1593" t="s">
        <v>1682</v>
      </c>
      <c r="H194" s="1649" t="s">
        <v>1683</v>
      </c>
      <c r="J194" s="1378"/>
      <c r="K194" s="3208"/>
      <c r="L194" s="3208"/>
      <c r="M194" s="1680"/>
      <c r="N194" s="1680"/>
      <c r="O194" s="1680"/>
      <c r="P194" s="1378"/>
      <c r="Q194" s="1378"/>
      <c r="R194" s="2833"/>
      <c r="S194" s="2833"/>
      <c r="T194" s="2833"/>
    </row>
    <row r="195" spans="1:20">
      <c r="A195" s="1683"/>
      <c r="B195" s="1599" t="str">
        <f>'Data Sheet'!$C$25</f>
        <v xml:space="preserve">Niagara Mohawk Power Corporation </v>
      </c>
      <c r="C195" s="1600" t="s">
        <v>1307</v>
      </c>
      <c r="D195" s="1601" t="s">
        <v>4700</v>
      </c>
      <c r="E195" s="1601"/>
      <c r="F195" s="1650" t="s">
        <v>1309</v>
      </c>
      <c r="G195" s="1650" t="s">
        <v>1684</v>
      </c>
      <c r="H195" s="1603"/>
      <c r="J195" s="1378"/>
      <c r="K195" s="3208"/>
      <c r="L195" s="3208"/>
      <c r="M195" s="1680"/>
      <c r="N195" s="1680"/>
      <c r="O195" s="1680"/>
      <c r="P195" s="1378"/>
      <c r="Q195" s="1378"/>
      <c r="R195" s="2833"/>
      <c r="S195" s="2833"/>
      <c r="T195" s="2833"/>
    </row>
    <row r="196" spans="1:20">
      <c r="A196" s="1684"/>
      <c r="B196" s="1605"/>
      <c r="C196" s="1606" t="s">
        <v>1310</v>
      </c>
      <c r="D196" s="1605" t="s">
        <v>1308</v>
      </c>
      <c r="E196" s="1605"/>
      <c r="F196" s="1651" t="s">
        <v>1311</v>
      </c>
      <c r="G196" s="1608" t="str">
        <f>'Data Sheet'!C40</f>
        <v>May 9, 2016</v>
      </c>
      <c r="H196" s="3059" t="str">
        <f>'Data Sheet'!C38</f>
        <v>December 31, 2015</v>
      </c>
      <c r="J196" s="1378"/>
      <c r="K196" s="3208"/>
      <c r="L196" s="3208"/>
      <c r="M196" s="1680"/>
      <c r="N196" s="1680"/>
      <c r="O196" s="1680"/>
      <c r="P196" s="1378"/>
      <c r="Q196" s="1378"/>
      <c r="R196" s="2833"/>
      <c r="S196" s="2833"/>
      <c r="T196" s="2833"/>
    </row>
    <row r="197" spans="1:20" ht="15.75">
      <c r="A197" s="1685" t="s">
        <v>2392</v>
      </c>
      <c r="B197" s="1611"/>
      <c r="C197" s="1611"/>
      <c r="D197" s="1611"/>
      <c r="E197" s="1611"/>
      <c r="F197" s="1611"/>
      <c r="G197" s="1611"/>
      <c r="H197" s="1612"/>
      <c r="J197" s="1378"/>
      <c r="K197" s="3208"/>
      <c r="L197" s="3208"/>
      <c r="M197" s="1680"/>
      <c r="N197" s="1680"/>
      <c r="O197" s="1680"/>
      <c r="P197" s="1378"/>
      <c r="Q197" s="1378"/>
      <c r="R197" s="2833"/>
      <c r="S197" s="2833"/>
      <c r="T197" s="2833"/>
    </row>
    <row r="198" spans="1:20">
      <c r="A198" s="1686"/>
      <c r="B198" s="1614"/>
      <c r="C198" s="1614"/>
      <c r="D198" s="1614"/>
      <c r="E198" s="1614"/>
      <c r="F198" s="1615" t="s">
        <v>1695</v>
      </c>
      <c r="G198" s="1615" t="s">
        <v>1792</v>
      </c>
      <c r="H198" s="1616" t="s">
        <v>1792</v>
      </c>
      <c r="J198" s="1378"/>
      <c r="K198" s="3208"/>
      <c r="L198" s="3208"/>
      <c r="M198" s="1680"/>
      <c r="N198" s="1680"/>
      <c r="O198" s="1680"/>
      <c r="P198" s="1378"/>
      <c r="Q198" s="1378"/>
      <c r="R198" s="2833"/>
      <c r="S198" s="2833"/>
      <c r="T198" s="2833"/>
    </row>
    <row r="199" spans="1:20">
      <c r="A199" s="1686" t="s">
        <v>1688</v>
      </c>
      <c r="B199" s="1614" t="s">
        <v>269</v>
      </c>
      <c r="C199" s="1614"/>
      <c r="D199" s="1614"/>
      <c r="E199" s="1614"/>
      <c r="F199" s="1615" t="s">
        <v>2950</v>
      </c>
      <c r="G199" s="1615" t="s">
        <v>1793</v>
      </c>
      <c r="H199" s="1616" t="s">
        <v>2473</v>
      </c>
      <c r="J199" s="3210"/>
      <c r="K199" s="3208"/>
      <c r="L199" s="3208"/>
      <c r="M199" s="1680"/>
      <c r="N199" s="1680"/>
      <c r="O199" s="1680"/>
      <c r="P199" s="1378"/>
      <c r="Q199" s="1378"/>
      <c r="R199" s="2833"/>
      <c r="S199" s="2833"/>
      <c r="T199" s="2833"/>
    </row>
    <row r="200" spans="1:20">
      <c r="A200" s="1631" t="s">
        <v>1691</v>
      </c>
      <c r="B200" s="1611" t="s">
        <v>2952</v>
      </c>
      <c r="C200" s="1611"/>
      <c r="D200" s="1611"/>
      <c r="E200" s="1611"/>
      <c r="F200" s="1618" t="s">
        <v>2953</v>
      </c>
      <c r="G200" s="1618" t="s">
        <v>2954</v>
      </c>
      <c r="H200" s="1619" t="s">
        <v>2955</v>
      </c>
      <c r="J200" s="3210"/>
      <c r="K200" s="3208"/>
      <c r="L200" s="3208"/>
      <c r="M200" s="1680"/>
      <c r="N200" s="1680"/>
      <c r="O200" s="1680"/>
      <c r="P200" s="1378"/>
      <c r="Q200" s="1378"/>
      <c r="R200" s="2833"/>
      <c r="S200" s="2833"/>
      <c r="T200" s="2833"/>
    </row>
    <row r="201" spans="1:20" ht="15.75">
      <c r="A201" s="1631" t="s">
        <v>967</v>
      </c>
      <c r="B201" s="1621" t="s">
        <v>2393</v>
      </c>
      <c r="C201" s="1611"/>
      <c r="D201" s="1611"/>
      <c r="E201" s="1611"/>
      <c r="F201" s="1618"/>
      <c r="G201" s="1622"/>
      <c r="H201" s="1623"/>
      <c r="J201" s="3210"/>
      <c r="K201" s="3208"/>
      <c r="L201" s="3208"/>
      <c r="M201" s="1680"/>
      <c r="N201" s="1680"/>
      <c r="O201" s="1680"/>
      <c r="P201" s="1378"/>
      <c r="Q201" s="1378"/>
      <c r="R201" s="2833"/>
      <c r="S201" s="2833"/>
      <c r="T201" s="2833"/>
    </row>
    <row r="202" spans="1:20">
      <c r="A202" s="1631" t="s">
        <v>970</v>
      </c>
      <c r="B202" s="1624" t="s">
        <v>2394</v>
      </c>
      <c r="C202" s="1611"/>
      <c r="D202" s="1611"/>
      <c r="E202" s="1611"/>
      <c r="F202" s="1675"/>
      <c r="G202" s="2848">
        <v>2956126</v>
      </c>
      <c r="H202" s="2842">
        <v>3972624</v>
      </c>
      <c r="J202" s="3210"/>
      <c r="K202" s="3208"/>
      <c r="L202" s="3208"/>
      <c r="M202" s="1680"/>
      <c r="N202" s="1680"/>
      <c r="O202" s="1680"/>
      <c r="P202" s="1378"/>
      <c r="Q202" s="1378"/>
      <c r="R202" s="2833"/>
      <c r="S202" s="2833"/>
      <c r="T202" s="2833"/>
    </row>
    <row r="203" spans="1:20">
      <c r="A203" s="1631" t="s">
        <v>972</v>
      </c>
      <c r="B203" s="1624" t="s">
        <v>2395</v>
      </c>
      <c r="C203" s="1611"/>
      <c r="D203" s="1611"/>
      <c r="E203" s="1611"/>
      <c r="F203" s="1606" t="s">
        <v>1634</v>
      </c>
      <c r="G203" s="2848">
        <v>20521889</v>
      </c>
      <c r="H203" s="2842">
        <v>18114617</v>
      </c>
      <c r="J203" s="3210"/>
      <c r="K203" s="3208"/>
      <c r="L203" s="3208"/>
      <c r="M203" s="1680"/>
      <c r="N203" s="1680"/>
      <c r="O203" s="1680"/>
      <c r="P203" s="1378"/>
      <c r="Q203" s="1378"/>
      <c r="R203" s="2833"/>
      <c r="S203" s="2833"/>
      <c r="T203" s="2833"/>
    </row>
    <row r="204" spans="1:20">
      <c r="A204" s="1631" t="s">
        <v>974</v>
      </c>
      <c r="B204" s="1624" t="s">
        <v>2396</v>
      </c>
      <c r="C204" s="1611"/>
      <c r="D204" s="1611"/>
      <c r="E204" s="1611"/>
      <c r="F204" s="1675"/>
      <c r="G204" s="2848">
        <v>0</v>
      </c>
      <c r="H204" s="2842">
        <v>0</v>
      </c>
      <c r="J204" s="3210"/>
      <c r="K204" s="3208"/>
      <c r="L204" s="3208"/>
      <c r="M204" s="1680"/>
      <c r="N204" s="1680"/>
      <c r="O204" s="1680"/>
      <c r="P204" s="1378"/>
      <c r="Q204" s="1378"/>
      <c r="R204" s="2833"/>
      <c r="S204" s="2833"/>
      <c r="T204" s="2833"/>
    </row>
    <row r="205" spans="1:20">
      <c r="A205" s="1631" t="s">
        <v>976</v>
      </c>
      <c r="B205" s="1624" t="s">
        <v>2397</v>
      </c>
      <c r="C205" s="1611"/>
      <c r="D205" s="1611"/>
      <c r="E205" s="1611"/>
      <c r="F205" s="1606">
        <v>269</v>
      </c>
      <c r="G205" s="2848">
        <v>1087326651</v>
      </c>
      <c r="H205" s="2842">
        <v>1302448214</v>
      </c>
      <c r="J205" s="3210"/>
      <c r="K205" s="3208"/>
      <c r="L205" s="3208"/>
      <c r="M205" s="1680"/>
      <c r="N205" s="1680"/>
      <c r="O205" s="1680"/>
      <c r="P205" s="1378"/>
      <c r="Q205" s="1378"/>
      <c r="R205" s="2833"/>
      <c r="S205" s="2833"/>
      <c r="T205" s="2833"/>
    </row>
    <row r="206" spans="1:20">
      <c r="A206" s="1631" t="s">
        <v>978</v>
      </c>
      <c r="B206" s="1624" t="s">
        <v>2398</v>
      </c>
      <c r="C206" s="1611"/>
      <c r="D206" s="1611"/>
      <c r="E206" s="1611"/>
      <c r="F206" s="1606">
        <v>278</v>
      </c>
      <c r="G206" s="2848">
        <v>739595628</v>
      </c>
      <c r="H206" s="2842">
        <v>856363954</v>
      </c>
      <c r="J206" s="3210"/>
      <c r="K206" s="3208"/>
      <c r="L206" s="3208"/>
      <c r="M206" s="1680"/>
      <c r="N206" s="1680"/>
      <c r="O206" s="1680"/>
      <c r="P206" s="1378"/>
      <c r="Q206" s="1378"/>
      <c r="R206" s="2833"/>
      <c r="S206" s="2833"/>
      <c r="T206" s="2833"/>
    </row>
    <row r="207" spans="1:20">
      <c r="A207" s="1631" t="s">
        <v>980</v>
      </c>
      <c r="B207" s="1624" t="s">
        <v>2399</v>
      </c>
      <c r="C207" s="1611"/>
      <c r="D207" s="1611"/>
      <c r="E207" s="1611"/>
      <c r="F207" s="1606">
        <v>269</v>
      </c>
      <c r="G207" s="2848">
        <v>0</v>
      </c>
      <c r="H207" s="2842">
        <v>0</v>
      </c>
      <c r="J207" s="3210"/>
      <c r="K207" s="3208"/>
      <c r="L207" s="3208"/>
      <c r="M207" s="1680"/>
      <c r="N207" s="1680"/>
      <c r="O207" s="1680"/>
      <c r="P207" s="1378"/>
      <c r="Q207" s="1378"/>
      <c r="R207" s="2833"/>
      <c r="S207" s="2833"/>
      <c r="T207" s="2833"/>
    </row>
    <row r="208" spans="1:20">
      <c r="A208" s="1631" t="s">
        <v>982</v>
      </c>
      <c r="B208" s="1624" t="s">
        <v>2400</v>
      </c>
      <c r="C208" s="1611"/>
      <c r="D208" s="1611"/>
      <c r="E208" s="1611"/>
      <c r="F208" s="1606" t="s">
        <v>2401</v>
      </c>
      <c r="G208" s="2848">
        <v>2429000327</v>
      </c>
      <c r="H208" s="2842">
        <v>2719607977</v>
      </c>
      <c r="J208" s="3210"/>
      <c r="K208" s="3208"/>
      <c r="L208" s="3208"/>
      <c r="M208" s="1680"/>
      <c r="N208" s="1680"/>
      <c r="O208" s="1680"/>
      <c r="P208" s="1378"/>
      <c r="Q208" s="1378"/>
      <c r="R208" s="2833"/>
      <c r="S208" s="2833"/>
      <c r="T208" s="2833"/>
    </row>
    <row r="209" spans="1:20">
      <c r="A209" s="1631" t="s">
        <v>984</v>
      </c>
      <c r="B209" s="1632" t="s">
        <v>4513</v>
      </c>
      <c r="C209" s="1633"/>
      <c r="D209" s="1633"/>
      <c r="E209" s="1633"/>
      <c r="F209" s="1675"/>
      <c r="G209" s="2848">
        <f>SUM(G202:G208)</f>
        <v>4279400621</v>
      </c>
      <c r="H209" s="2842">
        <f>SUM(H202:H208)</f>
        <v>4900507386</v>
      </c>
      <c r="J209" s="3210"/>
      <c r="K209" s="3208"/>
      <c r="L209" s="3208"/>
      <c r="M209" s="1680"/>
      <c r="N209" s="3208"/>
      <c r="O209" s="1680"/>
      <c r="P209" s="1378"/>
      <c r="Q209" s="1378"/>
      <c r="R209" s="2833"/>
      <c r="S209" s="2833"/>
      <c r="T209" s="2833"/>
    </row>
    <row r="210" spans="1:20">
      <c r="A210" s="1631" t="s">
        <v>986</v>
      </c>
      <c r="B210" s="1624"/>
      <c r="C210" s="1611"/>
      <c r="D210" s="1611"/>
      <c r="E210" s="1611"/>
      <c r="F210" s="1675"/>
      <c r="G210" s="1630"/>
      <c r="H210" s="1629"/>
      <c r="J210" s="3210"/>
      <c r="K210" s="3208"/>
      <c r="L210" s="3208"/>
      <c r="M210" s="1680"/>
      <c r="N210" s="1680"/>
      <c r="O210" s="1680"/>
      <c r="P210" s="1378"/>
      <c r="Q210" s="1378"/>
      <c r="R210" s="2833"/>
      <c r="S210" s="2833"/>
      <c r="T210" s="2833"/>
    </row>
    <row r="211" spans="1:20">
      <c r="A211" s="1631" t="s">
        <v>988</v>
      </c>
      <c r="B211" s="1624"/>
      <c r="C211" s="1611"/>
      <c r="D211" s="1611"/>
      <c r="E211" s="1611"/>
      <c r="F211" s="1675"/>
      <c r="G211" s="1630"/>
      <c r="H211" s="1629"/>
      <c r="J211" s="3210"/>
      <c r="K211" s="3208"/>
      <c r="L211" s="3208"/>
      <c r="M211" s="1680"/>
      <c r="N211" s="3214"/>
      <c r="O211" s="1680"/>
      <c r="P211" s="1378"/>
      <c r="Q211" s="1378"/>
      <c r="R211" s="2833"/>
      <c r="S211" s="2833"/>
      <c r="T211" s="2833"/>
    </row>
    <row r="212" spans="1:20">
      <c r="A212" s="1631" t="s">
        <v>990</v>
      </c>
      <c r="B212" s="1624"/>
      <c r="C212" s="1611"/>
      <c r="D212" s="1611"/>
      <c r="E212" s="1611"/>
      <c r="F212" s="1675"/>
      <c r="G212" s="1630"/>
      <c r="H212" s="1629"/>
      <c r="J212" s="1680"/>
      <c r="K212" s="1680"/>
      <c r="L212" s="1680"/>
      <c r="M212" s="1680"/>
      <c r="N212" s="1680"/>
      <c r="O212" s="1680"/>
      <c r="P212" s="1378"/>
      <c r="Q212" s="1378"/>
      <c r="R212" s="2833"/>
      <c r="S212" s="2833"/>
      <c r="T212" s="2833"/>
    </row>
    <row r="213" spans="1:20">
      <c r="A213" s="1631" t="s">
        <v>992</v>
      </c>
      <c r="B213" s="1624"/>
      <c r="C213" s="1611"/>
      <c r="D213" s="1611"/>
      <c r="E213" s="1611"/>
      <c r="F213" s="1675"/>
      <c r="G213" s="1630"/>
      <c r="H213" s="1629"/>
      <c r="J213" s="1680"/>
      <c r="K213" s="1680"/>
      <c r="L213" s="1680"/>
      <c r="M213" s="1680"/>
      <c r="N213" s="1680"/>
      <c r="O213" s="1680"/>
      <c r="P213" s="1378"/>
      <c r="Q213" s="1378"/>
      <c r="R213" s="2833"/>
      <c r="S213" s="2833"/>
      <c r="T213" s="2833"/>
    </row>
    <row r="214" spans="1:20">
      <c r="A214" s="1631" t="s">
        <v>994</v>
      </c>
      <c r="B214" s="1624"/>
      <c r="C214" s="1611"/>
      <c r="D214" s="1611"/>
      <c r="E214" s="1611"/>
      <c r="F214" s="1675"/>
      <c r="G214" s="1630"/>
      <c r="H214" s="1629"/>
      <c r="J214" s="1680"/>
      <c r="K214" s="1680"/>
      <c r="L214" s="1680"/>
      <c r="M214" s="1680"/>
      <c r="N214" s="1680"/>
      <c r="O214" s="1680"/>
      <c r="P214" s="1378"/>
      <c r="Q214" s="1378"/>
      <c r="R214" s="2833"/>
      <c r="S214" s="2833"/>
      <c r="T214" s="2833"/>
    </row>
    <row r="215" spans="1:20">
      <c r="A215" s="1631" t="s">
        <v>996</v>
      </c>
      <c r="B215" s="1624"/>
      <c r="C215" s="1611"/>
      <c r="D215" s="1611"/>
      <c r="E215" s="1611"/>
      <c r="F215" s="1675"/>
      <c r="G215" s="1630"/>
      <c r="H215" s="1629"/>
      <c r="J215" s="1680"/>
      <c r="K215" s="1680"/>
      <c r="L215" s="1680"/>
      <c r="M215" s="1680"/>
      <c r="N215" s="1680"/>
      <c r="O215" s="1680"/>
      <c r="P215" s="1378"/>
      <c r="Q215" s="1378"/>
      <c r="R215" s="2833"/>
      <c r="S215" s="2833"/>
      <c r="T215" s="2833"/>
    </row>
    <row r="216" spans="1:20">
      <c r="A216" s="1631" t="s">
        <v>997</v>
      </c>
      <c r="B216" s="1624"/>
      <c r="C216" s="1611"/>
      <c r="D216" s="1611"/>
      <c r="E216" s="1611"/>
      <c r="F216" s="1675"/>
      <c r="G216" s="1630"/>
      <c r="H216" s="1629"/>
      <c r="J216" s="1680"/>
      <c r="K216" s="1680"/>
      <c r="L216" s="1680"/>
      <c r="M216" s="1680"/>
      <c r="N216" s="1680"/>
      <c r="O216" s="1680"/>
      <c r="P216" s="1378"/>
      <c r="Q216" s="1378"/>
      <c r="R216" s="2833"/>
      <c r="S216" s="2833"/>
      <c r="T216" s="2833"/>
    </row>
    <row r="217" spans="1:20">
      <c r="A217" s="1631" t="s">
        <v>2222</v>
      </c>
      <c r="B217" s="1624"/>
      <c r="C217" s="1611"/>
      <c r="D217" s="1611"/>
      <c r="E217" s="1611"/>
      <c r="F217" s="1675"/>
      <c r="G217" s="1630"/>
      <c r="H217" s="1629"/>
      <c r="J217" s="1680"/>
      <c r="K217" s="1680"/>
      <c r="L217" s="1680"/>
      <c r="M217" s="1680"/>
      <c r="N217" s="1680"/>
      <c r="O217" s="1680"/>
      <c r="P217" s="1378"/>
      <c r="Q217" s="1378"/>
      <c r="R217" s="2833"/>
      <c r="S217" s="2833"/>
      <c r="T217" s="2833"/>
    </row>
    <row r="218" spans="1:20">
      <c r="A218" s="1631" t="s">
        <v>2224</v>
      </c>
      <c r="B218" s="1624"/>
      <c r="C218" s="1611"/>
      <c r="D218" s="1611"/>
      <c r="E218" s="1611"/>
      <c r="F218" s="1675"/>
      <c r="G218" s="1630"/>
      <c r="H218" s="1629"/>
      <c r="J218" s="1680"/>
      <c r="K218" s="1680"/>
      <c r="L218" s="1680"/>
      <c r="M218" s="1680"/>
      <c r="N218" s="1680"/>
      <c r="O218" s="1680"/>
      <c r="P218" s="1378"/>
      <c r="Q218" s="1378"/>
      <c r="R218" s="2833"/>
      <c r="S218" s="2833"/>
      <c r="T218" s="2833"/>
    </row>
    <row r="219" spans="1:20">
      <c r="A219" s="1631" t="s">
        <v>2225</v>
      </c>
      <c r="B219" s="1624"/>
      <c r="C219" s="1611"/>
      <c r="D219" s="1611"/>
      <c r="E219" s="1611"/>
      <c r="F219" s="1675"/>
      <c r="G219" s="1630"/>
      <c r="H219" s="1629"/>
      <c r="J219" s="1680"/>
      <c r="K219" s="1680"/>
      <c r="L219" s="1680"/>
      <c r="M219" s="1680"/>
      <c r="N219" s="1680"/>
      <c r="O219" s="1680"/>
      <c r="P219" s="1680"/>
      <c r="Q219" s="1680"/>
    </row>
    <row r="220" spans="1:20">
      <c r="A220" s="1631" t="s">
        <v>3809</v>
      </c>
      <c r="B220" s="1624"/>
      <c r="C220" s="1611"/>
      <c r="D220" s="1611"/>
      <c r="E220" s="1611"/>
      <c r="F220" s="1675"/>
      <c r="G220" s="1630"/>
      <c r="H220" s="1629"/>
      <c r="J220" s="1680"/>
      <c r="K220" s="1680"/>
      <c r="L220" s="1680"/>
      <c r="M220" s="1680"/>
      <c r="N220" s="1680"/>
      <c r="O220" s="1680"/>
      <c r="P220" s="1680"/>
      <c r="Q220" s="1680"/>
    </row>
    <row r="221" spans="1:20">
      <c r="A221" s="1631" t="s">
        <v>3810</v>
      </c>
      <c r="B221" s="1624"/>
      <c r="C221" s="1611"/>
      <c r="D221" s="1611"/>
      <c r="E221" s="1611"/>
      <c r="F221" s="1675"/>
      <c r="G221" s="1630"/>
      <c r="H221" s="1629"/>
      <c r="J221" s="1680"/>
      <c r="K221" s="1680"/>
      <c r="L221" s="1680"/>
      <c r="M221" s="1680"/>
      <c r="N221" s="1680"/>
      <c r="O221" s="1680"/>
      <c r="P221" s="1680"/>
      <c r="Q221" s="1680"/>
    </row>
    <row r="222" spans="1:20">
      <c r="A222" s="1631" t="s">
        <v>3811</v>
      </c>
      <c r="B222" s="1624"/>
      <c r="C222" s="1611"/>
      <c r="D222" s="1611"/>
      <c r="E222" s="1611"/>
      <c r="F222" s="1675"/>
      <c r="G222" s="1630"/>
      <c r="H222" s="1629"/>
      <c r="J222" s="1680"/>
      <c r="K222" s="1680"/>
      <c r="L222" s="1680"/>
      <c r="M222" s="1680"/>
      <c r="N222" s="1680"/>
      <c r="O222" s="1680"/>
      <c r="P222" s="1378"/>
      <c r="Q222" s="1378"/>
      <c r="R222" s="2833"/>
      <c r="S222" s="2833"/>
      <c r="T222" s="2833"/>
    </row>
    <row r="223" spans="1:20">
      <c r="A223" s="1631" t="s">
        <v>3823</v>
      </c>
      <c r="B223" s="1687" t="s">
        <v>3825</v>
      </c>
      <c r="C223" s="1665"/>
      <c r="D223" s="1665"/>
      <c r="E223" s="1665"/>
      <c r="F223" s="1615"/>
      <c r="G223" s="1688"/>
      <c r="H223" s="1689"/>
      <c r="J223" s="1680"/>
      <c r="K223" s="1680"/>
      <c r="L223" s="1680"/>
      <c r="M223" s="1680"/>
      <c r="N223" s="1680"/>
      <c r="O223" s="1680"/>
      <c r="P223" s="1378"/>
      <c r="Q223" s="1378"/>
      <c r="R223" s="2833"/>
      <c r="S223" s="2833"/>
      <c r="T223" s="2833"/>
    </row>
    <row r="224" spans="1:20">
      <c r="A224" s="1631"/>
      <c r="B224" s="1690" t="s">
        <v>3824</v>
      </c>
      <c r="C224" s="1633"/>
      <c r="D224" s="1633"/>
      <c r="E224" s="1633"/>
      <c r="F224" s="1618"/>
      <c r="G224" s="1676">
        <f>G152+G160+G171+G190+G209</f>
        <v>11177649177.610001</v>
      </c>
      <c r="H224" s="1627">
        <f>H152+H160+H171+H190+H209</f>
        <v>11523782701.610001</v>
      </c>
      <c r="J224" s="1680"/>
      <c r="K224" s="3214"/>
      <c r="L224" s="3214"/>
      <c r="M224" s="1680"/>
      <c r="N224" s="1680"/>
      <c r="O224" s="1680"/>
      <c r="P224" s="1378"/>
      <c r="Q224" s="1378"/>
      <c r="R224" s="2833"/>
      <c r="S224" s="2833"/>
      <c r="T224" s="2833"/>
    </row>
    <row r="225" spans="1:17">
      <c r="A225" s="1598"/>
      <c r="B225" s="1614"/>
      <c r="C225" s="1614"/>
      <c r="D225" s="1614"/>
      <c r="E225" s="1614"/>
      <c r="F225" s="1614"/>
      <c r="G225" s="1645"/>
      <c r="H225" s="1691"/>
      <c r="J225" s="3217"/>
      <c r="K225" s="3214"/>
      <c r="L225" s="3214"/>
      <c r="M225" s="1680"/>
      <c r="N225" s="1680"/>
      <c r="O225" s="1680"/>
      <c r="P225" s="1680"/>
      <c r="Q225" s="1680"/>
    </row>
    <row r="226" spans="1:17" ht="15.75">
      <c r="A226" s="1598"/>
      <c r="B226" s="1692"/>
      <c r="C226" s="1614"/>
      <c r="D226" s="1614"/>
      <c r="E226" s="1614"/>
      <c r="F226" s="1614"/>
      <c r="G226" s="1645"/>
      <c r="H226" s="1691"/>
      <c r="J226" s="1680"/>
      <c r="K226" s="1680"/>
      <c r="L226" s="1680"/>
      <c r="M226" s="1680"/>
      <c r="N226" s="1680"/>
      <c r="O226" s="1680"/>
      <c r="P226" s="1680"/>
      <c r="Q226" s="1680"/>
    </row>
    <row r="227" spans="1:17">
      <c r="A227" s="1598"/>
      <c r="B227" s="1644"/>
      <c r="C227" s="1614"/>
      <c r="D227" s="1614"/>
      <c r="E227" s="1614"/>
      <c r="F227" s="1614"/>
      <c r="G227" s="1645"/>
      <c r="H227" s="1691"/>
      <c r="J227" s="1680"/>
      <c r="K227" s="1680"/>
      <c r="L227" s="1680"/>
      <c r="M227" s="1680"/>
      <c r="N227" s="1680"/>
      <c r="O227" s="1680"/>
      <c r="P227" s="1680"/>
      <c r="Q227" s="1680"/>
    </row>
    <row r="228" spans="1:17">
      <c r="A228" s="1598"/>
      <c r="B228" s="1644"/>
      <c r="C228" s="1614"/>
      <c r="D228" s="1614"/>
      <c r="E228" s="1614"/>
      <c r="F228" s="1614"/>
      <c r="G228" s="1645"/>
      <c r="H228" s="1691"/>
      <c r="J228" s="1680"/>
      <c r="K228" s="1680"/>
      <c r="L228" s="1680"/>
      <c r="M228" s="1680"/>
      <c r="N228" s="1680"/>
      <c r="O228" s="1680"/>
      <c r="P228" s="1680"/>
      <c r="Q228" s="1680"/>
    </row>
    <row r="229" spans="1:17">
      <c r="A229" s="1598"/>
      <c r="B229" s="1614"/>
      <c r="C229" s="1614"/>
      <c r="D229" s="1614"/>
      <c r="E229" s="1614"/>
      <c r="F229" s="1614"/>
      <c r="G229" s="1645"/>
      <c r="H229" s="1691"/>
      <c r="J229" s="3116"/>
      <c r="K229" s="1680"/>
      <c r="L229" s="1680"/>
      <c r="M229" s="1680"/>
      <c r="N229" s="1680"/>
      <c r="O229" s="1680"/>
      <c r="P229" s="1680"/>
      <c r="Q229" s="1680"/>
    </row>
    <row r="230" spans="1:17">
      <c r="A230" s="1598"/>
      <c r="B230" s="1614"/>
      <c r="C230" s="1614"/>
      <c r="D230" s="1614"/>
      <c r="E230" s="1614"/>
      <c r="F230" s="1614"/>
      <c r="G230" s="1645"/>
      <c r="H230" s="1691"/>
      <c r="J230" s="3218"/>
      <c r="K230" s="1680"/>
      <c r="L230" s="1680"/>
      <c r="M230" s="1680"/>
      <c r="N230" s="1680"/>
      <c r="O230" s="1680"/>
      <c r="P230" s="1680"/>
      <c r="Q230" s="1680"/>
    </row>
    <row r="231" spans="1:17">
      <c r="A231" s="1598"/>
      <c r="B231" s="1614"/>
      <c r="C231" s="1614"/>
      <c r="D231" s="1614"/>
      <c r="E231" s="1614"/>
      <c r="F231" s="1614"/>
      <c r="G231" s="1645"/>
      <c r="H231" s="1691"/>
      <c r="J231" s="1680"/>
      <c r="K231" s="1680"/>
      <c r="L231" s="1680"/>
      <c r="M231" s="1680"/>
      <c r="N231" s="1680"/>
      <c r="O231" s="1680"/>
      <c r="P231" s="1680"/>
      <c r="Q231" s="1680"/>
    </row>
    <row r="232" spans="1:17">
      <c r="A232" s="1598"/>
      <c r="B232" s="1614"/>
      <c r="C232" s="1614"/>
      <c r="D232" s="1614"/>
      <c r="E232" s="1614"/>
      <c r="F232" s="1614"/>
      <c r="G232" s="1645"/>
      <c r="H232" s="1691"/>
      <c r="J232" s="3218"/>
      <c r="K232" s="1680"/>
      <c r="L232" s="1680"/>
      <c r="M232" s="1680"/>
      <c r="N232" s="1680"/>
      <c r="O232" s="1680"/>
      <c r="P232" s="1680"/>
      <c r="Q232" s="1680"/>
    </row>
    <row r="233" spans="1:17">
      <c r="A233" s="1598"/>
      <c r="B233" s="1614"/>
      <c r="C233" s="1614"/>
      <c r="D233" s="1614"/>
      <c r="E233" s="1614"/>
      <c r="F233" s="1614"/>
      <c r="G233" s="1645"/>
      <c r="H233" s="1691"/>
      <c r="J233" s="1680"/>
      <c r="K233" s="1680"/>
      <c r="L233" s="1680"/>
      <c r="M233" s="1680"/>
      <c r="N233" s="1680"/>
      <c r="O233" s="1680"/>
      <c r="P233" s="1680"/>
      <c r="Q233" s="1680"/>
    </row>
    <row r="234" spans="1:17">
      <c r="A234" s="1598"/>
      <c r="B234" s="1614"/>
      <c r="C234" s="1614"/>
      <c r="D234" s="1614"/>
      <c r="E234" s="1614"/>
      <c r="F234" s="1614"/>
      <c r="G234" s="1645"/>
      <c r="H234" s="1691"/>
      <c r="J234" s="1680"/>
      <c r="K234" s="1680"/>
      <c r="L234" s="1680"/>
      <c r="M234" s="1680"/>
      <c r="N234" s="1680"/>
      <c r="O234" s="1680"/>
      <c r="P234" s="1680"/>
      <c r="Q234" s="1680"/>
    </row>
    <row r="235" spans="1:17">
      <c r="A235" s="1598"/>
      <c r="B235" s="1614"/>
      <c r="C235" s="1614"/>
      <c r="D235" s="1614"/>
      <c r="E235" s="1614"/>
      <c r="F235" s="1614"/>
      <c r="G235" s="1645"/>
      <c r="H235" s="1691"/>
      <c r="J235" s="1680"/>
      <c r="K235" s="1680"/>
      <c r="L235" s="1680"/>
      <c r="M235" s="1680"/>
      <c r="N235" s="1680"/>
      <c r="O235" s="1680"/>
      <c r="P235" s="1680"/>
      <c r="Q235" s="1680"/>
    </row>
    <row r="236" spans="1:17">
      <c r="A236" s="1598"/>
      <c r="B236" s="1614"/>
      <c r="C236" s="1614"/>
      <c r="D236" s="1614"/>
      <c r="E236" s="1614"/>
      <c r="F236" s="1614"/>
      <c r="G236" s="1645"/>
      <c r="H236" s="1691"/>
      <c r="J236" s="1680"/>
      <c r="K236" s="1680"/>
      <c r="L236" s="1680"/>
      <c r="M236" s="1680"/>
      <c r="N236" s="1680"/>
      <c r="O236" s="1680"/>
      <c r="P236" s="1680"/>
      <c r="Q236" s="1680"/>
    </row>
    <row r="237" spans="1:17">
      <c r="A237" s="1598"/>
      <c r="B237" s="1614"/>
      <c r="C237" s="1614"/>
      <c r="D237" s="1614"/>
      <c r="E237" s="1614"/>
      <c r="F237" s="1614"/>
      <c r="G237" s="1645"/>
      <c r="H237" s="1691"/>
    </row>
    <row r="238" spans="1:17">
      <c r="A238" s="1598"/>
      <c r="B238" s="1614"/>
      <c r="C238" s="1614"/>
      <c r="D238" s="1614"/>
      <c r="E238" s="1614"/>
      <c r="F238" s="1614"/>
      <c r="G238" s="1645"/>
      <c r="H238" s="1691"/>
    </row>
    <row r="239" spans="1:17">
      <c r="A239" s="1598"/>
      <c r="B239" s="1614"/>
      <c r="C239" s="1614"/>
      <c r="D239" s="1614"/>
      <c r="E239" s="1614"/>
      <c r="F239" s="1614"/>
      <c r="G239" s="1645"/>
      <c r="H239" s="1691"/>
    </row>
    <row r="240" spans="1:17">
      <c r="A240" s="1598"/>
      <c r="B240" s="1614"/>
      <c r="C240" s="1614"/>
      <c r="D240" s="1614"/>
      <c r="E240" s="1614"/>
      <c r="F240" s="1614"/>
      <c r="G240" s="1645"/>
      <c r="H240" s="1691"/>
    </row>
    <row r="241" spans="1:8">
      <c r="A241" s="1598"/>
      <c r="B241" s="1601"/>
      <c r="C241" s="1614"/>
      <c r="D241" s="1614"/>
      <c r="E241" s="1614"/>
      <c r="F241" s="1614"/>
      <c r="G241" s="1645"/>
      <c r="H241" s="1691"/>
    </row>
    <row r="242" spans="1:8">
      <c r="A242" s="1598"/>
      <c r="B242" s="1601"/>
      <c r="C242" s="1614"/>
      <c r="D242" s="1614"/>
      <c r="E242" s="1614"/>
      <c r="F242" s="1614"/>
      <c r="G242" s="1645"/>
      <c r="H242" s="1691"/>
    </row>
    <row r="243" spans="1:8">
      <c r="A243" s="1598"/>
      <c r="B243" s="1601"/>
      <c r="C243" s="1614"/>
      <c r="D243" s="1614"/>
      <c r="E243" s="1614"/>
      <c r="F243" s="1614"/>
      <c r="G243" s="1645"/>
      <c r="H243" s="1691"/>
    </row>
    <row r="244" spans="1:8">
      <c r="A244" s="1598"/>
      <c r="B244" s="1601"/>
      <c r="C244" s="1614"/>
      <c r="D244" s="1614"/>
      <c r="E244" s="1614"/>
      <c r="F244" s="1614"/>
      <c r="G244" s="1645"/>
      <c r="H244" s="1691"/>
    </row>
    <row r="245" spans="1:8">
      <c r="A245" s="1598"/>
      <c r="B245" s="1601"/>
      <c r="C245" s="1614"/>
      <c r="D245" s="1614"/>
      <c r="E245" s="1614"/>
      <c r="F245" s="1614"/>
      <c r="G245" s="1645"/>
      <c r="H245" s="1691"/>
    </row>
    <row r="246" spans="1:8">
      <c r="A246" s="1598"/>
      <c r="B246" s="1601"/>
      <c r="C246" s="1614"/>
      <c r="D246" s="1614"/>
      <c r="E246" s="1614"/>
      <c r="F246" s="1614"/>
      <c r="G246" s="1645"/>
      <c r="H246" s="1691"/>
    </row>
    <row r="247" spans="1:8">
      <c r="A247" s="1598"/>
      <c r="B247" s="1601"/>
      <c r="C247" s="1614"/>
      <c r="D247" s="1614"/>
      <c r="E247" s="1614"/>
      <c r="F247" s="1614"/>
      <c r="G247" s="1645"/>
      <c r="H247" s="1691"/>
    </row>
    <row r="248" spans="1:8">
      <c r="A248" s="1598"/>
      <c r="B248" s="1601"/>
      <c r="C248" s="1614"/>
      <c r="D248" s="1614"/>
      <c r="E248" s="1614"/>
      <c r="F248" s="1614"/>
      <c r="G248" s="1645"/>
      <c r="H248" s="1691"/>
    </row>
    <row r="249" spans="1:8">
      <c r="A249" s="1598"/>
      <c r="B249" s="1601"/>
      <c r="C249" s="1614"/>
      <c r="D249" s="1614"/>
      <c r="E249" s="1614"/>
      <c r="F249" s="1614"/>
      <c r="G249" s="1645"/>
      <c r="H249" s="1691"/>
    </row>
    <row r="250" spans="1:8">
      <c r="A250" s="1598"/>
      <c r="B250" s="1601"/>
      <c r="C250" s="1614"/>
      <c r="D250" s="1614"/>
      <c r="E250" s="1614"/>
      <c r="F250" s="1614"/>
      <c r="G250" s="1645"/>
      <c r="H250" s="1691"/>
    </row>
    <row r="251" spans="1:8" ht="15.75" thickBot="1">
      <c r="A251" s="1670"/>
      <c r="B251" s="1671"/>
      <c r="C251" s="1672"/>
      <c r="D251" s="1672"/>
      <c r="E251" s="1672"/>
      <c r="F251" s="1672"/>
      <c r="G251" s="1693"/>
      <c r="H251" s="1694"/>
    </row>
    <row r="252" spans="1:8">
      <c r="A252" s="1664" t="s">
        <v>4602</v>
      </c>
      <c r="B252" s="1681"/>
      <c r="C252" s="1614"/>
      <c r="D252" s="1614"/>
      <c r="E252" s="1614"/>
      <c r="F252" s="1614"/>
      <c r="G252" s="1645"/>
      <c r="H252" s="1645"/>
    </row>
    <row r="253" spans="1:8">
      <c r="A253" s="1614" t="s">
        <v>164</v>
      </c>
      <c r="B253" s="1614"/>
      <c r="C253" s="1614"/>
      <c r="D253" s="1646"/>
      <c r="E253" s="1614"/>
      <c r="F253" s="1614"/>
      <c r="G253" s="1645"/>
      <c r="H253" s="1645"/>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colorId="22" zoomScale="70" zoomScaleNormal="70" zoomScaleSheetLayoutView="80" workbookViewId="0">
      <selection activeCell="I71" sqref="I71:AE73"/>
    </sheetView>
  </sheetViews>
  <sheetFormatPr defaultColWidth="9.6640625" defaultRowHeight="15"/>
  <cols>
    <col min="1" max="1" width="4.6640625" style="1591" customWidth="1"/>
    <col min="2" max="2" width="53.33203125" style="1591" customWidth="1"/>
    <col min="3" max="3" width="3.6640625" style="1591" customWidth="1"/>
    <col min="4" max="5" width="2.6640625" style="1591" customWidth="1"/>
    <col min="6" max="6" width="15.44140625" style="1591" customWidth="1"/>
    <col min="7" max="7" width="18.5546875" style="1591" customWidth="1"/>
    <col min="8" max="8" width="18.21875" style="1591" customWidth="1"/>
    <col min="9" max="9" width="18.6640625" style="1591" customWidth="1"/>
    <col min="10" max="10" width="21" style="1591" customWidth="1"/>
    <col min="11" max="11" width="23.44140625" style="1591" customWidth="1"/>
    <col min="12" max="14" width="16.6640625" style="1591" customWidth="1"/>
    <col min="15" max="16" width="4.6640625" style="1591" customWidth="1"/>
    <col min="17" max="21" width="14.6640625" style="1591" customWidth="1"/>
    <col min="22" max="22" width="18.6640625" style="1591" customWidth="1"/>
    <col min="23" max="23" width="5.6640625" style="1591" customWidth="1"/>
    <col min="24" max="24" width="49" style="1591" customWidth="1"/>
    <col min="25" max="25" width="3.77734375" style="1591" customWidth="1"/>
    <col min="26" max="26" width="3.109375" style="1591" customWidth="1"/>
    <col min="27" max="27" width="2.77734375" style="1591" customWidth="1"/>
    <col min="28" max="28" width="13.6640625" style="1591" customWidth="1"/>
    <col min="29" max="29" width="15.77734375" style="1591" customWidth="1"/>
    <col min="30" max="30" width="16.77734375" style="1591" customWidth="1"/>
    <col min="31" max="16384" width="9.6640625" style="1591"/>
  </cols>
  <sheetData>
    <row r="1" spans="1:30">
      <c r="A1" s="1695"/>
      <c r="B1" s="1696" t="s">
        <v>1759</v>
      </c>
      <c r="C1" s="1697" t="s">
        <v>1306</v>
      </c>
      <c r="D1" s="1698"/>
      <c r="E1" s="1698"/>
      <c r="F1" s="1696"/>
      <c r="G1" s="1696" t="s">
        <v>1682</v>
      </c>
      <c r="H1" s="1699" t="s">
        <v>1683</v>
      </c>
      <c r="I1" s="1695" t="s">
        <v>1759</v>
      </c>
      <c r="J1" s="1700"/>
      <c r="K1" s="1697" t="s">
        <v>1306</v>
      </c>
      <c r="L1" s="1696"/>
      <c r="M1" s="1696" t="s">
        <v>1761</v>
      </c>
      <c r="N1" s="1698" t="s">
        <v>1683</v>
      </c>
      <c r="O1" s="1699"/>
      <c r="P1" s="1695" t="s">
        <v>1759</v>
      </c>
      <c r="Q1" s="1700"/>
      <c r="R1" s="1698"/>
      <c r="S1" s="1697" t="s">
        <v>1306</v>
      </c>
      <c r="T1" s="1696"/>
      <c r="U1" s="1696" t="s">
        <v>1761</v>
      </c>
      <c r="V1" s="1701" t="s">
        <v>1683</v>
      </c>
      <c r="W1" s="1695"/>
      <c r="X1" s="1696" t="s">
        <v>1759</v>
      </c>
      <c r="Y1" s="1697" t="s">
        <v>1306</v>
      </c>
      <c r="Z1" s="1698"/>
      <c r="AA1" s="1698"/>
      <c r="AB1" s="1696"/>
      <c r="AC1" s="1696" t="s">
        <v>1682</v>
      </c>
      <c r="AD1" s="1702" t="s">
        <v>1762</v>
      </c>
    </row>
    <row r="2" spans="1:30">
      <c r="A2" s="1703"/>
      <c r="B2" s="1548" t="str">
        <f>'Data Sheet'!$C$25</f>
        <v xml:space="preserve">Niagara Mohawk Power Corporation </v>
      </c>
      <c r="C2" s="1704" t="s">
        <v>1307</v>
      </c>
      <c r="D2" s="1705" t="s">
        <v>4700</v>
      </c>
      <c r="E2" s="1705"/>
      <c r="F2" s="1706" t="s">
        <v>1309</v>
      </c>
      <c r="G2" s="1706" t="s">
        <v>1684</v>
      </c>
      <c r="H2" s="1707"/>
      <c r="I2" s="1547" t="str">
        <f>'Data Sheet'!$C$25</f>
        <v xml:space="preserve">Niagara Mohawk Power Corporation </v>
      </c>
      <c r="J2" s="1569"/>
      <c r="K2" s="1708" t="s">
        <v>6332</v>
      </c>
      <c r="L2" s="1548"/>
      <c r="M2" s="1706" t="s">
        <v>1684</v>
      </c>
      <c r="N2" s="1705"/>
      <c r="O2" s="1707"/>
      <c r="P2" s="1547" t="str">
        <f>'Data Sheet'!$C$25</f>
        <v xml:space="preserve">Niagara Mohawk Power Corporation </v>
      </c>
      <c r="Q2" s="1569"/>
      <c r="R2" s="1705"/>
      <c r="S2" s="1708" t="s">
        <v>6332</v>
      </c>
      <c r="T2" s="1706"/>
      <c r="U2" s="1706" t="s">
        <v>1684</v>
      </c>
      <c r="V2" s="1709"/>
      <c r="W2" s="1703"/>
      <c r="X2" s="1548" t="str">
        <f>'Data Sheet'!$C$25</f>
        <v xml:space="preserve">Niagara Mohawk Power Corporation </v>
      </c>
      <c r="Y2" s="1704" t="s">
        <v>1307</v>
      </c>
      <c r="Z2" s="1705" t="s">
        <v>4700</v>
      </c>
      <c r="AA2" s="1705"/>
      <c r="AB2" s="1706" t="s">
        <v>1309</v>
      </c>
      <c r="AC2" s="1706" t="s">
        <v>1684</v>
      </c>
      <c r="AD2" s="1707"/>
    </row>
    <row r="3" spans="1:30" ht="15" customHeight="1">
      <c r="A3" s="1710"/>
      <c r="B3" s="1711"/>
      <c r="C3" s="1712" t="s">
        <v>1310</v>
      </c>
      <c r="D3" s="1711" t="s">
        <v>1308</v>
      </c>
      <c r="E3" s="1711"/>
      <c r="F3" s="1713" t="s">
        <v>1311</v>
      </c>
      <c r="G3" s="1652" t="str">
        <f>'Data Sheet'!$C$40</f>
        <v>May 9, 2016</v>
      </c>
      <c r="H3" s="1653" t="str">
        <f>'Data Sheet'!$C$38</f>
        <v>December 31, 2015</v>
      </c>
      <c r="I3" s="1710"/>
      <c r="J3" s="1714"/>
      <c r="K3" s="1715" t="s">
        <v>165</v>
      </c>
      <c r="L3" s="1551"/>
      <c r="M3" s="1652" t="str">
        <f>'Data Sheet'!$C$40</f>
        <v>May 9, 2016</v>
      </c>
      <c r="N3" s="1716" t="str">
        <f>'Data Sheet'!$C$38</f>
        <v>December 31, 2015</v>
      </c>
      <c r="O3" s="1717"/>
      <c r="P3" s="1710"/>
      <c r="Q3" s="1714"/>
      <c r="R3" s="1711"/>
      <c r="S3" s="1715" t="s">
        <v>165</v>
      </c>
      <c r="T3" s="1713"/>
      <c r="U3" s="1652" t="str">
        <f>'Data Sheet'!$C$40</f>
        <v>May 9, 2016</v>
      </c>
      <c r="V3" s="1653" t="str">
        <f>'Data Sheet'!$C$38</f>
        <v>December 31, 2015</v>
      </c>
      <c r="W3" s="1710"/>
      <c r="X3" s="1711"/>
      <c r="Y3" s="1712" t="s">
        <v>1310</v>
      </c>
      <c r="Z3" s="1711" t="s">
        <v>1308</v>
      </c>
      <c r="AA3" s="1711"/>
      <c r="AB3" s="1713" t="s">
        <v>1311</v>
      </c>
      <c r="AC3" s="1652" t="str">
        <f>'Data Sheet'!$C$40</f>
        <v>May 9, 2016</v>
      </c>
      <c r="AD3" s="1653" t="str">
        <f>'Data Sheet'!$C$38</f>
        <v>December 31, 2015</v>
      </c>
    </row>
    <row r="4" spans="1:30" ht="15" customHeight="1">
      <c r="A4" s="1718" t="s">
        <v>166</v>
      </c>
      <c r="B4" s="1719"/>
      <c r="C4" s="1719"/>
      <c r="D4" s="1719"/>
      <c r="E4" s="1719"/>
      <c r="F4" s="1719"/>
      <c r="G4" s="1719"/>
      <c r="H4" s="1720"/>
      <c r="I4" s="1718" t="s">
        <v>167</v>
      </c>
      <c r="J4" s="1719"/>
      <c r="K4" s="1719"/>
      <c r="L4" s="1719"/>
      <c r="M4" s="1719"/>
      <c r="N4" s="1719"/>
      <c r="O4" s="1720"/>
      <c r="P4" s="1718" t="s">
        <v>167</v>
      </c>
      <c r="Q4" s="1719"/>
      <c r="R4" s="1719"/>
      <c r="S4" s="1719"/>
      <c r="T4" s="1719"/>
      <c r="U4" s="1719"/>
      <c r="V4" s="1720"/>
      <c r="W4" s="1718" t="s">
        <v>167</v>
      </c>
      <c r="X4" s="1719"/>
      <c r="Y4" s="1719"/>
      <c r="Z4" s="1719"/>
      <c r="AA4" s="1719"/>
      <c r="AB4" s="1719"/>
      <c r="AC4" s="1719"/>
      <c r="AD4" s="1720"/>
    </row>
    <row r="5" spans="1:30" ht="15" customHeight="1">
      <c r="A5" s="1703"/>
      <c r="B5" s="3291" t="s">
        <v>627</v>
      </c>
      <c r="C5" s="1721"/>
      <c r="D5" s="3291" t="s">
        <v>628</v>
      </c>
      <c r="E5" s="3291"/>
      <c r="F5" s="3291"/>
      <c r="G5" s="3291"/>
      <c r="H5" s="3303"/>
      <c r="I5" s="3299" t="s">
        <v>4342</v>
      </c>
      <c r="J5" s="3291"/>
      <c r="K5" s="3291"/>
      <c r="L5" s="3291" t="s">
        <v>260</v>
      </c>
      <c r="M5" s="3292"/>
      <c r="N5" s="3292"/>
      <c r="O5" s="3293"/>
      <c r="P5" s="1722"/>
      <c r="Q5" s="1721"/>
      <c r="R5" s="1721"/>
      <c r="S5" s="1721"/>
      <c r="T5" s="1721"/>
      <c r="U5" s="1721"/>
      <c r="V5" s="1707"/>
      <c r="W5" s="1723"/>
      <c r="X5" s="1705"/>
      <c r="Y5" s="1705"/>
      <c r="Z5" s="1705"/>
      <c r="AA5" s="1705"/>
      <c r="AB5" s="1704" t="s">
        <v>1398</v>
      </c>
      <c r="AC5" s="1715" t="s">
        <v>1399</v>
      </c>
      <c r="AD5" s="1717"/>
    </row>
    <row r="6" spans="1:30">
      <c r="A6" s="1703"/>
      <c r="B6" s="3301"/>
      <c r="C6" s="1721"/>
      <c r="D6" s="3301"/>
      <c r="E6" s="3301"/>
      <c r="F6" s="3301"/>
      <c r="G6" s="3301"/>
      <c r="H6" s="3304"/>
      <c r="I6" s="3300"/>
      <c r="J6" s="3301"/>
      <c r="K6" s="3301"/>
      <c r="L6" s="3294"/>
      <c r="M6" s="3294"/>
      <c r="N6" s="3294"/>
      <c r="O6" s="3295"/>
      <c r="P6" s="1722"/>
      <c r="Q6" s="1721"/>
      <c r="R6" s="1721"/>
      <c r="S6" s="1721"/>
      <c r="T6" s="1721"/>
      <c r="U6" s="1721"/>
      <c r="V6" s="1707"/>
      <c r="W6" s="1723" t="s">
        <v>1688</v>
      </c>
      <c r="X6" s="1724" t="s">
        <v>1400</v>
      </c>
      <c r="Y6" s="1705"/>
      <c r="Z6" s="1705"/>
      <c r="AA6" s="1705"/>
      <c r="AB6" s="1704" t="s">
        <v>2950</v>
      </c>
      <c r="AC6" s="1704" t="s">
        <v>174</v>
      </c>
      <c r="AD6" s="1725" t="s">
        <v>177</v>
      </c>
    </row>
    <row r="7" spans="1:30">
      <c r="A7" s="1703"/>
      <c r="B7" s="3301"/>
      <c r="C7" s="1721"/>
      <c r="D7" s="3301"/>
      <c r="E7" s="3301"/>
      <c r="F7" s="3301"/>
      <c r="G7" s="3301"/>
      <c r="H7" s="3304"/>
      <c r="I7" s="3300"/>
      <c r="J7" s="3301"/>
      <c r="K7" s="3301"/>
      <c r="L7" s="3294" t="s">
        <v>261</v>
      </c>
      <c r="M7" s="3294"/>
      <c r="N7" s="3294"/>
      <c r="O7" s="3296"/>
      <c r="P7" s="1722"/>
      <c r="Q7" s="1721"/>
      <c r="R7" s="1721"/>
      <c r="S7" s="1721"/>
      <c r="T7" s="1721"/>
      <c r="U7" s="1721"/>
      <c r="V7" s="1707"/>
      <c r="W7" s="1726" t="s">
        <v>1691</v>
      </c>
      <c r="X7" s="1719" t="s">
        <v>2952</v>
      </c>
      <c r="Y7" s="1719"/>
      <c r="Z7" s="1719"/>
      <c r="AA7" s="1719"/>
      <c r="AB7" s="1727" t="s">
        <v>2953</v>
      </c>
      <c r="AC7" s="1727" t="s">
        <v>2954</v>
      </c>
      <c r="AD7" s="1728" t="s">
        <v>2955</v>
      </c>
    </row>
    <row r="8" spans="1:30">
      <c r="A8" s="1703"/>
      <c r="B8" s="3301"/>
      <c r="C8" s="1721"/>
      <c r="D8" s="3301"/>
      <c r="E8" s="3301"/>
      <c r="F8" s="3301"/>
      <c r="G8" s="3301"/>
      <c r="H8" s="3304"/>
      <c r="I8" s="3300" t="s">
        <v>262</v>
      </c>
      <c r="J8" s="3301"/>
      <c r="K8" s="3301"/>
      <c r="L8" s="3294"/>
      <c r="M8" s="3294"/>
      <c r="N8" s="3294"/>
      <c r="O8" s="3296"/>
      <c r="P8" s="1722"/>
      <c r="Q8" s="1721"/>
      <c r="R8" s="1721"/>
      <c r="S8" s="1721"/>
      <c r="T8" s="1721"/>
      <c r="U8" s="1729"/>
      <c r="V8" s="1707"/>
      <c r="W8" s="1730" t="s">
        <v>593</v>
      </c>
      <c r="X8" s="1731" t="s">
        <v>1401</v>
      </c>
      <c r="Y8" s="1719"/>
      <c r="Z8" s="1719"/>
      <c r="AA8" s="1719"/>
      <c r="AB8" s="1727" t="s">
        <v>1402</v>
      </c>
      <c r="AC8" s="1732">
        <f>G49</f>
        <v>305540884</v>
      </c>
      <c r="AD8" s="1733">
        <f>H49</f>
        <v>309268770</v>
      </c>
    </row>
    <row r="9" spans="1:30" ht="15.75" customHeight="1">
      <c r="A9" s="1703"/>
      <c r="B9" s="3301"/>
      <c r="C9" s="1721"/>
      <c r="D9" s="3301"/>
      <c r="E9" s="3301"/>
      <c r="F9" s="3301"/>
      <c r="G9" s="3301"/>
      <c r="H9" s="3304"/>
      <c r="I9" s="3300"/>
      <c r="J9" s="3301"/>
      <c r="K9" s="3301"/>
      <c r="L9" s="3294"/>
      <c r="M9" s="3294"/>
      <c r="N9" s="3294"/>
      <c r="O9" s="3296"/>
      <c r="P9" s="1722"/>
      <c r="Q9" s="1721"/>
      <c r="R9" s="1721"/>
      <c r="S9" s="1721"/>
      <c r="T9" s="1721"/>
      <c r="U9" s="1721"/>
      <c r="V9" s="1707"/>
      <c r="W9" s="1730" t="s">
        <v>2328</v>
      </c>
      <c r="X9" s="1734" t="s">
        <v>715</v>
      </c>
      <c r="Y9" s="1711"/>
      <c r="Z9" s="1711"/>
      <c r="AA9" s="1711"/>
      <c r="AB9" s="1715"/>
      <c r="AC9" s="1735"/>
      <c r="AD9" s="1736"/>
    </row>
    <row r="10" spans="1:30">
      <c r="A10" s="1703"/>
      <c r="B10" s="3297" t="s">
        <v>710</v>
      </c>
      <c r="C10" s="1721"/>
      <c r="D10" s="3301"/>
      <c r="E10" s="3301"/>
      <c r="F10" s="3301"/>
      <c r="G10" s="3301"/>
      <c r="H10" s="3304"/>
      <c r="I10" s="3300" t="s">
        <v>711</v>
      </c>
      <c r="J10" s="3301"/>
      <c r="K10" s="3301"/>
      <c r="L10" s="3294"/>
      <c r="M10" s="3294"/>
      <c r="N10" s="3294"/>
      <c r="O10" s="3296"/>
      <c r="P10" s="1722"/>
      <c r="Q10" s="1721"/>
      <c r="R10" s="1721"/>
      <c r="S10" s="1721"/>
      <c r="T10" s="1721"/>
      <c r="U10" s="1721"/>
      <c r="V10" s="1707"/>
      <c r="W10" s="1730" t="s">
        <v>2329</v>
      </c>
      <c r="X10" s="1731" t="s">
        <v>1403</v>
      </c>
      <c r="Y10" s="1719"/>
      <c r="Z10" s="1719"/>
      <c r="AA10" s="1719"/>
      <c r="AB10" s="1715"/>
      <c r="AC10" s="1737"/>
      <c r="AD10" s="1738"/>
    </row>
    <row r="11" spans="1:30">
      <c r="A11" s="1703"/>
      <c r="B11" s="3297"/>
      <c r="C11" s="1721"/>
      <c r="D11" s="3301"/>
      <c r="E11" s="3301"/>
      <c r="F11" s="3301"/>
      <c r="G11" s="3301"/>
      <c r="H11" s="3304"/>
      <c r="I11" s="3300"/>
      <c r="J11" s="3301"/>
      <c r="K11" s="3301"/>
      <c r="L11" s="1721"/>
      <c r="M11" s="1645"/>
      <c r="N11" s="1645"/>
      <c r="O11" s="1707"/>
      <c r="P11" s="1722"/>
      <c r="Q11" s="1721"/>
      <c r="R11" s="1721"/>
      <c r="S11" s="1721"/>
      <c r="T11" s="1645"/>
      <c r="U11" s="1645"/>
      <c r="V11" s="1707"/>
      <c r="W11" s="1730" t="s">
        <v>2330</v>
      </c>
      <c r="X11" s="1731" t="s">
        <v>1404</v>
      </c>
      <c r="Y11" s="1719"/>
      <c r="Z11" s="1719"/>
      <c r="AA11" s="1719"/>
      <c r="AB11" s="1715"/>
      <c r="AC11" s="1735"/>
      <c r="AD11" s="1736"/>
    </row>
    <row r="12" spans="1:30" ht="15" customHeight="1">
      <c r="A12" s="1703"/>
      <c r="B12" s="3297" t="s">
        <v>712</v>
      </c>
      <c r="C12" s="1721"/>
      <c r="D12" s="3301"/>
      <c r="E12" s="3301"/>
      <c r="F12" s="3301"/>
      <c r="G12" s="3301"/>
      <c r="H12" s="3304"/>
      <c r="I12" s="3300"/>
      <c r="J12" s="3301"/>
      <c r="K12" s="3301"/>
      <c r="L12" s="1739"/>
      <c r="M12" s="1645"/>
      <c r="N12" s="1645"/>
      <c r="O12" s="1707"/>
      <c r="P12" s="1703"/>
      <c r="Q12" s="1705"/>
      <c r="R12" s="1721"/>
      <c r="S12" s="1721"/>
      <c r="T12" s="1645"/>
      <c r="U12" s="1645"/>
      <c r="V12" s="1707"/>
      <c r="W12" s="1730" t="s">
        <v>2331</v>
      </c>
      <c r="X12" s="1731" t="s">
        <v>1405</v>
      </c>
      <c r="Y12" s="1719"/>
      <c r="Z12" s="1719"/>
      <c r="AA12" s="1719"/>
      <c r="AB12" s="1715"/>
      <c r="AC12" s="1630"/>
      <c r="AD12" s="1629"/>
    </row>
    <row r="13" spans="1:30" ht="15" customHeight="1">
      <c r="A13" s="1703"/>
      <c r="B13" s="3297"/>
      <c r="C13" s="1721"/>
      <c r="D13" s="3301"/>
      <c r="E13" s="3301"/>
      <c r="F13" s="3301"/>
      <c r="G13" s="3301"/>
      <c r="H13" s="3304"/>
      <c r="I13" s="3300"/>
      <c r="J13" s="3301"/>
      <c r="K13" s="3301"/>
      <c r="L13" s="1739"/>
      <c r="M13" s="1645"/>
      <c r="N13" s="1645"/>
      <c r="O13" s="1707"/>
      <c r="P13" s="1703"/>
      <c r="Q13" s="1705"/>
      <c r="R13" s="1721"/>
      <c r="S13" s="1721"/>
      <c r="T13" s="1645"/>
      <c r="U13" s="1645"/>
      <c r="V13" s="1707"/>
      <c r="W13" s="1730" t="s">
        <v>2332</v>
      </c>
      <c r="X13" s="1731" t="s">
        <v>1406</v>
      </c>
      <c r="Y13" s="1719"/>
      <c r="Z13" s="1719"/>
      <c r="AA13" s="1719"/>
      <c r="AB13" s="1715"/>
      <c r="AC13" s="1630"/>
      <c r="AD13" s="1629"/>
    </row>
    <row r="14" spans="1:30">
      <c r="A14" s="1703"/>
      <c r="B14" s="3301" t="s">
        <v>714</v>
      </c>
      <c r="C14" s="1721"/>
      <c r="D14" s="3297" t="s">
        <v>713</v>
      </c>
      <c r="E14" s="3297"/>
      <c r="F14" s="3297"/>
      <c r="G14" s="3297"/>
      <c r="H14" s="3304"/>
      <c r="I14" s="2538"/>
      <c r="J14" s="2541"/>
      <c r="K14" s="2541"/>
      <c r="L14" s="1739"/>
      <c r="M14" s="1645"/>
      <c r="N14" s="1645"/>
      <c r="O14" s="1707"/>
      <c r="P14" s="1722"/>
      <c r="Q14" s="1721"/>
      <c r="R14" s="1721"/>
      <c r="S14" s="1721"/>
      <c r="T14" s="1645"/>
      <c r="U14" s="1645"/>
      <c r="V14" s="1707"/>
      <c r="W14" s="1730" t="s">
        <v>2333</v>
      </c>
      <c r="X14" s="1731" t="s">
        <v>1407</v>
      </c>
      <c r="Y14" s="1719"/>
      <c r="Z14" s="1719"/>
      <c r="AA14" s="1719"/>
      <c r="AB14" s="1715"/>
      <c r="AC14" s="1630">
        <v>1155784</v>
      </c>
      <c r="AD14" s="1629">
        <v>0</v>
      </c>
    </row>
    <row r="15" spans="1:30" ht="15" customHeight="1">
      <c r="A15" s="1703"/>
      <c r="B15" s="3302"/>
      <c r="C15" s="1721"/>
      <c r="D15" s="3297"/>
      <c r="E15" s="3297"/>
      <c r="F15" s="3297"/>
      <c r="G15" s="3297"/>
      <c r="H15" s="3304"/>
      <c r="I15" s="2538"/>
      <c r="J15" s="2541"/>
      <c r="K15" s="2541"/>
      <c r="L15" s="1739"/>
      <c r="M15" s="1645"/>
      <c r="N15" s="1645"/>
      <c r="O15" s="1707"/>
      <c r="P15" s="1722"/>
      <c r="Q15" s="1721"/>
      <c r="R15" s="1721"/>
      <c r="S15" s="1721"/>
      <c r="T15" s="1645"/>
      <c r="U15" s="1645"/>
      <c r="V15" s="1707"/>
      <c r="W15" s="1730" t="s">
        <v>2334</v>
      </c>
      <c r="X15" s="1731" t="s">
        <v>1408</v>
      </c>
      <c r="Y15" s="1719"/>
      <c r="Z15" s="1719"/>
      <c r="AA15" s="1719"/>
      <c r="AB15" s="1715"/>
      <c r="AC15" s="1630">
        <v>4945307</v>
      </c>
      <c r="AD15" s="1629">
        <v>6311523</v>
      </c>
    </row>
    <row r="16" spans="1:30">
      <c r="A16" s="1703"/>
      <c r="B16" s="3297"/>
      <c r="C16" s="1721"/>
      <c r="D16" s="2482"/>
      <c r="E16" s="2482"/>
      <c r="F16" s="2482"/>
      <c r="G16" s="2482"/>
      <c r="H16" s="2516"/>
      <c r="I16" s="2539"/>
      <c r="J16" s="2482"/>
      <c r="K16" s="2482"/>
      <c r="L16" s="1739"/>
      <c r="M16" s="1721"/>
      <c r="N16" s="1721"/>
      <c r="O16" s="1707"/>
      <c r="P16" s="1722"/>
      <c r="Q16" s="1721"/>
      <c r="R16" s="1721"/>
      <c r="S16" s="1721"/>
      <c r="T16" s="1721"/>
      <c r="U16" s="1721"/>
      <c r="V16" s="1707"/>
      <c r="W16" s="1730" t="s">
        <v>2335</v>
      </c>
      <c r="X16" s="1731" t="s">
        <v>1409</v>
      </c>
      <c r="Y16" s="1719"/>
      <c r="Z16" s="1719"/>
      <c r="AA16" s="1719"/>
      <c r="AB16" s="1715"/>
      <c r="AC16" s="1630">
        <v>358671</v>
      </c>
      <c r="AD16" s="1629">
        <v>192752</v>
      </c>
    </row>
    <row r="17" spans="1:30">
      <c r="A17" s="1710"/>
      <c r="B17" s="3298"/>
      <c r="C17" s="1719"/>
      <c r="D17" s="1719"/>
      <c r="E17" s="1719"/>
      <c r="F17" s="1719"/>
      <c r="G17" s="1719"/>
      <c r="H17" s="1720"/>
      <c r="I17" s="2540"/>
      <c r="J17" s="1802"/>
      <c r="K17" s="1802"/>
      <c r="L17" s="1719"/>
      <c r="M17" s="1719"/>
      <c r="N17" s="1719"/>
      <c r="O17" s="1707"/>
      <c r="P17" s="1718"/>
      <c r="Q17" s="1719"/>
      <c r="R17" s="1719"/>
      <c r="S17" s="1719"/>
      <c r="T17" s="1719"/>
      <c r="U17" s="1719"/>
      <c r="V17" s="1707"/>
      <c r="W17" s="1730" t="s">
        <v>2336</v>
      </c>
      <c r="X17" s="1731" t="s">
        <v>1410</v>
      </c>
      <c r="Y17" s="1719"/>
      <c r="Z17" s="1719"/>
      <c r="AA17" s="1719"/>
      <c r="AB17" s="1712">
        <v>119</v>
      </c>
      <c r="AC17" s="1630">
        <v>-70791</v>
      </c>
      <c r="AD17" s="1629">
        <v>-98711</v>
      </c>
    </row>
    <row r="18" spans="1:30">
      <c r="A18" s="1723"/>
      <c r="B18" s="1721"/>
      <c r="C18" s="1721"/>
      <c r="D18" s="1721"/>
      <c r="E18" s="1721"/>
      <c r="F18" s="1704" t="s">
        <v>168</v>
      </c>
      <c r="G18" s="1740" t="s">
        <v>169</v>
      </c>
      <c r="H18" s="1741"/>
      <c r="I18" s="1718" t="s">
        <v>170</v>
      </c>
      <c r="J18" s="1719"/>
      <c r="K18" s="1719" t="s">
        <v>171</v>
      </c>
      <c r="L18" s="1719"/>
      <c r="M18" s="1740" t="s">
        <v>172</v>
      </c>
      <c r="N18" s="1742"/>
      <c r="O18" s="1743"/>
      <c r="P18" s="1744"/>
      <c r="Q18" s="1740" t="s">
        <v>172</v>
      </c>
      <c r="R18" s="1742"/>
      <c r="S18" s="1740" t="s">
        <v>172</v>
      </c>
      <c r="T18" s="1742"/>
      <c r="U18" s="1740" t="s">
        <v>172</v>
      </c>
      <c r="V18" s="1745"/>
      <c r="W18" s="1730" t="s">
        <v>2337</v>
      </c>
      <c r="X18" s="1731" t="s">
        <v>1411</v>
      </c>
      <c r="Y18" s="1719"/>
      <c r="Z18" s="1719"/>
      <c r="AA18" s="1719"/>
      <c r="AB18" s="1715"/>
      <c r="AC18" s="1630">
        <v>6721420</v>
      </c>
      <c r="AD18" s="1629">
        <v>4107510</v>
      </c>
    </row>
    <row r="19" spans="1:30">
      <c r="A19" s="1746" t="s">
        <v>1688</v>
      </c>
      <c r="B19" s="1724" t="s">
        <v>173</v>
      </c>
      <c r="C19" s="1721"/>
      <c r="D19" s="1721"/>
      <c r="E19" s="1721"/>
      <c r="F19" s="1704" t="s">
        <v>1745</v>
      </c>
      <c r="G19" s="1747" t="s">
        <v>174</v>
      </c>
      <c r="H19" s="1709" t="s">
        <v>175</v>
      </c>
      <c r="I19" s="1746" t="s">
        <v>174</v>
      </c>
      <c r="J19" s="1749" t="s">
        <v>177</v>
      </c>
      <c r="K19" s="1724" t="s">
        <v>176</v>
      </c>
      <c r="L19" s="1748" t="s">
        <v>177</v>
      </c>
      <c r="M19" s="1749" t="s">
        <v>174</v>
      </c>
      <c r="N19" s="1748" t="s">
        <v>177</v>
      </c>
      <c r="O19" s="1725" t="s">
        <v>1688</v>
      </c>
      <c r="P19" s="1746" t="s">
        <v>1688</v>
      </c>
      <c r="Q19" s="1749" t="s">
        <v>174</v>
      </c>
      <c r="R19" s="1748" t="s">
        <v>177</v>
      </c>
      <c r="S19" s="1749" t="s">
        <v>174</v>
      </c>
      <c r="T19" s="1748" t="s">
        <v>177</v>
      </c>
      <c r="U19" s="1749" t="s">
        <v>174</v>
      </c>
      <c r="V19" s="1725" t="s">
        <v>177</v>
      </c>
      <c r="W19" s="1730" t="s">
        <v>2338</v>
      </c>
      <c r="X19" s="1731" t="s">
        <v>1412</v>
      </c>
      <c r="Y19" s="1719"/>
      <c r="Z19" s="1719"/>
      <c r="AA19" s="1719"/>
      <c r="AB19" s="1715"/>
      <c r="AC19" s="1630">
        <v>10305589</v>
      </c>
      <c r="AD19" s="1629">
        <v>15596868</v>
      </c>
    </row>
    <row r="20" spans="1:30">
      <c r="A20" s="1746" t="s">
        <v>1691</v>
      </c>
      <c r="B20" s="1721"/>
      <c r="C20" s="1721"/>
      <c r="D20" s="1721"/>
      <c r="E20" s="1721"/>
      <c r="F20" s="1704" t="s">
        <v>1691</v>
      </c>
      <c r="G20" s="1750"/>
      <c r="H20" s="1751"/>
      <c r="I20" s="1723"/>
      <c r="J20" s="1706"/>
      <c r="K20" s="1721"/>
      <c r="L20" s="1708"/>
      <c r="M20" s="1750"/>
      <c r="N20" s="1752"/>
      <c r="O20" s="1725" t="s">
        <v>1691</v>
      </c>
      <c r="P20" s="1746" t="s">
        <v>1691</v>
      </c>
      <c r="Q20" s="1750"/>
      <c r="R20" s="1752"/>
      <c r="S20" s="1750"/>
      <c r="T20" s="1752"/>
      <c r="U20" s="1750"/>
      <c r="V20" s="1751"/>
      <c r="W20" s="1730" t="s">
        <v>2339</v>
      </c>
      <c r="X20" s="1731" t="s">
        <v>1413</v>
      </c>
      <c r="Y20" s="1719"/>
      <c r="Z20" s="1719"/>
      <c r="AA20" s="1719"/>
      <c r="AB20" s="1715"/>
      <c r="AC20" s="1630">
        <v>588790</v>
      </c>
      <c r="AD20" s="1629">
        <v>3533391</v>
      </c>
    </row>
    <row r="21" spans="1:30">
      <c r="A21" s="1726"/>
      <c r="B21" s="1753" t="s">
        <v>2952</v>
      </c>
      <c r="C21" s="1719"/>
      <c r="D21" s="1719"/>
      <c r="E21" s="1719"/>
      <c r="F21" s="1712" t="s">
        <v>2953</v>
      </c>
      <c r="G21" s="1754" t="s">
        <v>2954</v>
      </c>
      <c r="H21" s="1755" t="s">
        <v>2955</v>
      </c>
      <c r="I21" s="1756" t="s">
        <v>2303</v>
      </c>
      <c r="J21" s="1757" t="s">
        <v>2304</v>
      </c>
      <c r="K21" s="1757" t="s">
        <v>2305</v>
      </c>
      <c r="L21" s="1757" t="s">
        <v>2306</v>
      </c>
      <c r="M21" s="1754" t="s">
        <v>2307</v>
      </c>
      <c r="N21" s="1758" t="s">
        <v>2308</v>
      </c>
      <c r="O21" s="1717"/>
      <c r="P21" s="1726"/>
      <c r="Q21" s="1754" t="s">
        <v>2309</v>
      </c>
      <c r="R21" s="1758" t="s">
        <v>2310</v>
      </c>
      <c r="S21" s="1754" t="s">
        <v>178</v>
      </c>
      <c r="T21" s="1758" t="s">
        <v>179</v>
      </c>
      <c r="U21" s="1754" t="s">
        <v>180</v>
      </c>
      <c r="V21" s="1755" t="s">
        <v>181</v>
      </c>
      <c r="W21" s="1730" t="s">
        <v>2340</v>
      </c>
      <c r="X21" s="1731" t="s">
        <v>1414</v>
      </c>
      <c r="Y21" s="1719"/>
      <c r="Z21" s="1719"/>
      <c r="AA21" s="1719"/>
      <c r="AB21" s="1715"/>
      <c r="AC21" s="1630"/>
      <c r="AD21" s="1629"/>
    </row>
    <row r="22" spans="1:30" ht="15.75">
      <c r="A22" s="1726">
        <v>1</v>
      </c>
      <c r="B22" s="1734" t="s">
        <v>182</v>
      </c>
      <c r="C22" s="1719"/>
      <c r="D22" s="1719"/>
      <c r="E22" s="1719"/>
      <c r="F22" s="1715"/>
      <c r="G22" s="1737"/>
      <c r="H22" s="1738"/>
      <c r="I22" s="1759"/>
      <c r="J22" s="1760"/>
      <c r="K22" s="1761"/>
      <c r="L22" s="1735"/>
      <c r="M22" s="1737"/>
      <c r="N22" s="1762"/>
      <c r="O22" s="1763">
        <v>1</v>
      </c>
      <c r="P22" s="1726">
        <v>1</v>
      </c>
      <c r="Q22" s="1737"/>
      <c r="R22" s="1762"/>
      <c r="S22" s="1737"/>
      <c r="T22" s="1762"/>
      <c r="U22" s="1737"/>
      <c r="V22" s="1738"/>
      <c r="W22" s="1730" t="s">
        <v>2341</v>
      </c>
      <c r="X22" s="1792" t="s">
        <v>4521</v>
      </c>
      <c r="Y22" s="1793"/>
      <c r="Z22" s="1793"/>
      <c r="AA22" s="1793"/>
      <c r="AB22" s="1715"/>
      <c r="AC22" s="1630">
        <f>AC12-AC13+AC14-AC15+SUM(AC16:AC21)</f>
        <v>14114156</v>
      </c>
      <c r="AD22" s="1629">
        <f>AD12-AD13+AD14-AD15+SUM(AD16:AD21)</f>
        <v>17020287</v>
      </c>
    </row>
    <row r="23" spans="1:30">
      <c r="A23" s="1726">
        <v>2</v>
      </c>
      <c r="B23" s="1731" t="s">
        <v>183</v>
      </c>
      <c r="C23" s="1719"/>
      <c r="D23" s="1719"/>
      <c r="E23" s="1719"/>
      <c r="F23" s="1712" t="s">
        <v>756</v>
      </c>
      <c r="G23" s="1676">
        <f>I23+K23+M23+Q23+S23+U23</f>
        <v>3019786307</v>
      </c>
      <c r="H23" s="1627">
        <f>J23+L23+N23+R23+T23+V23</f>
        <v>3423778751</v>
      </c>
      <c r="I23" s="1764">
        <v>2491565831</v>
      </c>
      <c r="J23" s="1765">
        <v>2795920042</v>
      </c>
      <c r="K23" s="1766">
        <v>528152740</v>
      </c>
      <c r="L23" s="1676">
        <v>627583917</v>
      </c>
      <c r="M23" s="1676">
        <v>67736</v>
      </c>
      <c r="N23" s="1626">
        <v>274792</v>
      </c>
      <c r="O23" s="1763">
        <v>2</v>
      </c>
      <c r="P23" s="1726">
        <v>2</v>
      </c>
      <c r="Q23" s="1676"/>
      <c r="R23" s="1626"/>
      <c r="S23" s="1676"/>
      <c r="T23" s="1626"/>
      <c r="U23" s="1676"/>
      <c r="V23" s="1627"/>
      <c r="W23" s="1730" t="s">
        <v>2342</v>
      </c>
      <c r="X23" s="1731" t="s">
        <v>2200</v>
      </c>
      <c r="Y23" s="1719"/>
      <c r="Z23" s="1719"/>
      <c r="AA23" s="1719"/>
      <c r="AB23" s="1715"/>
      <c r="AC23" s="1735"/>
      <c r="AD23" s="1736"/>
    </row>
    <row r="24" spans="1:30">
      <c r="A24" s="1726">
        <v>3</v>
      </c>
      <c r="B24" s="1731" t="s">
        <v>184</v>
      </c>
      <c r="C24" s="1719"/>
      <c r="D24" s="1719"/>
      <c r="E24" s="1719"/>
      <c r="F24" s="1715"/>
      <c r="G24" s="1737"/>
      <c r="H24" s="1738"/>
      <c r="I24" s="1759"/>
      <c r="J24" s="1760"/>
      <c r="K24" s="1761"/>
      <c r="L24" s="1735"/>
      <c r="M24" s="1737"/>
      <c r="N24" s="1762"/>
      <c r="O24" s="1763">
        <v>3</v>
      </c>
      <c r="P24" s="1726">
        <v>3</v>
      </c>
      <c r="Q24" s="1737"/>
      <c r="R24" s="1762"/>
      <c r="S24" s="1737"/>
      <c r="T24" s="1762"/>
      <c r="U24" s="1737"/>
      <c r="V24" s="1738"/>
      <c r="W24" s="1730" t="s">
        <v>2343</v>
      </c>
      <c r="X24" s="1731" t="s">
        <v>2201</v>
      </c>
      <c r="Y24" s="1719"/>
      <c r="Z24" s="1719"/>
      <c r="AA24" s="1719"/>
      <c r="AB24" s="1715"/>
      <c r="AC24" s="1630">
        <v>105</v>
      </c>
      <c r="AD24" s="1629">
        <v>6733</v>
      </c>
    </row>
    <row r="25" spans="1:30">
      <c r="A25" s="1726">
        <v>4</v>
      </c>
      <c r="B25" s="1731" t="s">
        <v>185</v>
      </c>
      <c r="C25" s="1719"/>
      <c r="D25" s="1719"/>
      <c r="E25" s="1719"/>
      <c r="F25" s="1712" t="s">
        <v>3262</v>
      </c>
      <c r="G25" s="1630">
        <f t="shared" ref="G25:H30" si="0">I25+K25+M25+Q25+S25+U25</f>
        <v>1896290323</v>
      </c>
      <c r="H25" s="1629">
        <f t="shared" si="0"/>
        <v>2304475115</v>
      </c>
      <c r="I25" s="1767">
        <v>1570644897</v>
      </c>
      <c r="J25" s="1768">
        <v>1872528503</v>
      </c>
      <c r="K25" s="1769">
        <v>325645426</v>
      </c>
      <c r="L25" s="1630">
        <v>431946612</v>
      </c>
      <c r="M25" s="1630"/>
      <c r="N25" s="1628"/>
      <c r="O25" s="1763">
        <v>4</v>
      </c>
      <c r="P25" s="1726">
        <v>4</v>
      </c>
      <c r="Q25" s="1630"/>
      <c r="R25" s="1628"/>
      <c r="S25" s="1630"/>
      <c r="T25" s="1628"/>
      <c r="U25" s="1630"/>
      <c r="V25" s="1629"/>
      <c r="W25" s="1730" t="s">
        <v>2344</v>
      </c>
      <c r="X25" s="1731" t="s">
        <v>2202</v>
      </c>
      <c r="Y25" s="1719"/>
      <c r="Z25" s="1719"/>
      <c r="AA25" s="1719"/>
      <c r="AB25" s="1712">
        <v>340</v>
      </c>
      <c r="AC25" s="1630"/>
      <c r="AD25" s="1629"/>
    </row>
    <row r="26" spans="1:30">
      <c r="A26" s="1726">
        <v>5</v>
      </c>
      <c r="B26" s="1731" t="s">
        <v>186</v>
      </c>
      <c r="C26" s="1719"/>
      <c r="D26" s="1719"/>
      <c r="E26" s="1719"/>
      <c r="F26" s="1712" t="s">
        <v>3262</v>
      </c>
      <c r="G26" s="1630">
        <f t="shared" si="0"/>
        <v>201026029</v>
      </c>
      <c r="H26" s="1629">
        <f t="shared" si="0"/>
        <v>235306671</v>
      </c>
      <c r="I26" s="1767">
        <v>173528841</v>
      </c>
      <c r="J26" s="1768">
        <v>206689906</v>
      </c>
      <c r="K26" s="1769">
        <v>27497188</v>
      </c>
      <c r="L26" s="1630">
        <v>28616765</v>
      </c>
      <c r="M26" s="1630"/>
      <c r="N26" s="1628"/>
      <c r="O26" s="1763">
        <v>5</v>
      </c>
      <c r="P26" s="1726">
        <v>5</v>
      </c>
      <c r="Q26" s="1630"/>
      <c r="R26" s="1628"/>
      <c r="S26" s="1630"/>
      <c r="T26" s="1628"/>
      <c r="U26" s="1630"/>
      <c r="V26" s="1629"/>
      <c r="W26" s="1730" t="s">
        <v>2345</v>
      </c>
      <c r="X26" s="1731" t="s">
        <v>2203</v>
      </c>
      <c r="Y26" s="1719"/>
      <c r="Z26" s="1719"/>
      <c r="AA26" s="1719"/>
      <c r="AB26" s="1712">
        <v>340</v>
      </c>
      <c r="AC26" s="1630">
        <v>5484480</v>
      </c>
      <c r="AD26" s="1629">
        <v>12273591</v>
      </c>
    </row>
    <row r="27" spans="1:30">
      <c r="A27" s="1726">
        <v>6</v>
      </c>
      <c r="B27" s="1731" t="s">
        <v>187</v>
      </c>
      <c r="C27" s="1719"/>
      <c r="D27" s="1719"/>
      <c r="E27" s="1719"/>
      <c r="F27" s="1712" t="s">
        <v>2081</v>
      </c>
      <c r="G27" s="1630">
        <f t="shared" si="0"/>
        <v>239735029</v>
      </c>
      <c r="H27" s="1629">
        <f t="shared" si="0"/>
        <v>226354968</v>
      </c>
      <c r="I27" s="1767">
        <v>192503113</v>
      </c>
      <c r="J27" s="1768">
        <v>181515154</v>
      </c>
      <c r="K27" s="2580">
        <v>47231916</v>
      </c>
      <c r="L27" s="1630">
        <v>44839814</v>
      </c>
      <c r="M27" s="1630"/>
      <c r="N27" s="1628"/>
      <c r="O27" s="1763">
        <v>6</v>
      </c>
      <c r="P27" s="1726">
        <v>6</v>
      </c>
      <c r="Q27" s="1630"/>
      <c r="R27" s="1628"/>
      <c r="S27" s="1630"/>
      <c r="T27" s="1628"/>
      <c r="U27" s="1630"/>
      <c r="V27" s="1629"/>
      <c r="W27" s="1730" t="s">
        <v>2346</v>
      </c>
      <c r="X27" s="1792" t="s">
        <v>4522</v>
      </c>
      <c r="Y27" s="1793"/>
      <c r="Z27" s="1793"/>
      <c r="AA27" s="1793"/>
      <c r="AB27" s="1715"/>
      <c r="AC27" s="1628">
        <f>SUM(AC24:AC26)</f>
        <v>5484585</v>
      </c>
      <c r="AD27" s="1629">
        <f>SUM(AD24:AD26)</f>
        <v>12280324</v>
      </c>
    </row>
    <row r="28" spans="1:30" s="1955" customFormat="1">
      <c r="A28" s="2576">
        <v>7</v>
      </c>
      <c r="B28" s="1792" t="s">
        <v>4519</v>
      </c>
      <c r="C28" s="1793"/>
      <c r="D28" s="1793"/>
      <c r="E28" s="1793"/>
      <c r="F28" s="2577" t="s">
        <v>2081</v>
      </c>
      <c r="G28" s="1662">
        <f t="shared" si="0"/>
        <v>24878</v>
      </c>
      <c r="H28" s="1663">
        <f t="shared" si="0"/>
        <v>0</v>
      </c>
      <c r="I28" s="2578">
        <v>10245</v>
      </c>
      <c r="J28" s="2579">
        <v>0</v>
      </c>
      <c r="K28" s="2580">
        <v>14633</v>
      </c>
      <c r="L28" s="1662">
        <v>0</v>
      </c>
      <c r="M28" s="1662"/>
      <c r="N28" s="2581"/>
      <c r="O28" s="2582">
        <v>7</v>
      </c>
      <c r="P28" s="2576">
        <v>7</v>
      </c>
      <c r="Q28" s="1662"/>
      <c r="R28" s="2581"/>
      <c r="S28" s="1662"/>
      <c r="T28" s="2581"/>
      <c r="U28" s="1662"/>
      <c r="V28" s="1663"/>
      <c r="W28" s="2583" t="s">
        <v>2347</v>
      </c>
      <c r="X28" s="1792" t="s">
        <v>2204</v>
      </c>
      <c r="Y28" s="1793"/>
      <c r="Z28" s="1793"/>
      <c r="AA28" s="1793"/>
      <c r="AB28" s="2584"/>
      <c r="AC28" s="1735"/>
      <c r="AD28" s="1736"/>
    </row>
    <row r="29" spans="1:30">
      <c r="A29" s="1726">
        <v>8</v>
      </c>
      <c r="B29" s="1731" t="s">
        <v>137</v>
      </c>
      <c r="C29" s="1719"/>
      <c r="D29" s="1719"/>
      <c r="E29" s="1719"/>
      <c r="F29" s="1712" t="s">
        <v>2081</v>
      </c>
      <c r="G29" s="1630">
        <f t="shared" si="0"/>
        <v>1016144</v>
      </c>
      <c r="H29" s="1629">
        <f t="shared" si="0"/>
        <v>930976</v>
      </c>
      <c r="I29" s="1767">
        <v>985554</v>
      </c>
      <c r="J29" s="1768">
        <v>930643</v>
      </c>
      <c r="K29" s="2580">
        <v>30590</v>
      </c>
      <c r="L29" s="1630">
        <v>333</v>
      </c>
      <c r="M29" s="1630"/>
      <c r="N29" s="1628"/>
      <c r="O29" s="1763">
        <v>8</v>
      </c>
      <c r="P29" s="1726">
        <v>8</v>
      </c>
      <c r="Q29" s="1630"/>
      <c r="R29" s="1628"/>
      <c r="S29" s="1630"/>
      <c r="T29" s="1628"/>
      <c r="U29" s="1630"/>
      <c r="V29" s="1629"/>
      <c r="W29" s="1730" t="s">
        <v>2348</v>
      </c>
      <c r="X29" s="1731" t="s">
        <v>2205</v>
      </c>
      <c r="Y29" s="1719"/>
      <c r="Z29" s="1719"/>
      <c r="AA29" s="1719"/>
      <c r="AB29" s="1712" t="s">
        <v>1632</v>
      </c>
      <c r="AC29" s="1630">
        <v>563639</v>
      </c>
      <c r="AD29" s="1629">
        <v>546931</v>
      </c>
    </row>
    <row r="30" spans="1:30">
      <c r="A30" s="1726">
        <v>9</v>
      </c>
      <c r="B30" s="1731" t="s">
        <v>138</v>
      </c>
      <c r="C30" s="1719"/>
      <c r="D30" s="1719"/>
      <c r="E30" s="1719"/>
      <c r="F30" s="1712" t="s">
        <v>2081</v>
      </c>
      <c r="G30" s="1630">
        <f t="shared" si="0"/>
        <v>0</v>
      </c>
      <c r="H30" s="1629">
        <f t="shared" si="0"/>
        <v>0</v>
      </c>
      <c r="I30" s="1767"/>
      <c r="J30" s="1768"/>
      <c r="K30" s="2580"/>
      <c r="L30" s="1630"/>
      <c r="M30" s="1630"/>
      <c r="N30" s="1628"/>
      <c r="O30" s="1763">
        <v>9</v>
      </c>
      <c r="P30" s="1726">
        <v>9</v>
      </c>
      <c r="Q30" s="1630"/>
      <c r="R30" s="1628"/>
      <c r="S30" s="1630"/>
      <c r="T30" s="1628"/>
      <c r="U30" s="1630"/>
      <c r="V30" s="1629"/>
      <c r="W30" s="1730" t="s">
        <v>2349</v>
      </c>
      <c r="X30" s="1731" t="s">
        <v>2206</v>
      </c>
      <c r="Y30" s="1719"/>
      <c r="Z30" s="1719"/>
      <c r="AA30" s="1719"/>
      <c r="AB30" s="1712" t="s">
        <v>1632</v>
      </c>
      <c r="AC30" s="1630">
        <v>-1235054</v>
      </c>
      <c r="AD30" s="1629">
        <v>-4267318</v>
      </c>
    </row>
    <row r="31" spans="1:30">
      <c r="A31" s="1723">
        <v>10</v>
      </c>
      <c r="B31" s="1770" t="s">
        <v>139</v>
      </c>
      <c r="C31" s="1721"/>
      <c r="D31" s="1721"/>
      <c r="E31" s="1721"/>
      <c r="F31" s="1708"/>
      <c r="G31" s="1750"/>
      <c r="H31" s="1751"/>
      <c r="I31" s="1771"/>
      <c r="J31" s="1772"/>
      <c r="K31" s="1773"/>
      <c r="L31" s="1750"/>
      <c r="M31" s="1750"/>
      <c r="N31" s="1752"/>
      <c r="O31" s="1709">
        <v>10</v>
      </c>
      <c r="P31" s="1723">
        <v>10</v>
      </c>
      <c r="Q31" s="1750"/>
      <c r="R31" s="1752"/>
      <c r="S31" s="1750"/>
      <c r="T31" s="1752"/>
      <c r="U31" s="1750"/>
      <c r="V31" s="1751"/>
      <c r="W31" s="1730" t="s">
        <v>2350</v>
      </c>
      <c r="X31" s="1731" t="s">
        <v>2207</v>
      </c>
      <c r="Y31" s="1719"/>
      <c r="Z31" s="1719"/>
      <c r="AA31" s="1719"/>
      <c r="AB31" s="1712" t="s">
        <v>1632</v>
      </c>
      <c r="AC31" s="1630">
        <v>-217857</v>
      </c>
      <c r="AD31" s="1629">
        <v>-694494</v>
      </c>
    </row>
    <row r="32" spans="1:30">
      <c r="A32" s="1726"/>
      <c r="B32" s="1731" t="s">
        <v>140</v>
      </c>
      <c r="C32" s="1719"/>
      <c r="D32" s="1719"/>
      <c r="E32" s="1719"/>
      <c r="F32" s="1715"/>
      <c r="G32" s="1630">
        <f t="shared" ref="G32:H46" si="1">I32+K32+M32+Q32+S32+U32</f>
        <v>0</v>
      </c>
      <c r="H32" s="1629">
        <f t="shared" si="1"/>
        <v>0</v>
      </c>
      <c r="I32" s="1767"/>
      <c r="J32" s="1768"/>
      <c r="K32" s="1769"/>
      <c r="L32" s="1630"/>
      <c r="M32" s="1630"/>
      <c r="N32" s="1628"/>
      <c r="O32" s="1763"/>
      <c r="P32" s="1726"/>
      <c r="Q32" s="1630"/>
      <c r="R32" s="1628"/>
      <c r="S32" s="1630"/>
      <c r="T32" s="1628"/>
      <c r="U32" s="1630"/>
      <c r="V32" s="1629"/>
      <c r="W32" s="1730" t="s">
        <v>3490</v>
      </c>
      <c r="X32" s="1731" t="s">
        <v>2208</v>
      </c>
      <c r="Y32" s="1719"/>
      <c r="Z32" s="1719"/>
      <c r="AA32" s="1719"/>
      <c r="AB32" s="1712" t="s">
        <v>1386</v>
      </c>
      <c r="AC32" s="1630"/>
      <c r="AD32" s="1629"/>
    </row>
    <row r="33" spans="1:30">
      <c r="A33" s="1726">
        <v>11</v>
      </c>
      <c r="B33" s="1731" t="s">
        <v>254</v>
      </c>
      <c r="C33" s="1719"/>
      <c r="D33" s="1719"/>
      <c r="E33" s="1719"/>
      <c r="F33" s="1715"/>
      <c r="G33" s="1630">
        <f t="shared" si="1"/>
        <v>0</v>
      </c>
      <c r="H33" s="1629">
        <f t="shared" si="1"/>
        <v>0</v>
      </c>
      <c r="I33" s="1767"/>
      <c r="J33" s="1768"/>
      <c r="K33" s="1769"/>
      <c r="L33" s="1630"/>
      <c r="M33" s="1630"/>
      <c r="N33" s="1628"/>
      <c r="O33" s="1763">
        <v>11</v>
      </c>
      <c r="P33" s="1726">
        <v>11</v>
      </c>
      <c r="Q33" s="1630"/>
      <c r="R33" s="1628"/>
      <c r="S33" s="1630"/>
      <c r="T33" s="1628"/>
      <c r="U33" s="1630"/>
      <c r="V33" s="1629"/>
      <c r="W33" s="1730" t="s">
        <v>3491</v>
      </c>
      <c r="X33" s="1731" t="s">
        <v>2209</v>
      </c>
      <c r="Y33" s="1719"/>
      <c r="Z33" s="1719"/>
      <c r="AA33" s="1719"/>
      <c r="AB33" s="1712" t="s">
        <v>1386</v>
      </c>
      <c r="AC33" s="1630"/>
      <c r="AD33" s="1629"/>
    </row>
    <row r="34" spans="1:30">
      <c r="A34" s="1726">
        <v>12</v>
      </c>
      <c r="B34" s="1731" t="s">
        <v>255</v>
      </c>
      <c r="C34" s="1719"/>
      <c r="D34" s="1719"/>
      <c r="E34" s="1719"/>
      <c r="F34" s="1715"/>
      <c r="G34" s="1630">
        <f t="shared" si="1"/>
        <v>-1101065</v>
      </c>
      <c r="H34" s="1629">
        <f t="shared" si="1"/>
        <v>4760200</v>
      </c>
      <c r="I34" s="1767">
        <v>567603</v>
      </c>
      <c r="J34" s="1768">
        <v>2208199</v>
      </c>
      <c r="K34" s="1769">
        <v>-1668668</v>
      </c>
      <c r="L34" s="1630">
        <v>2552001</v>
      </c>
      <c r="M34" s="1630"/>
      <c r="N34" s="1628"/>
      <c r="O34" s="1763">
        <v>12</v>
      </c>
      <c r="P34" s="1726">
        <v>12</v>
      </c>
      <c r="Q34" s="1630"/>
      <c r="R34" s="1628"/>
      <c r="S34" s="1630"/>
      <c r="T34" s="1628"/>
      <c r="U34" s="1630"/>
      <c r="V34" s="1629"/>
      <c r="W34" s="1730" t="s">
        <v>3492</v>
      </c>
      <c r="X34" s="1731" t="s">
        <v>2210</v>
      </c>
      <c r="Y34" s="1719"/>
      <c r="Z34" s="1719"/>
      <c r="AA34" s="1719"/>
      <c r="AB34" s="1715"/>
      <c r="AC34" s="1630"/>
      <c r="AD34" s="1629"/>
    </row>
    <row r="35" spans="1:30">
      <c r="A35" s="1726">
        <v>13</v>
      </c>
      <c r="B35" s="1731" t="s">
        <v>256</v>
      </c>
      <c r="C35" s="1719"/>
      <c r="D35" s="1719"/>
      <c r="E35" s="1719"/>
      <c r="F35" s="1715"/>
      <c r="G35" s="1630">
        <f t="shared" si="1"/>
        <v>0</v>
      </c>
      <c r="H35" s="1629">
        <f t="shared" si="1"/>
        <v>31778295</v>
      </c>
      <c r="I35" s="1767">
        <v>0</v>
      </c>
      <c r="J35" s="1768">
        <v>16559556</v>
      </c>
      <c r="K35" s="1769">
        <v>0</v>
      </c>
      <c r="L35" s="1630">
        <v>15218739</v>
      </c>
      <c r="M35" s="1630"/>
      <c r="N35" s="1628"/>
      <c r="O35" s="1763">
        <v>13</v>
      </c>
      <c r="P35" s="1726">
        <v>13</v>
      </c>
      <c r="Q35" s="1630"/>
      <c r="R35" s="1628"/>
      <c r="S35" s="1630"/>
      <c r="T35" s="1628"/>
      <c r="U35" s="1630"/>
      <c r="V35" s="1629"/>
      <c r="W35" s="1730" t="s">
        <v>4246</v>
      </c>
      <c r="X35" s="1731" t="s">
        <v>2211</v>
      </c>
      <c r="Y35" s="1719"/>
      <c r="Z35" s="1719"/>
      <c r="AA35" s="1719"/>
      <c r="AB35" s="1715"/>
      <c r="AC35" s="1630">
        <v>2407272</v>
      </c>
      <c r="AD35" s="1629">
        <v>1936393</v>
      </c>
    </row>
    <row r="36" spans="1:30">
      <c r="A36" s="1726">
        <v>14</v>
      </c>
      <c r="B36" s="1731" t="s">
        <v>257</v>
      </c>
      <c r="C36" s="1719"/>
      <c r="D36" s="1719"/>
      <c r="E36" s="1719"/>
      <c r="F36" s="1712" t="s">
        <v>1632</v>
      </c>
      <c r="G36" s="1630">
        <f t="shared" si="1"/>
        <v>256605931</v>
      </c>
      <c r="H36" s="1629">
        <f t="shared" si="1"/>
        <v>253612153</v>
      </c>
      <c r="I36" s="1767">
        <v>206500742</v>
      </c>
      <c r="J36" s="1768">
        <v>204469212</v>
      </c>
      <c r="K36" s="1769">
        <v>50105189</v>
      </c>
      <c r="L36" s="1630">
        <v>49142941</v>
      </c>
      <c r="M36" s="1630"/>
      <c r="N36" s="1628"/>
      <c r="O36" s="1763">
        <v>14</v>
      </c>
      <c r="P36" s="1726">
        <v>14</v>
      </c>
      <c r="Q36" s="1630"/>
      <c r="R36" s="1628"/>
      <c r="S36" s="1630"/>
      <c r="T36" s="1628"/>
      <c r="U36" s="1630"/>
      <c r="V36" s="1629"/>
      <c r="W36" s="1730" t="s">
        <v>4247</v>
      </c>
      <c r="X36" s="1792" t="s">
        <v>4523</v>
      </c>
      <c r="Y36" s="1793"/>
      <c r="Z36" s="1793"/>
      <c r="AA36" s="1793"/>
      <c r="AB36" s="1715"/>
      <c r="AC36" s="1630">
        <f>SUM(AC29:AC32)-AC33+AC34-AC35</f>
        <v>-3296544</v>
      </c>
      <c r="AD36" s="1629">
        <f>SUM(AD29:AD32)-AD33+AD34-AD35</f>
        <v>-6351274</v>
      </c>
    </row>
    <row r="37" spans="1:30">
      <c r="A37" s="1726">
        <v>15</v>
      </c>
      <c r="B37" s="1731" t="s">
        <v>258</v>
      </c>
      <c r="C37" s="1719"/>
      <c r="D37" s="1719"/>
      <c r="E37" s="1719"/>
      <c r="F37" s="1712" t="s">
        <v>1632</v>
      </c>
      <c r="G37" s="1630">
        <f t="shared" si="1"/>
        <v>-40447881</v>
      </c>
      <c r="H37" s="1629">
        <f t="shared" si="1"/>
        <v>75729093</v>
      </c>
      <c r="I37" s="1767">
        <v>-30379307</v>
      </c>
      <c r="J37" s="1768">
        <v>59240270</v>
      </c>
      <c r="K37" s="1769">
        <v>-10068574</v>
      </c>
      <c r="L37" s="1630">
        <v>16488823</v>
      </c>
      <c r="M37" s="1630"/>
      <c r="N37" s="1628"/>
      <c r="O37" s="1763">
        <v>15</v>
      </c>
      <c r="P37" s="1726">
        <v>15</v>
      </c>
      <c r="Q37" s="1630"/>
      <c r="R37" s="1628"/>
      <c r="S37" s="1630"/>
      <c r="T37" s="1628"/>
      <c r="U37" s="1630"/>
      <c r="V37" s="1629"/>
      <c r="W37" s="1730" t="s">
        <v>4248</v>
      </c>
      <c r="X37" s="1792" t="s">
        <v>4524</v>
      </c>
      <c r="Y37" s="1793"/>
      <c r="Z37" s="1793"/>
      <c r="AA37" s="1793"/>
      <c r="AB37" s="1715"/>
      <c r="AC37" s="1630">
        <f>AC22-AC27-AC36</f>
        <v>11926115</v>
      </c>
      <c r="AD37" s="1629">
        <f>AD22-AD27-AD36</f>
        <v>11091237</v>
      </c>
    </row>
    <row r="38" spans="1:30" ht="15.75">
      <c r="A38" s="1726">
        <v>16</v>
      </c>
      <c r="B38" s="1731" t="s">
        <v>259</v>
      </c>
      <c r="C38" s="1719"/>
      <c r="D38" s="1719"/>
      <c r="E38" s="1719"/>
      <c r="F38" s="1712" t="s">
        <v>1632</v>
      </c>
      <c r="G38" s="1630">
        <f t="shared" si="1"/>
        <v>5333922</v>
      </c>
      <c r="H38" s="1629">
        <f t="shared" si="1"/>
        <v>19642673</v>
      </c>
      <c r="I38" s="1767">
        <v>5135213</v>
      </c>
      <c r="J38" s="1768">
        <v>15268016</v>
      </c>
      <c r="K38" s="1769">
        <v>198709</v>
      </c>
      <c r="L38" s="1630">
        <v>4374657</v>
      </c>
      <c r="M38" s="1630"/>
      <c r="N38" s="1628"/>
      <c r="O38" s="1763">
        <v>16</v>
      </c>
      <c r="P38" s="1726">
        <v>16</v>
      </c>
      <c r="Q38" s="1630"/>
      <c r="R38" s="1628"/>
      <c r="S38" s="1630"/>
      <c r="T38" s="1628"/>
      <c r="U38" s="1630"/>
      <c r="V38" s="1629"/>
      <c r="W38" s="1730" t="s">
        <v>4249</v>
      </c>
      <c r="X38" s="1734" t="s">
        <v>729</v>
      </c>
      <c r="Y38" s="1711"/>
      <c r="Z38" s="1711"/>
      <c r="AA38" s="1711"/>
      <c r="AB38" s="1715"/>
      <c r="AC38" s="1735"/>
      <c r="AD38" s="1736"/>
    </row>
    <row r="39" spans="1:30">
      <c r="A39" s="1726">
        <v>17</v>
      </c>
      <c r="B39" s="1731" t="s">
        <v>1385</v>
      </c>
      <c r="C39" s="1719"/>
      <c r="D39" s="1719"/>
      <c r="E39" s="1719"/>
      <c r="F39" s="1712" t="s">
        <v>1386</v>
      </c>
      <c r="G39" s="1630">
        <f t="shared" si="1"/>
        <v>155764331</v>
      </c>
      <c r="H39" s="1629">
        <f t="shared" si="1"/>
        <v>25349589</v>
      </c>
      <c r="I39" s="1767">
        <v>122672844</v>
      </c>
      <c r="J39" s="1768">
        <v>20723572</v>
      </c>
      <c r="K39" s="1769">
        <v>33091487</v>
      </c>
      <c r="L39" s="1630">
        <v>4626017</v>
      </c>
      <c r="M39" s="1630"/>
      <c r="N39" s="1628"/>
      <c r="O39" s="1763">
        <v>17</v>
      </c>
      <c r="P39" s="1726">
        <v>17</v>
      </c>
      <c r="Q39" s="1630"/>
      <c r="R39" s="1628"/>
      <c r="S39" s="1630"/>
      <c r="T39" s="1628"/>
      <c r="U39" s="1630"/>
      <c r="V39" s="1629"/>
      <c r="W39" s="1730" t="s">
        <v>4250</v>
      </c>
      <c r="X39" s="1731" t="s">
        <v>2212</v>
      </c>
      <c r="Y39" s="1719"/>
      <c r="Z39" s="1719"/>
      <c r="AA39" s="1719"/>
      <c r="AB39" s="1715"/>
      <c r="AC39" s="1630">
        <v>100042837</v>
      </c>
      <c r="AD39" s="1629">
        <v>89759019</v>
      </c>
    </row>
    <row r="40" spans="1:30">
      <c r="A40" s="1726">
        <v>18</v>
      </c>
      <c r="B40" s="1731" t="s">
        <v>1387</v>
      </c>
      <c r="C40" s="1719"/>
      <c r="D40" s="1719"/>
      <c r="E40" s="1719"/>
      <c r="F40" s="1712" t="s">
        <v>1386</v>
      </c>
      <c r="G40" s="1630">
        <f t="shared" si="1"/>
        <v>0</v>
      </c>
      <c r="H40" s="1629">
        <f t="shared" si="1"/>
        <v>0</v>
      </c>
      <c r="I40" s="1767"/>
      <c r="J40" s="1768"/>
      <c r="K40" s="1769"/>
      <c r="L40" s="1630"/>
      <c r="M40" s="1630"/>
      <c r="N40" s="1628"/>
      <c r="O40" s="1763">
        <v>18</v>
      </c>
      <c r="P40" s="1726">
        <v>18</v>
      </c>
      <c r="Q40" s="1630"/>
      <c r="R40" s="1628"/>
      <c r="S40" s="1630"/>
      <c r="T40" s="1628"/>
      <c r="U40" s="1630"/>
      <c r="V40" s="1629"/>
      <c r="W40" s="1730" t="s">
        <v>4251</v>
      </c>
      <c r="X40" s="1731" t="s">
        <v>2213</v>
      </c>
      <c r="Y40" s="1719"/>
      <c r="Z40" s="1719"/>
      <c r="AA40" s="1719"/>
      <c r="AB40" s="1715"/>
      <c r="AC40" s="1630">
        <v>3156937</v>
      </c>
      <c r="AD40" s="1629">
        <v>3655285</v>
      </c>
    </row>
    <row r="41" spans="1:30">
      <c r="A41" s="1726">
        <v>19</v>
      </c>
      <c r="B41" s="1731" t="s">
        <v>1388</v>
      </c>
      <c r="C41" s="1719"/>
      <c r="D41" s="1719"/>
      <c r="E41" s="1719"/>
      <c r="F41" s="1712">
        <v>266</v>
      </c>
      <c r="G41" s="1630">
        <f t="shared" si="1"/>
        <v>0</v>
      </c>
      <c r="H41" s="1629">
        <f t="shared" si="1"/>
        <v>0</v>
      </c>
      <c r="I41" s="1767"/>
      <c r="J41" s="1768"/>
      <c r="K41" s="1769"/>
      <c r="L41" s="1630"/>
      <c r="M41" s="1630"/>
      <c r="N41" s="1628"/>
      <c r="O41" s="1763">
        <v>19</v>
      </c>
      <c r="P41" s="1726">
        <v>19</v>
      </c>
      <c r="Q41" s="1630"/>
      <c r="R41" s="1628"/>
      <c r="S41" s="1630"/>
      <c r="T41" s="1628"/>
      <c r="U41" s="1630"/>
      <c r="V41" s="1629"/>
      <c r="W41" s="1730" t="s">
        <v>4252</v>
      </c>
      <c r="X41" s="1731" t="s">
        <v>2214</v>
      </c>
      <c r="Y41" s="1719"/>
      <c r="Z41" s="1719"/>
      <c r="AA41" s="1719"/>
      <c r="AB41" s="1715"/>
      <c r="AC41" s="1630">
        <v>2452161</v>
      </c>
      <c r="AD41" s="1629">
        <v>2644482</v>
      </c>
    </row>
    <row r="42" spans="1:30">
      <c r="A42" s="1726">
        <v>20</v>
      </c>
      <c r="B42" s="1731" t="s">
        <v>1389</v>
      </c>
      <c r="C42" s="1719"/>
      <c r="D42" s="1719"/>
      <c r="E42" s="1719"/>
      <c r="F42" s="1715"/>
      <c r="G42" s="1630">
        <f t="shared" si="1"/>
        <v>0</v>
      </c>
      <c r="H42" s="1629">
        <f t="shared" si="1"/>
        <v>0</v>
      </c>
      <c r="I42" s="1767"/>
      <c r="J42" s="1768"/>
      <c r="K42" s="1769"/>
      <c r="L42" s="1630"/>
      <c r="M42" s="1630"/>
      <c r="N42" s="1628"/>
      <c r="O42" s="1763">
        <v>20</v>
      </c>
      <c r="P42" s="1726">
        <v>20</v>
      </c>
      <c r="Q42" s="1630"/>
      <c r="R42" s="1628"/>
      <c r="S42" s="1630"/>
      <c r="T42" s="1628"/>
      <c r="U42" s="1630"/>
      <c r="V42" s="1629"/>
      <c r="W42" s="1730" t="s">
        <v>4253</v>
      </c>
      <c r="X42" s="1731" t="s">
        <v>2215</v>
      </c>
      <c r="Y42" s="1719"/>
      <c r="Z42" s="1719"/>
      <c r="AA42" s="1719"/>
      <c r="AB42" s="1715"/>
      <c r="AC42" s="1630"/>
      <c r="AD42" s="1629"/>
    </row>
    <row r="43" spans="1:30">
      <c r="A43" s="1726">
        <v>21</v>
      </c>
      <c r="B43" s="1731" t="s">
        <v>1390</v>
      </c>
      <c r="C43" s="1719"/>
      <c r="D43" s="1719"/>
      <c r="E43" s="1719"/>
      <c r="F43" s="1715"/>
      <c r="G43" s="1630">
        <f t="shared" si="1"/>
        <v>-2218</v>
      </c>
      <c r="H43" s="1629">
        <f t="shared" si="1"/>
        <v>0</v>
      </c>
      <c r="I43" s="1767">
        <v>-2218</v>
      </c>
      <c r="J43" s="1768">
        <v>0</v>
      </c>
      <c r="K43" s="1769">
        <v>0</v>
      </c>
      <c r="L43" s="1630">
        <v>0</v>
      </c>
      <c r="M43" s="1630"/>
      <c r="N43" s="1628"/>
      <c r="O43" s="1763">
        <v>21</v>
      </c>
      <c r="P43" s="1726">
        <v>21</v>
      </c>
      <c r="Q43" s="1630"/>
      <c r="R43" s="1628"/>
      <c r="S43" s="1630"/>
      <c r="T43" s="1628"/>
      <c r="U43" s="1630"/>
      <c r="V43" s="1629"/>
      <c r="W43" s="1730" t="s">
        <v>4254</v>
      </c>
      <c r="X43" s="1731" t="s">
        <v>2216</v>
      </c>
      <c r="Y43" s="1719"/>
      <c r="Z43" s="1719"/>
      <c r="AA43" s="1719"/>
      <c r="AB43" s="1715"/>
      <c r="AC43" s="1630"/>
      <c r="AD43" s="1629"/>
    </row>
    <row r="44" spans="1:30">
      <c r="A44" s="1726">
        <v>22</v>
      </c>
      <c r="B44" s="1731" t="s">
        <v>1391</v>
      </c>
      <c r="C44" s="1719"/>
      <c r="D44" s="1719"/>
      <c r="E44" s="1719"/>
      <c r="F44" s="1715"/>
      <c r="G44" s="1630">
        <f t="shared" si="1"/>
        <v>0</v>
      </c>
      <c r="H44" s="1629">
        <f t="shared" si="1"/>
        <v>0</v>
      </c>
      <c r="I44" s="1767"/>
      <c r="J44" s="1768"/>
      <c r="K44" s="1769"/>
      <c r="L44" s="1630"/>
      <c r="M44" s="1630"/>
      <c r="N44" s="1628"/>
      <c r="O44" s="1763">
        <v>22</v>
      </c>
      <c r="P44" s="1726">
        <v>22</v>
      </c>
      <c r="Q44" s="1630"/>
      <c r="R44" s="1628"/>
      <c r="S44" s="1630"/>
      <c r="T44" s="1628"/>
      <c r="U44" s="1630"/>
      <c r="V44" s="1629"/>
      <c r="W44" s="1730" t="s">
        <v>4255</v>
      </c>
      <c r="X44" s="1731" t="s">
        <v>2217</v>
      </c>
      <c r="Y44" s="1719"/>
      <c r="Z44" s="1719"/>
      <c r="AA44" s="1719"/>
      <c r="AB44" s="1712">
        <v>340</v>
      </c>
      <c r="AC44" s="1630">
        <v>170984</v>
      </c>
      <c r="AD44" s="1629">
        <v>72105</v>
      </c>
    </row>
    <row r="45" spans="1:30">
      <c r="A45" s="1726">
        <v>23</v>
      </c>
      <c r="B45" s="1731" t="s">
        <v>1392</v>
      </c>
      <c r="C45" s="1719"/>
      <c r="D45" s="1719"/>
      <c r="E45" s="1719"/>
      <c r="F45" s="1715"/>
      <c r="G45" s="1630">
        <f t="shared" si="1"/>
        <v>0</v>
      </c>
      <c r="H45" s="1629">
        <f t="shared" si="1"/>
        <v>0</v>
      </c>
      <c r="I45" s="1767"/>
      <c r="J45" s="1768"/>
      <c r="K45" s="1769"/>
      <c r="L45" s="1630"/>
      <c r="M45" s="1630"/>
      <c r="N45" s="1628"/>
      <c r="O45" s="1763">
        <v>23</v>
      </c>
      <c r="P45" s="1726">
        <v>23</v>
      </c>
      <c r="Q45" s="1630"/>
      <c r="R45" s="1628"/>
      <c r="S45" s="1630"/>
      <c r="T45" s="1628"/>
      <c r="U45" s="1630"/>
      <c r="V45" s="1629"/>
      <c r="W45" s="1730" t="s">
        <v>4256</v>
      </c>
      <c r="X45" s="1731" t="s">
        <v>2218</v>
      </c>
      <c r="Y45" s="1719"/>
      <c r="Z45" s="1719"/>
      <c r="AA45" s="1719"/>
      <c r="AB45" s="1712">
        <v>340</v>
      </c>
      <c r="AC45" s="1630">
        <v>25379203</v>
      </c>
      <c r="AD45" s="1629">
        <v>11550300</v>
      </c>
    </row>
    <row r="46" spans="1:30" s="1955" customFormat="1">
      <c r="A46" s="2576">
        <v>24</v>
      </c>
      <c r="B46" s="1792" t="s">
        <v>3827</v>
      </c>
      <c r="C46" s="1793"/>
      <c r="D46" s="1793"/>
      <c r="E46" s="1793"/>
      <c r="F46" s="2584"/>
      <c r="G46" s="1630">
        <f t="shared" si="1"/>
        <v>0</v>
      </c>
      <c r="H46" s="1629">
        <f t="shared" si="1"/>
        <v>126838</v>
      </c>
      <c r="I46" s="3182">
        <v>0</v>
      </c>
      <c r="J46" s="3183">
        <v>58814</v>
      </c>
      <c r="K46" s="2580">
        <v>0</v>
      </c>
      <c r="L46" s="1662">
        <v>68024</v>
      </c>
      <c r="M46" s="1662"/>
      <c r="N46" s="1662"/>
      <c r="O46" s="2582">
        <v>24</v>
      </c>
      <c r="P46" s="2576">
        <v>24</v>
      </c>
      <c r="Q46" s="1662"/>
      <c r="R46" s="1662"/>
      <c r="S46" s="1662"/>
      <c r="T46" s="1662"/>
      <c r="U46" s="1662"/>
      <c r="V46" s="1663"/>
      <c r="W46" s="2583" t="s">
        <v>4257</v>
      </c>
      <c r="X46" s="2585" t="s">
        <v>2219</v>
      </c>
      <c r="Y46" s="1793"/>
      <c r="Z46" s="1793"/>
      <c r="AA46" s="1793"/>
      <c r="AB46" s="2584"/>
      <c r="AC46" s="1662">
        <v>3913282</v>
      </c>
      <c r="AD46" s="1663">
        <v>6249477</v>
      </c>
    </row>
    <row r="47" spans="1:30">
      <c r="A47" s="1726">
        <v>25</v>
      </c>
      <c r="B47" s="1731" t="s">
        <v>1393</v>
      </c>
      <c r="C47" s="1719"/>
      <c r="D47" s="1719"/>
      <c r="E47" s="1719"/>
      <c r="F47" s="1715"/>
      <c r="G47" s="1630">
        <f>SUM(G25:G34)-G35+SUM(G36:G39)-G40+G41-G42+G43-G44+G45+G46</f>
        <v>2714245423</v>
      </c>
      <c r="H47" s="1629">
        <f>SUM(H25:H34)-H35+SUM(H36:H39)-H40+H41-H42+H43-H44+H45+H46</f>
        <v>3114509981</v>
      </c>
      <c r="I47" s="1774">
        <f t="shared" ref="I47:N47" si="2">SUM(I25:I34)-I35+SUM(I36:I39)-I40+I41-I42+I43-I44+I45</f>
        <v>2242167527</v>
      </c>
      <c r="J47" s="1630">
        <f>SUM(J25:J34)-J35+SUM(J36:J39)-J40+J41-J42+J43-J44+J45+J46</f>
        <v>2547072733</v>
      </c>
      <c r="K47" s="1630">
        <f t="shared" si="2"/>
        <v>472077896</v>
      </c>
      <c r="L47" s="1630">
        <f>SUM(L25:L34)-L35+SUM(L36:L39)-L40+L41-L42+L43-L44+L45+L46</f>
        <v>567437248</v>
      </c>
      <c r="M47" s="1630">
        <f t="shared" si="2"/>
        <v>0</v>
      </c>
      <c r="N47" s="1630">
        <f t="shared" si="2"/>
        <v>0</v>
      </c>
      <c r="O47" s="1763">
        <v>25</v>
      </c>
      <c r="P47" s="1726">
        <v>25</v>
      </c>
      <c r="Q47" s="1630">
        <f t="shared" ref="Q47:V47" si="3">SUM(Q25:Q34)-Q35+SUM(Q36:Q39)-Q40+Q41-Q42+Q43-Q44+Q45</f>
        <v>0</v>
      </c>
      <c r="R47" s="1630">
        <f t="shared" si="3"/>
        <v>0</v>
      </c>
      <c r="S47" s="1630">
        <f t="shared" si="3"/>
        <v>0</v>
      </c>
      <c r="T47" s="1630">
        <f t="shared" si="3"/>
        <v>0</v>
      </c>
      <c r="U47" s="1630">
        <f t="shared" si="3"/>
        <v>0</v>
      </c>
      <c r="V47" s="1629">
        <f t="shared" si="3"/>
        <v>0</v>
      </c>
      <c r="W47" s="1730" t="s">
        <v>4258</v>
      </c>
      <c r="X47" s="1792" t="s">
        <v>4525</v>
      </c>
      <c r="Y47" s="1793"/>
      <c r="Z47" s="1793"/>
      <c r="AA47" s="1793"/>
      <c r="AB47" s="1715"/>
      <c r="AC47" s="1630">
        <f>SUM(AC39:AC41)-AC42-AC43+AC44+AC45-AC46</f>
        <v>127288840</v>
      </c>
      <c r="AD47" s="1629">
        <f>SUM(AD39:AD41)-AD42-AD43+AD44+AD45-AD46</f>
        <v>101431714</v>
      </c>
    </row>
    <row r="48" spans="1:30">
      <c r="A48" s="1723">
        <v>26</v>
      </c>
      <c r="B48" s="2586" t="s">
        <v>1394</v>
      </c>
      <c r="C48" s="2587"/>
      <c r="D48" s="2587"/>
      <c r="E48" s="1721"/>
      <c r="F48" s="1708"/>
      <c r="G48" s="1750"/>
      <c r="H48" s="1751"/>
      <c r="I48" s="1775"/>
      <c r="J48" s="1776"/>
      <c r="K48" s="1721"/>
      <c r="L48" s="1708"/>
      <c r="M48" s="1750"/>
      <c r="N48" s="1752"/>
      <c r="O48" s="1709">
        <v>26</v>
      </c>
      <c r="P48" s="1723">
        <v>26</v>
      </c>
      <c r="Q48" s="1750"/>
      <c r="R48" s="1752"/>
      <c r="S48" s="1750"/>
      <c r="T48" s="1752"/>
      <c r="U48" s="1750"/>
      <c r="V48" s="1751"/>
      <c r="W48" s="1730" t="s">
        <v>4259</v>
      </c>
      <c r="X48" s="1792" t="s">
        <v>4526</v>
      </c>
      <c r="Y48" s="1793"/>
      <c r="Z48" s="1793"/>
      <c r="AA48" s="1793"/>
      <c r="AB48" s="1715"/>
      <c r="AC48" s="1630">
        <f>AC8+AC37-AC47</f>
        <v>190178159</v>
      </c>
      <c r="AD48" s="1629">
        <f>AD8+AD37-AD47</f>
        <v>218928293</v>
      </c>
    </row>
    <row r="49" spans="1:30" ht="15.75">
      <c r="A49" s="1726"/>
      <c r="B49" s="2588" t="s">
        <v>4520</v>
      </c>
      <c r="C49" s="2589"/>
      <c r="D49" s="2589"/>
      <c r="E49" s="1719"/>
      <c r="F49" s="1715"/>
      <c r="G49" s="1676">
        <f t="shared" ref="G49:N49" si="4">G23-G47</f>
        <v>305540884</v>
      </c>
      <c r="H49" s="1627">
        <f t="shared" si="4"/>
        <v>309268770</v>
      </c>
      <c r="I49" s="1777">
        <f t="shared" si="4"/>
        <v>249398304</v>
      </c>
      <c r="J49" s="1676">
        <f t="shared" si="4"/>
        <v>248847309</v>
      </c>
      <c r="K49" s="1676">
        <f t="shared" si="4"/>
        <v>56074844</v>
      </c>
      <c r="L49" s="1676">
        <f t="shared" si="4"/>
        <v>60146669</v>
      </c>
      <c r="M49" s="1676">
        <f t="shared" si="4"/>
        <v>67736</v>
      </c>
      <c r="N49" s="1676">
        <f t="shared" si="4"/>
        <v>274792</v>
      </c>
      <c r="O49" s="1627"/>
      <c r="P49" s="1778"/>
      <c r="Q49" s="1676">
        <f t="shared" ref="Q49:V49" si="5">Q23-Q47</f>
        <v>0</v>
      </c>
      <c r="R49" s="1676">
        <f t="shared" si="5"/>
        <v>0</v>
      </c>
      <c r="S49" s="1676">
        <f t="shared" si="5"/>
        <v>0</v>
      </c>
      <c r="T49" s="1676">
        <f t="shared" si="5"/>
        <v>0</v>
      </c>
      <c r="U49" s="1676">
        <f t="shared" si="5"/>
        <v>0</v>
      </c>
      <c r="V49" s="1627">
        <f t="shared" si="5"/>
        <v>0</v>
      </c>
      <c r="W49" s="1730" t="s">
        <v>4260</v>
      </c>
      <c r="X49" s="1734" t="s">
        <v>737</v>
      </c>
      <c r="Y49" s="1711"/>
      <c r="Z49" s="1711"/>
      <c r="AA49" s="1711"/>
      <c r="AB49" s="1715"/>
      <c r="AC49" s="1735"/>
      <c r="AD49" s="1736"/>
    </row>
    <row r="50" spans="1:30">
      <c r="A50" s="1703"/>
      <c r="B50" s="1705"/>
      <c r="C50" s="1721"/>
      <c r="D50" s="1721"/>
      <c r="E50" s="1721"/>
      <c r="F50" s="1705"/>
      <c r="G50" s="1647"/>
      <c r="H50" s="1669"/>
      <c r="I50" s="1703"/>
      <c r="J50" s="1705"/>
      <c r="K50" s="1721"/>
      <c r="L50" s="1705"/>
      <c r="M50" s="1647"/>
      <c r="N50" s="1647"/>
      <c r="O50" s="1707"/>
      <c r="P50" s="1547"/>
      <c r="Q50" s="1705"/>
      <c r="R50" s="1705"/>
      <c r="S50" s="1705"/>
      <c r="T50" s="1705"/>
      <c r="U50" s="1705"/>
      <c r="V50" s="1707"/>
      <c r="W50" s="1730" t="s">
        <v>4261</v>
      </c>
      <c r="X50" s="1731" t="s">
        <v>2220</v>
      </c>
      <c r="Y50" s="1719"/>
      <c r="Z50" s="1719"/>
      <c r="AA50" s="1719"/>
      <c r="AB50" s="1715"/>
      <c r="AC50" s="1630"/>
      <c r="AD50" s="1629"/>
    </row>
    <row r="51" spans="1:30">
      <c r="A51" s="1703"/>
      <c r="B51" s="1705"/>
      <c r="C51" s="1721"/>
      <c r="D51" s="1721"/>
      <c r="E51" s="1721"/>
      <c r="F51" s="1705"/>
      <c r="G51" s="1647"/>
      <c r="H51" s="1669"/>
      <c r="I51" s="1703"/>
      <c r="J51" s="1705"/>
      <c r="K51" s="1721"/>
      <c r="L51" s="1705"/>
      <c r="M51" s="1647"/>
      <c r="N51" s="1647"/>
      <c r="O51" s="1707"/>
      <c r="P51" s="1547"/>
      <c r="Q51" s="1705"/>
      <c r="R51" s="1705"/>
      <c r="S51" s="1705"/>
      <c r="T51" s="1705"/>
      <c r="U51" s="1705"/>
      <c r="V51" s="1707"/>
      <c r="W51" s="1730" t="s">
        <v>4262</v>
      </c>
      <c r="X51" s="1731" t="s">
        <v>2221</v>
      </c>
      <c r="Y51" s="1719"/>
      <c r="Z51" s="1719"/>
      <c r="AA51" s="1719"/>
      <c r="AB51" s="1715"/>
      <c r="AC51" s="1630"/>
      <c r="AD51" s="1629"/>
    </row>
    <row r="52" spans="1:30">
      <c r="A52" s="1703"/>
      <c r="B52" s="1705"/>
      <c r="C52" s="1721"/>
      <c r="D52" s="1721"/>
      <c r="E52" s="1721"/>
      <c r="F52" s="1705"/>
      <c r="G52" s="1647"/>
      <c r="H52" s="1669"/>
      <c r="I52" s="1703"/>
      <c r="J52" s="1705"/>
      <c r="K52" s="3206"/>
      <c r="L52" s="2855"/>
      <c r="M52" s="1647"/>
      <c r="N52" s="1647"/>
      <c r="O52" s="1707"/>
      <c r="P52" s="1547"/>
      <c r="Q52" s="1705"/>
      <c r="R52" s="1705"/>
      <c r="S52" s="1705"/>
      <c r="T52" s="1705"/>
      <c r="U52" s="1705"/>
      <c r="V52" s="1707"/>
      <c r="W52" s="1730" t="s">
        <v>4263</v>
      </c>
      <c r="X52" s="1792" t="s">
        <v>4527</v>
      </c>
      <c r="Y52" s="1793"/>
      <c r="Z52" s="1793"/>
      <c r="AA52" s="1793"/>
      <c r="AB52" s="1715"/>
      <c r="AC52" s="1630">
        <f>AC50-AC51</f>
        <v>0</v>
      </c>
      <c r="AD52" s="1629">
        <f>AD50-AD51</f>
        <v>0</v>
      </c>
    </row>
    <row r="53" spans="1:30">
      <c r="A53" s="1703"/>
      <c r="B53" s="1705"/>
      <c r="C53" s="1721"/>
      <c r="D53" s="1721"/>
      <c r="E53" s="1721"/>
      <c r="F53" s="1705"/>
      <c r="G53" s="1647"/>
      <c r="H53" s="1669"/>
      <c r="I53" s="1703"/>
      <c r="J53" s="1705"/>
      <c r="K53" s="1721"/>
      <c r="L53" s="1705"/>
      <c r="M53" s="1647"/>
      <c r="N53" s="1647"/>
      <c r="O53" s="1707"/>
      <c r="P53" s="1547"/>
      <c r="Q53" s="1705"/>
      <c r="R53" s="1705"/>
      <c r="S53" s="1705"/>
      <c r="T53" s="1705"/>
      <c r="U53" s="1705"/>
      <c r="V53" s="1707"/>
      <c r="W53" s="1730" t="s">
        <v>4264</v>
      </c>
      <c r="X53" s="1731" t="s">
        <v>2223</v>
      </c>
      <c r="Y53" s="1719"/>
      <c r="Z53" s="1719"/>
      <c r="AA53" s="1719"/>
      <c r="AB53" s="1712" t="s">
        <v>1632</v>
      </c>
      <c r="AC53" s="1630"/>
      <c r="AD53" s="1629"/>
    </row>
    <row r="54" spans="1:30">
      <c r="A54" s="1703"/>
      <c r="B54" s="1705"/>
      <c r="C54" s="1721"/>
      <c r="D54" s="1721"/>
      <c r="E54" s="1721"/>
      <c r="F54" s="1705"/>
      <c r="G54" s="1647"/>
      <c r="H54" s="1669"/>
      <c r="I54" s="1703"/>
      <c r="J54" s="1705"/>
      <c r="K54" s="1721"/>
      <c r="L54" s="1705"/>
      <c r="M54" s="1647"/>
      <c r="N54" s="1647"/>
      <c r="O54" s="1707"/>
      <c r="P54" s="1547"/>
      <c r="Q54" s="1705"/>
      <c r="R54" s="1705"/>
      <c r="S54" s="1705"/>
      <c r="T54" s="1705"/>
      <c r="U54" s="1705"/>
      <c r="V54" s="1707"/>
      <c r="W54" s="1730" t="s">
        <v>4265</v>
      </c>
      <c r="X54" s="1792" t="s">
        <v>4528</v>
      </c>
      <c r="Y54" s="1793"/>
      <c r="Z54" s="1793"/>
      <c r="AA54" s="1793"/>
      <c r="AB54" s="1715"/>
      <c r="AC54" s="1630">
        <f>AC52-AC53</f>
        <v>0</v>
      </c>
      <c r="AD54" s="1629">
        <f>AD52-AD53</f>
        <v>0</v>
      </c>
    </row>
    <row r="55" spans="1:30">
      <c r="A55" s="1703"/>
      <c r="B55" s="1705"/>
      <c r="C55" s="1721"/>
      <c r="D55" s="1721"/>
      <c r="E55" s="1721"/>
      <c r="F55" s="1705"/>
      <c r="G55" s="1647"/>
      <c r="H55" s="1669"/>
      <c r="I55" s="1703"/>
      <c r="J55" s="1705"/>
      <c r="K55" s="1721"/>
      <c r="L55" s="1705"/>
      <c r="M55" s="1647"/>
      <c r="N55" s="1647"/>
      <c r="O55" s="1707"/>
      <c r="P55" s="1547"/>
      <c r="Q55" s="1705"/>
      <c r="R55" s="1705"/>
      <c r="S55" s="1705"/>
      <c r="T55" s="1705"/>
      <c r="U55" s="1705"/>
      <c r="V55" s="1707"/>
      <c r="W55" s="1730" t="s">
        <v>4266</v>
      </c>
      <c r="X55" s="1792" t="s">
        <v>4529</v>
      </c>
      <c r="Y55" s="1793"/>
      <c r="Z55" s="1793"/>
      <c r="AA55" s="1793"/>
      <c r="AB55" s="1715"/>
      <c r="AC55" s="1676">
        <f>AC48-AC54</f>
        <v>190178159</v>
      </c>
      <c r="AD55" s="1627">
        <f>AD48-AD54</f>
        <v>218928293</v>
      </c>
    </row>
    <row r="56" spans="1:30">
      <c r="A56" s="1703"/>
      <c r="B56" s="1705"/>
      <c r="C56" s="1721"/>
      <c r="D56" s="1721"/>
      <c r="E56" s="1721"/>
      <c r="F56" s="1705"/>
      <c r="G56" s="1647"/>
      <c r="H56" s="1669"/>
      <c r="I56" s="1703"/>
      <c r="J56" s="1705"/>
      <c r="K56" s="1721"/>
      <c r="L56" s="1705"/>
      <c r="M56" s="1647"/>
      <c r="N56" s="1647"/>
      <c r="O56" s="1707"/>
      <c r="P56" s="1547"/>
      <c r="Q56" s="1705"/>
      <c r="R56" s="1705"/>
      <c r="S56" s="1705"/>
      <c r="T56" s="1705"/>
      <c r="U56" s="1705"/>
      <c r="V56" s="1707"/>
      <c r="W56" s="1703"/>
      <c r="X56" s="1705"/>
      <c r="Y56" s="1721"/>
      <c r="Z56" s="1721"/>
      <c r="AA56" s="1721"/>
      <c r="AB56" s="1705"/>
      <c r="AC56" s="1647"/>
      <c r="AD56" s="1669"/>
    </row>
    <row r="57" spans="1:30">
      <c r="A57" s="1703"/>
      <c r="B57" s="1705"/>
      <c r="C57" s="1721"/>
      <c r="D57" s="1721"/>
      <c r="E57" s="1721"/>
      <c r="F57" s="1705"/>
      <c r="G57" s="1647"/>
      <c r="H57" s="1669"/>
      <c r="I57" s="1703"/>
      <c r="J57" s="1705"/>
      <c r="K57" s="1721"/>
      <c r="L57" s="1705"/>
      <c r="M57" s="1647"/>
      <c r="N57" s="1647"/>
      <c r="O57" s="1707"/>
      <c r="P57" s="1547"/>
      <c r="Q57" s="1705"/>
      <c r="R57" s="1705"/>
      <c r="S57" s="1705"/>
      <c r="T57" s="1705"/>
      <c r="U57" s="1705"/>
      <c r="V57" s="1707"/>
      <c r="W57" s="1703"/>
      <c r="X57" s="1705"/>
      <c r="Y57" s="1721"/>
      <c r="Z57" s="1721"/>
      <c r="AA57" s="1721"/>
      <c r="AB57" s="1705"/>
      <c r="AC57" s="1779"/>
      <c r="AD57" s="1669"/>
    </row>
    <row r="58" spans="1:30">
      <c r="A58" s="1703"/>
      <c r="B58" s="1705"/>
      <c r="C58" s="1721"/>
      <c r="D58" s="1721"/>
      <c r="E58" s="1721"/>
      <c r="F58" s="1705"/>
      <c r="G58" s="1647"/>
      <c r="H58" s="1669"/>
      <c r="I58" s="1703"/>
      <c r="J58" s="1705"/>
      <c r="K58" s="1721"/>
      <c r="L58" s="1705"/>
      <c r="M58" s="1647"/>
      <c r="N58" s="1647"/>
      <c r="O58" s="1707"/>
      <c r="P58" s="1547"/>
      <c r="Q58" s="1705"/>
      <c r="R58" s="1705"/>
      <c r="S58" s="1705"/>
      <c r="T58" s="1705"/>
      <c r="U58" s="1705"/>
      <c r="V58" s="1707"/>
      <c r="W58" s="1703"/>
      <c r="X58" s="1705"/>
      <c r="Y58" s="1721"/>
      <c r="Z58" s="1721"/>
      <c r="AA58" s="1721"/>
      <c r="AB58" s="1705"/>
      <c r="AC58" s="1779"/>
      <c r="AD58" s="1669"/>
    </row>
    <row r="59" spans="1:30">
      <c r="A59" s="1703"/>
      <c r="B59" s="1705"/>
      <c r="C59" s="1721"/>
      <c r="D59" s="1721"/>
      <c r="E59" s="1721"/>
      <c r="F59" s="1705"/>
      <c r="G59" s="1647"/>
      <c r="H59" s="1669"/>
      <c r="I59" s="1703"/>
      <c r="J59" s="1705"/>
      <c r="K59" s="1721"/>
      <c r="L59" s="1705"/>
      <c r="M59" s="1647"/>
      <c r="N59" s="1647"/>
      <c r="O59" s="1707"/>
      <c r="P59" s="1547"/>
      <c r="Q59" s="1705"/>
      <c r="R59" s="1705"/>
      <c r="S59" s="1705"/>
      <c r="T59" s="1705"/>
      <c r="U59" s="1705"/>
      <c r="V59" s="1707"/>
      <c r="W59" s="1703"/>
      <c r="X59" s="1705"/>
      <c r="Y59" s="1721"/>
      <c r="Z59" s="1721"/>
      <c r="AA59" s="1721"/>
      <c r="AB59" s="1705"/>
      <c r="AC59" s="1779"/>
      <c r="AD59" s="1669"/>
    </row>
    <row r="60" spans="1:30" ht="15.75" thickBot="1">
      <c r="A60" s="1780"/>
      <c r="B60" s="1781"/>
      <c r="C60" s="1782"/>
      <c r="D60" s="1782"/>
      <c r="E60" s="1782"/>
      <c r="F60" s="1781"/>
      <c r="G60" s="1673"/>
      <c r="H60" s="1674"/>
      <c r="I60" s="1780"/>
      <c r="J60" s="1781"/>
      <c r="K60" s="1782"/>
      <c r="L60" s="1781"/>
      <c r="M60" s="1673"/>
      <c r="N60" s="1673"/>
      <c r="O60" s="1783"/>
      <c r="P60" s="1784"/>
      <c r="Q60" s="1781"/>
      <c r="R60" s="1781"/>
      <c r="S60" s="1781"/>
      <c r="T60" s="1781"/>
      <c r="U60" s="1781"/>
      <c r="V60" s="1783"/>
      <c r="W60" s="1780"/>
      <c r="X60" s="1781"/>
      <c r="Y60" s="1782"/>
      <c r="Z60" s="1782"/>
      <c r="AA60" s="1782"/>
      <c r="AB60" s="1781"/>
      <c r="AC60" s="1673"/>
      <c r="AD60" s="1674"/>
    </row>
    <row r="61" spans="1:30">
      <c r="A61" s="1705"/>
      <c r="B61" s="1705"/>
      <c r="C61" s="1721"/>
      <c r="D61" s="1721"/>
      <c r="E61" s="1721"/>
      <c r="F61" s="1705"/>
      <c r="G61" s="1647"/>
      <c r="H61" s="1647"/>
      <c r="I61" s="1705"/>
      <c r="J61" s="1705"/>
      <c r="K61" s="1721"/>
      <c r="L61" s="1705"/>
      <c r="M61" s="1647"/>
      <c r="N61" s="1647"/>
      <c r="O61" s="1705"/>
      <c r="P61" s="1569"/>
      <c r="Q61" s="1705"/>
      <c r="R61" s="1705"/>
      <c r="S61" s="1705"/>
      <c r="T61" s="1705"/>
      <c r="U61" s="1705"/>
      <c r="V61" s="1705"/>
      <c r="W61" s="1705"/>
      <c r="X61" s="1705"/>
      <c r="Y61" s="1721"/>
      <c r="Z61" s="1721"/>
      <c r="AA61" s="1721"/>
      <c r="AB61" s="1705"/>
      <c r="AC61" s="1647"/>
      <c r="AD61" s="1647"/>
    </row>
    <row r="62" spans="1:30">
      <c r="A62" s="2496" t="s">
        <v>4603</v>
      </c>
      <c r="B62" s="2590"/>
      <c r="C62" s="1721"/>
      <c r="D62" s="1721"/>
      <c r="E62" s="1721"/>
      <c r="F62" s="1705"/>
      <c r="G62" s="1647"/>
      <c r="H62" s="1569"/>
      <c r="I62" s="2496" t="s">
        <v>4603</v>
      </c>
      <c r="J62" s="2590"/>
      <c r="K62" s="1721"/>
      <c r="L62" s="1705"/>
      <c r="M62" s="1647"/>
      <c r="N62" s="1647"/>
      <c r="O62" s="1705"/>
      <c r="P62" s="2496" t="s">
        <v>4603</v>
      </c>
      <c r="Q62" s="2590"/>
      <c r="R62" s="2590"/>
      <c r="S62" s="1705"/>
      <c r="T62" s="1705"/>
      <c r="U62" s="1705"/>
      <c r="V62" s="1705"/>
      <c r="W62" s="2496" t="s">
        <v>4603</v>
      </c>
      <c r="X62" s="2590"/>
      <c r="Y62" s="2590"/>
      <c r="Z62" s="1721"/>
      <c r="AA62" s="1721"/>
      <c r="AB62" s="1705"/>
      <c r="AC62" s="1647"/>
      <c r="AD62" s="1647"/>
    </row>
    <row r="63" spans="1:30">
      <c r="A63" s="1721" t="s">
        <v>1395</v>
      </c>
      <c r="B63" s="1721"/>
      <c r="C63" s="1584"/>
      <c r="D63" s="1584"/>
      <c r="E63" s="1721"/>
      <c r="F63" s="1721"/>
      <c r="G63" s="1645"/>
      <c r="H63" s="1584"/>
      <c r="I63" s="1645" t="s">
        <v>1396</v>
      </c>
      <c r="J63" s="1721"/>
      <c r="K63" s="1721"/>
      <c r="L63" s="1721"/>
      <c r="M63" s="1645"/>
      <c r="N63" s="1645"/>
      <c r="O63" s="1721"/>
      <c r="P63" s="1721" t="s">
        <v>1397</v>
      </c>
      <c r="Q63" s="1721"/>
      <c r="R63" s="1721"/>
      <c r="S63" s="1721"/>
      <c r="T63" s="1721"/>
      <c r="U63" s="1721"/>
      <c r="V63" s="1721"/>
      <c r="W63" s="1721" t="s">
        <v>2226</v>
      </c>
      <c r="X63" s="1721"/>
      <c r="Y63" s="1721"/>
      <c r="Z63" s="1584"/>
      <c r="AA63" s="1721"/>
      <c r="AB63" s="1721"/>
      <c r="AC63" s="1645"/>
      <c r="AD63" s="1645"/>
    </row>
    <row r="64" spans="1:30">
      <c r="I64" s="1705"/>
      <c r="J64" s="1705"/>
      <c r="K64" s="1721"/>
      <c r="L64" s="1705"/>
      <c r="M64" s="1647"/>
      <c r="N64" s="1647"/>
      <c r="O64" s="1705"/>
      <c r="P64" s="1569"/>
      <c r="Q64" s="1705"/>
      <c r="R64" s="1705"/>
      <c r="S64" s="1705"/>
      <c r="T64" s="1705"/>
      <c r="U64" s="1705"/>
      <c r="V64" s="1705"/>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view="pageBreakPreview" colorId="22" zoomScale="90" zoomScaleNormal="100" zoomScaleSheetLayoutView="90" workbookViewId="0">
      <selection activeCell="H79" sqref="H79"/>
    </sheetView>
  </sheetViews>
  <sheetFormatPr defaultColWidth="9.6640625" defaultRowHeight="15"/>
  <cols>
    <col min="1" max="1" width="4.6640625" style="6" customWidth="1"/>
    <col min="2" max="2" width="47.5546875" style="6" customWidth="1"/>
    <col min="3" max="3" width="3.6640625" style="6" customWidth="1"/>
    <col min="4" max="4" width="2.6640625" style="6" customWidth="1"/>
    <col min="5" max="5" width="22.6640625" style="6" customWidth="1"/>
    <col min="6" max="6" width="12.6640625" style="6" customWidth="1"/>
    <col min="7" max="7" width="18" style="6" customWidth="1"/>
    <col min="8" max="16384" width="9.6640625" style="6"/>
  </cols>
  <sheetData>
    <row r="1" spans="1:7">
      <c r="A1" s="38"/>
      <c r="B1" s="39" t="s">
        <v>1759</v>
      </c>
      <c r="C1" s="54" t="s">
        <v>1306</v>
      </c>
      <c r="D1" s="41"/>
      <c r="E1" s="41"/>
      <c r="F1" s="646" t="s">
        <v>1761</v>
      </c>
      <c r="G1" s="160" t="s">
        <v>1762</v>
      </c>
    </row>
    <row r="2" spans="1:7">
      <c r="A2" s="29"/>
      <c r="B2" s="76" t="str">
        <f>'Data Sheet'!$C$25</f>
        <v xml:space="preserve">Niagara Mohawk Power Corporation </v>
      </c>
      <c r="C2" s="52" t="s">
        <v>1307</v>
      </c>
      <c r="D2" s="25" t="s">
        <v>4700</v>
      </c>
      <c r="E2" s="60" t="s">
        <v>1309</v>
      </c>
      <c r="F2" s="288" t="s">
        <v>1763</v>
      </c>
      <c r="G2" s="34"/>
    </row>
    <row r="3" spans="1:7" ht="15" customHeight="1">
      <c r="A3" s="32"/>
      <c r="B3" s="33"/>
      <c r="C3" s="112" t="s">
        <v>1310</v>
      </c>
      <c r="D3" s="33" t="s">
        <v>1308</v>
      </c>
      <c r="E3" s="111" t="s">
        <v>1311</v>
      </c>
      <c r="F3" s="692" t="str">
        <f>'Data Sheet'!$C$40</f>
        <v>May 9, 2016</v>
      </c>
      <c r="G3" s="1257" t="str">
        <f>'Data Sheet'!$C$38</f>
        <v>December 31, 2015</v>
      </c>
    </row>
    <row r="4" spans="1:7" ht="15" customHeight="1">
      <c r="A4" s="26"/>
      <c r="B4" s="27" t="s">
        <v>2227</v>
      </c>
      <c r="C4" s="27"/>
      <c r="D4" s="27"/>
      <c r="E4" s="27"/>
      <c r="F4" s="27"/>
      <c r="G4" s="28"/>
    </row>
    <row r="5" spans="1:7">
      <c r="A5" s="29"/>
      <c r="B5" s="3255" t="s">
        <v>2262</v>
      </c>
      <c r="C5" s="3240"/>
      <c r="D5" s="30"/>
      <c r="E5" s="131" t="s">
        <v>2263</v>
      </c>
      <c r="F5" s="12"/>
      <c r="G5" s="31"/>
    </row>
    <row r="6" spans="1:7">
      <c r="A6" s="29"/>
      <c r="B6" s="3238"/>
      <c r="C6" s="3241"/>
      <c r="D6" s="30"/>
      <c r="E6" s="3259" t="s">
        <v>2264</v>
      </c>
      <c r="F6" s="3238"/>
      <c r="G6" s="3239"/>
    </row>
    <row r="7" spans="1:7">
      <c r="A7" s="29"/>
      <c r="B7" s="3238"/>
      <c r="C7" s="3241"/>
      <c r="D7" s="30"/>
      <c r="E7" s="3238"/>
      <c r="F7" s="3238"/>
      <c r="G7" s="3239"/>
    </row>
    <row r="8" spans="1:7">
      <c r="A8" s="29"/>
      <c r="B8" s="3259" t="s">
        <v>2265</v>
      </c>
      <c r="C8" s="3238"/>
      <c r="D8" s="30"/>
      <c r="E8" s="3238"/>
      <c r="F8" s="3238"/>
      <c r="G8" s="3239"/>
    </row>
    <row r="9" spans="1:7">
      <c r="A9" s="29"/>
      <c r="B9" s="3238"/>
      <c r="C9" s="3238"/>
      <c r="D9" s="30"/>
      <c r="E9" s="3259" t="s">
        <v>2266</v>
      </c>
      <c r="F9" s="3238"/>
      <c r="G9" s="3239"/>
    </row>
    <row r="10" spans="1:7">
      <c r="A10" s="29"/>
      <c r="B10" s="3238"/>
      <c r="C10" s="3238"/>
      <c r="D10" s="30"/>
      <c r="E10" s="3238"/>
      <c r="F10" s="3238"/>
      <c r="G10" s="3239"/>
    </row>
    <row r="11" spans="1:7">
      <c r="A11" s="29"/>
      <c r="B11" s="3238"/>
      <c r="C11" s="3238"/>
      <c r="D11" s="30"/>
      <c r="E11" s="3238"/>
      <c r="F11" s="3238"/>
      <c r="G11" s="3239"/>
    </row>
    <row r="12" spans="1:7">
      <c r="A12" s="29"/>
      <c r="B12" s="3259" t="s">
        <v>2267</v>
      </c>
      <c r="C12" s="3238"/>
      <c r="D12" s="30"/>
      <c r="E12" s="3238"/>
      <c r="F12" s="3238"/>
      <c r="G12" s="3239"/>
    </row>
    <row r="13" spans="1:7">
      <c r="A13" s="29"/>
      <c r="B13" s="3238"/>
      <c r="C13" s="3238"/>
      <c r="D13" s="30"/>
      <c r="E13" s="3238"/>
      <c r="F13" s="3238"/>
      <c r="G13" s="3239"/>
    </row>
    <row r="14" spans="1:7">
      <c r="A14" s="29"/>
      <c r="B14" s="3259" t="s">
        <v>2268</v>
      </c>
      <c r="C14" s="3238"/>
      <c r="D14" s="30"/>
      <c r="E14" s="3259" t="s">
        <v>2269</v>
      </c>
      <c r="F14" s="3238"/>
      <c r="G14" s="3239"/>
    </row>
    <row r="15" spans="1:7">
      <c r="A15" s="29"/>
      <c r="B15" s="3238"/>
      <c r="C15" s="3238"/>
      <c r="D15" s="30"/>
      <c r="E15" s="3238"/>
      <c r="F15" s="3238"/>
      <c r="G15" s="3239"/>
    </row>
    <row r="16" spans="1:7">
      <c r="A16" s="32"/>
      <c r="B16" s="3258"/>
      <c r="C16" s="3258"/>
      <c r="D16" s="27"/>
      <c r="E16" s="1104"/>
      <c r="F16" s="1104"/>
      <c r="G16" s="1144"/>
    </row>
    <row r="17" spans="1:7">
      <c r="A17" s="29"/>
      <c r="B17" s="47"/>
      <c r="C17" s="30"/>
      <c r="D17" s="30"/>
      <c r="E17" s="30"/>
      <c r="F17" s="169" t="s">
        <v>1794</v>
      </c>
      <c r="G17" s="44"/>
    </row>
    <row r="18" spans="1:7">
      <c r="A18" s="46"/>
      <c r="B18" s="47"/>
      <c r="C18" s="30"/>
      <c r="D18" s="30"/>
      <c r="E18" s="30"/>
      <c r="F18" s="642" t="s">
        <v>1795</v>
      </c>
      <c r="G18" s="152"/>
    </row>
    <row r="19" spans="1:7">
      <c r="A19" s="146" t="s">
        <v>1688</v>
      </c>
      <c r="B19" s="169" t="s">
        <v>1742</v>
      </c>
      <c r="C19" s="30"/>
      <c r="D19" s="30"/>
      <c r="E19" s="30"/>
      <c r="F19" s="642" t="s">
        <v>173</v>
      </c>
      <c r="G19" s="647" t="s">
        <v>1796</v>
      </c>
    </row>
    <row r="20" spans="1:7">
      <c r="A20" s="146" t="s">
        <v>1691</v>
      </c>
      <c r="B20" s="47"/>
      <c r="C20" s="30"/>
      <c r="D20" s="30"/>
      <c r="E20" s="30"/>
      <c r="F20" s="642" t="s">
        <v>1797</v>
      </c>
      <c r="G20" s="152"/>
    </row>
    <row r="21" spans="1:7">
      <c r="A21" s="49"/>
      <c r="B21" s="151" t="s">
        <v>2952</v>
      </c>
      <c r="C21" s="27"/>
      <c r="D21" s="27"/>
      <c r="E21" s="27"/>
      <c r="F21" s="643" t="s">
        <v>2953</v>
      </c>
      <c r="G21" s="644" t="s">
        <v>2954</v>
      </c>
    </row>
    <row r="22" spans="1:7" ht="15.75">
      <c r="A22" s="49"/>
      <c r="B22" s="1145" t="s">
        <v>1798</v>
      </c>
      <c r="C22" s="27"/>
      <c r="D22" s="27"/>
      <c r="E22" s="27"/>
      <c r="F22" s="161"/>
      <c r="G22" s="162"/>
    </row>
    <row r="23" spans="1:7">
      <c r="A23" s="49">
        <v>1</v>
      </c>
      <c r="B23" s="787" t="s">
        <v>1799</v>
      </c>
      <c r="C23" s="27"/>
      <c r="D23" s="27"/>
      <c r="E23" s="27"/>
      <c r="F23" s="161"/>
      <c r="G23" s="163">
        <v>1113674336</v>
      </c>
    </row>
    <row r="24" spans="1:7">
      <c r="A24" s="49">
        <v>2</v>
      </c>
      <c r="B24" s="787" t="s">
        <v>1800</v>
      </c>
      <c r="C24" s="27"/>
      <c r="D24" s="27"/>
      <c r="E24" s="27"/>
      <c r="F24" s="161"/>
      <c r="G24" s="162"/>
    </row>
    <row r="25" spans="1:7">
      <c r="A25" s="49">
        <v>3</v>
      </c>
      <c r="B25" s="787" t="s">
        <v>1855</v>
      </c>
      <c r="C25" s="27"/>
      <c r="D25" s="27"/>
      <c r="E25" s="27"/>
      <c r="F25" s="100"/>
      <c r="G25" s="280"/>
    </row>
    <row r="26" spans="1:7">
      <c r="A26" s="49">
        <v>4</v>
      </c>
      <c r="B26" s="787" t="s">
        <v>1856</v>
      </c>
      <c r="C26" s="27"/>
      <c r="D26" s="27"/>
      <c r="E26" s="27"/>
      <c r="F26" s="112"/>
      <c r="G26" s="149"/>
    </row>
    <row r="27" spans="1:7">
      <c r="A27" s="49">
        <v>5</v>
      </c>
      <c r="B27" s="787" t="s">
        <v>1856</v>
      </c>
      <c r="C27" s="27"/>
      <c r="D27" s="27"/>
      <c r="E27" s="27"/>
      <c r="F27" s="112"/>
      <c r="G27" s="149"/>
    </row>
    <row r="28" spans="1:7">
      <c r="A28" s="49">
        <v>6</v>
      </c>
      <c r="B28" s="787" t="s">
        <v>1856</v>
      </c>
      <c r="C28" s="27"/>
      <c r="D28" s="27"/>
      <c r="E28" s="27"/>
      <c r="F28" s="112"/>
      <c r="G28" s="149"/>
    </row>
    <row r="29" spans="1:7">
      <c r="A29" s="49">
        <v>7</v>
      </c>
      <c r="B29" s="787" t="s">
        <v>1856</v>
      </c>
      <c r="C29" s="27"/>
      <c r="D29" s="27"/>
      <c r="E29" s="27"/>
      <c r="F29" s="112"/>
      <c r="G29" s="149"/>
    </row>
    <row r="30" spans="1:7">
      <c r="A30" s="49">
        <v>8</v>
      </c>
      <c r="B30" s="787" t="s">
        <v>1856</v>
      </c>
      <c r="C30" s="27"/>
      <c r="D30" s="27"/>
      <c r="E30" s="27"/>
      <c r="F30" s="112"/>
      <c r="G30" s="149"/>
    </row>
    <row r="31" spans="1:7">
      <c r="A31" s="49">
        <v>9</v>
      </c>
      <c r="B31" s="787" t="s">
        <v>1857</v>
      </c>
      <c r="C31" s="27"/>
      <c r="D31" s="27"/>
      <c r="E31" s="27"/>
      <c r="F31" s="112"/>
      <c r="G31" s="149">
        <f>SUM(G26:G30)</f>
        <v>0</v>
      </c>
    </row>
    <row r="32" spans="1:7">
      <c r="A32" s="49">
        <v>10</v>
      </c>
      <c r="B32" s="787" t="s">
        <v>1858</v>
      </c>
      <c r="C32" s="27"/>
      <c r="D32" s="27"/>
      <c r="E32" s="27"/>
      <c r="F32" s="112"/>
      <c r="G32" s="149"/>
    </row>
    <row r="33" spans="1:7">
      <c r="A33" s="49">
        <v>11</v>
      </c>
      <c r="B33" s="787" t="s">
        <v>1858</v>
      </c>
      <c r="C33" s="27"/>
      <c r="D33" s="27"/>
      <c r="E33" s="27"/>
      <c r="F33" s="112"/>
      <c r="G33" s="149"/>
    </row>
    <row r="34" spans="1:7">
      <c r="A34" s="49">
        <v>12</v>
      </c>
      <c r="B34" s="787" t="s">
        <v>1858</v>
      </c>
      <c r="C34" s="27"/>
      <c r="D34" s="27"/>
      <c r="E34" s="27"/>
      <c r="F34" s="112"/>
      <c r="G34" s="149"/>
    </row>
    <row r="35" spans="1:7">
      <c r="A35" s="49">
        <v>13</v>
      </c>
      <c r="B35" s="787" t="s">
        <v>1858</v>
      </c>
      <c r="C35" s="27"/>
      <c r="D35" s="27"/>
      <c r="E35" s="27"/>
      <c r="F35" s="112"/>
      <c r="G35" s="149"/>
    </row>
    <row r="36" spans="1:7">
      <c r="A36" s="49">
        <v>14</v>
      </c>
      <c r="B36" s="787" t="s">
        <v>1858</v>
      </c>
      <c r="C36" s="27"/>
      <c r="D36" s="27"/>
      <c r="E36" s="27"/>
      <c r="F36" s="112"/>
      <c r="G36" s="149"/>
    </row>
    <row r="37" spans="1:7">
      <c r="A37" s="49">
        <v>15</v>
      </c>
      <c r="B37" s="787" t="s">
        <v>1859</v>
      </c>
      <c r="C37" s="27"/>
      <c r="D37" s="27"/>
      <c r="E37" s="27"/>
      <c r="F37" s="112"/>
      <c r="G37" s="149">
        <f>SUM(G32:G36)</f>
        <v>0</v>
      </c>
    </row>
    <row r="38" spans="1:7">
      <c r="A38" s="49">
        <v>16</v>
      </c>
      <c r="B38" s="787" t="s">
        <v>1860</v>
      </c>
      <c r="C38" s="27"/>
      <c r="D38" s="27"/>
      <c r="E38" s="27"/>
      <c r="F38" s="112"/>
      <c r="G38" s="149">
        <v>190248950</v>
      </c>
    </row>
    <row r="39" spans="1:7">
      <c r="A39" s="49">
        <v>17</v>
      </c>
      <c r="B39" s="787" t="s">
        <v>1861</v>
      </c>
      <c r="C39" s="27"/>
      <c r="D39" s="27"/>
      <c r="E39" s="27"/>
      <c r="F39" s="161"/>
      <c r="G39" s="162"/>
    </row>
    <row r="40" spans="1:7">
      <c r="A40" s="49">
        <v>18</v>
      </c>
      <c r="B40" s="787"/>
      <c r="C40" s="27"/>
      <c r="D40" s="27"/>
      <c r="E40" s="27"/>
      <c r="F40" s="112"/>
      <c r="G40" s="149"/>
    </row>
    <row r="41" spans="1:7">
      <c r="A41" s="49">
        <v>19</v>
      </c>
      <c r="B41" s="787"/>
      <c r="C41" s="27"/>
      <c r="D41" s="27"/>
      <c r="E41" s="27"/>
      <c r="F41" s="112"/>
      <c r="G41" s="149"/>
    </row>
    <row r="42" spans="1:7">
      <c r="A42" s="49">
        <v>20</v>
      </c>
      <c r="B42" s="787"/>
      <c r="C42" s="27"/>
      <c r="D42" s="27"/>
      <c r="E42" s="27"/>
      <c r="F42" s="112"/>
      <c r="G42" s="149"/>
    </row>
    <row r="43" spans="1:7">
      <c r="A43" s="49">
        <v>21</v>
      </c>
      <c r="B43" s="787"/>
      <c r="C43" s="27"/>
      <c r="D43" s="27"/>
      <c r="E43" s="27"/>
      <c r="F43" s="112"/>
      <c r="G43" s="149"/>
    </row>
    <row r="44" spans="1:7">
      <c r="A44" s="49">
        <v>22</v>
      </c>
      <c r="B44" s="787" t="s">
        <v>1862</v>
      </c>
      <c r="C44" s="27"/>
      <c r="D44" s="27"/>
      <c r="E44" s="27"/>
      <c r="F44" s="112"/>
      <c r="G44" s="149">
        <f>SUM(G40:G43)</f>
        <v>0</v>
      </c>
    </row>
    <row r="45" spans="1:7">
      <c r="A45" s="49">
        <v>23</v>
      </c>
      <c r="B45" s="787" t="s">
        <v>1863</v>
      </c>
      <c r="C45" s="27"/>
      <c r="D45" s="27"/>
      <c r="E45" s="27"/>
      <c r="F45" s="164"/>
      <c r="G45" s="165"/>
    </row>
    <row r="46" spans="1:7">
      <c r="A46" s="49">
        <v>24</v>
      </c>
      <c r="B46" s="787"/>
      <c r="C46" s="27"/>
      <c r="D46" s="27"/>
      <c r="E46" s="27"/>
      <c r="F46" s="112"/>
      <c r="G46" s="149">
        <v>-1060497</v>
      </c>
    </row>
    <row r="47" spans="1:7">
      <c r="A47" s="49">
        <v>25</v>
      </c>
      <c r="B47" s="787"/>
      <c r="C47" s="27"/>
      <c r="D47" s="27"/>
      <c r="E47" s="27"/>
      <c r="F47" s="112"/>
      <c r="G47" s="149"/>
    </row>
    <row r="48" spans="1:7">
      <c r="A48" s="49">
        <v>26</v>
      </c>
      <c r="B48" s="787"/>
      <c r="C48" s="27"/>
      <c r="D48" s="27"/>
      <c r="E48" s="27"/>
      <c r="F48" s="112"/>
      <c r="G48" s="149"/>
    </row>
    <row r="49" spans="1:7">
      <c r="A49" s="49">
        <v>27</v>
      </c>
      <c r="B49" s="787"/>
      <c r="C49" s="27"/>
      <c r="D49" s="27"/>
      <c r="E49" s="27"/>
      <c r="F49" s="112"/>
      <c r="G49" s="149"/>
    </row>
    <row r="50" spans="1:7">
      <c r="A50" s="49">
        <v>28</v>
      </c>
      <c r="B50" s="787"/>
      <c r="C50" s="27"/>
      <c r="D50" s="27"/>
      <c r="E50" s="27"/>
      <c r="F50" s="112"/>
      <c r="G50" s="149"/>
    </row>
    <row r="51" spans="1:7">
      <c r="A51" s="49">
        <v>29</v>
      </c>
      <c r="B51" s="787" t="s">
        <v>1864</v>
      </c>
      <c r="C51" s="27"/>
      <c r="D51" s="27"/>
      <c r="E51" s="27"/>
      <c r="F51" s="112"/>
      <c r="G51" s="149">
        <f>SUM(G46:G50)</f>
        <v>-1060497</v>
      </c>
    </row>
    <row r="52" spans="1:7">
      <c r="A52" s="49">
        <v>30</v>
      </c>
      <c r="B52" s="787" t="s">
        <v>1865</v>
      </c>
      <c r="C52" s="27"/>
      <c r="D52" s="27"/>
      <c r="E52" s="27"/>
      <c r="F52" s="161"/>
      <c r="G52" s="162"/>
    </row>
    <row r="53" spans="1:7">
      <c r="A53" s="49">
        <v>31</v>
      </c>
      <c r="B53" s="787"/>
      <c r="C53" s="27"/>
      <c r="D53" s="27"/>
      <c r="E53" s="27"/>
      <c r="F53" s="112"/>
      <c r="G53" s="149"/>
    </row>
    <row r="54" spans="1:7">
      <c r="A54" s="49">
        <v>32</v>
      </c>
      <c r="B54" s="787"/>
      <c r="C54" s="27"/>
      <c r="D54" s="27"/>
      <c r="E54" s="27"/>
      <c r="F54" s="112"/>
      <c r="G54" s="149"/>
    </row>
    <row r="55" spans="1:7">
      <c r="A55" s="49">
        <v>33</v>
      </c>
      <c r="B55" s="787"/>
      <c r="C55" s="27"/>
      <c r="D55" s="27"/>
      <c r="E55" s="27"/>
      <c r="F55" s="112"/>
      <c r="G55" s="149"/>
    </row>
    <row r="56" spans="1:7">
      <c r="A56" s="49">
        <v>34</v>
      </c>
      <c r="B56" s="787"/>
      <c r="C56" s="27"/>
      <c r="D56" s="27"/>
      <c r="E56" s="27"/>
      <c r="F56" s="112"/>
      <c r="G56" s="149"/>
    </row>
    <row r="57" spans="1:7">
      <c r="A57" s="49">
        <v>35</v>
      </c>
      <c r="B57" s="787"/>
      <c r="C57" s="27"/>
      <c r="D57" s="27"/>
      <c r="E57" s="27"/>
      <c r="F57" s="112"/>
      <c r="G57" s="149"/>
    </row>
    <row r="58" spans="1:7">
      <c r="A58" s="49">
        <v>36</v>
      </c>
      <c r="B58" s="787" t="s">
        <v>1866</v>
      </c>
      <c r="C58" s="27"/>
      <c r="D58" s="27"/>
      <c r="E58" s="27"/>
      <c r="F58" s="112"/>
      <c r="G58" s="149">
        <f>SUM(G53:G57)</f>
        <v>0</v>
      </c>
    </row>
    <row r="59" spans="1:7">
      <c r="A59" s="49">
        <v>37</v>
      </c>
      <c r="B59" s="787" t="s">
        <v>596</v>
      </c>
      <c r="C59" s="27"/>
      <c r="D59" s="27"/>
      <c r="E59" s="27"/>
      <c r="F59" s="112"/>
      <c r="G59" s="149"/>
    </row>
    <row r="60" spans="1:7" ht="15.75" thickBot="1">
      <c r="A60" s="53">
        <v>38</v>
      </c>
      <c r="B60" s="132" t="s">
        <v>597</v>
      </c>
      <c r="C60" s="37"/>
      <c r="D60" s="37"/>
      <c r="E60" s="37"/>
      <c r="F60" s="153"/>
      <c r="G60" s="166">
        <f>G23+G31+G37+G38+G44+G51+G58</f>
        <v>1302862789</v>
      </c>
    </row>
    <row r="61" spans="1:7">
      <c r="A61" s="1146"/>
      <c r="B61" s="1147"/>
      <c r="C61" s="805"/>
      <c r="D61" s="805"/>
      <c r="E61" s="805"/>
      <c r="F61" s="1146"/>
      <c r="G61" s="1148"/>
    </row>
    <row r="62" spans="1:7">
      <c r="A62" s="12" t="s">
        <v>1680</v>
      </c>
      <c r="B62" s="30"/>
      <c r="C62" s="12"/>
      <c r="D62" s="12"/>
      <c r="E62" s="30"/>
      <c r="F62" s="25"/>
      <c r="G62" s="139"/>
    </row>
    <row r="63" spans="1:7">
      <c r="A63" s="3310" t="s">
        <v>598</v>
      </c>
      <c r="B63" s="3311"/>
      <c r="C63" s="3311"/>
      <c r="D63" s="3311"/>
      <c r="E63" s="3311"/>
      <c r="F63" s="3311"/>
      <c r="G63" s="3311"/>
    </row>
    <row r="64" spans="1:7" ht="15.75" thickBot="1">
      <c r="A64" s="30"/>
      <c r="B64" s="64"/>
      <c r="C64" s="64"/>
      <c r="D64" s="64"/>
      <c r="E64" s="30"/>
      <c r="F64" s="30"/>
      <c r="G64" s="143"/>
    </row>
    <row r="65" spans="1:7">
      <c r="A65" s="38"/>
      <c r="B65" s="39" t="s">
        <v>1759</v>
      </c>
      <c r="C65" s="54" t="s">
        <v>1306</v>
      </c>
      <c r="D65" s="41"/>
      <c r="E65" s="41"/>
      <c r="F65" s="646" t="s">
        <v>1761</v>
      </c>
      <c r="G65" s="160" t="s">
        <v>1762</v>
      </c>
    </row>
    <row r="66" spans="1:7">
      <c r="A66" s="29"/>
      <c r="B66" s="824" t="str">
        <f>'Data Sheet'!$C$25</f>
        <v xml:space="preserve">Niagara Mohawk Power Corporation </v>
      </c>
      <c r="C66" s="52" t="s">
        <v>1307</v>
      </c>
      <c r="D66" s="25" t="s">
        <v>4700</v>
      </c>
      <c r="E66" s="60" t="s">
        <v>1309</v>
      </c>
      <c r="F66" s="288" t="s">
        <v>1763</v>
      </c>
      <c r="G66" s="34"/>
    </row>
    <row r="67" spans="1:7">
      <c r="A67" s="32"/>
      <c r="B67" s="33"/>
      <c r="C67" s="112" t="s">
        <v>1310</v>
      </c>
      <c r="D67" s="33" t="s">
        <v>1308</v>
      </c>
      <c r="E67" s="111" t="s">
        <v>1311</v>
      </c>
      <c r="F67" s="692" t="str">
        <f>'Data Sheet'!$C$40</f>
        <v>May 9, 2016</v>
      </c>
      <c r="G67" s="1257" t="str">
        <f>'Data Sheet'!$C$38</f>
        <v>December 31, 2015</v>
      </c>
    </row>
    <row r="68" spans="1:7">
      <c r="A68" s="26" t="s">
        <v>599</v>
      </c>
      <c r="B68" s="27"/>
      <c r="C68" s="27"/>
      <c r="D68" s="27"/>
      <c r="E68" s="27"/>
      <c r="F68" s="27"/>
      <c r="G68" s="28"/>
    </row>
    <row r="69" spans="1:7">
      <c r="A69" s="46" t="s">
        <v>1688</v>
      </c>
      <c r="B69" s="167" t="s">
        <v>1742</v>
      </c>
      <c r="C69" s="25"/>
      <c r="D69" s="25"/>
      <c r="E69" s="25"/>
      <c r="F69" s="25"/>
      <c r="G69" s="48" t="s">
        <v>1796</v>
      </c>
    </row>
    <row r="70" spans="1:7">
      <c r="A70" s="49" t="s">
        <v>1691</v>
      </c>
      <c r="B70" s="168" t="s">
        <v>600</v>
      </c>
      <c r="C70" s="33"/>
      <c r="D70" s="27"/>
      <c r="E70" s="27"/>
      <c r="F70" s="27"/>
      <c r="G70" s="51" t="s">
        <v>2953</v>
      </c>
    </row>
    <row r="71" spans="1:7">
      <c r="A71" s="46"/>
      <c r="B71" s="25"/>
      <c r="C71" s="25"/>
      <c r="D71" s="30"/>
      <c r="E71" s="30"/>
      <c r="F71" s="30"/>
      <c r="G71" s="162"/>
    </row>
    <row r="72" spans="1:7" ht="15.75">
      <c r="A72" s="46"/>
      <c r="B72" s="136" t="s">
        <v>280</v>
      </c>
      <c r="C72" s="1111"/>
      <c r="D72" s="66"/>
      <c r="E72" s="136"/>
      <c r="F72" s="30"/>
      <c r="G72" s="162"/>
    </row>
    <row r="73" spans="1:7">
      <c r="A73" s="46"/>
      <c r="B73" s="3307" t="s">
        <v>2270</v>
      </c>
      <c r="C73" s="3238"/>
      <c r="D73" s="3238"/>
      <c r="E73" s="3238"/>
      <c r="F73" s="3312"/>
      <c r="G73" s="162"/>
    </row>
    <row r="74" spans="1:7">
      <c r="A74" s="46"/>
      <c r="B74" s="3308"/>
      <c r="C74" s="3238"/>
      <c r="D74" s="3238"/>
      <c r="E74" s="3238"/>
      <c r="F74" s="3312"/>
      <c r="G74" s="162"/>
    </row>
    <row r="75" spans="1:7">
      <c r="A75" s="49"/>
      <c r="B75" s="27"/>
      <c r="C75" s="27"/>
      <c r="D75" s="27"/>
      <c r="E75" s="27"/>
      <c r="F75" s="33"/>
      <c r="G75" s="162"/>
    </row>
    <row r="76" spans="1:7">
      <c r="A76" s="46" t="s">
        <v>936</v>
      </c>
      <c r="B76" s="30"/>
      <c r="C76" s="30"/>
      <c r="D76" s="30"/>
      <c r="E76" s="30"/>
      <c r="F76" s="25"/>
      <c r="G76" s="152"/>
    </row>
    <row r="77" spans="1:7">
      <c r="A77" s="46" t="s">
        <v>938</v>
      </c>
      <c r="B77" s="30"/>
      <c r="C77" s="30"/>
      <c r="D77" s="30"/>
      <c r="E77" s="30"/>
      <c r="F77" s="25"/>
      <c r="G77" s="152"/>
    </row>
    <row r="78" spans="1:7">
      <c r="A78" s="46" t="s">
        <v>941</v>
      </c>
      <c r="B78" s="30"/>
      <c r="C78" s="30"/>
      <c r="D78" s="30"/>
      <c r="E78" s="30"/>
      <c r="F78" s="25"/>
      <c r="G78" s="152"/>
    </row>
    <row r="79" spans="1:7">
      <c r="A79" s="46" t="s">
        <v>943</v>
      </c>
      <c r="B79" s="30"/>
      <c r="C79" s="30"/>
      <c r="D79" s="30"/>
      <c r="E79" s="30"/>
      <c r="F79" s="25"/>
      <c r="G79" s="152"/>
    </row>
    <row r="80" spans="1:7">
      <c r="A80" s="46" t="s">
        <v>945</v>
      </c>
      <c r="B80" s="30"/>
      <c r="C80" s="30"/>
      <c r="D80" s="30"/>
      <c r="E80" s="30"/>
      <c r="F80" s="25"/>
      <c r="G80" s="152"/>
    </row>
    <row r="81" spans="1:7">
      <c r="A81" s="49" t="s">
        <v>947</v>
      </c>
      <c r="B81" s="27"/>
      <c r="C81" s="27"/>
      <c r="D81" s="27"/>
      <c r="E81" s="27"/>
      <c r="F81" s="33"/>
      <c r="G81" s="149"/>
    </row>
    <row r="82" spans="1:7">
      <c r="A82" s="49" t="s">
        <v>949</v>
      </c>
      <c r="B82" s="27" t="s">
        <v>281</v>
      </c>
      <c r="C82" s="27"/>
      <c r="D82" s="27"/>
      <c r="E82" s="27"/>
      <c r="F82" s="33"/>
      <c r="G82" s="149">
        <f>SUM(G76:G81)</f>
        <v>0</v>
      </c>
    </row>
    <row r="83" spans="1:7">
      <c r="A83" s="46"/>
      <c r="B83" s="30"/>
      <c r="C83" s="30"/>
      <c r="D83" s="30"/>
      <c r="E83" s="30"/>
      <c r="F83" s="25"/>
      <c r="G83" s="162"/>
    </row>
    <row r="84" spans="1:7" ht="15.75">
      <c r="A84" s="46"/>
      <c r="B84" s="3313" t="s">
        <v>282</v>
      </c>
      <c r="C84" s="3314"/>
      <c r="D84" s="3314"/>
      <c r="E84" s="3314"/>
      <c r="F84" s="3315"/>
      <c r="G84" s="162"/>
    </row>
    <row r="85" spans="1:7">
      <c r="A85" s="46"/>
      <c r="B85" s="3305" t="s">
        <v>283</v>
      </c>
      <c r="C85" s="3242"/>
      <c r="D85" s="3242"/>
      <c r="E85" s="3242"/>
      <c r="F85" s="3306"/>
      <c r="G85" s="162"/>
    </row>
    <row r="86" spans="1:7">
      <c r="A86" s="46"/>
      <c r="B86" s="30"/>
      <c r="C86" s="30"/>
      <c r="D86" s="30"/>
      <c r="E86" s="30"/>
      <c r="F86" s="25"/>
      <c r="G86" s="162"/>
    </row>
    <row r="87" spans="1:7">
      <c r="A87" s="46"/>
      <c r="B87" s="3307" t="s">
        <v>2271</v>
      </c>
      <c r="C87" s="3238"/>
      <c r="D87" s="3238"/>
      <c r="E87" s="3238"/>
      <c r="F87" s="25"/>
      <c r="G87" s="162"/>
    </row>
    <row r="88" spans="1:7">
      <c r="A88" s="46"/>
      <c r="B88" s="3308"/>
      <c r="C88" s="3238"/>
      <c r="D88" s="3238"/>
      <c r="E88" s="3238"/>
      <c r="F88" s="25"/>
      <c r="G88" s="162"/>
    </row>
    <row r="89" spans="1:7">
      <c r="A89" s="46"/>
      <c r="B89" s="3308"/>
      <c r="C89" s="3238"/>
      <c r="D89" s="3238"/>
      <c r="E89" s="3238"/>
      <c r="F89" s="25"/>
      <c r="G89" s="162"/>
    </row>
    <row r="90" spans="1:7">
      <c r="A90" s="49"/>
      <c r="B90" s="3309"/>
      <c r="C90" s="3258"/>
      <c r="D90" s="3258"/>
      <c r="E90" s="3258"/>
      <c r="F90" s="33"/>
      <c r="G90" s="162"/>
    </row>
    <row r="91" spans="1:7">
      <c r="A91" s="49" t="s">
        <v>950</v>
      </c>
      <c r="B91" s="1149" t="s">
        <v>284</v>
      </c>
      <c r="C91" s="27"/>
      <c r="D91" s="27"/>
      <c r="E91" s="27"/>
      <c r="F91" s="33"/>
      <c r="G91" s="149"/>
    </row>
    <row r="92" spans="1:7">
      <c r="A92" s="49" t="s">
        <v>952</v>
      </c>
      <c r="B92" s="1149" t="s">
        <v>285</v>
      </c>
      <c r="C92" s="27"/>
      <c r="D92" s="27"/>
      <c r="E92" s="27"/>
      <c r="F92" s="33"/>
      <c r="G92" s="149">
        <f>G82+G91</f>
        <v>0</v>
      </c>
    </row>
    <row r="93" spans="1:7">
      <c r="A93" s="49" t="s">
        <v>954</v>
      </c>
      <c r="B93" s="1149" t="s">
        <v>286</v>
      </c>
      <c r="C93" s="27"/>
      <c r="D93" s="27"/>
      <c r="E93" s="27"/>
      <c r="F93" s="33"/>
      <c r="G93" s="149">
        <f>G60+G92</f>
        <v>1302862789</v>
      </c>
    </row>
    <row r="94" spans="1:7">
      <c r="A94" s="46"/>
      <c r="B94" s="30"/>
      <c r="C94" s="30"/>
      <c r="D94" s="30"/>
      <c r="E94" s="30"/>
      <c r="F94" s="25"/>
      <c r="G94" s="162"/>
    </row>
    <row r="95" spans="1:7" ht="15.75">
      <c r="A95" s="46"/>
      <c r="B95" s="136" t="s">
        <v>287</v>
      </c>
      <c r="C95" s="30"/>
      <c r="D95" s="30"/>
      <c r="E95" s="30"/>
      <c r="F95" s="25"/>
      <c r="G95" s="162"/>
    </row>
    <row r="96" spans="1:7">
      <c r="A96" s="49"/>
      <c r="B96" s="27"/>
      <c r="C96" s="27"/>
      <c r="D96" s="27"/>
      <c r="E96" s="27"/>
      <c r="F96" s="33"/>
      <c r="G96" s="162"/>
    </row>
    <row r="97" spans="1:7">
      <c r="A97" s="49" t="s">
        <v>956</v>
      </c>
      <c r="B97" s="787" t="s">
        <v>288</v>
      </c>
      <c r="C97" s="27"/>
      <c r="D97" s="27"/>
      <c r="E97" s="27"/>
      <c r="F97" s="33"/>
      <c r="G97" s="149">
        <v>-2529828</v>
      </c>
    </row>
    <row r="98" spans="1:7">
      <c r="A98" s="49" t="s">
        <v>958</v>
      </c>
      <c r="B98" s="787" t="s">
        <v>289</v>
      </c>
      <c r="C98" s="27"/>
      <c r="D98" s="27"/>
      <c r="E98" s="27"/>
      <c r="F98" s="33"/>
      <c r="G98" s="149">
        <v>-70791</v>
      </c>
    </row>
    <row r="99" spans="1:7">
      <c r="A99" s="49" t="s">
        <v>960</v>
      </c>
      <c r="B99" s="787" t="s">
        <v>290</v>
      </c>
      <c r="C99" s="27"/>
      <c r="D99" s="27"/>
      <c r="E99" s="27"/>
      <c r="F99" s="33"/>
      <c r="G99" s="149"/>
    </row>
    <row r="100" spans="1:7">
      <c r="A100" s="49" t="s">
        <v>962</v>
      </c>
      <c r="B100" s="787" t="s">
        <v>291</v>
      </c>
      <c r="C100" s="33"/>
      <c r="D100" s="33"/>
      <c r="E100" s="33"/>
      <c r="F100" s="33"/>
      <c r="G100" s="149"/>
    </row>
    <row r="101" spans="1:7">
      <c r="A101" s="49" t="s">
        <v>965</v>
      </c>
      <c r="B101" s="787" t="s">
        <v>292</v>
      </c>
      <c r="C101" s="27"/>
      <c r="D101" s="27"/>
      <c r="E101" s="27"/>
      <c r="F101" s="33"/>
      <c r="G101" s="149">
        <f>G97+G98-G99+G100</f>
        <v>-2600619</v>
      </c>
    </row>
    <row r="102" spans="1:7">
      <c r="A102" s="29"/>
      <c r="B102" s="30"/>
      <c r="C102" s="30"/>
      <c r="D102" s="30"/>
      <c r="E102" s="30"/>
      <c r="F102" s="25"/>
      <c r="G102" s="140"/>
    </row>
    <row r="103" spans="1:7">
      <c r="A103" s="29"/>
      <c r="B103" s="30"/>
      <c r="C103" s="30"/>
      <c r="D103" s="30"/>
      <c r="E103" s="30"/>
      <c r="F103" s="25"/>
      <c r="G103" s="140"/>
    </row>
    <row r="104" spans="1:7">
      <c r="A104" s="29"/>
      <c r="B104" s="30"/>
      <c r="C104" s="30"/>
      <c r="D104" s="30"/>
      <c r="E104" s="30"/>
      <c r="F104" s="25"/>
      <c r="G104" s="140"/>
    </row>
    <row r="105" spans="1:7">
      <c r="A105" s="29"/>
      <c r="B105" s="30"/>
      <c r="C105" s="30"/>
      <c r="D105" s="30"/>
      <c r="E105" s="30"/>
      <c r="F105" s="25"/>
      <c r="G105" s="140"/>
    </row>
    <row r="106" spans="1:7">
      <c r="A106" s="29"/>
      <c r="B106" s="30"/>
      <c r="C106" s="30"/>
      <c r="D106" s="30"/>
      <c r="E106" s="30"/>
      <c r="F106" s="25"/>
      <c r="G106" s="140"/>
    </row>
    <row r="107" spans="1:7">
      <c r="A107" s="29"/>
      <c r="B107" s="30"/>
      <c r="C107" s="30"/>
      <c r="D107" s="30"/>
      <c r="E107" s="30"/>
      <c r="F107" s="25"/>
      <c r="G107" s="140"/>
    </row>
    <row r="108" spans="1:7">
      <c r="A108" s="29"/>
      <c r="B108" s="30"/>
      <c r="C108" s="30"/>
      <c r="D108" s="30"/>
      <c r="E108" s="30"/>
      <c r="F108" s="25"/>
      <c r="G108" s="140"/>
    </row>
    <row r="109" spans="1:7">
      <c r="A109" s="29"/>
      <c r="B109" s="30"/>
      <c r="C109" s="30"/>
      <c r="D109" s="30"/>
      <c r="E109" s="30"/>
      <c r="F109" s="25"/>
      <c r="G109" s="140"/>
    </row>
    <row r="110" spans="1:7">
      <c r="A110" s="29"/>
      <c r="B110" s="30"/>
      <c r="C110" s="30"/>
      <c r="D110" s="30"/>
      <c r="E110" s="30"/>
      <c r="F110" s="25"/>
      <c r="G110" s="140"/>
    </row>
    <row r="111" spans="1:7">
      <c r="A111" s="29"/>
      <c r="B111" s="30"/>
      <c r="C111" s="30"/>
      <c r="D111" s="30"/>
      <c r="E111" s="30"/>
      <c r="F111" s="25"/>
      <c r="G111" s="140"/>
    </row>
    <row r="112" spans="1:7">
      <c r="A112" s="29"/>
      <c r="B112" s="25"/>
      <c r="C112" s="30"/>
      <c r="D112" s="30"/>
      <c r="E112" s="30"/>
      <c r="F112" s="25"/>
      <c r="G112" s="140"/>
    </row>
    <row r="113" spans="1:7">
      <c r="A113" s="29"/>
      <c r="B113" s="25"/>
      <c r="C113" s="30"/>
      <c r="D113" s="30"/>
      <c r="E113" s="30"/>
      <c r="F113" s="25"/>
      <c r="G113" s="140"/>
    </row>
    <row r="114" spans="1:7">
      <c r="A114" s="29"/>
      <c r="B114" s="30"/>
      <c r="C114" s="30"/>
      <c r="D114" s="30"/>
      <c r="E114" s="30"/>
      <c r="F114" s="25"/>
      <c r="G114" s="140"/>
    </row>
    <row r="115" spans="1:7">
      <c r="A115" s="29"/>
      <c r="B115" s="25"/>
      <c r="C115" s="30"/>
      <c r="D115" s="30"/>
      <c r="E115" s="30"/>
      <c r="F115" s="25"/>
      <c r="G115" s="140"/>
    </row>
    <row r="116" spans="1:7">
      <c r="A116" s="29"/>
      <c r="B116" s="25"/>
      <c r="C116" s="25"/>
      <c r="D116" s="25"/>
      <c r="E116" s="25"/>
      <c r="F116" s="25"/>
      <c r="G116" s="140"/>
    </row>
    <row r="117" spans="1:7">
      <c r="A117" s="29"/>
      <c r="B117" s="25"/>
      <c r="C117" s="30"/>
      <c r="D117" s="30"/>
      <c r="E117" s="30"/>
      <c r="F117" s="25"/>
      <c r="G117" s="140"/>
    </row>
    <row r="118" spans="1:7">
      <c r="A118" s="29"/>
      <c r="B118" s="25"/>
      <c r="C118" s="30"/>
      <c r="D118" s="30"/>
      <c r="E118" s="30"/>
      <c r="F118" s="25"/>
      <c r="G118" s="140"/>
    </row>
    <row r="119" spans="1:7">
      <c r="A119" s="29"/>
      <c r="B119" s="25"/>
      <c r="C119" s="30"/>
      <c r="D119" s="30"/>
      <c r="E119" s="30"/>
      <c r="F119" s="25"/>
      <c r="G119" s="140"/>
    </row>
    <row r="120" spans="1:7">
      <c r="A120" s="29"/>
      <c r="B120" s="30"/>
      <c r="C120" s="30"/>
      <c r="D120" s="30"/>
      <c r="E120" s="30"/>
      <c r="F120" s="25"/>
      <c r="G120" s="140"/>
    </row>
    <row r="121" spans="1:7">
      <c r="A121" s="29"/>
      <c r="B121" s="25"/>
      <c r="C121" s="30"/>
      <c r="D121" s="30"/>
      <c r="E121" s="30"/>
      <c r="F121" s="25"/>
      <c r="G121" s="140"/>
    </row>
    <row r="122" spans="1:7">
      <c r="A122" s="29"/>
      <c r="B122" s="25"/>
      <c r="C122" s="30"/>
      <c r="D122" s="30"/>
      <c r="E122" s="30"/>
      <c r="F122" s="25"/>
      <c r="G122" s="140"/>
    </row>
    <row r="123" spans="1:7" ht="15.75" thickBot="1">
      <c r="A123" s="35"/>
      <c r="B123" s="36"/>
      <c r="C123" s="37"/>
      <c r="D123" s="37"/>
      <c r="E123" s="37"/>
      <c r="F123" s="36"/>
      <c r="G123" s="142"/>
    </row>
    <row r="124" spans="1:7">
      <c r="A124" s="1283" t="s">
        <v>1680</v>
      </c>
      <c r="B124" s="1283"/>
      <c r="C124" s="30"/>
      <c r="D124" s="12"/>
      <c r="E124" s="30"/>
      <c r="F124" s="25"/>
      <c r="G124" s="139"/>
    </row>
    <row r="125" spans="1:7">
      <c r="A125" s="30" t="s">
        <v>293</v>
      </c>
      <c r="B125" s="30"/>
      <c r="C125" s="30"/>
      <c r="D125" s="30"/>
      <c r="E125" s="30"/>
      <c r="F125" s="30"/>
      <c r="G125" s="143"/>
    </row>
    <row r="126" spans="1:7">
      <c r="A126" s="12"/>
      <c r="B126" s="12"/>
      <c r="C126" s="12"/>
      <c r="D126" s="12"/>
      <c r="E126" s="12"/>
      <c r="F126" s="12"/>
      <c r="G126" s="12"/>
    </row>
    <row r="127" spans="1:7">
      <c r="A127" s="12"/>
      <c r="B127" s="12"/>
      <c r="C127" s="12"/>
      <c r="D127" s="12"/>
      <c r="E127" s="12"/>
      <c r="F127" s="12"/>
      <c r="G127" s="12"/>
    </row>
    <row r="128" spans="1:7">
      <c r="A128" s="12"/>
      <c r="B128" s="12"/>
      <c r="C128" s="12"/>
      <c r="D128" s="12"/>
      <c r="E128" s="12"/>
      <c r="F128" s="12"/>
      <c r="G128" s="12"/>
    </row>
    <row r="129" spans="1:7">
      <c r="A129" s="25"/>
      <c r="B129" s="25"/>
      <c r="C129" s="25"/>
      <c r="D129" s="25"/>
      <c r="E129" s="25"/>
      <c r="F129" s="25"/>
      <c r="G129" s="139"/>
    </row>
    <row r="130" spans="1:7">
      <c r="A130" s="25"/>
      <c r="B130" s="25"/>
      <c r="C130" s="25"/>
      <c r="D130" s="25"/>
      <c r="E130" s="25"/>
      <c r="F130" s="25"/>
      <c r="G130" s="139"/>
    </row>
    <row r="131" spans="1:7">
      <c r="A131" s="25"/>
      <c r="B131" s="25"/>
      <c r="C131" s="25"/>
      <c r="D131" s="25"/>
      <c r="E131" s="25"/>
      <c r="F131" s="25"/>
      <c r="G131" s="139"/>
    </row>
    <row r="132" spans="1:7">
      <c r="A132" s="25"/>
      <c r="B132" s="25"/>
      <c r="C132" s="25"/>
      <c r="D132" s="25"/>
      <c r="E132" s="25"/>
      <c r="F132" s="25"/>
      <c r="G132" s="139"/>
    </row>
    <row r="133" spans="1:7">
      <c r="A133" s="25"/>
      <c r="B133" s="25"/>
      <c r="C133" s="25"/>
      <c r="D133" s="25"/>
      <c r="E133" s="25"/>
      <c r="F133" s="25"/>
      <c r="G133" s="139"/>
    </row>
    <row r="134" spans="1:7">
      <c r="A134" s="25"/>
      <c r="B134" s="25"/>
      <c r="C134" s="25"/>
      <c r="D134" s="25"/>
      <c r="E134" s="25"/>
      <c r="F134" s="25"/>
      <c r="G134" s="139"/>
    </row>
    <row r="135" spans="1:7">
      <c r="A135" s="25"/>
      <c r="B135" s="25"/>
      <c r="C135" s="25"/>
      <c r="D135" s="25"/>
      <c r="E135" s="25"/>
      <c r="F135" s="25"/>
      <c r="G135" s="139"/>
    </row>
    <row r="136" spans="1:7">
      <c r="A136" s="25"/>
      <c r="B136" s="25"/>
      <c r="C136" s="25"/>
      <c r="D136" s="25"/>
      <c r="E136" s="25"/>
      <c r="F136" s="25"/>
      <c r="G136" s="139"/>
    </row>
    <row r="137" spans="1:7">
      <c r="A137" s="25"/>
      <c r="B137" s="25"/>
      <c r="C137" s="25"/>
      <c r="D137" s="25"/>
      <c r="E137" s="25"/>
      <c r="F137" s="25"/>
      <c r="G137" s="139"/>
    </row>
    <row r="138" spans="1:7">
      <c r="A138" s="25"/>
      <c r="B138" s="25"/>
      <c r="C138" s="25"/>
      <c r="D138" s="25"/>
      <c r="E138" s="25"/>
      <c r="F138" s="25"/>
      <c r="G138" s="139"/>
    </row>
    <row r="139" spans="1:7">
      <c r="A139" s="25"/>
      <c r="B139" s="25"/>
      <c r="C139" s="25"/>
      <c r="D139" s="25"/>
      <c r="E139" s="25"/>
      <c r="F139" s="25"/>
      <c r="G139" s="139"/>
    </row>
    <row r="140" spans="1:7">
      <c r="A140" s="25"/>
      <c r="B140" s="25"/>
      <c r="C140" s="25"/>
      <c r="D140" s="25"/>
      <c r="E140" s="25"/>
      <c r="F140" s="25"/>
      <c r="G140" s="25"/>
    </row>
    <row r="141" spans="1:7">
      <c r="A141" s="25"/>
      <c r="B141" s="25"/>
      <c r="C141" s="25"/>
      <c r="D141" s="25"/>
      <c r="E141" s="25"/>
      <c r="F141" s="25"/>
      <c r="G141" s="25"/>
    </row>
  </sheetData>
  <mergeCells count="12">
    <mergeCell ref="B85:F85"/>
    <mergeCell ref="B87:E90"/>
    <mergeCell ref="B14:C16"/>
    <mergeCell ref="E14:G15"/>
    <mergeCell ref="A63:G63"/>
    <mergeCell ref="B73:F74"/>
    <mergeCell ref="B84:F84"/>
    <mergeCell ref="B5:C7"/>
    <mergeCell ref="E6:G8"/>
    <mergeCell ref="B8:C11"/>
    <mergeCell ref="E9:G13"/>
    <mergeCell ref="B12:C13"/>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view="pageBreakPreview" topLeftCell="A61" colorId="22" zoomScaleNormal="100" zoomScaleSheetLayoutView="100" workbookViewId="0">
      <selection activeCell="H79" sqref="H79"/>
    </sheetView>
  </sheetViews>
  <sheetFormatPr defaultColWidth="9.6640625" defaultRowHeight="15"/>
  <cols>
    <col min="1" max="1" width="4.6640625" style="1546" customWidth="1"/>
    <col min="2" max="2" width="47" style="1546" customWidth="1"/>
    <col min="3" max="3" width="21.6640625" style="1546" customWidth="1"/>
    <col min="4" max="4" width="15.109375" style="1546" customWidth="1"/>
    <col min="5" max="5" width="25.109375" style="1546" customWidth="1"/>
    <col min="6" max="16384" width="9.6640625" style="1546"/>
  </cols>
  <sheetData>
    <row r="1" spans="1:5">
      <c r="A1" s="1695"/>
      <c r="B1" s="1696" t="s">
        <v>1759</v>
      </c>
      <c r="C1" s="1697" t="s">
        <v>1306</v>
      </c>
      <c r="D1" s="1785" t="s">
        <v>1761</v>
      </c>
      <c r="E1" s="1699" t="s">
        <v>1762</v>
      </c>
    </row>
    <row r="2" spans="1:5">
      <c r="A2" s="1703"/>
      <c r="B2" s="1548" t="str">
        <f>'Data Sheet'!$C$25</f>
        <v xml:space="preserve">Niagara Mohawk Power Corporation </v>
      </c>
      <c r="C2" s="1708" t="s">
        <v>5573</v>
      </c>
      <c r="D2" s="1577" t="s">
        <v>1763</v>
      </c>
      <c r="E2" s="1707"/>
    </row>
    <row r="3" spans="1:5" ht="15" customHeight="1">
      <c r="A3" s="1710"/>
      <c r="B3" s="1711"/>
      <c r="C3" s="1715" t="s">
        <v>1685</v>
      </c>
      <c r="D3" s="1608" t="str">
        <f>'Data Sheet'!$C$40</f>
        <v>May 9, 2016</v>
      </c>
      <c r="E3" s="1653" t="str">
        <f>'Data Sheet'!$C$38</f>
        <v>December 31, 2015</v>
      </c>
    </row>
    <row r="4" spans="1:5" ht="15" customHeight="1">
      <c r="A4" s="1718"/>
      <c r="B4" s="1719" t="s">
        <v>294</v>
      </c>
      <c r="C4" s="1719"/>
      <c r="D4" s="1719"/>
      <c r="E4" s="1720"/>
    </row>
    <row r="5" spans="1:5" ht="15" customHeight="1">
      <c r="A5" s="1703"/>
      <c r="B5" s="3316" t="s">
        <v>3376</v>
      </c>
      <c r="C5" s="3319" t="s">
        <v>3377</v>
      </c>
      <c r="D5" s="3319"/>
      <c r="E5" s="3320"/>
    </row>
    <row r="6" spans="1:5">
      <c r="A6" s="1703"/>
      <c r="B6" s="3317"/>
      <c r="C6" s="3321"/>
      <c r="D6" s="3321"/>
      <c r="E6" s="3322"/>
    </row>
    <row r="7" spans="1:5">
      <c r="A7" s="1703"/>
      <c r="B7" s="3317"/>
      <c r="C7" s="3321"/>
      <c r="D7" s="3321"/>
      <c r="E7" s="3322"/>
    </row>
    <row r="8" spans="1:5">
      <c r="A8" s="1703"/>
      <c r="B8" s="3317"/>
      <c r="C8" s="3321"/>
      <c r="D8" s="3321"/>
      <c r="E8" s="3322"/>
    </row>
    <row r="9" spans="1:5">
      <c r="A9" s="1703"/>
      <c r="B9" s="3317"/>
      <c r="C9" s="2531"/>
      <c r="D9" s="2531"/>
      <c r="E9" s="2532"/>
    </row>
    <row r="10" spans="1:5">
      <c r="A10" s="1703"/>
      <c r="B10" s="3317"/>
      <c r="C10" s="2485"/>
      <c r="D10" s="2485"/>
      <c r="E10" s="2486"/>
    </row>
    <row r="11" spans="1:5">
      <c r="A11" s="1703"/>
      <c r="B11" s="3317"/>
      <c r="C11" s="1739"/>
      <c r="D11" s="1739"/>
      <c r="E11" s="1786"/>
    </row>
    <row r="12" spans="1:5">
      <c r="A12" s="1703"/>
      <c r="B12" s="3317"/>
      <c r="C12" s="1787"/>
      <c r="D12" s="1787"/>
      <c r="E12" s="1691"/>
    </row>
    <row r="13" spans="1:5">
      <c r="A13" s="1703"/>
      <c r="B13" s="3318" t="s">
        <v>3378</v>
      </c>
      <c r="C13" s="1721"/>
      <c r="D13" s="1569"/>
      <c r="E13" s="1691"/>
    </row>
    <row r="14" spans="1:5">
      <c r="A14" s="1703"/>
      <c r="B14" s="3317"/>
      <c r="C14" s="1721"/>
      <c r="D14" s="1569"/>
      <c r="E14" s="1691"/>
    </row>
    <row r="15" spans="1:5">
      <c r="A15" s="1710"/>
      <c r="B15" s="1719"/>
      <c r="C15" s="1719"/>
      <c r="D15" s="1714"/>
      <c r="E15" s="1741"/>
    </row>
    <row r="16" spans="1:5">
      <c r="A16" s="1746" t="s">
        <v>1688</v>
      </c>
      <c r="B16" s="1721" t="s">
        <v>295</v>
      </c>
      <c r="C16" s="1721"/>
      <c r="D16" s="1584"/>
      <c r="E16" s="1788" t="s">
        <v>296</v>
      </c>
    </row>
    <row r="17" spans="1:5">
      <c r="A17" s="1756" t="s">
        <v>1691</v>
      </c>
      <c r="B17" s="1719" t="s">
        <v>2952</v>
      </c>
      <c r="C17" s="1719"/>
      <c r="D17" s="1719"/>
      <c r="E17" s="1789" t="s">
        <v>2953</v>
      </c>
    </row>
    <row r="18" spans="1:5">
      <c r="A18" s="1726">
        <v>1</v>
      </c>
      <c r="B18" s="1731" t="s">
        <v>297</v>
      </c>
      <c r="C18" s="1719"/>
      <c r="D18" s="1790"/>
      <c r="E18" s="1791"/>
    </row>
    <row r="19" spans="1:5">
      <c r="A19" s="1726">
        <v>2</v>
      </c>
      <c r="B19" s="1792" t="s">
        <v>4530</v>
      </c>
      <c r="C19" s="1793"/>
      <c r="D19" s="2591"/>
      <c r="E19" s="1627">
        <f>'114117'!AC55</f>
        <v>190178159</v>
      </c>
    </row>
    <row r="20" spans="1:5">
      <c r="A20" s="1726">
        <v>3</v>
      </c>
      <c r="B20" s="1731" t="s">
        <v>383</v>
      </c>
      <c r="C20" s="1719"/>
      <c r="D20" s="1790"/>
      <c r="E20" s="1791"/>
    </row>
    <row r="21" spans="1:5">
      <c r="A21" s="1726">
        <v>4</v>
      </c>
      <c r="B21" s="1731" t="s">
        <v>384</v>
      </c>
      <c r="C21" s="1719"/>
      <c r="D21" s="1790"/>
      <c r="E21" s="1629">
        <v>240776051</v>
      </c>
    </row>
    <row r="22" spans="1:5">
      <c r="A22" s="1726">
        <v>5</v>
      </c>
      <c r="B22" s="1731" t="s">
        <v>4716</v>
      </c>
      <c r="C22" s="1719"/>
      <c r="D22" s="1711"/>
      <c r="E22" s="1629">
        <v>3156937</v>
      </c>
    </row>
    <row r="23" spans="1:5">
      <c r="A23" s="1726">
        <v>6</v>
      </c>
      <c r="B23" s="1731" t="s">
        <v>4718</v>
      </c>
      <c r="C23" s="1719"/>
      <c r="D23" s="1711"/>
      <c r="E23" s="1629">
        <v>2452161</v>
      </c>
    </row>
    <row r="24" spans="1:5">
      <c r="A24" s="1726">
        <v>7</v>
      </c>
      <c r="B24" s="1731" t="s">
        <v>4717</v>
      </c>
      <c r="C24" s="1719"/>
      <c r="D24" s="1711"/>
      <c r="E24" s="1629">
        <v>-1101065</v>
      </c>
    </row>
    <row r="25" spans="1:5">
      <c r="A25" s="1726">
        <v>8</v>
      </c>
      <c r="B25" s="1731" t="s">
        <v>385</v>
      </c>
      <c r="C25" s="1719"/>
      <c r="D25" s="1711"/>
      <c r="E25" s="1629">
        <v>155764331</v>
      </c>
    </row>
    <row r="26" spans="1:5">
      <c r="A26" s="1726">
        <v>9</v>
      </c>
      <c r="B26" s="1731" t="s">
        <v>386</v>
      </c>
      <c r="C26" s="1719"/>
      <c r="D26" s="1711"/>
      <c r="E26" s="1629">
        <v>-2407272</v>
      </c>
    </row>
    <row r="27" spans="1:5">
      <c r="A27" s="1726">
        <v>10</v>
      </c>
      <c r="B27" s="1731" t="s">
        <v>387</v>
      </c>
      <c r="C27" s="1719"/>
      <c r="D27" s="1711"/>
      <c r="E27" s="1629">
        <v>38775788</v>
      </c>
    </row>
    <row r="28" spans="1:5">
      <c r="A28" s="1726">
        <v>11</v>
      </c>
      <c r="B28" s="1731" t="s">
        <v>388</v>
      </c>
      <c r="C28" s="1719"/>
      <c r="D28" s="1711"/>
      <c r="E28" s="1629">
        <v>12482966</v>
      </c>
    </row>
    <row r="29" spans="1:5">
      <c r="A29" s="1726">
        <v>12</v>
      </c>
      <c r="B29" s="1731" t="s">
        <v>389</v>
      </c>
      <c r="C29" s="1719"/>
      <c r="D29" s="1711"/>
      <c r="E29" s="1629"/>
    </row>
    <row r="30" spans="1:5">
      <c r="A30" s="1726">
        <v>13</v>
      </c>
      <c r="B30" s="1731" t="s">
        <v>390</v>
      </c>
      <c r="C30" s="1719"/>
      <c r="D30" s="1711"/>
      <c r="E30" s="1629">
        <v>-48520765</v>
      </c>
    </row>
    <row r="31" spans="1:5">
      <c r="A31" s="1726">
        <v>14</v>
      </c>
      <c r="B31" s="1731" t="s">
        <v>391</v>
      </c>
      <c r="C31" s="1719"/>
      <c r="D31" s="1711"/>
      <c r="E31" s="1629">
        <v>-376053208</v>
      </c>
    </row>
    <row r="32" spans="1:5">
      <c r="A32" s="1726">
        <v>15</v>
      </c>
      <c r="B32" s="1731" t="s">
        <v>392</v>
      </c>
      <c r="C32" s="1719"/>
      <c r="D32" s="1711"/>
      <c r="E32" s="1629">
        <v>116768326</v>
      </c>
    </row>
    <row r="33" spans="1:5">
      <c r="A33" s="1726">
        <v>16</v>
      </c>
      <c r="B33" s="1731" t="s">
        <v>393</v>
      </c>
      <c r="C33" s="1719"/>
      <c r="D33" s="1711"/>
      <c r="E33" s="1629">
        <v>10305589</v>
      </c>
    </row>
    <row r="34" spans="1:5">
      <c r="A34" s="1726">
        <v>17</v>
      </c>
      <c r="B34" s="1731" t="s">
        <v>394</v>
      </c>
      <c r="C34" s="1719"/>
      <c r="D34" s="1711"/>
      <c r="E34" s="1629">
        <v>-70791</v>
      </c>
    </row>
    <row r="35" spans="1:5">
      <c r="A35" s="1726">
        <v>18</v>
      </c>
      <c r="B35" s="1731" t="s">
        <v>395</v>
      </c>
      <c r="C35" s="1719"/>
      <c r="D35" s="1711"/>
      <c r="E35" s="1663">
        <v>132834458</v>
      </c>
    </row>
    <row r="36" spans="1:5">
      <c r="A36" s="1726">
        <v>19</v>
      </c>
      <c r="B36" s="1731" t="s">
        <v>4719</v>
      </c>
      <c r="C36" s="1719"/>
      <c r="D36" s="1711"/>
      <c r="E36" s="1629">
        <v>215121563</v>
      </c>
    </row>
    <row r="37" spans="1:5">
      <c r="A37" s="1726">
        <v>20</v>
      </c>
      <c r="B37" s="1731" t="s">
        <v>4720</v>
      </c>
      <c r="C37" s="1719"/>
      <c r="D37" s="1711"/>
      <c r="E37" s="1629">
        <v>17441582</v>
      </c>
    </row>
    <row r="38" spans="1:5">
      <c r="A38" s="1726">
        <v>21</v>
      </c>
      <c r="B38" s="1731"/>
      <c r="C38" s="1719"/>
      <c r="D38" s="1711"/>
      <c r="E38" s="1629"/>
    </row>
    <row r="39" spans="1:5">
      <c r="A39" s="1726">
        <v>22</v>
      </c>
      <c r="B39" s="1792" t="s">
        <v>396</v>
      </c>
      <c r="C39" s="1793"/>
      <c r="D39" s="1794"/>
      <c r="E39" s="1629">
        <f>E19+SUM(E21:E32)-E33-E34+SUM(E35:E38)</f>
        <v>687435214</v>
      </c>
    </row>
    <row r="40" spans="1:5">
      <c r="A40" s="1726">
        <v>23</v>
      </c>
      <c r="B40" s="1731"/>
      <c r="C40" s="1719"/>
      <c r="D40" s="1711"/>
      <c r="E40" s="1629"/>
    </row>
    <row r="41" spans="1:5">
      <c r="A41" s="1726">
        <v>24</v>
      </c>
      <c r="B41" s="1731" t="s">
        <v>397</v>
      </c>
      <c r="C41" s="1719"/>
      <c r="D41" s="1711"/>
      <c r="E41" s="1629"/>
    </row>
    <row r="42" spans="1:5">
      <c r="A42" s="1726">
        <v>25</v>
      </c>
      <c r="B42" s="1731" t="s">
        <v>398</v>
      </c>
      <c r="C42" s="1719"/>
      <c r="D42" s="1711"/>
      <c r="E42" s="1629"/>
    </row>
    <row r="43" spans="1:5">
      <c r="A43" s="1726">
        <v>26</v>
      </c>
      <c r="B43" s="1731" t="s">
        <v>399</v>
      </c>
      <c r="C43" s="1719"/>
      <c r="D43" s="1711"/>
      <c r="E43" s="1629">
        <v>-636842194</v>
      </c>
    </row>
    <row r="44" spans="1:5">
      <c r="A44" s="1726">
        <v>27</v>
      </c>
      <c r="B44" s="1731" t="s">
        <v>400</v>
      </c>
      <c r="C44" s="1719"/>
      <c r="D44" s="1711"/>
      <c r="E44" s="1629"/>
    </row>
    <row r="45" spans="1:5">
      <c r="A45" s="1726">
        <v>28</v>
      </c>
      <c r="B45" s="1731" t="s">
        <v>401</v>
      </c>
      <c r="C45" s="1719"/>
      <c r="D45" s="1711"/>
      <c r="E45" s="1629">
        <v>-2889477</v>
      </c>
    </row>
    <row r="46" spans="1:5">
      <c r="A46" s="1726">
        <v>29</v>
      </c>
      <c r="B46" s="1731" t="s">
        <v>402</v>
      </c>
      <c r="C46" s="1719"/>
      <c r="D46" s="1711"/>
      <c r="E46" s="1629">
        <v>22750</v>
      </c>
    </row>
    <row r="47" spans="1:5">
      <c r="A47" s="1726">
        <v>30</v>
      </c>
      <c r="B47" s="1731" t="s">
        <v>393</v>
      </c>
      <c r="C47" s="1719"/>
      <c r="D47" s="1711"/>
      <c r="E47" s="1629">
        <v>-10305589</v>
      </c>
    </row>
    <row r="48" spans="1:5">
      <c r="A48" s="1726">
        <v>31</v>
      </c>
      <c r="B48" s="1731" t="s">
        <v>395</v>
      </c>
      <c r="C48" s="1719"/>
      <c r="D48" s="1711"/>
      <c r="E48" s="1629">
        <v>-6410087</v>
      </c>
    </row>
    <row r="49" spans="1:5">
      <c r="A49" s="1726">
        <v>32</v>
      </c>
      <c r="B49" s="1731" t="s">
        <v>4721</v>
      </c>
      <c r="C49" s="1719"/>
      <c r="D49" s="1711"/>
      <c r="E49" s="1629">
        <v>-56944982</v>
      </c>
    </row>
    <row r="50" spans="1:5">
      <c r="A50" s="1726">
        <v>33</v>
      </c>
      <c r="B50" s="1731"/>
      <c r="C50" s="1719"/>
      <c r="D50" s="1711"/>
      <c r="E50" s="1629"/>
    </row>
    <row r="51" spans="1:5">
      <c r="A51" s="1726">
        <v>34</v>
      </c>
      <c r="B51" s="1792" t="s">
        <v>1596</v>
      </c>
      <c r="C51" s="1793"/>
      <c r="D51" s="1794"/>
      <c r="E51" s="1629">
        <f>+SUM(E43:E46)+E48+E49-E47</f>
        <v>-692758401</v>
      </c>
    </row>
    <row r="52" spans="1:5">
      <c r="A52" s="1726">
        <v>35</v>
      </c>
      <c r="B52" s="1731"/>
      <c r="C52" s="1719"/>
      <c r="D52" s="1711"/>
      <c r="E52" s="1791"/>
    </row>
    <row r="53" spans="1:5">
      <c r="A53" s="1726">
        <v>36</v>
      </c>
      <c r="B53" s="1731" t="s">
        <v>1597</v>
      </c>
      <c r="C53" s="1719"/>
      <c r="D53" s="1711"/>
      <c r="E53" s="1629"/>
    </row>
    <row r="54" spans="1:5">
      <c r="A54" s="1726">
        <v>37</v>
      </c>
      <c r="B54" s="1731" t="s">
        <v>1462</v>
      </c>
      <c r="C54" s="1719"/>
      <c r="D54" s="1711"/>
      <c r="E54" s="1629">
        <v>-308586</v>
      </c>
    </row>
    <row r="55" spans="1:5">
      <c r="A55" s="1726">
        <v>38</v>
      </c>
      <c r="B55" s="1731"/>
      <c r="C55" s="1719"/>
      <c r="D55" s="1711"/>
      <c r="E55" s="1629"/>
    </row>
    <row r="56" spans="1:5">
      <c r="A56" s="1726">
        <v>39</v>
      </c>
      <c r="B56" s="1731" t="s">
        <v>1463</v>
      </c>
      <c r="C56" s="1719"/>
      <c r="D56" s="1711"/>
      <c r="E56" s="1629"/>
    </row>
    <row r="57" spans="1:5">
      <c r="A57" s="1726">
        <v>40</v>
      </c>
      <c r="B57" s="1731" t="s">
        <v>1464</v>
      </c>
      <c r="C57" s="1719"/>
      <c r="D57" s="1711"/>
      <c r="E57" s="1629"/>
    </row>
    <row r="58" spans="1:5">
      <c r="A58" s="1726">
        <v>41</v>
      </c>
      <c r="B58" s="1731" t="s">
        <v>1465</v>
      </c>
      <c r="C58" s="1719"/>
      <c r="D58" s="1711"/>
      <c r="E58" s="1791"/>
    </row>
    <row r="59" spans="1:5">
      <c r="A59" s="1726">
        <v>42</v>
      </c>
      <c r="B59" s="1731" t="s">
        <v>1466</v>
      </c>
      <c r="C59" s="1719"/>
      <c r="D59" s="1711"/>
      <c r="E59" s="1629"/>
    </row>
    <row r="60" spans="1:5">
      <c r="A60" s="1726">
        <v>43</v>
      </c>
      <c r="B60" s="1731"/>
      <c r="C60" s="1719"/>
      <c r="D60" s="1711"/>
      <c r="E60" s="1629"/>
    </row>
    <row r="61" spans="1:5">
      <c r="A61" s="1726">
        <v>44</v>
      </c>
      <c r="B61" s="1731" t="s">
        <v>1467</v>
      </c>
      <c r="C61" s="1719"/>
      <c r="D61" s="1711"/>
      <c r="E61" s="1629"/>
    </row>
    <row r="62" spans="1:5" ht="15.75" thickBot="1">
      <c r="A62" s="1795">
        <v>45</v>
      </c>
      <c r="B62" s="1796" t="s">
        <v>1468</v>
      </c>
      <c r="C62" s="1782"/>
      <c r="D62" s="1781"/>
      <c r="E62" s="1679"/>
    </row>
    <row r="63" spans="1:5">
      <c r="A63" s="2496" t="s">
        <v>4602</v>
      </c>
      <c r="B63" s="2530"/>
      <c r="C63" s="1721"/>
      <c r="D63" s="1705"/>
      <c r="E63" s="1647"/>
    </row>
    <row r="64" spans="1:5">
      <c r="A64" s="1721" t="s">
        <v>1469</v>
      </c>
      <c r="B64" s="1584"/>
      <c r="C64" s="1721"/>
      <c r="D64" s="1721"/>
      <c r="E64" s="1645"/>
    </row>
    <row r="65" spans="1:5" ht="15.75" thickBot="1">
      <c r="A65" s="1721"/>
      <c r="B65" s="1584"/>
      <c r="C65" s="1721"/>
      <c r="D65" s="1721"/>
      <c r="E65" s="1645"/>
    </row>
    <row r="66" spans="1:5">
      <c r="A66" s="1695"/>
      <c r="B66" s="1696" t="s">
        <v>1759</v>
      </c>
      <c r="C66" s="1697" t="s">
        <v>1306</v>
      </c>
      <c r="D66" s="1785" t="s">
        <v>1761</v>
      </c>
      <c r="E66" s="1699" t="s">
        <v>1762</v>
      </c>
    </row>
    <row r="67" spans="1:5">
      <c r="A67" s="1703"/>
      <c r="B67" s="1548" t="str">
        <f>'Data Sheet'!$C$25</f>
        <v xml:space="preserve">Niagara Mohawk Power Corporation </v>
      </c>
      <c r="C67" s="1708" t="s">
        <v>5573</v>
      </c>
      <c r="D67" s="1548" t="s">
        <v>1763</v>
      </c>
      <c r="E67" s="1707"/>
    </row>
    <row r="68" spans="1:5">
      <c r="A68" s="1710"/>
      <c r="B68" s="1711"/>
      <c r="C68" s="1715" t="s">
        <v>1685</v>
      </c>
      <c r="D68" s="1652" t="str">
        <f>'Data Sheet'!$C$40</f>
        <v>May 9, 2016</v>
      </c>
      <c r="E68" s="1653" t="str">
        <f>'Data Sheet'!$C$38</f>
        <v>December 31, 2015</v>
      </c>
    </row>
    <row r="69" spans="1:5">
      <c r="A69" s="1718"/>
      <c r="B69" s="1719" t="s">
        <v>1470</v>
      </c>
      <c r="C69" s="1719"/>
      <c r="D69" s="1719"/>
      <c r="E69" s="1720"/>
    </row>
    <row r="70" spans="1:5">
      <c r="A70" s="1797" t="s">
        <v>3379</v>
      </c>
      <c r="B70" s="1770" t="s">
        <v>3380</v>
      </c>
      <c r="C70" s="1556" t="s">
        <v>1471</v>
      </c>
      <c r="D70" s="1569"/>
      <c r="E70" s="2008"/>
    </row>
    <row r="71" spans="1:5">
      <c r="A71" s="1798"/>
      <c r="B71" s="3297" t="s">
        <v>3381</v>
      </c>
      <c r="C71" s="1556" t="s">
        <v>1472</v>
      </c>
      <c r="D71" s="1569"/>
      <c r="E71" s="2008"/>
    </row>
    <row r="72" spans="1:5">
      <c r="A72" s="1703"/>
      <c r="B72" s="3294"/>
      <c r="C72" s="1556" t="s">
        <v>1473</v>
      </c>
      <c r="D72" s="1569"/>
      <c r="E72" s="2008"/>
    </row>
    <row r="73" spans="1:5">
      <c r="A73" s="1703"/>
      <c r="B73" s="3294"/>
      <c r="C73" s="1556" t="s">
        <v>1474</v>
      </c>
      <c r="D73" s="1569"/>
      <c r="E73" s="2529"/>
    </row>
    <row r="74" spans="1:5">
      <c r="A74" s="1703"/>
      <c r="B74" s="3297" t="s">
        <v>3382</v>
      </c>
      <c r="C74" s="1556" t="s">
        <v>1475</v>
      </c>
      <c r="D74" s="1569"/>
      <c r="E74" s="2008"/>
    </row>
    <row r="75" spans="1:5">
      <c r="A75" s="1703"/>
      <c r="B75" s="3297"/>
      <c r="C75" s="1556" t="s">
        <v>356</v>
      </c>
      <c r="D75" s="1569"/>
      <c r="E75" s="2008"/>
    </row>
    <row r="76" spans="1:5" ht="15" customHeight="1">
      <c r="A76" s="1703"/>
      <c r="B76" s="3297"/>
      <c r="C76" s="2533" t="s">
        <v>357</v>
      </c>
      <c r="D76" s="2533"/>
      <c r="E76" s="2534"/>
    </row>
    <row r="77" spans="1:5">
      <c r="A77" s="1703"/>
      <c r="B77" s="3297"/>
      <c r="C77" s="2533"/>
      <c r="D77" s="2533"/>
      <c r="E77" s="2534"/>
    </row>
    <row r="78" spans="1:5">
      <c r="A78" s="1710"/>
      <c r="B78" s="1719"/>
      <c r="C78" s="1719"/>
      <c r="D78" s="1714"/>
      <c r="E78" s="1741"/>
    </row>
    <row r="79" spans="1:5">
      <c r="A79" s="1746" t="s">
        <v>1688</v>
      </c>
      <c r="B79" s="1721" t="s">
        <v>358</v>
      </c>
      <c r="C79" s="1721"/>
      <c r="D79" s="1584"/>
      <c r="E79" s="1788" t="s">
        <v>296</v>
      </c>
    </row>
    <row r="80" spans="1:5">
      <c r="A80" s="1756" t="s">
        <v>1691</v>
      </c>
      <c r="B80" s="1719" t="s">
        <v>2952</v>
      </c>
      <c r="C80" s="1719"/>
      <c r="D80" s="1719"/>
      <c r="E80" s="1789" t="s">
        <v>2953</v>
      </c>
    </row>
    <row r="81" spans="1:5">
      <c r="A81" s="1726">
        <v>46</v>
      </c>
      <c r="B81" s="1731" t="s">
        <v>359</v>
      </c>
      <c r="C81" s="1719"/>
      <c r="D81" s="1790"/>
      <c r="E81" s="1627"/>
    </row>
    <row r="82" spans="1:5">
      <c r="A82" s="1726">
        <v>47</v>
      </c>
      <c r="B82" s="1731" t="s">
        <v>360</v>
      </c>
      <c r="C82" s="1719"/>
      <c r="D82" s="1790"/>
      <c r="E82" s="1629"/>
    </row>
    <row r="83" spans="1:5">
      <c r="A83" s="1726">
        <v>48</v>
      </c>
      <c r="B83" s="1731"/>
      <c r="C83" s="1719"/>
      <c r="D83" s="1790"/>
      <c r="E83" s="1629"/>
    </row>
    <row r="84" spans="1:5">
      <c r="A84" s="1726">
        <v>49</v>
      </c>
      <c r="B84" s="1731" t="s">
        <v>361</v>
      </c>
      <c r="C84" s="1719"/>
      <c r="D84" s="1790"/>
      <c r="E84" s="1629"/>
    </row>
    <row r="85" spans="1:5">
      <c r="A85" s="1726">
        <v>50</v>
      </c>
      <c r="B85" s="1731" t="s">
        <v>362</v>
      </c>
      <c r="C85" s="1719"/>
      <c r="D85" s="1711"/>
      <c r="E85" s="1629"/>
    </row>
    <row r="86" spans="1:5">
      <c r="A86" s="1726">
        <v>51</v>
      </c>
      <c r="B86" s="1731" t="s">
        <v>363</v>
      </c>
      <c r="C86" s="1719"/>
      <c r="D86" s="1711"/>
      <c r="E86" s="1629"/>
    </row>
    <row r="87" spans="1:5">
      <c r="A87" s="1726">
        <v>52</v>
      </c>
      <c r="B87" s="1731" t="s">
        <v>364</v>
      </c>
      <c r="C87" s="1719"/>
      <c r="D87" s="1711"/>
      <c r="E87" s="1629"/>
    </row>
    <row r="88" spans="1:5">
      <c r="A88" s="1726">
        <v>53</v>
      </c>
      <c r="B88" s="1792" t="s">
        <v>4531</v>
      </c>
      <c r="C88" s="1793"/>
      <c r="D88" s="1794"/>
      <c r="E88" s="1663">
        <v>610111</v>
      </c>
    </row>
    <row r="89" spans="1:5">
      <c r="A89" s="1726">
        <v>54</v>
      </c>
      <c r="B89" s="787" t="s">
        <v>4722</v>
      </c>
      <c r="C89" s="1719"/>
      <c r="D89" s="1711"/>
      <c r="E89" s="1629">
        <v>195386492</v>
      </c>
    </row>
    <row r="90" spans="1:5">
      <c r="A90" s="1726">
        <v>55</v>
      </c>
      <c r="B90" s="787" t="s">
        <v>4723</v>
      </c>
      <c r="C90" s="1719"/>
      <c r="D90" s="1711"/>
      <c r="E90" s="1629">
        <v>-20118056</v>
      </c>
    </row>
    <row r="91" spans="1:5">
      <c r="A91" s="1726">
        <v>56</v>
      </c>
      <c r="B91" s="1731" t="s">
        <v>365</v>
      </c>
      <c r="C91" s="1719"/>
      <c r="D91" s="1711"/>
      <c r="E91" s="1791"/>
    </row>
    <row r="92" spans="1:5">
      <c r="A92" s="1726">
        <v>57</v>
      </c>
      <c r="B92" s="1792" t="s">
        <v>4532</v>
      </c>
      <c r="C92" s="1793"/>
      <c r="D92" s="1794"/>
      <c r="E92" s="1629">
        <f>E51+SUM(E53:E62)+SUM(E81:E90)</f>
        <v>-517188440</v>
      </c>
    </row>
    <row r="93" spans="1:5">
      <c r="A93" s="1726">
        <v>58</v>
      </c>
      <c r="B93" s="1731"/>
      <c r="C93" s="1719"/>
      <c r="D93" s="1711"/>
      <c r="E93" s="1791"/>
    </row>
    <row r="94" spans="1:5">
      <c r="A94" s="1726">
        <v>59</v>
      </c>
      <c r="B94" s="1731" t="s">
        <v>366</v>
      </c>
      <c r="C94" s="1719"/>
      <c r="D94" s="1711"/>
      <c r="E94" s="1791"/>
    </row>
    <row r="95" spans="1:5">
      <c r="A95" s="1726">
        <v>60</v>
      </c>
      <c r="B95" s="1731" t="s">
        <v>367</v>
      </c>
      <c r="C95" s="1719"/>
      <c r="D95" s="1711"/>
      <c r="E95" s="1791"/>
    </row>
    <row r="96" spans="1:5">
      <c r="A96" s="1726">
        <v>61</v>
      </c>
      <c r="B96" s="1731" t="s">
        <v>368</v>
      </c>
      <c r="C96" s="1719"/>
      <c r="D96" s="1711"/>
      <c r="E96" s="1629"/>
    </row>
    <row r="97" spans="1:5">
      <c r="A97" s="1726">
        <v>62</v>
      </c>
      <c r="B97" s="1731" t="s">
        <v>369</v>
      </c>
      <c r="C97" s="1719"/>
      <c r="D97" s="1711"/>
      <c r="E97" s="1629"/>
    </row>
    <row r="98" spans="1:5">
      <c r="A98" s="1726">
        <v>63</v>
      </c>
      <c r="B98" s="1731" t="s">
        <v>370</v>
      </c>
      <c r="C98" s="1719"/>
      <c r="D98" s="1711"/>
      <c r="E98" s="1629"/>
    </row>
    <row r="99" spans="1:5">
      <c r="A99" s="2576">
        <v>64</v>
      </c>
      <c r="B99" s="1792" t="s">
        <v>4533</v>
      </c>
      <c r="C99" s="1793"/>
      <c r="D99" s="1794"/>
      <c r="E99" s="1663"/>
    </row>
    <row r="100" spans="1:5">
      <c r="A100" s="1726">
        <v>65</v>
      </c>
      <c r="B100" s="1731"/>
      <c r="C100" s="1719"/>
      <c r="D100" s="1711"/>
      <c r="E100" s="1629"/>
    </row>
    <row r="101" spans="1:5">
      <c r="A101" s="1726">
        <v>66</v>
      </c>
      <c r="B101" s="1731" t="s">
        <v>371</v>
      </c>
      <c r="C101" s="1719"/>
      <c r="D101" s="1711"/>
      <c r="E101" s="1629"/>
    </row>
    <row r="102" spans="1:5">
      <c r="A102" s="1726">
        <v>67</v>
      </c>
      <c r="B102" s="1792" t="s">
        <v>4533</v>
      </c>
      <c r="C102" s="1793"/>
      <c r="D102" s="1794"/>
      <c r="E102" s="1663"/>
    </row>
    <row r="103" spans="1:5">
      <c r="A103" s="1726">
        <v>68</v>
      </c>
      <c r="B103" s="1731"/>
      <c r="C103" s="1719"/>
      <c r="D103" s="1711"/>
      <c r="E103" s="1629"/>
    </row>
    <row r="104" spans="1:5">
      <c r="A104" s="1726">
        <v>69</v>
      </c>
      <c r="B104" s="1731"/>
      <c r="C104" s="1719"/>
      <c r="D104" s="1711"/>
      <c r="E104" s="1629"/>
    </row>
    <row r="105" spans="1:5">
      <c r="A105" s="1726">
        <v>70</v>
      </c>
      <c r="B105" s="1792" t="s">
        <v>4534</v>
      </c>
      <c r="C105" s="1793"/>
      <c r="D105" s="1794"/>
      <c r="E105" s="1629">
        <f>SUM(E96:E104)</f>
        <v>0</v>
      </c>
    </row>
    <row r="106" spans="1:5">
      <c r="A106" s="1726">
        <v>71</v>
      </c>
      <c r="B106" s="1731"/>
      <c r="C106" s="1719"/>
      <c r="D106" s="1711"/>
      <c r="E106" s="1629"/>
    </row>
    <row r="107" spans="1:5">
      <c r="A107" s="1726">
        <v>72</v>
      </c>
      <c r="B107" s="1731" t="s">
        <v>372</v>
      </c>
      <c r="C107" s="1719"/>
      <c r="D107" s="1711"/>
      <c r="E107" s="1791"/>
    </row>
    <row r="108" spans="1:5">
      <c r="A108" s="1726">
        <v>73</v>
      </c>
      <c r="B108" s="1731" t="s">
        <v>373</v>
      </c>
      <c r="C108" s="1719"/>
      <c r="D108" s="1711"/>
      <c r="E108" s="1629">
        <v>-175000000</v>
      </c>
    </row>
    <row r="109" spans="1:5">
      <c r="A109" s="1726">
        <v>74</v>
      </c>
      <c r="B109" s="1731" t="s">
        <v>369</v>
      </c>
      <c r="C109" s="1719"/>
      <c r="D109" s="1711"/>
      <c r="E109" s="1629"/>
    </row>
    <row r="110" spans="1:5">
      <c r="A110" s="1726">
        <v>75</v>
      </c>
      <c r="B110" s="1731" t="s">
        <v>370</v>
      </c>
      <c r="C110" s="1719"/>
      <c r="D110" s="1711"/>
      <c r="E110" s="1629"/>
    </row>
    <row r="111" spans="1:5">
      <c r="A111" s="1726">
        <v>76</v>
      </c>
      <c r="B111" s="1792" t="s">
        <v>4533</v>
      </c>
      <c r="C111" s="1793"/>
      <c r="D111" s="1794"/>
      <c r="E111" s="1663">
        <v>1348068</v>
      </c>
    </row>
    <row r="112" spans="1:5">
      <c r="A112" s="1726">
        <v>77</v>
      </c>
      <c r="B112" s="1731" t="s">
        <v>4724</v>
      </c>
      <c r="C112" s="1719"/>
      <c r="D112" s="1711"/>
      <c r="E112" s="1629"/>
    </row>
    <row r="113" spans="1:5">
      <c r="A113" s="1726">
        <v>78</v>
      </c>
      <c r="B113" s="1731" t="s">
        <v>374</v>
      </c>
      <c r="C113" s="1719"/>
      <c r="D113" s="1711"/>
      <c r="E113" s="1629"/>
    </row>
    <row r="114" spans="1:5">
      <c r="A114" s="1726">
        <v>79</v>
      </c>
      <c r="B114" s="1731"/>
      <c r="C114" s="1719"/>
      <c r="D114" s="1711"/>
      <c r="E114" s="1629"/>
    </row>
    <row r="115" spans="1:5">
      <c r="A115" s="1726">
        <v>80</v>
      </c>
      <c r="B115" s="1731" t="s">
        <v>375</v>
      </c>
      <c r="C115" s="1719"/>
      <c r="D115" s="1711"/>
      <c r="E115" s="1629">
        <v>-1060497</v>
      </c>
    </row>
    <row r="116" spans="1:5">
      <c r="A116" s="1726">
        <v>81</v>
      </c>
      <c r="B116" s="1731" t="s">
        <v>376</v>
      </c>
      <c r="C116" s="1719"/>
      <c r="D116" s="1711"/>
      <c r="E116" s="1629"/>
    </row>
    <row r="117" spans="1:5">
      <c r="A117" s="1726">
        <v>82</v>
      </c>
      <c r="B117" s="1731" t="s">
        <v>377</v>
      </c>
      <c r="C117" s="1719"/>
      <c r="D117" s="1711"/>
      <c r="E117" s="1791"/>
    </row>
    <row r="118" spans="1:5">
      <c r="A118" s="1726">
        <v>83</v>
      </c>
      <c r="B118" s="1792" t="s">
        <v>4535</v>
      </c>
      <c r="C118" s="1793"/>
      <c r="D118" s="1794"/>
      <c r="E118" s="1629">
        <f>SUM(E105:E116)</f>
        <v>-174712429</v>
      </c>
    </row>
    <row r="119" spans="1:5">
      <c r="A119" s="1726">
        <v>84</v>
      </c>
      <c r="B119" s="1731"/>
      <c r="C119" s="1719"/>
      <c r="D119" s="1711"/>
      <c r="E119" s="1629"/>
    </row>
    <row r="120" spans="1:5">
      <c r="A120" s="1726">
        <v>85</v>
      </c>
      <c r="B120" s="1731" t="s">
        <v>378</v>
      </c>
      <c r="C120" s="1719"/>
      <c r="D120" s="1711"/>
      <c r="E120" s="1791"/>
    </row>
    <row r="121" spans="1:5">
      <c r="A121" s="1726">
        <v>86</v>
      </c>
      <c r="B121" s="1792" t="s">
        <v>4536</v>
      </c>
      <c r="C121" s="1793"/>
      <c r="D121" s="1794"/>
      <c r="E121" s="1629">
        <f>E39+E92+E118</f>
        <v>-4465655</v>
      </c>
    </row>
    <row r="122" spans="1:5">
      <c r="A122" s="1726">
        <v>87</v>
      </c>
      <c r="B122" s="1731"/>
      <c r="C122" s="1719"/>
      <c r="D122" s="1711"/>
      <c r="E122" s="1791"/>
    </row>
    <row r="123" spans="1:5">
      <c r="A123" s="1726">
        <v>88</v>
      </c>
      <c r="B123" s="1731" t="s">
        <v>379</v>
      </c>
      <c r="C123" s="1719"/>
      <c r="D123" s="1711"/>
      <c r="E123" s="1629">
        <v>14053145</v>
      </c>
    </row>
    <row r="124" spans="1:5">
      <c r="A124" s="1726">
        <v>89</v>
      </c>
      <c r="B124" s="1731"/>
      <c r="C124" s="1719"/>
      <c r="D124" s="1711"/>
      <c r="E124" s="1791"/>
    </row>
    <row r="125" spans="1:5" ht="15.75" thickBot="1">
      <c r="A125" s="1795">
        <v>90</v>
      </c>
      <c r="B125" s="1796" t="s">
        <v>380</v>
      </c>
      <c r="C125" s="1782"/>
      <c r="D125" s="1781"/>
      <c r="E125" s="1679">
        <f>E121+E123</f>
        <v>9587490</v>
      </c>
    </row>
    <row r="126" spans="1:5">
      <c r="A126" s="2496" t="s">
        <v>4602</v>
      </c>
      <c r="B126" s="2530"/>
      <c r="C126" s="1705"/>
      <c r="D126" s="1705"/>
      <c r="E126" s="1647"/>
    </row>
    <row r="127" spans="1:5">
      <c r="A127" s="1721" t="s">
        <v>381</v>
      </c>
      <c r="B127" s="1721"/>
      <c r="C127" s="1721"/>
      <c r="D127" s="1721"/>
      <c r="E127" s="1645"/>
    </row>
    <row r="128" spans="1:5">
      <c r="A128" s="1569"/>
      <c r="B128" s="1569"/>
      <c r="C128" s="1569"/>
      <c r="D128" s="1569"/>
      <c r="E128" s="1569"/>
    </row>
    <row r="129" spans="1:5">
      <c r="A129" s="1591"/>
      <c r="B129" s="1591"/>
      <c r="C129" s="1591"/>
      <c r="D129" s="1591"/>
      <c r="E129" s="1591"/>
    </row>
    <row r="130" spans="1:5">
      <c r="A130" s="1569"/>
      <c r="B130" s="1721"/>
      <c r="C130" s="1705"/>
      <c r="D130" s="1705"/>
      <c r="E130" s="1647"/>
    </row>
    <row r="131" spans="1:5">
      <c r="A131" s="1569"/>
      <c r="B131" s="1721"/>
      <c r="C131" s="1705"/>
      <c r="D131" s="1705"/>
      <c r="E131" s="1647"/>
    </row>
    <row r="132" spans="1:5">
      <c r="A132" s="1569"/>
      <c r="B132" s="1721"/>
      <c r="C132" s="1705"/>
      <c r="D132" s="1705"/>
      <c r="E132" s="1647"/>
    </row>
    <row r="133" spans="1:5">
      <c r="A133" s="1569"/>
      <c r="B133" s="1721"/>
      <c r="C133" s="1705"/>
      <c r="D133" s="1705"/>
      <c r="E133" s="1647"/>
    </row>
    <row r="134" spans="1:5">
      <c r="A134" s="1569"/>
      <c r="B134" s="1721"/>
      <c r="C134" s="1705"/>
      <c r="D134" s="1705"/>
      <c r="E134" s="1647"/>
    </row>
    <row r="135" spans="1:5">
      <c r="A135" s="1705"/>
      <c r="B135" s="1705"/>
      <c r="C135" s="1705"/>
      <c r="D135" s="1705"/>
      <c r="E135" s="1647"/>
    </row>
    <row r="136" spans="1:5">
      <c r="A136" s="1705"/>
      <c r="B136" s="1705"/>
      <c r="C136" s="1705"/>
      <c r="D136" s="1705"/>
      <c r="E136" s="1647"/>
    </row>
    <row r="137" spans="1:5">
      <c r="A137" s="1705"/>
      <c r="B137" s="1705"/>
      <c r="C137" s="1705"/>
      <c r="D137" s="1705"/>
      <c r="E137" s="1647"/>
    </row>
    <row r="138" spans="1:5">
      <c r="A138" s="1705"/>
      <c r="B138" s="1705"/>
      <c r="C138" s="1705"/>
      <c r="D138" s="1705"/>
      <c r="E138" s="1647"/>
    </row>
    <row r="139" spans="1:5">
      <c r="A139" s="1705"/>
      <c r="B139" s="1705"/>
      <c r="C139" s="1705"/>
      <c r="D139" s="1705"/>
      <c r="E139" s="1647"/>
    </row>
    <row r="140" spans="1:5">
      <c r="A140" s="1705"/>
      <c r="B140" s="1705"/>
      <c r="C140" s="1705"/>
      <c r="D140" s="1705"/>
      <c r="E140" s="1647"/>
    </row>
    <row r="141" spans="1:5">
      <c r="A141" s="1705"/>
      <c r="B141" s="1705"/>
      <c r="C141" s="1705"/>
      <c r="D141" s="1705"/>
      <c r="E141" s="1647"/>
    </row>
    <row r="142" spans="1:5">
      <c r="A142" s="1705"/>
      <c r="B142" s="1705"/>
      <c r="C142" s="1705"/>
      <c r="D142" s="1705"/>
      <c r="E142" s="1647"/>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35"/>
  <sheetViews>
    <sheetView defaultGridColor="0" view="pageBreakPreview" topLeftCell="A28" colorId="22" zoomScale="70" zoomScaleNormal="90" zoomScaleSheetLayoutView="70" workbookViewId="0">
      <selection activeCell="H79" sqref="H79"/>
    </sheetView>
  </sheetViews>
  <sheetFormatPr defaultColWidth="9.6640625" defaultRowHeight="15"/>
  <cols>
    <col min="1" max="1" width="4.6640625" style="1546" customWidth="1"/>
    <col min="2" max="2" width="43.6640625" style="1546" customWidth="1"/>
    <col min="3" max="3" width="4.6640625" style="1546" customWidth="1"/>
    <col min="4" max="4" width="3.6640625" style="1546" customWidth="1"/>
    <col min="5" max="5" width="1.6640625" style="1546" customWidth="1"/>
    <col min="6" max="6" width="18.88671875" style="1546" bestFit="1" customWidth="1"/>
    <col min="7" max="7" width="15.6640625" style="1546" customWidth="1"/>
    <col min="8" max="8" width="18.5546875" style="1546" bestFit="1" customWidth="1"/>
    <col min="9" max="16384" width="9.6640625" style="1546"/>
  </cols>
  <sheetData>
    <row r="1" spans="1:8">
      <c r="A1" s="1695"/>
      <c r="B1" s="1696" t="s">
        <v>1759</v>
      </c>
      <c r="C1" s="1697" t="s">
        <v>1306</v>
      </c>
      <c r="D1" s="1698"/>
      <c r="E1" s="1698"/>
      <c r="F1" s="1696"/>
      <c r="G1" s="1696" t="s">
        <v>1761</v>
      </c>
      <c r="H1" s="1699" t="s">
        <v>1683</v>
      </c>
    </row>
    <row r="2" spans="1:8">
      <c r="A2" s="1703"/>
      <c r="B2" s="1548" t="str">
        <f>'Data Sheet'!$C$25</f>
        <v xml:space="preserve">Niagara Mohawk Power Corporation </v>
      </c>
      <c r="C2" s="1704" t="s">
        <v>1307</v>
      </c>
      <c r="D2" s="1705" t="s">
        <v>4700</v>
      </c>
      <c r="E2" s="1705" t="s">
        <v>1309</v>
      </c>
      <c r="F2" s="1548"/>
      <c r="G2" s="1706" t="s">
        <v>1763</v>
      </c>
      <c r="H2" s="1707"/>
    </row>
    <row r="3" spans="1:8" ht="15" customHeight="1">
      <c r="A3" s="1710"/>
      <c r="B3" s="1711"/>
      <c r="C3" s="1712" t="s">
        <v>1310</v>
      </c>
      <c r="D3" s="1711" t="s">
        <v>1308</v>
      </c>
      <c r="E3" s="1711" t="s">
        <v>1311</v>
      </c>
      <c r="F3" s="1713"/>
      <c r="G3" s="1652" t="str">
        <f>'Data Sheet'!$C$40</f>
        <v>May 9, 2016</v>
      </c>
      <c r="H3" s="1653" t="str">
        <f>'Data Sheet'!$C$38</f>
        <v>December 31, 2015</v>
      </c>
    </row>
    <row r="4" spans="1:8" ht="15" customHeight="1">
      <c r="A4" s="1718" t="s">
        <v>382</v>
      </c>
      <c r="B4" s="1719"/>
      <c r="C4" s="1719"/>
      <c r="D4" s="1719"/>
      <c r="E4" s="1719"/>
      <c r="F4" s="1719"/>
      <c r="G4" s="1719"/>
      <c r="H4" s="1720"/>
    </row>
    <row r="5" spans="1:8" ht="15" customHeight="1">
      <c r="A5" s="1703"/>
      <c r="B5" s="3291" t="s">
        <v>3383</v>
      </c>
      <c r="C5" s="3292"/>
      <c r="D5" s="1721"/>
      <c r="E5" s="3291" t="s">
        <v>3458</v>
      </c>
      <c r="F5" s="3291"/>
      <c r="G5" s="3291"/>
      <c r="H5" s="3303"/>
    </row>
    <row r="6" spans="1:8">
      <c r="A6" s="1703"/>
      <c r="B6" s="3294"/>
      <c r="C6" s="3294"/>
      <c r="D6" s="1721"/>
      <c r="E6" s="3301"/>
      <c r="F6" s="3301"/>
      <c r="G6" s="3301"/>
      <c r="H6" s="3304"/>
    </row>
    <row r="7" spans="1:8">
      <c r="A7" s="1703"/>
      <c r="B7" s="3294"/>
      <c r="C7" s="3294"/>
      <c r="D7" s="1721"/>
      <c r="E7" s="3301"/>
      <c r="F7" s="3301"/>
      <c r="G7" s="3301"/>
      <c r="H7" s="3304"/>
    </row>
    <row r="8" spans="1:8">
      <c r="A8" s="1703"/>
      <c r="B8" s="3294"/>
      <c r="C8" s="3294"/>
      <c r="D8" s="1721"/>
      <c r="E8" s="3301"/>
      <c r="F8" s="3301"/>
      <c r="G8" s="3301"/>
      <c r="H8" s="3304"/>
    </row>
    <row r="9" spans="1:8">
      <c r="A9" s="1703"/>
      <c r="B9" s="3294"/>
      <c r="C9" s="3294"/>
      <c r="D9" s="1721"/>
      <c r="E9" s="3297" t="s">
        <v>3460</v>
      </c>
      <c r="F9" s="3297"/>
      <c r="G9" s="3297"/>
      <c r="H9" s="3304"/>
    </row>
    <row r="10" spans="1:8" ht="15" customHeight="1">
      <c r="A10" s="1703"/>
      <c r="B10" s="3294"/>
      <c r="C10" s="3294"/>
      <c r="D10" s="1721"/>
      <c r="E10" s="3297"/>
      <c r="F10" s="3297"/>
      <c r="G10" s="3297"/>
      <c r="H10" s="3304"/>
    </row>
    <row r="11" spans="1:8">
      <c r="A11" s="1703"/>
      <c r="B11" s="3294"/>
      <c r="C11" s="3294"/>
      <c r="D11" s="1721"/>
      <c r="E11" s="3326" t="s">
        <v>3461</v>
      </c>
      <c r="F11" s="3326"/>
      <c r="G11" s="3326"/>
      <c r="H11" s="3327"/>
    </row>
    <row r="12" spans="1:8" ht="15" customHeight="1">
      <c r="A12" s="1703"/>
      <c r="B12" s="3297" t="s">
        <v>3459</v>
      </c>
      <c r="C12" s="3294"/>
      <c r="D12" s="1721"/>
      <c r="E12" s="3326"/>
      <c r="F12" s="3326"/>
      <c r="G12" s="3326"/>
      <c r="H12" s="3327"/>
    </row>
    <row r="13" spans="1:8" ht="15" customHeight="1">
      <c r="A13" s="1703"/>
      <c r="B13" s="3294"/>
      <c r="C13" s="3294"/>
      <c r="D13" s="1721"/>
      <c r="E13" s="3326"/>
      <c r="F13" s="3326"/>
      <c r="G13" s="3326"/>
      <c r="H13" s="3327"/>
    </row>
    <row r="14" spans="1:8">
      <c r="A14" s="1703"/>
      <c r="B14" s="3294"/>
      <c r="C14" s="3294"/>
      <c r="D14" s="1721"/>
      <c r="E14" s="3326"/>
      <c r="F14" s="3326"/>
      <c r="G14" s="3326"/>
      <c r="H14" s="3327"/>
    </row>
    <row r="15" spans="1:8">
      <c r="A15" s="1703"/>
      <c r="B15" s="3294"/>
      <c r="C15" s="3294"/>
      <c r="D15" s="1721"/>
      <c r="E15" s="2482"/>
      <c r="F15" s="2482"/>
      <c r="G15" s="2482"/>
      <c r="H15" s="2481"/>
    </row>
    <row r="16" spans="1:8">
      <c r="A16" s="1703"/>
      <c r="B16" s="3294"/>
      <c r="C16" s="3294"/>
      <c r="D16" s="1721"/>
      <c r="E16" s="3324"/>
      <c r="F16" s="3324"/>
      <c r="G16" s="3324"/>
      <c r="H16" s="3325"/>
    </row>
    <row r="17" spans="1:8">
      <c r="A17" s="1703"/>
      <c r="B17" s="3294"/>
      <c r="C17" s="3294"/>
      <c r="D17" s="1721"/>
      <c r="E17" s="3324"/>
      <c r="F17" s="3324"/>
      <c r="G17" s="3324"/>
      <c r="H17" s="3325"/>
    </row>
    <row r="18" spans="1:8">
      <c r="A18" s="1703"/>
      <c r="B18" s="3294"/>
      <c r="C18" s="3294"/>
      <c r="D18" s="1721"/>
      <c r="E18" s="3324"/>
      <c r="F18" s="3324"/>
      <c r="G18" s="3324"/>
      <c r="H18" s="3325"/>
    </row>
    <row r="19" spans="1:8">
      <c r="A19" s="1703"/>
      <c r="B19" s="3294"/>
      <c r="C19" s="3294"/>
      <c r="D19" s="1721"/>
      <c r="E19" s="3324"/>
      <c r="F19" s="3324"/>
      <c r="G19" s="3324"/>
      <c r="H19" s="3325"/>
    </row>
    <row r="20" spans="1:8">
      <c r="A20" s="1703"/>
      <c r="B20" s="3297" t="s">
        <v>3828</v>
      </c>
      <c r="C20" s="3297"/>
      <c r="D20" s="1721"/>
      <c r="E20" s="2527"/>
      <c r="F20" s="2527"/>
      <c r="G20" s="2527"/>
      <c r="H20" s="2528"/>
    </row>
    <row r="21" spans="1:8">
      <c r="A21" s="1703"/>
      <c r="B21" s="3297"/>
      <c r="C21" s="3297"/>
      <c r="D21" s="1721"/>
      <c r="E21" s="1799"/>
      <c r="F21" s="1799"/>
      <c r="G21" s="1799"/>
      <c r="H21" s="1800"/>
    </row>
    <row r="22" spans="1:8">
      <c r="A22" s="1703"/>
      <c r="B22" s="3297"/>
      <c r="C22" s="3297"/>
      <c r="D22" s="1721"/>
      <c r="E22" s="1787"/>
      <c r="F22" s="1787"/>
      <c r="G22" s="1787"/>
      <c r="H22" s="1801"/>
    </row>
    <row r="23" spans="1:8">
      <c r="A23" s="1703"/>
      <c r="B23" s="3297"/>
      <c r="C23" s="3297"/>
      <c r="D23" s="1721"/>
      <c r="E23" s="1787"/>
      <c r="F23" s="1787"/>
      <c r="G23" s="1787"/>
      <c r="H23" s="1801"/>
    </row>
    <row r="24" spans="1:8">
      <c r="A24" s="1703"/>
      <c r="B24" s="3297"/>
      <c r="C24" s="3297"/>
      <c r="D24" s="1721"/>
      <c r="E24" s="1787"/>
      <c r="F24" s="1787"/>
      <c r="G24" s="1787"/>
      <c r="H24" s="1801"/>
    </row>
    <row r="25" spans="1:8">
      <c r="A25" s="1710"/>
      <c r="B25" s="3323"/>
      <c r="C25" s="3323"/>
      <c r="D25" s="1719"/>
      <c r="E25" s="1802"/>
      <c r="F25" s="1802"/>
      <c r="G25" s="1802"/>
      <c r="H25" s="1803"/>
    </row>
    <row r="26" spans="1:8">
      <c r="A26" s="1703" t="s">
        <v>5652</v>
      </c>
      <c r="B26" s="1721"/>
      <c r="C26" s="1721"/>
      <c r="D26" s="1721"/>
      <c r="E26" s="1721"/>
      <c r="F26" s="1705"/>
      <c r="G26" s="1647"/>
      <c r="H26" s="1669"/>
    </row>
    <row r="27" spans="1:8">
      <c r="A27" s="1703"/>
      <c r="B27" s="1705"/>
      <c r="C27" s="1721"/>
      <c r="D27" s="1721"/>
      <c r="E27" s="1721"/>
      <c r="F27" s="1705"/>
      <c r="G27" s="1647"/>
      <c r="H27" s="1669"/>
    </row>
    <row r="28" spans="1:8" ht="15.75">
      <c r="A28" s="1703"/>
      <c r="B28" s="3004"/>
      <c r="C28" s="1721"/>
      <c r="D28" s="1721"/>
      <c r="E28" s="1721"/>
      <c r="F28" s="1705"/>
      <c r="G28" s="1647"/>
      <c r="H28" s="1669"/>
    </row>
    <row r="29" spans="1:8">
      <c r="A29" s="1703"/>
      <c r="B29" s="1770" t="s">
        <v>5653</v>
      </c>
      <c r="C29" s="1721"/>
      <c r="E29" s="1721"/>
      <c r="F29" s="3005">
        <v>-1072231</v>
      </c>
      <c r="G29" s="1647"/>
      <c r="H29" s="1669"/>
    </row>
    <row r="30" spans="1:8">
      <c r="A30" s="1703"/>
      <c r="B30" s="1770" t="s">
        <v>5654</v>
      </c>
      <c r="C30" s="1721"/>
      <c r="E30" s="1721"/>
      <c r="F30" s="3005">
        <v>-13421446</v>
      </c>
      <c r="G30" s="1647"/>
      <c r="H30" s="1669"/>
    </row>
    <row r="31" spans="1:8">
      <c r="A31" s="1703"/>
      <c r="B31" s="1770" t="s">
        <v>5655</v>
      </c>
      <c r="C31" s="1721"/>
      <c r="E31" s="1721"/>
      <c r="F31" s="3005">
        <v>1131140</v>
      </c>
      <c r="G31" s="1647"/>
      <c r="H31" s="1669"/>
    </row>
    <row r="32" spans="1:8">
      <c r="A32" s="1703"/>
      <c r="B32" s="1770" t="s">
        <v>5656</v>
      </c>
      <c r="C32" s="1721"/>
      <c r="E32" s="1721"/>
      <c r="F32" s="3005">
        <v>81851371</v>
      </c>
      <c r="G32" s="1647"/>
      <c r="H32" s="1669"/>
    </row>
    <row r="33" spans="1:8">
      <c r="A33" s="1703"/>
      <c r="B33" s="1770" t="s">
        <v>5657</v>
      </c>
      <c r="C33" s="1721"/>
      <c r="E33" s="1721"/>
      <c r="F33" s="3005">
        <v>103214</v>
      </c>
      <c r="G33" s="1647"/>
      <c r="H33" s="1669"/>
    </row>
    <row r="34" spans="1:8">
      <c r="A34" s="1703"/>
      <c r="B34" s="1770" t="s">
        <v>5658</v>
      </c>
      <c r="C34" s="1721"/>
      <c r="E34" s="1721"/>
      <c r="F34" s="3005">
        <v>698</v>
      </c>
      <c r="G34" s="1647"/>
      <c r="H34" s="1669"/>
    </row>
    <row r="35" spans="1:8">
      <c r="A35" s="1703"/>
      <c r="B35" s="1770" t="s">
        <v>5659</v>
      </c>
      <c r="C35" s="1721"/>
      <c r="E35" s="1721"/>
      <c r="F35" s="3005">
        <v>2225</v>
      </c>
      <c r="G35" s="1647"/>
      <c r="H35" s="1669"/>
    </row>
    <row r="36" spans="1:8">
      <c r="A36" s="1703"/>
      <c r="B36" s="1770" t="s">
        <v>5660</v>
      </c>
      <c r="C36" s="1721"/>
      <c r="E36" s="1721"/>
      <c r="F36" s="3005">
        <v>-139398</v>
      </c>
      <c r="G36" s="1647"/>
      <c r="H36" s="1669"/>
    </row>
    <row r="37" spans="1:8">
      <c r="A37" s="1703"/>
      <c r="B37" s="1770" t="s">
        <v>5661</v>
      </c>
      <c r="C37" s="1721"/>
      <c r="E37" s="1721"/>
      <c r="F37" s="3005">
        <v>530752</v>
      </c>
      <c r="G37" s="1647"/>
      <c r="H37" s="1669"/>
    </row>
    <row r="38" spans="1:8">
      <c r="A38" s="1703"/>
      <c r="B38" s="1770" t="s">
        <v>5662</v>
      </c>
      <c r="C38" s="1721"/>
      <c r="E38" s="1721"/>
      <c r="F38" s="3005">
        <v>63848133.189999998</v>
      </c>
      <c r="G38" s="1647"/>
      <c r="H38" s="1669"/>
    </row>
    <row r="39" spans="1:8" ht="15.75" thickBot="1">
      <c r="A39" s="1703"/>
      <c r="B39" s="3006" t="s">
        <v>5663</v>
      </c>
      <c r="C39" s="1721"/>
      <c r="E39" s="1721"/>
      <c r="F39" s="3007">
        <v>132834458.19</v>
      </c>
      <c r="G39" s="1647"/>
      <c r="H39" s="1669"/>
    </row>
    <row r="40" spans="1:8" ht="15.75" thickTop="1">
      <c r="A40" s="1703"/>
      <c r="B40" s="1721"/>
      <c r="C40" s="1721"/>
      <c r="D40" s="1721"/>
      <c r="E40" s="1721"/>
      <c r="F40" s="1705"/>
      <c r="G40" s="1647"/>
      <c r="H40" s="1669"/>
    </row>
    <row r="41" spans="1:8">
      <c r="A41" s="1703"/>
      <c r="B41" s="1770" t="s">
        <v>5664</v>
      </c>
      <c r="C41" s="1721"/>
      <c r="E41" s="1721"/>
      <c r="F41" s="3005">
        <v>-6410087</v>
      </c>
      <c r="G41" s="1647"/>
      <c r="H41" s="1669"/>
    </row>
    <row r="42" spans="1:8" ht="15.75" thickBot="1">
      <c r="A42" s="1703"/>
      <c r="B42" s="3006" t="s">
        <v>5665</v>
      </c>
      <c r="C42" s="1721"/>
      <c r="E42" s="1721"/>
      <c r="F42" s="3007">
        <v>-6410087</v>
      </c>
      <c r="G42" s="1647"/>
      <c r="H42" s="1669"/>
    </row>
    <row r="43" spans="1:8" ht="16.5" thickTop="1">
      <c r="A43" s="1703"/>
      <c r="B43" s="3004"/>
      <c r="C43" s="3008"/>
      <c r="D43" s="3009"/>
      <c r="E43" s="1721"/>
      <c r="F43" s="1721"/>
      <c r="G43" s="1647"/>
      <c r="H43" s="1669"/>
    </row>
    <row r="44" spans="1:8">
      <c r="A44" s="1703"/>
      <c r="B44" s="1770" t="s">
        <v>5666</v>
      </c>
      <c r="C44" s="3008"/>
      <c r="E44" s="1721"/>
      <c r="F44" s="3005">
        <v>400349</v>
      </c>
      <c r="G44" s="1647"/>
      <c r="H44" s="1669"/>
    </row>
    <row r="45" spans="1:8">
      <c r="A45" s="1703"/>
      <c r="B45" s="1770" t="s">
        <v>5667</v>
      </c>
      <c r="C45" s="3008"/>
      <c r="E45" s="1721"/>
      <c r="F45" s="3005">
        <v>209761.81000000006</v>
      </c>
      <c r="G45" s="1647"/>
      <c r="H45" s="1669"/>
    </row>
    <row r="46" spans="1:8" ht="15.75" thickBot="1">
      <c r="A46" s="1703"/>
      <c r="B46" s="3006" t="s">
        <v>5668</v>
      </c>
      <c r="C46" s="3008"/>
      <c r="E46" s="1721"/>
      <c r="F46" s="3007">
        <v>610110.81000000006</v>
      </c>
      <c r="G46" s="1647"/>
      <c r="H46" s="1669"/>
    </row>
    <row r="47" spans="1:8" ht="15.75" thickTop="1">
      <c r="A47" s="1703"/>
      <c r="B47" s="1770"/>
      <c r="C47" s="1721"/>
      <c r="D47" s="1721"/>
      <c r="E47" s="1721"/>
      <c r="F47" s="1705"/>
      <c r="G47" s="1647"/>
      <c r="H47" s="1669"/>
    </row>
    <row r="48" spans="1:8">
      <c r="A48" s="1703"/>
      <c r="B48" s="1770" t="s">
        <v>5669</v>
      </c>
      <c r="C48" s="3010"/>
      <c r="E48" s="1721"/>
      <c r="F48" s="3005">
        <v>1016498</v>
      </c>
      <c r="G48" s="1647"/>
      <c r="H48" s="1669"/>
    </row>
    <row r="49" spans="1:8">
      <c r="A49" s="1703"/>
      <c r="B49" s="1770" t="s">
        <v>5670</v>
      </c>
      <c r="C49" s="3010"/>
      <c r="E49" s="1721"/>
      <c r="F49" s="3005">
        <v>331570</v>
      </c>
      <c r="G49" s="1647"/>
      <c r="H49" s="1669"/>
    </row>
    <row r="50" spans="1:8" ht="15.75" thickBot="1">
      <c r="A50" s="1703"/>
      <c r="B50" s="3006" t="s">
        <v>5671</v>
      </c>
      <c r="C50" s="3010"/>
      <c r="E50" s="1721"/>
      <c r="F50" s="3007">
        <v>1348068</v>
      </c>
      <c r="G50" s="1647"/>
      <c r="H50" s="1669"/>
    </row>
    <row r="51" spans="1:8" ht="15.75" thickTop="1">
      <c r="A51" s="1703"/>
      <c r="B51" s="1770"/>
      <c r="C51" s="1721"/>
      <c r="D51" s="1721"/>
      <c r="E51" s="1721"/>
      <c r="F51" s="1705"/>
      <c r="G51" s="1647"/>
      <c r="H51" s="1669"/>
    </row>
    <row r="52" spans="1:8" ht="15.75">
      <c r="A52" s="3011" t="s">
        <v>5672</v>
      </c>
      <c r="B52" s="1770"/>
      <c r="C52" s="1721"/>
      <c r="D52" s="1721"/>
      <c r="E52" s="1721"/>
      <c r="F52" s="1705"/>
      <c r="G52" s="1647"/>
      <c r="H52" s="1669"/>
    </row>
    <row r="53" spans="1:8">
      <c r="A53" s="1703"/>
      <c r="B53" s="3297" t="s">
        <v>5673</v>
      </c>
      <c r="C53" s="3297"/>
      <c r="D53" s="3297"/>
      <c r="E53" s="3297"/>
      <c r="F53" s="3297"/>
      <c r="G53" s="3297"/>
      <c r="H53" s="1669"/>
    </row>
    <row r="54" spans="1:8">
      <c r="A54" s="1703"/>
      <c r="B54" s="3297"/>
      <c r="C54" s="3297"/>
      <c r="D54" s="3297"/>
      <c r="E54" s="3297"/>
      <c r="F54" s="3297"/>
      <c r="G54" s="3297"/>
      <c r="H54" s="1669"/>
    </row>
    <row r="55" spans="1:8">
      <c r="A55" s="1703"/>
      <c r="B55" s="3297"/>
      <c r="C55" s="3297"/>
      <c r="D55" s="3297"/>
      <c r="E55" s="3297"/>
      <c r="F55" s="3297"/>
      <c r="G55" s="3297"/>
      <c r="H55" s="1669"/>
    </row>
    <row r="56" spans="1:8">
      <c r="A56" s="1703"/>
      <c r="B56" s="3297"/>
      <c r="C56" s="3297"/>
      <c r="D56" s="3297"/>
      <c r="E56" s="3297"/>
      <c r="F56" s="3297"/>
      <c r="G56" s="3297"/>
      <c r="H56" s="1669"/>
    </row>
    <row r="57" spans="1:8">
      <c r="A57" s="1703"/>
      <c r="B57" s="3297"/>
      <c r="C57" s="3297"/>
      <c r="D57" s="3297"/>
      <c r="E57" s="3297"/>
      <c r="F57" s="3297"/>
      <c r="G57" s="3297"/>
      <c r="H57" s="1669"/>
    </row>
    <row r="58" spans="1:8">
      <c r="A58" s="1703"/>
      <c r="B58" s="3012"/>
      <c r="C58" s="3012"/>
      <c r="D58" s="3012"/>
      <c r="E58" s="3012"/>
      <c r="F58" s="3012"/>
      <c r="G58" s="3012"/>
      <c r="H58" s="1669"/>
    </row>
    <row r="59" spans="1:8">
      <c r="A59" s="1703"/>
      <c r="B59" s="3012"/>
      <c r="C59" s="3012"/>
      <c r="D59" s="3012"/>
      <c r="E59" s="3012"/>
      <c r="F59" s="3012"/>
      <c r="G59" s="3012"/>
      <c r="H59" s="1669"/>
    </row>
    <row r="60" spans="1:8">
      <c r="A60" s="1703"/>
      <c r="B60" s="3012"/>
      <c r="C60" s="3012"/>
      <c r="D60" s="3012"/>
      <c r="E60" s="3012"/>
      <c r="F60" s="3012"/>
      <c r="G60" s="3012"/>
      <c r="H60" s="1669"/>
    </row>
    <row r="61" spans="1:8">
      <c r="A61" s="1703"/>
      <c r="B61" s="1705"/>
      <c r="C61" s="1721"/>
      <c r="D61" s="1721"/>
      <c r="E61" s="1721"/>
      <c r="F61" s="1705"/>
      <c r="G61" s="1647"/>
      <c r="H61" s="1669"/>
    </row>
    <row r="62" spans="1:8">
      <c r="A62" s="1703"/>
      <c r="B62" s="1705"/>
      <c r="C62" s="1721"/>
      <c r="D62" s="1721"/>
      <c r="E62" s="1721"/>
      <c r="F62" s="1705"/>
      <c r="G62" s="1647"/>
      <c r="H62" s="1669"/>
    </row>
    <row r="63" spans="1:8" ht="15.75" thickBot="1">
      <c r="A63" s="1780"/>
      <c r="B63" s="1781"/>
      <c r="C63" s="1782"/>
      <c r="D63" s="1782"/>
      <c r="E63" s="1782"/>
      <c r="F63" s="1781"/>
      <c r="G63" s="1673"/>
      <c r="H63" s="1674"/>
    </row>
    <row r="64" spans="1:8">
      <c r="A64" s="2496" t="s">
        <v>4340</v>
      </c>
      <c r="B64" s="2530"/>
      <c r="C64" s="1569"/>
      <c r="D64" s="1569"/>
      <c r="E64" s="1705"/>
      <c r="F64" s="1705"/>
      <c r="G64" s="1647"/>
      <c r="H64" s="1647"/>
    </row>
    <row r="65" spans="1:8" ht="15.75" thickBot="1">
      <c r="A65" s="1721" t="s">
        <v>1773</v>
      </c>
      <c r="B65" s="1721"/>
      <c r="C65" s="1584"/>
      <c r="D65" s="1584"/>
      <c r="E65" s="1721"/>
      <c r="F65" s="1721"/>
      <c r="G65" s="1645"/>
      <c r="H65" s="1645"/>
    </row>
    <row r="66" spans="1:8">
      <c r="A66" s="1695"/>
      <c r="B66" s="1696" t="s">
        <v>1759</v>
      </c>
      <c r="C66" s="1697" t="s">
        <v>1306</v>
      </c>
      <c r="D66" s="1698"/>
      <c r="E66" s="1698"/>
      <c r="F66" s="1696"/>
      <c r="G66" s="1696" t="s">
        <v>1682</v>
      </c>
      <c r="H66" s="1699" t="s">
        <v>1683</v>
      </c>
    </row>
    <row r="67" spans="1:8">
      <c r="A67" s="1703"/>
      <c r="B67" s="1548" t="str">
        <f>B2</f>
        <v xml:space="preserve">Niagara Mohawk Power Corporation </v>
      </c>
      <c r="C67" s="1704" t="s">
        <v>1307</v>
      </c>
      <c r="D67" s="1705" t="s">
        <v>4700</v>
      </c>
      <c r="E67" s="1705"/>
      <c r="F67" s="1706" t="s">
        <v>1309</v>
      </c>
      <c r="G67" s="1706" t="s">
        <v>1684</v>
      </c>
      <c r="H67" s="1707"/>
    </row>
    <row r="68" spans="1:8">
      <c r="A68" s="1710"/>
      <c r="B68" s="1711"/>
      <c r="C68" s="1712" t="s">
        <v>1310</v>
      </c>
      <c r="D68" s="1711" t="s">
        <v>1308</v>
      </c>
      <c r="E68" s="1711"/>
      <c r="F68" s="1713" t="s">
        <v>1311</v>
      </c>
      <c r="G68" s="1652" t="str">
        <f>'Data Sheet'!$C$40</f>
        <v>May 9, 2016</v>
      </c>
      <c r="H68" s="1653" t="str">
        <f>'Data Sheet'!$C$38</f>
        <v>December 31, 2015</v>
      </c>
    </row>
    <row r="69" spans="1:8">
      <c r="A69" s="1718" t="s">
        <v>1774</v>
      </c>
      <c r="B69" s="1719"/>
      <c r="C69" s="1719"/>
      <c r="D69" s="1719"/>
      <c r="E69" s="1719"/>
      <c r="F69" s="1719"/>
      <c r="G69" s="1719"/>
      <c r="H69" s="1720"/>
    </row>
    <row r="70" spans="1:8">
      <c r="A70" s="1703"/>
      <c r="B70" s="1721"/>
      <c r="C70" s="1721"/>
      <c r="D70" s="1721"/>
      <c r="E70" s="1721"/>
      <c r="F70" s="1569"/>
      <c r="G70" s="1721"/>
      <c r="H70" s="1804"/>
    </row>
    <row r="71" spans="1:8" ht="15.75">
      <c r="A71" s="3011"/>
      <c r="B71" s="1721"/>
      <c r="C71" s="1721"/>
      <c r="D71" s="1721"/>
      <c r="E71" s="1721"/>
      <c r="F71" s="1569"/>
      <c r="G71" s="1721"/>
      <c r="H71" s="1804"/>
    </row>
    <row r="72" spans="1:8">
      <c r="A72" s="1703"/>
      <c r="B72" s="1721"/>
      <c r="C72" s="1721"/>
      <c r="D72" s="1721"/>
      <c r="E72" s="1721"/>
      <c r="F72" s="1569"/>
      <c r="G72" s="1721"/>
      <c r="H72" s="1804"/>
    </row>
    <row r="73" spans="1:8">
      <c r="A73" s="1703"/>
      <c r="B73" s="1721"/>
      <c r="C73" s="1721"/>
      <c r="D73" s="1721"/>
      <c r="E73" s="1721"/>
      <c r="F73" s="1569"/>
      <c r="G73" s="1721"/>
      <c r="H73" s="1805"/>
    </row>
    <row r="74" spans="1:8">
      <c r="A74" s="1703"/>
      <c r="B74" s="1721"/>
      <c r="C74" s="1721"/>
      <c r="D74" s="1721"/>
      <c r="E74" s="1721"/>
      <c r="F74" s="1569"/>
      <c r="G74" s="1721"/>
      <c r="H74" s="1804"/>
    </row>
    <row r="75" spans="1:8">
      <c r="A75" s="1703"/>
      <c r="B75" s="1721"/>
      <c r="C75" s="1721"/>
      <c r="D75" s="1721"/>
      <c r="E75" s="1721"/>
      <c r="F75" s="1569"/>
      <c r="G75" s="1721"/>
      <c r="H75" s="1804"/>
    </row>
    <row r="76" spans="1:8">
      <c r="A76" s="1703"/>
      <c r="B76" s="1721"/>
      <c r="C76" s="1721"/>
      <c r="D76" s="1721"/>
      <c r="E76" s="1721"/>
      <c r="F76" s="1569"/>
      <c r="G76" s="1645"/>
      <c r="H76" s="1691"/>
    </row>
    <row r="77" spans="1:8">
      <c r="A77" s="1703"/>
      <c r="B77" s="1721"/>
      <c r="C77" s="1721"/>
      <c r="D77" s="1721"/>
      <c r="E77" s="1721"/>
      <c r="F77" s="1569"/>
      <c r="G77" s="1645"/>
      <c r="H77" s="1691"/>
    </row>
    <row r="78" spans="1:8">
      <c r="A78" s="1703"/>
      <c r="B78" s="1705"/>
      <c r="C78" s="1721"/>
      <c r="D78" s="1721"/>
      <c r="E78" s="1721"/>
      <c r="F78" s="1569"/>
      <c r="G78" s="1645"/>
      <c r="H78" s="1691"/>
    </row>
    <row r="79" spans="1:8">
      <c r="A79" s="1703"/>
      <c r="B79" s="1721"/>
      <c r="C79" s="1721"/>
      <c r="D79" s="1721"/>
      <c r="E79" s="1721"/>
      <c r="F79" s="1569"/>
      <c r="G79" s="1645"/>
      <c r="H79" s="1691"/>
    </row>
    <row r="80" spans="1:8">
      <c r="A80" s="1703"/>
      <c r="B80" s="1721"/>
      <c r="C80" s="1721"/>
      <c r="D80" s="1721"/>
      <c r="E80" s="1721"/>
      <c r="F80" s="1569"/>
      <c r="G80" s="1645"/>
      <c r="H80" s="1691"/>
    </row>
    <row r="81" spans="1:8">
      <c r="A81" s="1703"/>
      <c r="B81" s="1721"/>
      <c r="C81" s="1721"/>
      <c r="D81" s="1721"/>
      <c r="E81" s="1721"/>
      <c r="F81" s="1569"/>
      <c r="G81" s="1721"/>
      <c r="H81" s="1804"/>
    </row>
    <row r="82" spans="1:8">
      <c r="A82" s="1703"/>
      <c r="B82" s="1721"/>
      <c r="C82" s="1721"/>
      <c r="D82" s="1721"/>
      <c r="E82" s="1721"/>
      <c r="F82" s="1569"/>
      <c r="G82" s="1721"/>
      <c r="H82" s="1804"/>
    </row>
    <row r="83" spans="1:8">
      <c r="A83" s="1703"/>
      <c r="B83" s="1721"/>
      <c r="C83" s="1721"/>
      <c r="D83" s="1721"/>
      <c r="E83" s="1721"/>
      <c r="F83" s="1569"/>
      <c r="G83" s="1721"/>
      <c r="H83" s="1804"/>
    </row>
    <row r="84" spans="1:8">
      <c r="A84" s="1703"/>
      <c r="B84" s="1721"/>
      <c r="C84" s="1721"/>
      <c r="D84" s="1721"/>
      <c r="E84" s="1721"/>
      <c r="F84" s="1569"/>
      <c r="G84" s="1721"/>
      <c r="H84" s="1804"/>
    </row>
    <row r="85" spans="1:8">
      <c r="A85" s="1703"/>
      <c r="B85" s="1721"/>
      <c r="C85" s="1721"/>
      <c r="D85" s="1721"/>
      <c r="E85" s="1721"/>
      <c r="F85" s="1569"/>
      <c r="G85" s="1721"/>
      <c r="H85" s="1804"/>
    </row>
    <row r="86" spans="1:8">
      <c r="A86" s="1703"/>
      <c r="B86" s="1721"/>
      <c r="C86" s="1721"/>
      <c r="D86" s="1721"/>
      <c r="E86" s="1721"/>
      <c r="F86" s="1721"/>
      <c r="G86" s="1721"/>
      <c r="H86" s="1804"/>
    </row>
    <row r="87" spans="1:8">
      <c r="A87" s="1703"/>
      <c r="B87" s="1721"/>
      <c r="C87" s="1721"/>
      <c r="D87" s="1721"/>
      <c r="E87" s="1721"/>
      <c r="F87" s="1705"/>
      <c r="G87" s="1647"/>
      <c r="H87" s="1669"/>
    </row>
    <row r="88" spans="1:8">
      <c r="A88" s="1703"/>
      <c r="B88" s="1705"/>
      <c r="C88" s="1721"/>
      <c r="D88" s="1721"/>
      <c r="E88" s="1721"/>
      <c r="F88" s="1705"/>
      <c r="G88" s="1647"/>
      <c r="H88" s="1669"/>
    </row>
    <row r="89" spans="1:8">
      <c r="A89" s="1703"/>
      <c r="B89" s="1721"/>
      <c r="C89" s="1721"/>
      <c r="D89" s="1721"/>
      <c r="E89" s="1721"/>
      <c r="F89" s="1705"/>
      <c r="G89" s="1647"/>
      <c r="H89" s="1669"/>
    </row>
    <row r="90" spans="1:8">
      <c r="A90" s="1703"/>
      <c r="B90" s="1705"/>
      <c r="C90" s="1721"/>
      <c r="D90" s="1721"/>
      <c r="E90" s="1721"/>
      <c r="F90" s="1705"/>
      <c r="G90" s="1647"/>
      <c r="H90" s="1669"/>
    </row>
    <row r="91" spans="1:8">
      <c r="A91" s="1703"/>
      <c r="B91" s="1721"/>
      <c r="C91" s="1721"/>
      <c r="D91" s="1721"/>
      <c r="E91" s="1721"/>
      <c r="F91" s="1705"/>
      <c r="G91" s="1647"/>
      <c r="H91" s="1669"/>
    </row>
    <row r="92" spans="1:8">
      <c r="A92" s="1703"/>
      <c r="B92" s="1721"/>
      <c r="C92" s="1721"/>
      <c r="D92" s="1721"/>
      <c r="E92" s="1721"/>
      <c r="F92" s="1705"/>
      <c r="G92" s="1647"/>
      <c r="H92" s="1669"/>
    </row>
    <row r="93" spans="1:8">
      <c r="A93" s="1703"/>
      <c r="B93" s="1721"/>
      <c r="C93" s="1721"/>
      <c r="D93" s="1721"/>
      <c r="E93" s="1721"/>
      <c r="F93" s="1705"/>
      <c r="G93" s="1647"/>
      <c r="H93" s="1669"/>
    </row>
    <row r="94" spans="1:8">
      <c r="A94" s="1703"/>
      <c r="B94" s="1721"/>
      <c r="C94" s="1721"/>
      <c r="D94" s="1721"/>
      <c r="E94" s="1721"/>
      <c r="F94" s="1705"/>
      <c r="G94" s="1647"/>
      <c r="H94" s="1669"/>
    </row>
    <row r="95" spans="1:8">
      <c r="A95" s="1703"/>
      <c r="B95" s="1721"/>
      <c r="C95" s="1721"/>
      <c r="D95" s="1721"/>
      <c r="E95" s="1721"/>
      <c r="F95" s="1705"/>
      <c r="G95" s="1647"/>
      <c r="H95" s="1669"/>
    </row>
    <row r="96" spans="1:8">
      <c r="A96" s="1703"/>
      <c r="B96" s="1721"/>
      <c r="C96" s="1721"/>
      <c r="D96" s="1721"/>
      <c r="E96" s="1721"/>
      <c r="F96" s="1705"/>
      <c r="G96" s="1647"/>
      <c r="H96" s="1669"/>
    </row>
    <row r="97" spans="1:8">
      <c r="A97" s="1703"/>
      <c r="B97" s="1721"/>
      <c r="C97" s="1721"/>
      <c r="D97" s="1721"/>
      <c r="E97" s="1721"/>
      <c r="F97" s="1705"/>
      <c r="G97" s="1647"/>
      <c r="H97" s="1669"/>
    </row>
    <row r="98" spans="1:8">
      <c r="A98" s="1703"/>
      <c r="B98" s="1721"/>
      <c r="C98" s="1721"/>
      <c r="D98" s="1721"/>
      <c r="E98" s="1721"/>
      <c r="F98" s="1705"/>
      <c r="G98" s="1647"/>
      <c r="H98" s="1669"/>
    </row>
    <row r="99" spans="1:8">
      <c r="A99" s="1703"/>
      <c r="B99" s="1721"/>
      <c r="C99" s="1721"/>
      <c r="D99" s="1721"/>
      <c r="E99" s="1721"/>
      <c r="F99" s="1705"/>
      <c r="G99" s="1647"/>
      <c r="H99" s="1669"/>
    </row>
    <row r="100" spans="1:8">
      <c r="A100" s="1703"/>
      <c r="B100" s="1721"/>
      <c r="C100" s="1721"/>
      <c r="D100" s="1721"/>
      <c r="E100" s="1721"/>
      <c r="F100" s="1705"/>
      <c r="G100" s="1647"/>
      <c r="H100" s="1669"/>
    </row>
    <row r="101" spans="1:8">
      <c r="A101" s="1703"/>
      <c r="B101" s="1721"/>
      <c r="C101" s="1721"/>
      <c r="D101" s="1721"/>
      <c r="E101" s="1721"/>
      <c r="F101" s="1705"/>
      <c r="G101" s="1647"/>
      <c r="H101" s="1669"/>
    </row>
    <row r="102" spans="1:8">
      <c r="A102" s="1703"/>
      <c r="B102" s="1721"/>
      <c r="C102" s="1721"/>
      <c r="D102" s="1721"/>
      <c r="E102" s="1721"/>
      <c r="F102" s="1705"/>
      <c r="G102" s="1647"/>
      <c r="H102" s="1669"/>
    </row>
    <row r="103" spans="1:8">
      <c r="A103" s="1703"/>
      <c r="B103" s="1721"/>
      <c r="C103" s="1721"/>
      <c r="D103" s="1721"/>
      <c r="E103" s="1721"/>
      <c r="F103" s="1705"/>
      <c r="G103" s="1647"/>
      <c r="H103" s="1669"/>
    </row>
    <row r="104" spans="1:8">
      <c r="A104" s="1703"/>
      <c r="B104" s="1721"/>
      <c r="C104" s="1721"/>
      <c r="D104" s="1721"/>
      <c r="E104" s="1721"/>
      <c r="F104" s="1705"/>
      <c r="G104" s="1647"/>
      <c r="H104" s="1669"/>
    </row>
    <row r="105" spans="1:8">
      <c r="A105" s="1703"/>
      <c r="B105" s="1721"/>
      <c r="C105" s="1721"/>
      <c r="D105" s="1721"/>
      <c r="E105" s="1721"/>
      <c r="F105" s="1705"/>
      <c r="G105" s="1647"/>
      <c r="H105" s="1669"/>
    </row>
    <row r="106" spans="1:8">
      <c r="A106" s="1703"/>
      <c r="B106" s="1721"/>
      <c r="C106" s="1721"/>
      <c r="D106" s="1721"/>
      <c r="E106" s="1721"/>
      <c r="F106" s="1705"/>
      <c r="G106" s="1647"/>
      <c r="H106" s="1669"/>
    </row>
    <row r="107" spans="1:8">
      <c r="A107" s="1703"/>
      <c r="B107" s="1721"/>
      <c r="C107" s="1721"/>
      <c r="D107" s="1721"/>
      <c r="E107" s="1721"/>
      <c r="F107" s="1705"/>
      <c r="G107" s="1647"/>
      <c r="H107" s="1669"/>
    </row>
    <row r="108" spans="1:8">
      <c r="A108" s="1703"/>
      <c r="B108" s="1721"/>
      <c r="C108" s="1721"/>
      <c r="D108" s="1721"/>
      <c r="E108" s="1721"/>
      <c r="F108" s="1705"/>
      <c r="G108" s="1647"/>
      <c r="H108" s="1669"/>
    </row>
    <row r="109" spans="1:8">
      <c r="A109" s="1703"/>
      <c r="B109" s="1721"/>
      <c r="C109" s="1721"/>
      <c r="D109" s="1721"/>
      <c r="E109" s="1721"/>
      <c r="F109" s="1705"/>
      <c r="G109" s="1647"/>
      <c r="H109" s="1669"/>
    </row>
    <row r="110" spans="1:8">
      <c r="A110" s="1703"/>
      <c r="B110" s="1721"/>
      <c r="C110" s="1721"/>
      <c r="D110" s="1721"/>
      <c r="E110" s="1721"/>
      <c r="F110" s="1705"/>
      <c r="G110" s="1647"/>
      <c r="H110" s="1669"/>
    </row>
    <row r="111" spans="1:8">
      <c r="A111" s="1703"/>
      <c r="B111" s="1721"/>
      <c r="C111" s="1721"/>
      <c r="D111" s="1721"/>
      <c r="E111" s="1721"/>
      <c r="F111" s="1705"/>
      <c r="G111" s="1647"/>
      <c r="H111" s="1669"/>
    </row>
    <row r="112" spans="1:8">
      <c r="A112" s="1703"/>
      <c r="B112" s="1721"/>
      <c r="C112" s="1721"/>
      <c r="D112" s="1721"/>
      <c r="E112" s="1721"/>
      <c r="F112" s="1705"/>
      <c r="G112" s="1647"/>
      <c r="H112" s="1669"/>
    </row>
    <row r="113" spans="1:8">
      <c r="A113" s="1703"/>
      <c r="B113" s="1721"/>
      <c r="C113" s="1721"/>
      <c r="D113" s="1721"/>
      <c r="E113" s="1721"/>
      <c r="F113" s="1705"/>
      <c r="G113" s="1647"/>
      <c r="H113" s="1669"/>
    </row>
    <row r="114" spans="1:8">
      <c r="A114" s="1703"/>
      <c r="B114" s="1721"/>
      <c r="C114" s="1721"/>
      <c r="D114" s="1721"/>
      <c r="E114" s="1721"/>
      <c r="F114" s="1705"/>
      <c r="G114" s="1647"/>
      <c r="H114" s="1669"/>
    </row>
    <row r="115" spans="1:8">
      <c r="A115" s="1703"/>
      <c r="B115" s="1721"/>
      <c r="C115" s="1721"/>
      <c r="D115" s="1721"/>
      <c r="E115" s="1721"/>
      <c r="F115" s="1705"/>
      <c r="G115" s="1647"/>
      <c r="H115" s="1669"/>
    </row>
    <row r="116" spans="1:8">
      <c r="A116" s="1703"/>
      <c r="B116" s="1705"/>
      <c r="C116" s="1721"/>
      <c r="D116" s="1721"/>
      <c r="E116" s="1721"/>
      <c r="F116" s="1705"/>
      <c r="G116" s="1647"/>
      <c r="H116" s="1669"/>
    </row>
    <row r="117" spans="1:8">
      <c r="A117" s="1703"/>
      <c r="B117" s="1721"/>
      <c r="C117" s="1721"/>
      <c r="D117" s="1721"/>
      <c r="E117" s="1721"/>
      <c r="F117" s="1705"/>
      <c r="G117" s="1647"/>
      <c r="H117" s="1669"/>
    </row>
    <row r="118" spans="1:8">
      <c r="A118" s="1703"/>
      <c r="B118" s="1705"/>
      <c r="C118" s="1721"/>
      <c r="D118" s="1721"/>
      <c r="E118" s="1721"/>
      <c r="F118" s="1705"/>
      <c r="G118" s="1647"/>
      <c r="H118" s="1669"/>
    </row>
    <row r="119" spans="1:8">
      <c r="A119" s="1703"/>
      <c r="B119" s="1705"/>
      <c r="C119" s="1721"/>
      <c r="D119" s="1721"/>
      <c r="E119" s="1721"/>
      <c r="F119" s="1705"/>
      <c r="G119" s="1647"/>
      <c r="H119" s="1669"/>
    </row>
    <row r="120" spans="1:8">
      <c r="A120" s="1703"/>
      <c r="B120" s="1705"/>
      <c r="C120" s="1721"/>
      <c r="D120" s="1721"/>
      <c r="E120" s="1721"/>
      <c r="F120" s="1705"/>
      <c r="G120" s="1647"/>
      <c r="H120" s="1669"/>
    </row>
    <row r="121" spans="1:8">
      <c r="A121" s="1703"/>
      <c r="B121" s="1705"/>
      <c r="C121" s="1721"/>
      <c r="D121" s="1721"/>
      <c r="E121" s="1721"/>
      <c r="F121" s="1705"/>
      <c r="G121" s="1647"/>
      <c r="H121" s="1669"/>
    </row>
    <row r="122" spans="1:8">
      <c r="A122" s="1703"/>
      <c r="B122" s="1705"/>
      <c r="C122" s="1721"/>
      <c r="D122" s="1721"/>
      <c r="E122" s="1721"/>
      <c r="F122" s="1705"/>
      <c r="G122" s="1647"/>
      <c r="H122" s="1669"/>
    </row>
    <row r="123" spans="1:8">
      <c r="A123" s="1703"/>
      <c r="B123" s="1705"/>
      <c r="C123" s="1721"/>
      <c r="D123" s="1721"/>
      <c r="E123" s="1721"/>
      <c r="F123" s="1705"/>
      <c r="G123" s="1647"/>
      <c r="H123" s="1669"/>
    </row>
    <row r="124" spans="1:8">
      <c r="A124" s="1703"/>
      <c r="B124" s="1705"/>
      <c r="C124" s="1721"/>
      <c r="D124" s="1721"/>
      <c r="E124" s="1721"/>
      <c r="F124" s="1705"/>
      <c r="G124" s="1647"/>
      <c r="H124" s="1669"/>
    </row>
    <row r="125" spans="1:8">
      <c r="A125" s="1703"/>
      <c r="B125" s="1705"/>
      <c r="C125" s="1721"/>
      <c r="D125" s="1721"/>
      <c r="E125" s="1721"/>
      <c r="F125" s="1705"/>
      <c r="G125" s="1647"/>
      <c r="H125" s="1669"/>
    </row>
    <row r="126" spans="1:8">
      <c r="A126" s="1703"/>
      <c r="B126" s="1705"/>
      <c r="C126" s="1721"/>
      <c r="D126" s="1721"/>
      <c r="E126" s="1721"/>
      <c r="F126" s="1705"/>
      <c r="G126" s="1647"/>
      <c r="H126" s="1669"/>
    </row>
    <row r="127" spans="1:8">
      <c r="A127" s="1703"/>
      <c r="B127" s="1705"/>
      <c r="C127" s="1721"/>
      <c r="D127" s="1721"/>
      <c r="E127" s="1721"/>
      <c r="F127" s="1705"/>
      <c r="G127" s="1647"/>
      <c r="H127" s="1669"/>
    </row>
    <row r="128" spans="1:8" ht="15.75" thickBot="1">
      <c r="A128" s="1780"/>
      <c r="B128" s="1781"/>
      <c r="C128" s="1782"/>
      <c r="D128" s="1782"/>
      <c r="E128" s="1782"/>
      <c r="F128" s="1781"/>
      <c r="G128" s="1673"/>
      <c r="H128" s="1674"/>
    </row>
    <row r="129" spans="1:8">
      <c r="A129" s="2496" t="s">
        <v>4340</v>
      </c>
      <c r="B129" s="2530"/>
      <c r="C129" s="1569"/>
      <c r="D129" s="1569"/>
      <c r="E129" s="1705"/>
      <c r="F129" s="1705"/>
      <c r="G129" s="1647"/>
      <c r="H129" s="1806" t="s">
        <v>1775</v>
      </c>
    </row>
    <row r="130" spans="1:8">
      <c r="A130" s="1721" t="s">
        <v>1776</v>
      </c>
      <c r="B130" s="1721"/>
      <c r="C130" s="1721"/>
      <c r="D130" s="1721"/>
      <c r="E130" s="1721"/>
      <c r="F130" s="1721"/>
      <c r="G130" s="1645"/>
      <c r="H130" s="1645"/>
    </row>
    <row r="131" spans="1:8">
      <c r="A131" s="1569"/>
      <c r="B131" s="1569"/>
      <c r="C131" s="1569"/>
      <c r="D131" s="1569"/>
      <c r="E131" s="1569"/>
      <c r="F131" s="1569"/>
      <c r="G131" s="1569"/>
      <c r="H131" s="1569"/>
    </row>
    <row r="132" spans="1:8">
      <c r="A132" s="1591"/>
      <c r="B132" s="1591"/>
      <c r="C132" s="1591"/>
      <c r="D132" s="1591"/>
      <c r="E132" s="1591"/>
      <c r="F132" s="1591"/>
      <c r="G132" s="1591"/>
      <c r="H132" s="1591"/>
    </row>
    <row r="133" spans="1:8">
      <c r="A133" s="1591"/>
      <c r="B133" s="1591"/>
      <c r="C133" s="1591"/>
      <c r="D133" s="1591"/>
      <c r="E133" s="1591"/>
      <c r="F133" s="1591"/>
      <c r="G133" s="1591"/>
      <c r="H133" s="1591"/>
    </row>
    <row r="134" spans="1:8">
      <c r="A134" s="1591"/>
      <c r="B134" s="1591"/>
      <c r="C134" s="1591"/>
      <c r="D134" s="1591"/>
      <c r="E134" s="1591"/>
      <c r="F134" s="1591"/>
      <c r="G134" s="1591"/>
      <c r="H134" s="1591"/>
    </row>
    <row r="135" spans="1:8">
      <c r="A135" s="1591"/>
      <c r="B135" s="1591"/>
      <c r="C135" s="1591"/>
      <c r="D135" s="1591"/>
      <c r="E135" s="1591"/>
      <c r="F135" s="1591"/>
      <c r="G135" s="1591"/>
      <c r="H135" s="1591"/>
    </row>
    <row r="136" spans="1:8">
      <c r="A136" s="1591"/>
      <c r="B136" s="1591"/>
      <c r="C136" s="1591"/>
      <c r="D136" s="1591"/>
      <c r="E136" s="1591"/>
      <c r="F136" s="1591"/>
      <c r="G136" s="1591"/>
      <c r="H136" s="1591"/>
    </row>
    <row r="137" spans="1:8">
      <c r="A137" s="1591"/>
      <c r="B137" s="1591"/>
      <c r="C137" s="1591"/>
      <c r="D137" s="1591"/>
      <c r="E137" s="1591"/>
      <c r="F137" s="1591"/>
      <c r="G137" s="1591"/>
      <c r="H137" s="1591"/>
    </row>
    <row r="138" spans="1:8">
      <c r="A138" s="1591"/>
      <c r="B138" s="1591"/>
      <c r="C138" s="1591"/>
      <c r="D138" s="1591"/>
      <c r="E138" s="1591"/>
      <c r="F138" s="1591"/>
      <c r="G138" s="1591"/>
      <c r="H138" s="1591"/>
    </row>
    <row r="139" spans="1:8">
      <c r="A139" s="1705"/>
      <c r="B139" s="1705"/>
      <c r="C139" s="1705"/>
      <c r="D139" s="1705"/>
      <c r="E139" s="1705"/>
      <c r="F139" s="1705"/>
      <c r="G139" s="1647"/>
      <c r="H139" s="1647"/>
    </row>
    <row r="140" spans="1:8">
      <c r="A140" s="1705"/>
      <c r="B140" s="1705"/>
      <c r="C140" s="1705"/>
      <c r="D140" s="1705"/>
      <c r="E140" s="1705"/>
      <c r="F140" s="1705"/>
      <c r="G140" s="1647"/>
      <c r="H140" s="1647"/>
    </row>
    <row r="141" spans="1:8">
      <c r="A141" s="1705"/>
      <c r="B141" s="1705"/>
      <c r="C141" s="1705"/>
      <c r="D141" s="1705"/>
      <c r="E141" s="1705"/>
      <c r="F141" s="1705"/>
      <c r="G141" s="1647"/>
      <c r="H141" s="1647"/>
    </row>
    <row r="142" spans="1:8">
      <c r="A142" s="1705"/>
      <c r="B142" s="1705"/>
      <c r="C142" s="1705"/>
      <c r="D142" s="1705"/>
      <c r="E142" s="1705"/>
      <c r="F142" s="1705"/>
      <c r="G142" s="1647"/>
      <c r="H142" s="1647"/>
    </row>
    <row r="143" spans="1:8">
      <c r="A143" s="1705"/>
      <c r="B143" s="1705"/>
      <c r="C143" s="1705"/>
      <c r="D143" s="1705"/>
      <c r="E143" s="1705"/>
      <c r="F143" s="1705"/>
      <c r="G143" s="1647"/>
      <c r="H143" s="1647"/>
    </row>
    <row r="144" spans="1:8">
      <c r="A144" s="1705"/>
      <c r="B144" s="1591"/>
      <c r="C144" s="1705"/>
      <c r="D144" s="1705"/>
      <c r="E144" s="1705"/>
      <c r="F144" s="1705"/>
      <c r="G144" s="1647"/>
      <c r="H144" s="1647"/>
    </row>
    <row r="145" spans="1:8">
      <c r="A145" s="1705"/>
      <c r="B145" s="1591"/>
      <c r="C145" s="1705"/>
      <c r="D145" s="1705"/>
      <c r="E145" s="1705"/>
      <c r="F145" s="1705"/>
      <c r="G145" s="1647"/>
      <c r="H145" s="1647"/>
    </row>
    <row r="146" spans="1:8">
      <c r="A146" s="1705"/>
      <c r="B146" s="1591"/>
      <c r="C146" s="1705"/>
      <c r="D146" s="1705"/>
      <c r="E146" s="1705"/>
      <c r="F146" s="1705"/>
      <c r="G146" s="1647"/>
      <c r="H146" s="1647"/>
    </row>
    <row r="147" spans="1:8">
      <c r="A147" s="1705"/>
      <c r="B147" s="1591"/>
      <c r="C147" s="1705"/>
      <c r="D147" s="1705"/>
      <c r="E147" s="1705"/>
      <c r="F147" s="1705"/>
      <c r="G147" s="1647"/>
      <c r="H147" s="1647"/>
    </row>
    <row r="148" spans="1:8">
      <c r="A148" s="1705"/>
      <c r="B148" s="1591"/>
      <c r="C148" s="1705"/>
      <c r="D148" s="1705"/>
      <c r="E148" s="1705"/>
      <c r="F148" s="1705"/>
      <c r="G148" s="1647"/>
      <c r="H148" s="1647"/>
    </row>
    <row r="149" spans="1:8">
      <c r="A149" s="1705"/>
      <c r="B149" s="1591"/>
      <c r="C149" s="1705"/>
      <c r="D149" s="1705"/>
      <c r="E149" s="1705"/>
      <c r="F149" s="1705"/>
      <c r="G149" s="1647"/>
      <c r="H149" s="1647"/>
    </row>
    <row r="150" spans="1:8">
      <c r="A150" s="1705"/>
      <c r="B150" s="1591"/>
      <c r="C150" s="1705"/>
      <c r="D150" s="1705"/>
      <c r="E150" s="1705"/>
      <c r="F150" s="1705"/>
      <c r="G150" s="1647"/>
      <c r="H150" s="1647"/>
    </row>
    <row r="151" spans="1:8">
      <c r="A151" s="1705"/>
      <c r="B151" s="1591"/>
      <c r="C151" s="1705"/>
      <c r="D151" s="1705"/>
      <c r="E151" s="1705"/>
      <c r="F151" s="1705"/>
      <c r="G151" s="1647"/>
      <c r="H151" s="1647"/>
    </row>
    <row r="152" spans="1:8">
      <c r="A152" s="1705"/>
      <c r="B152" s="1591"/>
      <c r="C152" s="1705"/>
      <c r="D152" s="1705"/>
      <c r="E152" s="1705"/>
      <c r="F152" s="1705"/>
      <c r="G152" s="1647"/>
      <c r="H152" s="1647"/>
    </row>
    <row r="153" spans="1:8">
      <c r="A153" s="1705"/>
      <c r="B153" s="1591"/>
      <c r="C153" s="1705"/>
      <c r="D153" s="1705"/>
      <c r="E153" s="1705"/>
      <c r="F153" s="1705"/>
      <c r="G153" s="1705"/>
      <c r="H153" s="1705"/>
    </row>
    <row r="154" spans="1:8">
      <c r="A154" s="1705"/>
      <c r="B154" s="1705"/>
      <c r="C154" s="1705"/>
      <c r="D154" s="1705"/>
      <c r="E154" s="1705"/>
      <c r="F154" s="1705"/>
      <c r="G154" s="1705"/>
      <c r="H154" s="1705"/>
    </row>
    <row r="155" spans="1:8">
      <c r="A155" s="1705"/>
      <c r="B155" s="1705"/>
      <c r="C155" s="1705"/>
      <c r="D155" s="1705"/>
      <c r="E155" s="1705"/>
      <c r="F155" s="1705"/>
      <c r="G155" s="1705"/>
      <c r="H155" s="1705"/>
    </row>
    <row r="156" spans="1:8">
      <c r="A156" s="1705"/>
      <c r="B156" s="1705"/>
      <c r="C156" s="1705"/>
      <c r="D156" s="1705"/>
      <c r="E156" s="1705"/>
      <c r="F156" s="1705"/>
      <c r="G156" s="1705"/>
      <c r="H156" s="1705"/>
    </row>
    <row r="157" spans="1:8">
      <c r="A157" s="1705"/>
      <c r="B157" s="1705"/>
      <c r="C157" s="1705"/>
      <c r="D157" s="1705"/>
      <c r="E157" s="1705"/>
      <c r="F157" s="1705"/>
      <c r="G157" s="1705"/>
      <c r="H157" s="1705"/>
    </row>
    <row r="235" spans="1:4">
      <c r="A235" s="1569"/>
      <c r="B235" s="1807"/>
      <c r="C235" s="1569"/>
      <c r="D235" s="1807"/>
    </row>
  </sheetData>
  <mergeCells count="8">
    <mergeCell ref="B53:G5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view="pageBreakPreview" topLeftCell="A7" zoomScale="60" zoomScaleNormal="100" workbookViewId="0">
      <selection activeCell="H79" sqref="H79"/>
    </sheetView>
  </sheetViews>
  <sheetFormatPr defaultRowHeight="15"/>
  <cols>
    <col min="1" max="1" width="4.6640625" style="1591" customWidth="1"/>
    <col min="2" max="2" width="48.33203125" style="1591" customWidth="1"/>
    <col min="3" max="3" width="21" style="1591" customWidth="1"/>
    <col min="4" max="4" width="17.5546875" style="1591" customWidth="1"/>
    <col min="5" max="5" width="19.109375" style="1591" customWidth="1"/>
    <col min="6" max="6" width="15.44140625" style="1591" customWidth="1"/>
    <col min="7" max="7" width="30.21875" style="1591" customWidth="1"/>
    <col min="8" max="8" width="20.44140625" style="1591" customWidth="1"/>
    <col min="9" max="9" width="17.77734375" style="1591" customWidth="1"/>
    <col min="10" max="10" width="23.109375" style="1591" customWidth="1"/>
    <col min="11" max="11" width="27.77734375" style="1591" customWidth="1"/>
    <col min="12" max="12" width="8.88671875" style="1546" customWidth="1"/>
    <col min="13" max="16384" width="8.88671875" style="1591"/>
  </cols>
  <sheetData>
    <row r="1" spans="1:12" ht="15.75" thickBot="1">
      <c r="A1" s="1808"/>
      <c r="B1" s="1808"/>
      <c r="C1" s="1808"/>
      <c r="D1" s="1808"/>
      <c r="E1" s="1808"/>
      <c r="F1" s="1808"/>
      <c r="G1" s="1808"/>
      <c r="H1" s="1808"/>
      <c r="I1" s="1808"/>
      <c r="J1" s="1808"/>
      <c r="K1" s="1808"/>
      <c r="L1" s="1809"/>
    </row>
    <row r="2" spans="1:12" ht="15.75" thickTop="1">
      <c r="A2" s="1810" t="s">
        <v>3221</v>
      </c>
      <c r="B2" s="1811"/>
      <c r="C2" s="1812" t="s">
        <v>3222</v>
      </c>
      <c r="D2" s="1813" t="s">
        <v>1761</v>
      </c>
      <c r="E2" s="1814" t="s">
        <v>1762</v>
      </c>
      <c r="F2" s="1815"/>
      <c r="G2" s="1810" t="s">
        <v>3221</v>
      </c>
      <c r="H2" s="1816" t="s">
        <v>3222</v>
      </c>
      <c r="I2" s="1816" t="s">
        <v>1761</v>
      </c>
      <c r="J2" s="1813" t="s">
        <v>1762</v>
      </c>
      <c r="K2" s="1812"/>
      <c r="L2" s="1815"/>
    </row>
    <row r="3" spans="1:12">
      <c r="A3" s="1817" t="str">
        <f>'Data Sheet'!C25</f>
        <v xml:space="preserve">Niagara Mohawk Power Corporation </v>
      </c>
      <c r="B3" s="1548"/>
      <c r="C3" s="1818" t="s">
        <v>5060</v>
      </c>
      <c r="D3" s="1577" t="s">
        <v>3240</v>
      </c>
      <c r="E3" s="1819"/>
      <c r="F3" s="1820"/>
      <c r="G3" s="1817" t="str">
        <f>'Data Sheet'!C25</f>
        <v xml:space="preserve">Niagara Mohawk Power Corporation </v>
      </c>
      <c r="H3" s="1821" t="s">
        <v>5060</v>
      </c>
      <c r="I3" s="1821" t="s">
        <v>3240</v>
      </c>
      <c r="J3" s="1577"/>
      <c r="K3" s="1818"/>
      <c r="L3" s="1820"/>
    </row>
    <row r="4" spans="1:12">
      <c r="A4" s="1822" t="s">
        <v>3223</v>
      </c>
      <c r="B4" s="1548"/>
      <c r="C4" s="1818" t="s">
        <v>3224</v>
      </c>
      <c r="D4" s="1608" t="str">
        <f>'Data Sheet'!C40</f>
        <v>May 9, 2016</v>
      </c>
      <c r="E4" s="3060" t="str">
        <f>'Data Sheet'!C38</f>
        <v>December 31, 2015</v>
      </c>
      <c r="F4" s="1824"/>
      <c r="G4" s="1822" t="s">
        <v>3223</v>
      </c>
      <c r="H4" s="1823" t="s">
        <v>3224</v>
      </c>
      <c r="I4" s="1652" t="str">
        <f>'Data Sheet'!C40</f>
        <v>May 9, 2016</v>
      </c>
      <c r="J4" s="3060" t="s">
        <v>6333</v>
      </c>
      <c r="K4" s="1714"/>
      <c r="L4" s="1824"/>
    </row>
    <row r="5" spans="1:12">
      <c r="A5" s="1825" t="s">
        <v>3829</v>
      </c>
      <c r="B5" s="1826"/>
      <c r="C5" s="1826"/>
      <c r="D5" s="1826"/>
      <c r="E5" s="1827"/>
      <c r="F5" s="2473"/>
      <c r="G5" s="1825" t="s">
        <v>3829</v>
      </c>
      <c r="H5" s="1826"/>
      <c r="I5" s="1826"/>
      <c r="J5" s="1826"/>
      <c r="K5" s="1826"/>
      <c r="L5" s="1828"/>
    </row>
    <row r="6" spans="1:12">
      <c r="A6" s="1817" t="s">
        <v>3830</v>
      </c>
      <c r="B6" s="1818"/>
      <c r="C6" s="1818"/>
      <c r="D6" s="1818"/>
      <c r="E6" s="1585"/>
      <c r="F6" s="1820"/>
      <c r="G6" s="1817" t="s">
        <v>3830</v>
      </c>
      <c r="H6" s="1818"/>
      <c r="I6" s="1818"/>
      <c r="J6" s="1818"/>
      <c r="K6" s="1818"/>
      <c r="L6" s="1820"/>
    </row>
    <row r="7" spans="1:12">
      <c r="A7" s="1829" t="s">
        <v>3831</v>
      </c>
      <c r="B7" s="1830"/>
      <c r="C7" s="1830"/>
      <c r="D7" s="1830"/>
      <c r="E7" s="1830"/>
      <c r="F7" s="1831"/>
      <c r="G7" s="1829" t="s">
        <v>3831</v>
      </c>
      <c r="H7" s="1830"/>
      <c r="I7" s="1830"/>
      <c r="J7" s="1830"/>
      <c r="K7" s="1830"/>
      <c r="L7" s="1820"/>
    </row>
    <row r="8" spans="1:12">
      <c r="A8" s="1829" t="s">
        <v>3832</v>
      </c>
      <c r="B8" s="1830"/>
      <c r="C8" s="1830"/>
      <c r="D8" s="1830"/>
      <c r="E8" s="1830"/>
      <c r="F8" s="1831"/>
      <c r="G8" s="1829" t="s">
        <v>3832</v>
      </c>
      <c r="H8" s="1830"/>
      <c r="I8" s="1830"/>
      <c r="J8" s="1830"/>
      <c r="K8" s="1830"/>
      <c r="L8" s="1820"/>
    </row>
    <row r="9" spans="1:12">
      <c r="A9" s="1829" t="s">
        <v>3833</v>
      </c>
      <c r="B9" s="1830"/>
      <c r="C9" s="1830"/>
      <c r="D9" s="1830"/>
      <c r="E9" s="1830"/>
      <c r="F9" s="1831"/>
      <c r="G9" s="1829" t="s">
        <v>3833</v>
      </c>
      <c r="H9" s="1830"/>
      <c r="I9" s="1830"/>
      <c r="J9" s="1830"/>
      <c r="K9" s="1830"/>
      <c r="L9" s="1820"/>
    </row>
    <row r="10" spans="1:12">
      <c r="A10" s="1829"/>
      <c r="B10" s="1830"/>
      <c r="C10" s="1830"/>
      <c r="D10" s="1830"/>
      <c r="E10" s="1830"/>
      <c r="F10" s="1831"/>
      <c r="G10" s="1829"/>
      <c r="H10" s="1830"/>
      <c r="I10" s="1830"/>
      <c r="J10" s="1830"/>
      <c r="K10" s="1830"/>
      <c r="L10" s="1820"/>
    </row>
    <row r="11" spans="1:12">
      <c r="A11" s="1829"/>
      <c r="B11" s="1830"/>
      <c r="C11" s="1830"/>
      <c r="D11" s="1830"/>
      <c r="E11" s="1830"/>
      <c r="F11" s="1831"/>
      <c r="G11" s="1829"/>
      <c r="H11" s="1830"/>
      <c r="I11" s="1830"/>
      <c r="J11" s="1830"/>
      <c r="K11" s="1830"/>
      <c r="L11" s="1820"/>
    </row>
    <row r="12" spans="1:12">
      <c r="A12" s="1817"/>
      <c r="B12" s="1818"/>
      <c r="C12" s="1832"/>
      <c r="D12" s="1832"/>
      <c r="E12" s="1832"/>
      <c r="F12" s="1833"/>
      <c r="G12" s="1817"/>
      <c r="H12" s="1714"/>
      <c r="I12" s="1714"/>
      <c r="J12" s="1818"/>
      <c r="K12" s="1714"/>
      <c r="L12" s="1833"/>
    </row>
    <row r="13" spans="1:12">
      <c r="A13" s="1834"/>
      <c r="B13" s="1835"/>
      <c r="C13" s="1836"/>
      <c r="D13" s="1836"/>
      <c r="E13" s="1836"/>
      <c r="F13" s="1837"/>
      <c r="G13" s="2542" t="s">
        <v>3834</v>
      </c>
      <c r="H13" s="1839" t="s">
        <v>3834</v>
      </c>
      <c r="I13" s="1840" t="s">
        <v>3835</v>
      </c>
      <c r="J13" s="1841" t="s">
        <v>4512</v>
      </c>
      <c r="K13" s="1839" t="s">
        <v>2288</v>
      </c>
      <c r="L13" s="1842"/>
    </row>
    <row r="14" spans="1:12">
      <c r="A14" s="1843" t="s">
        <v>1688</v>
      </c>
      <c r="B14" s="1844" t="s">
        <v>1742</v>
      </c>
      <c r="C14" s="1845" t="s">
        <v>3836</v>
      </c>
      <c r="D14" s="1845" t="s">
        <v>3837</v>
      </c>
      <c r="E14" s="1845" t="s">
        <v>3838</v>
      </c>
      <c r="F14" s="1846" t="s">
        <v>2287</v>
      </c>
      <c r="G14" s="1838" t="s">
        <v>3839</v>
      </c>
      <c r="H14" s="1839" t="s">
        <v>3839</v>
      </c>
      <c r="I14" s="1840" t="s">
        <v>3840</v>
      </c>
      <c r="J14" s="1847" t="s">
        <v>3841</v>
      </c>
      <c r="K14" s="1839" t="s">
        <v>3842</v>
      </c>
      <c r="L14" s="1846" t="s">
        <v>1688</v>
      </c>
    </row>
    <row r="15" spans="1:12">
      <c r="A15" s="1838" t="s">
        <v>1691</v>
      </c>
      <c r="B15" s="1844"/>
      <c r="C15" s="1845" t="s">
        <v>3843</v>
      </c>
      <c r="D15" s="1845" t="s">
        <v>3844</v>
      </c>
      <c r="E15" s="1845" t="s">
        <v>3839</v>
      </c>
      <c r="F15" s="1846" t="s">
        <v>305</v>
      </c>
      <c r="G15" s="1838" t="s">
        <v>3845</v>
      </c>
      <c r="H15" s="1839" t="s">
        <v>3846</v>
      </c>
      <c r="I15" s="1840" t="s">
        <v>3847</v>
      </c>
      <c r="J15" s="1847" t="s">
        <v>4511</v>
      </c>
      <c r="K15" s="1839" t="s">
        <v>3848</v>
      </c>
      <c r="L15" s="1846" t="s">
        <v>1691</v>
      </c>
    </row>
    <row r="16" spans="1:12">
      <c r="A16" s="1843"/>
      <c r="B16" s="1844"/>
      <c r="C16" s="1845" t="s">
        <v>3849</v>
      </c>
      <c r="D16" s="1845" t="s">
        <v>3850</v>
      </c>
      <c r="E16" s="1845"/>
      <c r="F16" s="1846"/>
      <c r="G16" s="1848"/>
      <c r="H16" s="1839"/>
      <c r="I16" s="1840" t="s">
        <v>3851</v>
      </c>
      <c r="J16" s="1847"/>
      <c r="K16" s="1839"/>
      <c r="L16" s="1849"/>
    </row>
    <row r="17" spans="1:12">
      <c r="A17" s="1850"/>
      <c r="B17" s="1851" t="s">
        <v>2952</v>
      </c>
      <c r="C17" s="1852" t="s">
        <v>2953</v>
      </c>
      <c r="D17" s="1852" t="s">
        <v>2954</v>
      </c>
      <c r="E17" s="1852" t="s">
        <v>2955</v>
      </c>
      <c r="F17" s="1853" t="s">
        <v>2303</v>
      </c>
      <c r="G17" s="1843" t="s">
        <v>2304</v>
      </c>
      <c r="H17" s="1840" t="s">
        <v>2305</v>
      </c>
      <c r="I17" s="1854" t="s">
        <v>2306</v>
      </c>
      <c r="J17" s="1855" t="s">
        <v>2307</v>
      </c>
      <c r="K17" s="1566" t="s">
        <v>2308</v>
      </c>
      <c r="L17" s="1856"/>
    </row>
    <row r="18" spans="1:12">
      <c r="A18" s="1857">
        <v>1</v>
      </c>
      <c r="B18" s="2856" t="s">
        <v>4725</v>
      </c>
      <c r="C18" s="2857">
        <v>-1878590</v>
      </c>
      <c r="D18" s="2858">
        <v>1338984</v>
      </c>
      <c r="E18" s="1860"/>
      <c r="F18" s="1861"/>
      <c r="G18" s="1862"/>
      <c r="H18" s="1863"/>
      <c r="I18" s="3169">
        <v>-539606</v>
      </c>
      <c r="J18" s="2862"/>
      <c r="K18" s="2863"/>
      <c r="L18" s="1864">
        <v>1</v>
      </c>
    </row>
    <row r="19" spans="1:12" ht="30">
      <c r="A19" s="1857">
        <v>2</v>
      </c>
      <c r="B19" s="2856" t="s">
        <v>4726</v>
      </c>
      <c r="C19" s="2857">
        <v>172614.19999999995</v>
      </c>
      <c r="D19" s="2857">
        <v>-321155.05</v>
      </c>
      <c r="E19" s="1865"/>
      <c r="F19" s="1866"/>
      <c r="G19" s="1867"/>
      <c r="H19" s="1868"/>
      <c r="I19" s="1868">
        <v>-148540.85000000003</v>
      </c>
      <c r="J19" s="2864"/>
      <c r="K19" s="2865"/>
      <c r="L19" s="1870">
        <v>2</v>
      </c>
    </row>
    <row r="20" spans="1:12">
      <c r="A20" s="1857">
        <v>3</v>
      </c>
      <c r="B20" s="2856" t="s">
        <v>4727</v>
      </c>
      <c r="C20" s="2857">
        <v>-538807.51000000024</v>
      </c>
      <c r="D20" s="2857">
        <v>-409309</v>
      </c>
      <c r="E20" s="1871"/>
      <c r="F20" s="1872"/>
      <c r="G20" s="1873"/>
      <c r="H20" s="1874"/>
      <c r="I20" s="1874">
        <v>-948116.51000000024</v>
      </c>
      <c r="J20" s="2866"/>
      <c r="K20" s="2865"/>
      <c r="L20" s="1870">
        <v>3</v>
      </c>
    </row>
    <row r="21" spans="1:12">
      <c r="A21" s="1857">
        <v>4</v>
      </c>
      <c r="B21" s="2856" t="s">
        <v>4728</v>
      </c>
      <c r="C21" s="2857">
        <v>-366193.31000000029</v>
      </c>
      <c r="D21" s="2857">
        <v>-730464.05</v>
      </c>
      <c r="E21" s="1871"/>
      <c r="F21" s="1872"/>
      <c r="G21" s="1873"/>
      <c r="H21" s="1874"/>
      <c r="I21" s="1874">
        <v>-1096657.3600000003</v>
      </c>
      <c r="J21" s="2861">
        <v>218928293</v>
      </c>
      <c r="K21" s="2861">
        <v>217831635.63999999</v>
      </c>
      <c r="L21" s="1870">
        <v>4</v>
      </c>
    </row>
    <row r="22" spans="1:12">
      <c r="A22" s="1857">
        <v>5</v>
      </c>
      <c r="B22" s="2856" t="s">
        <v>4729</v>
      </c>
      <c r="C22" s="2857">
        <v>-2244783.3100000005</v>
      </c>
      <c r="D22" s="2857">
        <v>608519.94999999995</v>
      </c>
      <c r="E22" s="1871"/>
      <c r="F22" s="1872"/>
      <c r="G22" s="1873"/>
      <c r="H22" s="1876"/>
      <c r="I22" s="1876">
        <v>-1636263.3600000003</v>
      </c>
      <c r="J22" s="2867"/>
      <c r="K22" s="2868"/>
      <c r="L22" s="1870">
        <v>5</v>
      </c>
    </row>
    <row r="23" spans="1:12" ht="30">
      <c r="A23" s="1857">
        <v>6</v>
      </c>
      <c r="B23" s="2856" t="s">
        <v>4730</v>
      </c>
      <c r="C23" s="2857">
        <v>-2244783.3100000005</v>
      </c>
      <c r="D23" s="2859">
        <v>608519.94999999995</v>
      </c>
      <c r="E23" s="1877"/>
      <c r="F23" s="1878"/>
      <c r="G23" s="1879"/>
      <c r="H23" s="1880"/>
      <c r="I23" s="1880">
        <v>-1636263.3600000003</v>
      </c>
      <c r="J23" s="2869"/>
      <c r="K23" s="2868"/>
      <c r="L23" s="1870">
        <v>6</v>
      </c>
    </row>
    <row r="24" spans="1:12" ht="30">
      <c r="A24" s="1857">
        <v>7</v>
      </c>
      <c r="B24" s="2856" t="s">
        <v>4731</v>
      </c>
      <c r="C24" s="2857">
        <v>-340033.03999999992</v>
      </c>
      <c r="D24" s="2860">
        <v>-85463.830000000031</v>
      </c>
      <c r="E24" s="1882"/>
      <c r="F24" s="1883"/>
      <c r="G24" s="1884"/>
      <c r="H24" s="1885"/>
      <c r="I24" s="1880">
        <v>-425496.86999999994</v>
      </c>
      <c r="J24" s="2870"/>
      <c r="K24" s="2868"/>
      <c r="L24" s="1870">
        <v>7</v>
      </c>
    </row>
    <row r="25" spans="1:12">
      <c r="A25" s="1857">
        <v>8</v>
      </c>
      <c r="B25" s="2856" t="s">
        <v>4732</v>
      </c>
      <c r="C25" s="2857">
        <v>854341.81</v>
      </c>
      <c r="D25" s="2857">
        <v>215736</v>
      </c>
      <c r="E25" s="1865"/>
      <c r="F25" s="1866"/>
      <c r="G25" s="1873"/>
      <c r="H25" s="1886"/>
      <c r="I25" s="1886">
        <v>1070077.81</v>
      </c>
      <c r="J25" s="2871"/>
      <c r="K25" s="2868"/>
      <c r="L25" s="1870">
        <v>8</v>
      </c>
    </row>
    <row r="26" spans="1:12">
      <c r="A26" s="1857">
        <v>9</v>
      </c>
      <c r="B26" s="2856" t="s">
        <v>4733</v>
      </c>
      <c r="C26" s="2857">
        <v>514308.77000000014</v>
      </c>
      <c r="D26" s="2857">
        <v>130272.16999999997</v>
      </c>
      <c r="E26" s="1871"/>
      <c r="F26" s="1872"/>
      <c r="G26" s="1887"/>
      <c r="H26" s="1874"/>
      <c r="I26" s="1874">
        <v>644580.94000000018</v>
      </c>
      <c r="J26" s="2861">
        <v>190178159</v>
      </c>
      <c r="K26" s="2861">
        <v>190822739.94</v>
      </c>
      <c r="L26" s="1870">
        <v>9</v>
      </c>
    </row>
    <row r="27" spans="1:12">
      <c r="A27" s="1857">
        <v>10</v>
      </c>
      <c r="B27" s="2856" t="s">
        <v>4734</v>
      </c>
      <c r="C27" s="2857">
        <v>-1730474.5400000005</v>
      </c>
      <c r="D27" s="2857">
        <v>738792.11999999988</v>
      </c>
      <c r="E27" s="1871"/>
      <c r="F27" s="1872"/>
      <c r="G27" s="1873"/>
      <c r="H27" s="1874"/>
      <c r="I27" s="1874">
        <v>-991682.42000000016</v>
      </c>
      <c r="J27" s="2866"/>
      <c r="K27" s="2865"/>
      <c r="L27" s="1870">
        <v>10</v>
      </c>
    </row>
    <row r="28" spans="1:12">
      <c r="A28" s="1857">
        <v>11</v>
      </c>
      <c r="B28" s="1858"/>
      <c r="C28" s="1859"/>
      <c r="D28" s="1871"/>
      <c r="E28" s="1871"/>
      <c r="F28" s="1872"/>
      <c r="G28" s="1873"/>
      <c r="H28" s="1874"/>
      <c r="I28" s="1874"/>
      <c r="J28" s="1875"/>
      <c r="K28" s="1869">
        <f t="shared" ref="K28:K56" si="0">SUM(C28:J28)</f>
        <v>0</v>
      </c>
      <c r="L28" s="1870">
        <v>11</v>
      </c>
    </row>
    <row r="29" spans="1:12">
      <c r="A29" s="1857">
        <v>12</v>
      </c>
      <c r="B29" s="1858"/>
      <c r="C29" s="1859"/>
      <c r="D29" s="1871"/>
      <c r="E29" s="1871"/>
      <c r="F29" s="1872"/>
      <c r="G29" s="1873"/>
      <c r="H29" s="1874"/>
      <c r="I29" s="1874"/>
      <c r="J29" s="1875"/>
      <c r="K29" s="1869">
        <f t="shared" si="0"/>
        <v>0</v>
      </c>
      <c r="L29" s="1870">
        <v>12</v>
      </c>
    </row>
    <row r="30" spans="1:12">
      <c r="A30" s="1857">
        <v>13</v>
      </c>
      <c r="B30" s="1858"/>
      <c r="C30" s="1859"/>
      <c r="D30" s="1871"/>
      <c r="E30" s="1871"/>
      <c r="F30" s="1872"/>
      <c r="G30" s="1873"/>
      <c r="H30" s="1874"/>
      <c r="I30" s="1874"/>
      <c r="J30" s="1875"/>
      <c r="K30" s="1869">
        <f t="shared" si="0"/>
        <v>0</v>
      </c>
      <c r="L30" s="1870">
        <v>13</v>
      </c>
    </row>
    <row r="31" spans="1:12">
      <c r="A31" s="1857">
        <v>14</v>
      </c>
      <c r="B31" s="1858"/>
      <c r="C31" s="1859"/>
      <c r="D31" s="1871"/>
      <c r="E31" s="1871"/>
      <c r="F31" s="1872"/>
      <c r="G31" s="1873"/>
      <c r="H31" s="1874"/>
      <c r="I31" s="1874"/>
      <c r="J31" s="1875"/>
      <c r="K31" s="1869">
        <f t="shared" si="0"/>
        <v>0</v>
      </c>
      <c r="L31" s="1870">
        <v>14</v>
      </c>
    </row>
    <row r="32" spans="1:12">
      <c r="A32" s="1857">
        <v>15</v>
      </c>
      <c r="B32" s="1858"/>
      <c r="C32" s="1859"/>
      <c r="D32" s="1871"/>
      <c r="E32" s="1871"/>
      <c r="F32" s="1872"/>
      <c r="G32" s="1873"/>
      <c r="H32" s="1876"/>
      <c r="I32" s="1876"/>
      <c r="J32" s="1875"/>
      <c r="K32" s="1869">
        <f t="shared" si="0"/>
        <v>0</v>
      </c>
      <c r="L32" s="1870">
        <v>15</v>
      </c>
    </row>
    <row r="33" spans="1:12">
      <c r="A33" s="1857">
        <v>16</v>
      </c>
      <c r="B33" s="1858"/>
      <c r="C33" s="1859"/>
      <c r="D33" s="1888"/>
      <c r="E33" s="1888"/>
      <c r="F33" s="1889"/>
      <c r="G33" s="1890"/>
      <c r="H33" s="1880"/>
      <c r="I33" s="1881"/>
      <c r="J33" s="1891"/>
      <c r="K33" s="1869">
        <f t="shared" si="0"/>
        <v>0</v>
      </c>
      <c r="L33" s="1870">
        <v>16</v>
      </c>
    </row>
    <row r="34" spans="1:12">
      <c r="A34" s="1857">
        <v>17</v>
      </c>
      <c r="B34" s="1858"/>
      <c r="C34" s="1859"/>
      <c r="D34" s="1888"/>
      <c r="E34" s="1888"/>
      <c r="F34" s="1889"/>
      <c r="G34" s="1892"/>
      <c r="H34" s="1893"/>
      <c r="I34" s="1893"/>
      <c r="J34" s="1891"/>
      <c r="K34" s="1869">
        <f t="shared" si="0"/>
        <v>0</v>
      </c>
      <c r="L34" s="1870">
        <v>17</v>
      </c>
    </row>
    <row r="35" spans="1:12">
      <c r="A35" s="1857">
        <v>18</v>
      </c>
      <c r="B35" s="1858"/>
      <c r="C35" s="1859"/>
      <c r="D35" s="1871"/>
      <c r="E35" s="1871"/>
      <c r="F35" s="1872"/>
      <c r="G35" s="1873"/>
      <c r="H35" s="1874"/>
      <c r="I35" s="1874"/>
      <c r="J35" s="1875"/>
      <c r="K35" s="1869">
        <f t="shared" si="0"/>
        <v>0</v>
      </c>
      <c r="L35" s="1870">
        <v>18</v>
      </c>
    </row>
    <row r="36" spans="1:12">
      <c r="A36" s="1857">
        <v>19</v>
      </c>
      <c r="B36" s="1858"/>
      <c r="C36" s="1859"/>
      <c r="D36" s="1871"/>
      <c r="E36" s="1871"/>
      <c r="F36" s="1872"/>
      <c r="G36" s="1873"/>
      <c r="H36" s="1874"/>
      <c r="I36" s="1874"/>
      <c r="J36" s="1875"/>
      <c r="K36" s="1869">
        <f t="shared" si="0"/>
        <v>0</v>
      </c>
      <c r="L36" s="1870">
        <v>19</v>
      </c>
    </row>
    <row r="37" spans="1:12">
      <c r="A37" s="1857">
        <v>20</v>
      </c>
      <c r="B37" s="1858"/>
      <c r="C37" s="1859"/>
      <c r="D37" s="1871"/>
      <c r="E37" s="1871"/>
      <c r="F37" s="1872"/>
      <c r="G37" s="1873"/>
      <c r="H37" s="1874"/>
      <c r="I37" s="1874"/>
      <c r="J37" s="1875"/>
      <c r="K37" s="1869">
        <f t="shared" si="0"/>
        <v>0</v>
      </c>
      <c r="L37" s="1870">
        <v>20</v>
      </c>
    </row>
    <row r="38" spans="1:12">
      <c r="A38" s="1857">
        <v>21</v>
      </c>
      <c r="B38" s="1858"/>
      <c r="C38" s="1859"/>
      <c r="D38" s="1871"/>
      <c r="E38" s="1871"/>
      <c r="F38" s="1872"/>
      <c r="G38" s="1873"/>
      <c r="H38" s="1874"/>
      <c r="I38" s="1874"/>
      <c r="J38" s="1875"/>
      <c r="K38" s="1869">
        <f t="shared" si="0"/>
        <v>0</v>
      </c>
      <c r="L38" s="1870">
        <v>21</v>
      </c>
    </row>
    <row r="39" spans="1:12">
      <c r="A39" s="1857">
        <v>22</v>
      </c>
      <c r="B39" s="1858"/>
      <c r="C39" s="1859"/>
      <c r="D39" s="1871"/>
      <c r="E39" s="1871"/>
      <c r="F39" s="1872"/>
      <c r="G39" s="1873"/>
      <c r="H39" s="1874"/>
      <c r="I39" s="1874"/>
      <c r="J39" s="1875"/>
      <c r="K39" s="1869">
        <f t="shared" si="0"/>
        <v>0</v>
      </c>
      <c r="L39" s="1870">
        <v>22</v>
      </c>
    </row>
    <row r="40" spans="1:12">
      <c r="A40" s="1857">
        <v>23</v>
      </c>
      <c r="B40" s="1858"/>
      <c r="C40" s="1859"/>
      <c r="D40" s="1871"/>
      <c r="E40" s="1871"/>
      <c r="F40" s="1872"/>
      <c r="G40" s="1873"/>
      <c r="H40" s="1874"/>
      <c r="I40" s="1874"/>
      <c r="J40" s="1875"/>
      <c r="K40" s="1869">
        <f t="shared" si="0"/>
        <v>0</v>
      </c>
      <c r="L40" s="1870">
        <v>23</v>
      </c>
    </row>
    <row r="41" spans="1:12">
      <c r="A41" s="1857">
        <v>24</v>
      </c>
      <c r="B41" s="1858"/>
      <c r="C41" s="1859"/>
      <c r="D41" s="1888"/>
      <c r="E41" s="1888"/>
      <c r="F41" s="1889"/>
      <c r="G41" s="1894"/>
      <c r="H41" s="1877"/>
      <c r="I41" s="1891"/>
      <c r="J41" s="1891"/>
      <c r="K41" s="1869">
        <f t="shared" si="0"/>
        <v>0</v>
      </c>
      <c r="L41" s="1870">
        <v>24</v>
      </c>
    </row>
    <row r="42" spans="1:12">
      <c r="A42" s="1857">
        <v>25</v>
      </c>
      <c r="B42" s="1858"/>
      <c r="C42" s="1859"/>
      <c r="D42" s="1871"/>
      <c r="E42" s="1871"/>
      <c r="F42" s="1872"/>
      <c r="G42" s="1873"/>
      <c r="H42" s="1886"/>
      <c r="I42" s="1874"/>
      <c r="J42" s="1875"/>
      <c r="K42" s="1869">
        <f t="shared" si="0"/>
        <v>0</v>
      </c>
      <c r="L42" s="1870">
        <v>25</v>
      </c>
    </row>
    <row r="43" spans="1:12">
      <c r="A43" s="1857">
        <v>26</v>
      </c>
      <c r="B43" s="1858"/>
      <c r="C43" s="1859"/>
      <c r="D43" s="1871"/>
      <c r="E43" s="1871"/>
      <c r="F43" s="1872"/>
      <c r="G43" s="1873"/>
      <c r="H43" s="1874"/>
      <c r="I43" s="1874"/>
      <c r="J43" s="1875"/>
      <c r="K43" s="1869">
        <f t="shared" si="0"/>
        <v>0</v>
      </c>
      <c r="L43" s="1870">
        <v>26</v>
      </c>
    </row>
    <row r="44" spans="1:12">
      <c r="A44" s="1857">
        <v>27</v>
      </c>
      <c r="B44" s="1858"/>
      <c r="C44" s="1859"/>
      <c r="D44" s="1871"/>
      <c r="E44" s="1871"/>
      <c r="F44" s="1872"/>
      <c r="G44" s="1873"/>
      <c r="H44" s="1874"/>
      <c r="I44" s="1874"/>
      <c r="J44" s="1875"/>
      <c r="K44" s="1869">
        <f t="shared" si="0"/>
        <v>0</v>
      </c>
      <c r="L44" s="1870">
        <v>27</v>
      </c>
    </row>
    <row r="45" spans="1:12">
      <c r="A45" s="1857">
        <v>28</v>
      </c>
      <c r="B45" s="1858"/>
      <c r="C45" s="1859"/>
      <c r="D45" s="1871"/>
      <c r="E45" s="1871"/>
      <c r="F45" s="1872"/>
      <c r="G45" s="1873"/>
      <c r="H45" s="1874"/>
      <c r="I45" s="1874"/>
      <c r="J45" s="1875"/>
      <c r="K45" s="1869">
        <f t="shared" si="0"/>
        <v>0</v>
      </c>
      <c r="L45" s="1870">
        <v>28</v>
      </c>
    </row>
    <row r="46" spans="1:12">
      <c r="A46" s="1857">
        <v>29</v>
      </c>
      <c r="B46" s="1858"/>
      <c r="C46" s="1859"/>
      <c r="D46" s="1871"/>
      <c r="E46" s="1871"/>
      <c r="F46" s="1872"/>
      <c r="G46" s="1873"/>
      <c r="H46" s="1874"/>
      <c r="I46" s="1874"/>
      <c r="J46" s="1875"/>
      <c r="K46" s="1869">
        <f t="shared" si="0"/>
        <v>0</v>
      </c>
      <c r="L46" s="1870">
        <v>29</v>
      </c>
    </row>
    <row r="47" spans="1:12">
      <c r="A47" s="1857">
        <v>30</v>
      </c>
      <c r="B47" s="1858"/>
      <c r="C47" s="1859"/>
      <c r="D47" s="1871"/>
      <c r="E47" s="1871"/>
      <c r="F47" s="1872"/>
      <c r="G47" s="1873"/>
      <c r="H47" s="1874"/>
      <c r="I47" s="1874"/>
      <c r="J47" s="1875"/>
      <c r="K47" s="1869">
        <f t="shared" si="0"/>
        <v>0</v>
      </c>
      <c r="L47" s="1870">
        <v>30</v>
      </c>
    </row>
    <row r="48" spans="1:12">
      <c r="A48" s="1857">
        <v>31</v>
      </c>
      <c r="B48" s="1858"/>
      <c r="C48" s="1859"/>
      <c r="D48" s="1871"/>
      <c r="E48" s="1871"/>
      <c r="F48" s="1872"/>
      <c r="G48" s="1873"/>
      <c r="H48" s="1874"/>
      <c r="I48" s="1874"/>
      <c r="J48" s="1875"/>
      <c r="K48" s="1869">
        <f t="shared" si="0"/>
        <v>0</v>
      </c>
      <c r="L48" s="1870">
        <v>31</v>
      </c>
    </row>
    <row r="49" spans="1:12">
      <c r="A49" s="1857">
        <v>32</v>
      </c>
      <c r="B49" s="1858"/>
      <c r="C49" s="1859"/>
      <c r="D49" s="1871"/>
      <c r="E49" s="1871"/>
      <c r="F49" s="1872"/>
      <c r="G49" s="1873"/>
      <c r="H49" s="1874"/>
      <c r="I49" s="1874"/>
      <c r="J49" s="1875"/>
      <c r="K49" s="1869">
        <f t="shared" si="0"/>
        <v>0</v>
      </c>
      <c r="L49" s="1870">
        <v>32</v>
      </c>
    </row>
    <row r="50" spans="1:12">
      <c r="A50" s="1857">
        <v>33</v>
      </c>
      <c r="B50" s="1858"/>
      <c r="C50" s="1859"/>
      <c r="D50" s="1888"/>
      <c r="E50" s="1888"/>
      <c r="F50" s="1889"/>
      <c r="G50" s="1894"/>
      <c r="H50" s="1888"/>
      <c r="I50" s="1891"/>
      <c r="J50" s="1891"/>
      <c r="K50" s="1869">
        <f t="shared" si="0"/>
        <v>0</v>
      </c>
      <c r="L50" s="1870">
        <v>33</v>
      </c>
    </row>
    <row r="51" spans="1:12">
      <c r="A51" s="1857">
        <v>34</v>
      </c>
      <c r="B51" s="1858"/>
      <c r="C51" s="1859"/>
      <c r="D51" s="1871"/>
      <c r="E51" s="1871"/>
      <c r="F51" s="1872"/>
      <c r="G51" s="1873"/>
      <c r="H51" s="1874"/>
      <c r="I51" s="1874"/>
      <c r="J51" s="1875"/>
      <c r="K51" s="1869">
        <f t="shared" si="0"/>
        <v>0</v>
      </c>
      <c r="L51" s="1870">
        <v>34</v>
      </c>
    </row>
    <row r="52" spans="1:12">
      <c r="A52" s="1857">
        <v>35</v>
      </c>
      <c r="B52" s="1858"/>
      <c r="C52" s="1859"/>
      <c r="D52" s="1871"/>
      <c r="E52" s="1871"/>
      <c r="F52" s="1872"/>
      <c r="G52" s="1873"/>
      <c r="H52" s="1874"/>
      <c r="I52" s="1874"/>
      <c r="J52" s="1875"/>
      <c r="K52" s="1869">
        <f t="shared" si="0"/>
        <v>0</v>
      </c>
      <c r="L52" s="1870">
        <v>35</v>
      </c>
    </row>
    <row r="53" spans="1:12">
      <c r="A53" s="1857">
        <v>36</v>
      </c>
      <c r="B53" s="1858"/>
      <c r="C53" s="1859"/>
      <c r="D53" s="1871"/>
      <c r="E53" s="1871"/>
      <c r="F53" s="1872"/>
      <c r="G53" s="1873"/>
      <c r="H53" s="1874"/>
      <c r="I53" s="1874"/>
      <c r="J53" s="1875"/>
      <c r="K53" s="1869">
        <f t="shared" si="0"/>
        <v>0</v>
      </c>
      <c r="L53" s="1870">
        <v>36</v>
      </c>
    </row>
    <row r="54" spans="1:12">
      <c r="A54" s="1857">
        <v>37</v>
      </c>
      <c r="B54" s="1858"/>
      <c r="C54" s="1859"/>
      <c r="D54" s="1871"/>
      <c r="E54" s="1871"/>
      <c r="F54" s="1872"/>
      <c r="G54" s="1873"/>
      <c r="H54" s="1874"/>
      <c r="I54" s="1874"/>
      <c r="J54" s="1875"/>
      <c r="K54" s="1869">
        <f t="shared" si="0"/>
        <v>0</v>
      </c>
      <c r="L54" s="1870">
        <v>37</v>
      </c>
    </row>
    <row r="55" spans="1:12">
      <c r="A55" s="1857">
        <v>38</v>
      </c>
      <c r="B55" s="1858"/>
      <c r="C55" s="1859"/>
      <c r="D55" s="1871"/>
      <c r="E55" s="1871"/>
      <c r="F55" s="1872"/>
      <c r="G55" s="1873"/>
      <c r="H55" s="1874"/>
      <c r="I55" s="1874"/>
      <c r="J55" s="1875"/>
      <c r="K55" s="1869">
        <f t="shared" si="0"/>
        <v>0</v>
      </c>
      <c r="L55" s="1870">
        <v>38</v>
      </c>
    </row>
    <row r="56" spans="1:12" ht="15.75" thickBot="1">
      <c r="A56" s="1895">
        <v>39</v>
      </c>
      <c r="B56" s="1896"/>
      <c r="C56" s="1897"/>
      <c r="D56" s="1898"/>
      <c r="E56" s="1898"/>
      <c r="F56" s="1899"/>
      <c r="G56" s="1900"/>
      <c r="H56" s="1901"/>
      <c r="I56" s="1901"/>
      <c r="J56" s="1902"/>
      <c r="K56" s="1897">
        <f t="shared" si="0"/>
        <v>0</v>
      </c>
      <c r="L56" s="1903">
        <v>39</v>
      </c>
    </row>
    <row r="57" spans="1:12" ht="15.75" thickTop="1">
      <c r="A57" s="1818"/>
      <c r="B57" s="1818"/>
      <c r="C57" s="1818"/>
      <c r="D57" s="1904"/>
      <c r="E57" s="1904"/>
      <c r="F57" s="1904"/>
      <c r="G57" s="1904"/>
      <c r="H57" s="1904"/>
      <c r="I57" s="1904"/>
      <c r="J57" s="1904"/>
      <c r="K57" s="1569"/>
      <c r="L57" s="1569"/>
    </row>
    <row r="58" spans="1:12">
      <c r="A58" s="1569" t="s">
        <v>4604</v>
      </c>
      <c r="B58" s="1569"/>
      <c r="C58" s="1569"/>
      <c r="D58" s="1569"/>
      <c r="E58" s="1569"/>
      <c r="F58" s="1569"/>
      <c r="G58" s="1569" t="s">
        <v>4604</v>
      </c>
      <c r="H58" s="1569"/>
      <c r="I58" s="1569"/>
      <c r="J58" s="1569"/>
      <c r="K58" s="1569"/>
      <c r="L58" s="1569"/>
    </row>
    <row r="59" spans="1:12">
      <c r="A59" s="1584" t="s">
        <v>3852</v>
      </c>
      <c r="B59" s="1584"/>
      <c r="C59" s="1584"/>
      <c r="D59" s="1584"/>
      <c r="E59" s="1584"/>
      <c r="F59" s="1584"/>
      <c r="G59" s="1584" t="s">
        <v>3853</v>
      </c>
      <c r="H59" s="1584"/>
      <c r="I59" s="1584"/>
      <c r="J59" s="1584"/>
      <c r="K59" s="1584"/>
      <c r="L59" s="1584"/>
    </row>
    <row r="60" spans="1:12">
      <c r="L60" s="1569"/>
    </row>
    <row r="61" spans="1:12">
      <c r="L61" s="1818"/>
    </row>
    <row r="62" spans="1:12">
      <c r="L62" s="1818"/>
    </row>
    <row r="63" spans="1:12">
      <c r="L63" s="1818"/>
    </row>
    <row r="64" spans="1:12">
      <c r="L64" s="1818"/>
    </row>
    <row r="65" spans="11:12">
      <c r="L65" s="1839"/>
    </row>
    <row r="66" spans="11:12">
      <c r="L66" s="1839"/>
    </row>
    <row r="67" spans="11:12">
      <c r="L67" s="1839"/>
    </row>
    <row r="68" spans="11:12">
      <c r="L68" s="1839"/>
    </row>
    <row r="69" spans="11:12">
      <c r="L69" s="1839"/>
    </row>
    <row r="70" spans="11:12">
      <c r="L70" s="1839"/>
    </row>
    <row r="71" spans="11:12">
      <c r="K71" s="1905"/>
      <c r="L71" s="1839"/>
    </row>
    <row r="72" spans="11:12">
      <c r="L72" s="1839"/>
    </row>
    <row r="73" spans="11:12">
      <c r="L73" s="1839"/>
    </row>
    <row r="74" spans="11:12">
      <c r="L74" s="1839"/>
    </row>
    <row r="75" spans="11:12">
      <c r="L75" s="1839"/>
    </row>
    <row r="76" spans="11:12">
      <c r="L76" s="1839"/>
    </row>
    <row r="77" spans="11:12">
      <c r="L77" s="1839"/>
    </row>
    <row r="78" spans="11:12">
      <c r="L78" s="1839"/>
    </row>
    <row r="79" spans="11:12">
      <c r="L79" s="1839"/>
    </row>
    <row r="80" spans="11:12">
      <c r="L80" s="1839"/>
    </row>
    <row r="81" spans="12:12">
      <c r="L81" s="1839"/>
    </row>
    <row r="82" spans="12:12">
      <c r="L82" s="1839"/>
    </row>
    <row r="83" spans="12:12">
      <c r="L83" s="1839"/>
    </row>
    <row r="84" spans="12:12">
      <c r="L84" s="1839"/>
    </row>
    <row r="85" spans="12:12">
      <c r="L85" s="1839"/>
    </row>
    <row r="86" spans="12:12">
      <c r="L86" s="1839"/>
    </row>
    <row r="87" spans="12:12">
      <c r="L87" s="1839"/>
    </row>
    <row r="88" spans="12:12">
      <c r="L88" s="1839"/>
    </row>
    <row r="89" spans="12:12">
      <c r="L89" s="1839"/>
    </row>
    <row r="90" spans="12:12">
      <c r="L90" s="1839"/>
    </row>
    <row r="91" spans="12:12">
      <c r="L91" s="1839"/>
    </row>
    <row r="92" spans="12:12">
      <c r="L92" s="1839"/>
    </row>
    <row r="93" spans="12:12">
      <c r="L93" s="1839"/>
    </row>
    <row r="94" spans="12:12">
      <c r="L94" s="1839"/>
    </row>
    <row r="95" spans="12:12">
      <c r="L95" s="1839"/>
    </row>
    <row r="96" spans="12:12">
      <c r="L96" s="1839"/>
    </row>
    <row r="97" spans="12:12">
      <c r="L97" s="1839"/>
    </row>
    <row r="98" spans="12:12">
      <c r="L98" s="1839"/>
    </row>
    <row r="99" spans="12:12">
      <c r="L99" s="1839"/>
    </row>
    <row r="100" spans="12:12">
      <c r="L100" s="1839"/>
    </row>
    <row r="101" spans="12:12">
      <c r="L101" s="1839"/>
    </row>
    <row r="102" spans="12:12">
      <c r="L102" s="1839"/>
    </row>
    <row r="103" spans="12:12">
      <c r="L103" s="1839"/>
    </row>
    <row r="104" spans="12:12">
      <c r="L104" s="1839"/>
    </row>
    <row r="105" spans="12:12">
      <c r="L105" s="1839"/>
    </row>
    <row r="106" spans="12:12">
      <c r="L106" s="1839"/>
    </row>
    <row r="107" spans="12:12">
      <c r="L107" s="1839"/>
    </row>
    <row r="108" spans="12:12">
      <c r="L108" s="1839"/>
    </row>
    <row r="109" spans="12:12">
      <c r="L109" s="1839"/>
    </row>
    <row r="110" spans="12:12">
      <c r="L110" s="1839"/>
    </row>
    <row r="111" spans="12:12">
      <c r="L111" s="1839"/>
    </row>
    <row r="112" spans="12:12">
      <c r="L112" s="1839"/>
    </row>
    <row r="113" spans="12:12">
      <c r="L113" s="1839"/>
    </row>
    <row r="114" spans="12:12">
      <c r="L114" s="1839"/>
    </row>
    <row r="115" spans="12:12">
      <c r="L115" s="1839"/>
    </row>
    <row r="116" spans="12:12">
      <c r="L116" s="1839"/>
    </row>
    <row r="117" spans="12:12">
      <c r="L117" s="1818"/>
    </row>
    <row r="118" spans="12:12">
      <c r="L118" s="1906"/>
    </row>
    <row r="119" spans="12:12">
      <c r="L119" s="1907"/>
    </row>
    <row r="120" spans="12:12">
      <c r="L120" s="1818"/>
    </row>
    <row r="121" spans="12:12">
      <c r="L121" s="1818"/>
    </row>
    <row r="122" spans="12:12">
      <c r="L122" s="1818"/>
    </row>
    <row r="123" spans="12:12">
      <c r="L123" s="1818"/>
    </row>
    <row r="124" spans="12:12">
      <c r="L124" s="1818"/>
    </row>
    <row r="125" spans="12:12">
      <c r="L125" s="1818"/>
    </row>
    <row r="126" spans="12:12">
      <c r="L126" s="1818"/>
    </row>
    <row r="127" spans="12:12">
      <c r="L127" s="1818"/>
    </row>
    <row r="128" spans="12:12">
      <c r="L128" s="1818"/>
    </row>
    <row r="129" spans="12:12">
      <c r="L129" s="1818"/>
    </row>
    <row r="130" spans="12:12">
      <c r="L130" s="1818"/>
    </row>
    <row r="131" spans="12:12">
      <c r="L131" s="1818"/>
    </row>
    <row r="132" spans="12:12">
      <c r="L132" s="1818"/>
    </row>
    <row r="133" spans="12:12">
      <c r="L133" s="1818"/>
    </row>
    <row r="134" spans="12:12">
      <c r="L134" s="1908"/>
    </row>
    <row r="135" spans="12:12">
      <c r="L135" s="1908"/>
    </row>
    <row r="136" spans="12:12">
      <c r="L136" s="1908"/>
    </row>
    <row r="137" spans="12:12">
      <c r="L137" s="1908"/>
    </row>
    <row r="138" spans="12:12">
      <c r="L138" s="1908"/>
    </row>
    <row r="139" spans="12:12">
      <c r="L139" s="1908"/>
    </row>
    <row r="140" spans="12:12">
      <c r="L140" s="1908"/>
    </row>
    <row r="141" spans="12:12">
      <c r="L141" s="1908"/>
    </row>
    <row r="142" spans="12:12">
      <c r="L142" s="1908"/>
    </row>
    <row r="143" spans="12:12">
      <c r="L143" s="1908"/>
    </row>
    <row r="144" spans="12:12">
      <c r="L144" s="1908"/>
    </row>
  </sheetData>
  <pageMargins left="0.7" right="0.7" top="0.75" bottom="0.75" header="0.3" footer="0.3"/>
  <pageSetup scale="59" orientation="portrait" r:id="rId1"/>
  <rowBreaks count="1" manualBreakCount="1">
    <brk id="61" max="16383" man="1"/>
  </rowBreaks>
  <colBreaks count="1" manualBreakCount="1">
    <brk id="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view="pageBreakPreview" colorId="22" zoomScale="67" zoomScaleNormal="80" zoomScaleSheetLayoutView="67" workbookViewId="0">
      <selection activeCell="H79" sqref="H79"/>
    </sheetView>
  </sheetViews>
  <sheetFormatPr defaultColWidth="9.6640625" defaultRowHeight="15"/>
  <cols>
    <col min="1" max="1" width="4.6640625" style="6" customWidth="1"/>
    <col min="2" max="2" width="45.77734375" style="6" customWidth="1"/>
    <col min="3" max="3" width="20.21875" style="6" bestFit="1" customWidth="1"/>
    <col min="4" max="4" width="15" style="6" bestFit="1" customWidth="1"/>
    <col min="5" max="5" width="18.6640625" style="6" customWidth="1"/>
    <col min="6" max="10" width="19.6640625" style="6" customWidth="1"/>
    <col min="11" max="11" width="4.6640625" style="6" customWidth="1"/>
    <col min="12" max="16384" width="9.6640625" style="6"/>
  </cols>
  <sheetData>
    <row r="1" spans="1:11" ht="17.649999999999999" customHeight="1">
      <c r="A1" s="38"/>
      <c r="B1" s="41" t="s">
        <v>1759</v>
      </c>
      <c r="C1" s="40" t="s">
        <v>1306</v>
      </c>
      <c r="D1" s="39" t="s">
        <v>1682</v>
      </c>
      <c r="E1" s="55" t="s">
        <v>1683</v>
      </c>
      <c r="F1" s="38" t="s">
        <v>1759</v>
      </c>
      <c r="G1" s="41"/>
      <c r="H1" s="40" t="s">
        <v>1306</v>
      </c>
      <c r="I1" s="39" t="s">
        <v>1761</v>
      </c>
      <c r="J1" s="41" t="s">
        <v>1762</v>
      </c>
      <c r="K1" s="55"/>
    </row>
    <row r="2" spans="1:11" ht="17.649999999999999" customHeight="1">
      <c r="A2" s="29"/>
      <c r="B2" s="76" t="str">
        <f>'Data Sheet'!$C$25</f>
        <v xml:space="preserve">Niagara Mohawk Power Corporation </v>
      </c>
      <c r="C2" s="43" t="s">
        <v>5119</v>
      </c>
      <c r="D2" s="60" t="s">
        <v>1777</v>
      </c>
      <c r="E2" s="34"/>
      <c r="F2" s="67" t="str">
        <f>'Data Sheet'!$C$25</f>
        <v xml:space="preserve">Niagara Mohawk Power Corporation </v>
      </c>
      <c r="G2" s="25"/>
      <c r="H2" s="43" t="s">
        <v>5119</v>
      </c>
      <c r="I2" s="641" t="s">
        <v>1778</v>
      </c>
      <c r="J2" s="25"/>
      <c r="K2" s="34"/>
    </row>
    <row r="3" spans="1:11" ht="17.649999999999999" customHeight="1">
      <c r="A3" s="32"/>
      <c r="B3" s="33"/>
      <c r="C3" s="45" t="s">
        <v>2924</v>
      </c>
      <c r="D3" s="692" t="str">
        <f>'Data Sheet'!$C$40</f>
        <v>May 9, 2016</v>
      </c>
      <c r="E3" s="106" t="str">
        <f>'Data Sheet'!$C$38</f>
        <v>December 31, 2015</v>
      </c>
      <c r="F3" s="32"/>
      <c r="G3" s="33"/>
      <c r="H3" s="45" t="s">
        <v>2924</v>
      </c>
      <c r="I3" s="692" t="str">
        <f>'Data Sheet'!$C$40</f>
        <v>May 9, 2016</v>
      </c>
      <c r="J3" s="100" t="str">
        <f>'Data Sheet'!$C$38</f>
        <v>December 31, 2015</v>
      </c>
      <c r="K3" s="128"/>
    </row>
    <row r="4" spans="1:11" ht="17.649999999999999" customHeight="1">
      <c r="A4" s="114"/>
      <c r="B4" s="30" t="s">
        <v>2925</v>
      </c>
      <c r="C4" s="30"/>
      <c r="D4" s="30"/>
      <c r="E4" s="31"/>
      <c r="F4" s="114" t="s">
        <v>2926</v>
      </c>
      <c r="G4" s="30"/>
      <c r="H4" s="30"/>
      <c r="I4" s="30"/>
      <c r="J4" s="30"/>
      <c r="K4" s="31"/>
    </row>
    <row r="5" spans="1:11" ht="17.649999999999999" customHeight="1">
      <c r="A5" s="26"/>
      <c r="B5" s="27" t="s">
        <v>2927</v>
      </c>
      <c r="C5" s="27"/>
      <c r="D5" s="27"/>
      <c r="E5" s="28"/>
      <c r="F5" s="26" t="s">
        <v>2927</v>
      </c>
      <c r="G5" s="27"/>
      <c r="H5" s="27"/>
      <c r="I5" s="27"/>
      <c r="J5" s="27"/>
      <c r="K5" s="28"/>
    </row>
    <row r="6" spans="1:11" ht="17.649999999999999" customHeight="1">
      <c r="A6" s="146"/>
      <c r="B6" s="25"/>
      <c r="C6" s="25"/>
      <c r="D6" s="52"/>
      <c r="E6" s="44"/>
      <c r="F6" s="46"/>
      <c r="G6" s="641" t="s">
        <v>2928</v>
      </c>
      <c r="H6" s="641" t="s">
        <v>2928</v>
      </c>
      <c r="I6" s="641" t="s">
        <v>2928</v>
      </c>
      <c r="J6" s="60"/>
      <c r="K6" s="170"/>
    </row>
    <row r="7" spans="1:11" ht="17.649999999999999" customHeight="1">
      <c r="A7" s="146" t="s">
        <v>1688</v>
      </c>
      <c r="B7" s="30" t="s">
        <v>1742</v>
      </c>
      <c r="C7" s="30"/>
      <c r="D7" s="169" t="s">
        <v>2288</v>
      </c>
      <c r="E7" s="170" t="s">
        <v>2929</v>
      </c>
      <c r="F7" s="146" t="s">
        <v>2930</v>
      </c>
      <c r="G7" s="641" t="s">
        <v>2931</v>
      </c>
      <c r="H7" s="641" t="s">
        <v>2931</v>
      </c>
      <c r="I7" s="641" t="s">
        <v>2931</v>
      </c>
      <c r="J7" s="641" t="s">
        <v>3479</v>
      </c>
      <c r="K7" s="170" t="s">
        <v>1688</v>
      </c>
    </row>
    <row r="8" spans="1:11" ht="17.649999999999999" customHeight="1">
      <c r="A8" s="147" t="s">
        <v>1691</v>
      </c>
      <c r="B8" s="27" t="s">
        <v>2952</v>
      </c>
      <c r="C8" s="27"/>
      <c r="D8" s="151" t="s">
        <v>2953</v>
      </c>
      <c r="E8" s="171" t="s">
        <v>2954</v>
      </c>
      <c r="F8" s="147" t="s">
        <v>2955</v>
      </c>
      <c r="G8" s="645" t="s">
        <v>2303</v>
      </c>
      <c r="H8" s="645" t="s">
        <v>2304</v>
      </c>
      <c r="I8" s="645" t="s">
        <v>2305</v>
      </c>
      <c r="J8" s="645" t="s">
        <v>2306</v>
      </c>
      <c r="K8" s="171" t="s">
        <v>1691</v>
      </c>
    </row>
    <row r="9" spans="1:11" ht="17.649999999999999" customHeight="1">
      <c r="A9" s="147" t="s">
        <v>2474</v>
      </c>
      <c r="B9" s="27" t="s">
        <v>2475</v>
      </c>
      <c r="C9" s="27"/>
      <c r="D9" s="172"/>
      <c r="E9" s="173"/>
      <c r="F9" s="174"/>
      <c r="G9" s="175"/>
      <c r="H9" s="175"/>
      <c r="I9" s="175"/>
      <c r="J9" s="176"/>
      <c r="K9" s="171" t="s">
        <v>2474</v>
      </c>
    </row>
    <row r="10" spans="1:11" ht="17.649999999999999" customHeight="1">
      <c r="A10" s="147" t="s">
        <v>2476</v>
      </c>
      <c r="B10" s="787" t="s">
        <v>2932</v>
      </c>
      <c r="C10" s="27"/>
      <c r="D10" s="177"/>
      <c r="E10" s="178"/>
      <c r="F10" s="179"/>
      <c r="G10" s="180"/>
      <c r="H10" s="180"/>
      <c r="I10" s="180"/>
      <c r="J10" s="181"/>
      <c r="K10" s="171" t="s">
        <v>2476</v>
      </c>
    </row>
    <row r="11" spans="1:11" ht="17.649999999999999" customHeight="1">
      <c r="A11" s="147" t="s">
        <v>2478</v>
      </c>
      <c r="B11" s="787" t="s">
        <v>2933</v>
      </c>
      <c r="C11" s="27"/>
      <c r="D11" s="789">
        <f>SUM(E11:J11)</f>
        <v>10263125013</v>
      </c>
      <c r="E11" s="793">
        <v>7839821008</v>
      </c>
      <c r="F11" s="794">
        <v>2086446256</v>
      </c>
      <c r="G11" s="795"/>
      <c r="H11" s="795"/>
      <c r="I11" s="795"/>
      <c r="J11" s="795">
        <v>336857749</v>
      </c>
      <c r="K11" s="171" t="s">
        <v>2478</v>
      </c>
    </row>
    <row r="12" spans="1:11" ht="17.649999999999999" customHeight="1">
      <c r="A12" s="147" t="s">
        <v>2480</v>
      </c>
      <c r="B12" s="787" t="s">
        <v>2934</v>
      </c>
      <c r="C12" s="27"/>
      <c r="D12" s="790">
        <f>SUM(E12:J12)</f>
        <v>0</v>
      </c>
      <c r="E12" s="796"/>
      <c r="F12" s="797"/>
      <c r="G12" s="798" t="s">
        <v>1748</v>
      </c>
      <c r="H12" s="798"/>
      <c r="I12" s="798"/>
      <c r="J12" s="798">
        <v>0</v>
      </c>
      <c r="K12" s="171" t="s">
        <v>2480</v>
      </c>
    </row>
    <row r="13" spans="1:11" ht="17.649999999999999" customHeight="1">
      <c r="A13" s="147" t="s">
        <v>1804</v>
      </c>
      <c r="B13" s="787" t="s">
        <v>2935</v>
      </c>
      <c r="C13" s="27"/>
      <c r="D13" s="790">
        <f>SUM(E13:J13)</f>
        <v>0</v>
      </c>
      <c r="E13" s="796"/>
      <c r="F13" s="797"/>
      <c r="G13" s="798"/>
      <c r="H13" s="798"/>
      <c r="I13" s="798"/>
      <c r="J13" s="798"/>
      <c r="K13" s="171" t="s">
        <v>1804</v>
      </c>
    </row>
    <row r="14" spans="1:11" ht="17.649999999999999" customHeight="1">
      <c r="A14" s="147" t="s">
        <v>1806</v>
      </c>
      <c r="B14" s="787" t="s">
        <v>2936</v>
      </c>
      <c r="C14" s="27"/>
      <c r="D14" s="790">
        <f>SUM(E14:J14)</f>
        <v>825452926</v>
      </c>
      <c r="E14" s="796">
        <v>716437216</v>
      </c>
      <c r="F14" s="797">
        <v>101478026</v>
      </c>
      <c r="G14" s="798"/>
      <c r="H14" s="798"/>
      <c r="I14" s="798"/>
      <c r="J14" s="798">
        <v>7537684</v>
      </c>
      <c r="K14" s="171" t="s">
        <v>1806</v>
      </c>
    </row>
    <row r="15" spans="1:11" ht="17.649999999999999" customHeight="1">
      <c r="A15" s="147" t="s">
        <v>1809</v>
      </c>
      <c r="B15" s="787" t="s">
        <v>2937</v>
      </c>
      <c r="C15" s="27"/>
      <c r="D15" s="790">
        <f>SUM(E15:J15)</f>
        <v>0</v>
      </c>
      <c r="E15" s="796"/>
      <c r="F15" s="797"/>
      <c r="G15" s="798"/>
      <c r="H15" s="798"/>
      <c r="I15" s="798"/>
      <c r="J15" s="798"/>
      <c r="K15" s="171" t="s">
        <v>1809</v>
      </c>
    </row>
    <row r="16" spans="1:11" ht="17.649999999999999" customHeight="1">
      <c r="A16" s="147" t="s">
        <v>1811</v>
      </c>
      <c r="B16" s="787" t="s">
        <v>2938</v>
      </c>
      <c r="C16" s="27"/>
      <c r="D16" s="790">
        <f t="shared" ref="D16:J16" si="0">SUM(D11:D15)</f>
        <v>11088577939</v>
      </c>
      <c r="E16" s="799">
        <f>SUM(E11:E15)</f>
        <v>8556258224</v>
      </c>
      <c r="F16" s="800">
        <f t="shared" si="0"/>
        <v>2187924282</v>
      </c>
      <c r="G16" s="801">
        <f t="shared" si="0"/>
        <v>0</v>
      </c>
      <c r="H16" s="801">
        <f t="shared" si="0"/>
        <v>0</v>
      </c>
      <c r="I16" s="801">
        <f t="shared" si="0"/>
        <v>0</v>
      </c>
      <c r="J16" s="801">
        <f t="shared" si="0"/>
        <v>344395433</v>
      </c>
      <c r="K16" s="171" t="s">
        <v>1811</v>
      </c>
    </row>
    <row r="17" spans="1:11" ht="17.649999999999999" customHeight="1">
      <c r="A17" s="147" t="s">
        <v>1813</v>
      </c>
      <c r="B17" s="787" t="s">
        <v>2939</v>
      </c>
      <c r="C17" s="27"/>
      <c r="D17" s="790">
        <f>SUM(E17:J17)</f>
        <v>3425127</v>
      </c>
      <c r="E17" s="796">
        <v>3425127</v>
      </c>
      <c r="F17" s="797"/>
      <c r="G17" s="798"/>
      <c r="H17" s="798"/>
      <c r="I17" s="798"/>
      <c r="J17" s="798"/>
      <c r="K17" s="171" t="s">
        <v>1813</v>
      </c>
    </row>
    <row r="18" spans="1:11" ht="17.649999999999999" customHeight="1">
      <c r="A18" s="147" t="s">
        <v>1815</v>
      </c>
      <c r="B18" s="787" t="s">
        <v>2940</v>
      </c>
      <c r="C18" s="27"/>
      <c r="D18" s="790">
        <f>SUM(E18:J18)</f>
        <v>0</v>
      </c>
      <c r="E18" s="796"/>
      <c r="F18" s="797"/>
      <c r="G18" s="798"/>
      <c r="H18" s="798"/>
      <c r="I18" s="798"/>
      <c r="J18" s="798"/>
      <c r="K18" s="171" t="s">
        <v>1815</v>
      </c>
    </row>
    <row r="19" spans="1:11" ht="17.649999999999999" customHeight="1">
      <c r="A19" s="147" t="s">
        <v>1817</v>
      </c>
      <c r="B19" s="787" t="s">
        <v>1258</v>
      </c>
      <c r="C19" s="27"/>
      <c r="D19" s="790">
        <f>SUM(E19:J19)</f>
        <v>282212837</v>
      </c>
      <c r="E19" s="796">
        <v>252834863</v>
      </c>
      <c r="F19" s="797">
        <v>24150831</v>
      </c>
      <c r="G19" s="798"/>
      <c r="H19" s="798"/>
      <c r="I19" s="798"/>
      <c r="J19" s="798">
        <v>5227143</v>
      </c>
      <c r="K19" s="171" t="s">
        <v>1817</v>
      </c>
    </row>
    <row r="20" spans="1:11" ht="17.649999999999999" customHeight="1">
      <c r="A20" s="147" t="s">
        <v>1819</v>
      </c>
      <c r="B20" s="787" t="s">
        <v>2941</v>
      </c>
      <c r="C20" s="27"/>
      <c r="D20" s="790">
        <f>SUM(E20:J20)</f>
        <v>0</v>
      </c>
      <c r="E20" s="796"/>
      <c r="F20" s="797"/>
      <c r="G20" s="798"/>
      <c r="H20" s="798"/>
      <c r="I20" s="798"/>
      <c r="J20" s="798"/>
      <c r="K20" s="171" t="s">
        <v>1819</v>
      </c>
    </row>
    <row r="21" spans="1:11" ht="17.649999999999999" customHeight="1">
      <c r="A21" s="147" t="s">
        <v>1821</v>
      </c>
      <c r="B21" s="787" t="s">
        <v>3088</v>
      </c>
      <c r="C21" s="27"/>
      <c r="D21" s="791">
        <f>SUM(D16:D20)</f>
        <v>11374215903</v>
      </c>
      <c r="E21" s="799">
        <f>SUM(E16:E20)</f>
        <v>8812518214</v>
      </c>
      <c r="F21" s="799">
        <f>SUM(F16:F20)</f>
        <v>2212075113</v>
      </c>
      <c r="G21" s="801">
        <f t="shared" ref="G21:I21" si="1">SUM(G16:G20)</f>
        <v>0</v>
      </c>
      <c r="H21" s="801">
        <f t="shared" si="1"/>
        <v>0</v>
      </c>
      <c r="I21" s="801">
        <f t="shared" si="1"/>
        <v>0</v>
      </c>
      <c r="J21" s="799">
        <f>SUM(J16:J20)</f>
        <v>349622576</v>
      </c>
      <c r="K21" s="171" t="s">
        <v>1821</v>
      </c>
    </row>
    <row r="22" spans="1:11" ht="17.649999999999999" customHeight="1">
      <c r="A22" s="147" t="s">
        <v>1823</v>
      </c>
      <c r="B22" s="787" t="s">
        <v>3089</v>
      </c>
      <c r="C22" s="27"/>
      <c r="D22" s="790">
        <f>D42</f>
        <v>3547079386</v>
      </c>
      <c r="E22" s="799">
        <v>2584815074</v>
      </c>
      <c r="F22" s="800">
        <v>808061764</v>
      </c>
      <c r="G22" s="801">
        <f t="shared" ref="G22:I22" si="2">G42</f>
        <v>0</v>
      </c>
      <c r="H22" s="801">
        <f t="shared" si="2"/>
        <v>0</v>
      </c>
      <c r="I22" s="801">
        <f t="shared" si="2"/>
        <v>0</v>
      </c>
      <c r="J22" s="801">
        <v>154202548</v>
      </c>
      <c r="K22" s="171" t="s">
        <v>1823</v>
      </c>
    </row>
    <row r="23" spans="1:11" ht="17.649999999999999" customHeight="1">
      <c r="A23" s="147" t="s">
        <v>1825</v>
      </c>
      <c r="B23" s="787" t="s">
        <v>3090</v>
      </c>
      <c r="C23" s="27"/>
      <c r="D23" s="792">
        <f t="shared" ref="D23:J23" si="3">D21-D22</f>
        <v>7827136517</v>
      </c>
      <c r="E23" s="802">
        <f t="shared" si="3"/>
        <v>6227703140</v>
      </c>
      <c r="F23" s="803">
        <f t="shared" si="3"/>
        <v>1404013349</v>
      </c>
      <c r="G23" s="804">
        <f t="shared" si="3"/>
        <v>0</v>
      </c>
      <c r="H23" s="804">
        <f t="shared" si="3"/>
        <v>0</v>
      </c>
      <c r="I23" s="804">
        <f t="shared" si="3"/>
        <v>0</v>
      </c>
      <c r="J23" s="804">
        <f t="shared" si="3"/>
        <v>195420028</v>
      </c>
      <c r="K23" s="171" t="s">
        <v>1825</v>
      </c>
    </row>
    <row r="24" spans="1:11" ht="17.649999999999999" customHeight="1">
      <c r="A24" s="146" t="s">
        <v>1827</v>
      </c>
      <c r="B24" s="131" t="s">
        <v>3091</v>
      </c>
      <c r="C24" s="25"/>
      <c r="D24" s="183"/>
      <c r="E24" s="184"/>
      <c r="F24" s="185"/>
      <c r="G24" s="186"/>
      <c r="H24" s="186"/>
      <c r="I24" s="186"/>
      <c r="J24" s="187"/>
      <c r="K24" s="170" t="s">
        <v>1827</v>
      </c>
    </row>
    <row r="25" spans="1:11" ht="17.649999999999999" customHeight="1">
      <c r="A25" s="235"/>
      <c r="B25" s="788" t="s">
        <v>3092</v>
      </c>
      <c r="C25" s="33"/>
      <c r="D25" s="183"/>
      <c r="E25" s="184"/>
      <c r="F25" s="185"/>
      <c r="G25" s="186"/>
      <c r="H25" s="186"/>
      <c r="I25" s="186"/>
      <c r="J25" s="187"/>
      <c r="K25" s="171"/>
    </row>
    <row r="26" spans="1:11" ht="17.649999999999999" customHeight="1">
      <c r="A26" s="147" t="s">
        <v>1829</v>
      </c>
      <c r="B26" s="787" t="s">
        <v>3093</v>
      </c>
      <c r="C26" s="27"/>
      <c r="D26" s="188"/>
      <c r="E26" s="189"/>
      <c r="F26" s="190"/>
      <c r="G26" s="191"/>
      <c r="H26" s="191"/>
      <c r="I26" s="191"/>
      <c r="J26" s="192"/>
      <c r="K26" s="171" t="s">
        <v>1829</v>
      </c>
    </row>
    <row r="27" spans="1:11" ht="17.649999999999999" customHeight="1">
      <c r="A27" s="147" t="s">
        <v>1831</v>
      </c>
      <c r="B27" s="787" t="s">
        <v>3094</v>
      </c>
      <c r="C27" s="27"/>
      <c r="D27" s="789">
        <f>SUM(E27:J27)</f>
        <v>3542436153</v>
      </c>
      <c r="E27" s="1267">
        <v>2580394420</v>
      </c>
      <c r="F27" s="1267">
        <v>807839185</v>
      </c>
      <c r="G27" s="1268"/>
      <c r="H27" s="1268"/>
      <c r="I27" s="1268"/>
      <c r="J27" s="1268">
        <v>154202548</v>
      </c>
      <c r="K27" s="171" t="s">
        <v>1831</v>
      </c>
    </row>
    <row r="28" spans="1:11" ht="17.649999999999999" customHeight="1">
      <c r="A28" s="147" t="s">
        <v>1833</v>
      </c>
      <c r="B28" s="787" t="s">
        <v>3095</v>
      </c>
      <c r="C28" s="490"/>
      <c r="D28" s="790">
        <f>SUM(E28:J28)</f>
        <v>0</v>
      </c>
      <c r="E28" s="1269"/>
      <c r="F28" s="1270"/>
      <c r="G28" s="1271"/>
      <c r="H28" s="1271"/>
      <c r="I28" s="1271"/>
      <c r="J28" s="1272"/>
      <c r="K28" s="171" t="s">
        <v>1833</v>
      </c>
    </row>
    <row r="29" spans="1:11" ht="17.649999999999999" customHeight="1">
      <c r="A29" s="147" t="s">
        <v>1835</v>
      </c>
      <c r="B29" s="787" t="s">
        <v>3096</v>
      </c>
      <c r="C29" s="1280"/>
      <c r="D29" s="806">
        <f>SUM(E29:J29)</f>
        <v>0</v>
      </c>
      <c r="E29" s="1273"/>
      <c r="F29" s="1270"/>
      <c r="G29" s="1274"/>
      <c r="H29" s="1274"/>
      <c r="I29" s="1274"/>
      <c r="J29" s="1275"/>
      <c r="K29" s="171" t="s">
        <v>1835</v>
      </c>
    </row>
    <row r="30" spans="1:11" ht="17.649999999999999" customHeight="1">
      <c r="A30" s="147" t="s">
        <v>1837</v>
      </c>
      <c r="B30" s="787" t="s">
        <v>3097</v>
      </c>
      <c r="C30" s="1280"/>
      <c r="D30" s="807">
        <f>SUM(E30:J30)</f>
        <v>3625312</v>
      </c>
      <c r="E30" s="1276">
        <v>3402733</v>
      </c>
      <c r="F30" s="1270">
        <v>222579</v>
      </c>
      <c r="G30" s="1277"/>
      <c r="H30" s="1278"/>
      <c r="I30" s="1278"/>
      <c r="J30" s="1278"/>
      <c r="K30" s="171" t="s">
        <v>1837</v>
      </c>
    </row>
    <row r="31" spans="1:11" ht="17.649999999999999" customHeight="1">
      <c r="A31" s="147" t="s">
        <v>1839</v>
      </c>
      <c r="B31" s="787" t="s">
        <v>3098</v>
      </c>
      <c r="C31" s="1280"/>
      <c r="D31" s="808">
        <f>SUM(D27:D30)</f>
        <v>3546061465</v>
      </c>
      <c r="E31" s="799">
        <f t="shared" ref="E31:J31" si="4">SUM(E27:E30)</f>
        <v>2583797153</v>
      </c>
      <c r="F31" s="800">
        <f t="shared" si="4"/>
        <v>808061764</v>
      </c>
      <c r="G31" s="791">
        <f t="shared" si="4"/>
        <v>0</v>
      </c>
      <c r="H31" s="801">
        <f t="shared" si="4"/>
        <v>0</v>
      </c>
      <c r="I31" s="801">
        <f t="shared" si="4"/>
        <v>0</v>
      </c>
      <c r="J31" s="801">
        <f t="shared" si="4"/>
        <v>154202548</v>
      </c>
      <c r="K31" s="171" t="s">
        <v>1839</v>
      </c>
    </row>
    <row r="32" spans="1:11" ht="17.649999999999999" customHeight="1">
      <c r="A32" s="147" t="s">
        <v>1840</v>
      </c>
      <c r="B32" s="787" t="s">
        <v>2939</v>
      </c>
      <c r="C32" s="1280"/>
      <c r="D32" s="191"/>
      <c r="E32" s="189"/>
      <c r="F32" s="190"/>
      <c r="G32" s="191"/>
      <c r="H32" s="191"/>
      <c r="I32" s="191"/>
      <c r="J32" s="192"/>
      <c r="K32" s="171" t="s">
        <v>1840</v>
      </c>
    </row>
    <row r="33" spans="1:11" ht="17.649999999999999" customHeight="1">
      <c r="A33" s="147" t="s">
        <v>1842</v>
      </c>
      <c r="B33" s="787" t="s">
        <v>3094</v>
      </c>
      <c r="C33" s="490"/>
      <c r="D33" s="790">
        <f>SUM(E33:J33)</f>
        <v>1017921</v>
      </c>
      <c r="E33" s="1276">
        <v>1017921</v>
      </c>
      <c r="F33" s="1270"/>
      <c r="G33" s="1278"/>
      <c r="H33" s="1278"/>
      <c r="I33" s="1278"/>
      <c r="J33" s="1278"/>
      <c r="K33" s="171" t="s">
        <v>1842</v>
      </c>
    </row>
    <row r="34" spans="1:11" ht="17.649999999999999" customHeight="1">
      <c r="A34" s="147" t="s">
        <v>1844</v>
      </c>
      <c r="B34" s="787" t="s">
        <v>3099</v>
      </c>
      <c r="C34" s="27"/>
      <c r="D34" s="790">
        <f>SUM(E34:J34)</f>
        <v>0</v>
      </c>
      <c r="E34" s="1276"/>
      <c r="F34" s="1270"/>
      <c r="G34" s="1278"/>
      <c r="H34" s="1278"/>
      <c r="I34" s="1278"/>
      <c r="J34" s="1278"/>
      <c r="K34" s="171" t="s">
        <v>1844</v>
      </c>
    </row>
    <row r="35" spans="1:11" ht="17.649999999999999" customHeight="1">
      <c r="A35" s="147" t="s">
        <v>1846</v>
      </c>
      <c r="B35" s="787" t="s">
        <v>3100</v>
      </c>
      <c r="C35" s="27"/>
      <c r="D35" s="791">
        <f>SUM(D33:D34)</f>
        <v>1017921</v>
      </c>
      <c r="E35" s="799">
        <f t="shared" ref="E35:J35" si="5">SUM(E33:E34)</f>
        <v>1017921</v>
      </c>
      <c r="F35" s="800">
        <f t="shared" si="5"/>
        <v>0</v>
      </c>
      <c r="G35" s="801">
        <f t="shared" si="5"/>
        <v>0</v>
      </c>
      <c r="H35" s="801">
        <f t="shared" si="5"/>
        <v>0</v>
      </c>
      <c r="I35" s="801">
        <f t="shared" si="5"/>
        <v>0</v>
      </c>
      <c r="J35" s="801">
        <f t="shared" si="5"/>
        <v>0</v>
      </c>
      <c r="K35" s="171" t="s">
        <v>1846</v>
      </c>
    </row>
    <row r="36" spans="1:11" ht="17.649999999999999" customHeight="1">
      <c r="A36" s="147" t="s">
        <v>1848</v>
      </c>
      <c r="B36" s="787" t="s">
        <v>2940</v>
      </c>
      <c r="C36" s="27"/>
      <c r="D36" s="188"/>
      <c r="E36" s="189"/>
      <c r="F36" s="190"/>
      <c r="G36" s="191"/>
      <c r="H36" s="191"/>
      <c r="I36" s="191"/>
      <c r="J36" s="192"/>
      <c r="K36" s="171" t="s">
        <v>1848</v>
      </c>
    </row>
    <row r="37" spans="1:11" ht="17.649999999999999" customHeight="1">
      <c r="A37" s="147" t="s">
        <v>1850</v>
      </c>
      <c r="B37" s="787" t="s">
        <v>3094</v>
      </c>
      <c r="C37" s="27"/>
      <c r="D37" s="790">
        <f>SUM(E37:J37)</f>
        <v>0</v>
      </c>
      <c r="E37" s="1276"/>
      <c r="F37" s="1270"/>
      <c r="G37" s="1278"/>
      <c r="H37" s="1278"/>
      <c r="I37" s="1278"/>
      <c r="J37" s="1278"/>
      <c r="K37" s="171" t="s">
        <v>1850</v>
      </c>
    </row>
    <row r="38" spans="1:11" ht="17.649999999999999" customHeight="1">
      <c r="A38" s="147" t="s">
        <v>1852</v>
      </c>
      <c r="B38" s="787" t="s">
        <v>3101</v>
      </c>
      <c r="C38" s="27"/>
      <c r="D38" s="790">
        <f>SUM(E38:J38)</f>
        <v>0</v>
      </c>
      <c r="E38" s="1276"/>
      <c r="F38" s="1270"/>
      <c r="G38" s="1278"/>
      <c r="H38" s="1278"/>
      <c r="I38" s="1278"/>
      <c r="J38" s="1278"/>
      <c r="K38" s="171" t="s">
        <v>1852</v>
      </c>
    </row>
    <row r="39" spans="1:11" ht="17.649999999999999" customHeight="1">
      <c r="A39" s="147" t="s">
        <v>1854</v>
      </c>
      <c r="B39" s="787" t="s">
        <v>3102</v>
      </c>
      <c r="C39" s="1279"/>
      <c r="D39" s="791">
        <f t="shared" ref="D39:J39" si="6">SUM(D37:D38)</f>
        <v>0</v>
      </c>
      <c r="E39" s="799">
        <f t="shared" si="6"/>
        <v>0</v>
      </c>
      <c r="F39" s="800">
        <f t="shared" si="6"/>
        <v>0</v>
      </c>
      <c r="G39" s="801">
        <f t="shared" si="6"/>
        <v>0</v>
      </c>
      <c r="H39" s="801">
        <f t="shared" si="6"/>
        <v>0</v>
      </c>
      <c r="I39" s="801">
        <f t="shared" si="6"/>
        <v>0</v>
      </c>
      <c r="J39" s="801">
        <f t="shared" si="6"/>
        <v>0</v>
      </c>
      <c r="K39" s="171" t="s">
        <v>1854</v>
      </c>
    </row>
    <row r="40" spans="1:11" ht="17.649999999999999" customHeight="1">
      <c r="A40" s="147" t="s">
        <v>195</v>
      </c>
      <c r="B40" s="787" t="s">
        <v>3103</v>
      </c>
      <c r="C40" s="27"/>
      <c r="D40" s="790">
        <f>SUM(E40:J40)</f>
        <v>0</v>
      </c>
      <c r="E40" s="1273"/>
      <c r="F40" s="1270" t="s">
        <v>1748</v>
      </c>
      <c r="G40" s="1274"/>
      <c r="H40" s="1274"/>
      <c r="I40" s="1274"/>
      <c r="J40" s="1275"/>
      <c r="K40" s="171" t="s">
        <v>195</v>
      </c>
    </row>
    <row r="41" spans="1:11" ht="17.649999999999999" customHeight="1">
      <c r="A41" s="147" t="s">
        <v>197</v>
      </c>
      <c r="B41" s="787" t="s">
        <v>3104</v>
      </c>
      <c r="C41" s="27"/>
      <c r="D41" s="790">
        <f>SUM(E41:J41)</f>
        <v>0</v>
      </c>
      <c r="E41" s="1276"/>
      <c r="F41" s="1270"/>
      <c r="G41" s="1278"/>
      <c r="H41" s="1278"/>
      <c r="I41" s="1278"/>
      <c r="J41" s="1278"/>
      <c r="K41" s="171" t="s">
        <v>197</v>
      </c>
    </row>
    <row r="42" spans="1:11" ht="17.649999999999999" customHeight="1">
      <c r="A42" s="146" t="s">
        <v>199</v>
      </c>
      <c r="B42" s="131" t="s">
        <v>3105</v>
      </c>
      <c r="C42" s="30"/>
      <c r="D42" s="789">
        <f t="shared" ref="D42:J42" si="7">D31+D35+D39+D40+D41</f>
        <v>3547079386</v>
      </c>
      <c r="E42" s="802">
        <f>E31+E35+E39+E40+E41</f>
        <v>2584815074</v>
      </c>
      <c r="F42" s="803">
        <f t="shared" si="7"/>
        <v>808061764</v>
      </c>
      <c r="G42" s="804">
        <f t="shared" si="7"/>
        <v>0</v>
      </c>
      <c r="H42" s="804">
        <f t="shared" si="7"/>
        <v>0</v>
      </c>
      <c r="I42" s="804">
        <f t="shared" si="7"/>
        <v>0</v>
      </c>
      <c r="J42" s="804">
        <f t="shared" si="7"/>
        <v>154202548</v>
      </c>
      <c r="K42" s="170" t="s">
        <v>199</v>
      </c>
    </row>
    <row r="43" spans="1:11" ht="17.649999999999999" customHeight="1">
      <c r="A43" s="147"/>
      <c r="B43" s="787" t="s">
        <v>688</v>
      </c>
      <c r="C43" s="193"/>
      <c r="D43" s="188"/>
      <c r="E43" s="189"/>
      <c r="F43" s="190"/>
      <c r="G43" s="191"/>
      <c r="H43" s="191"/>
      <c r="I43" s="191"/>
      <c r="J43" s="192"/>
      <c r="K43" s="129"/>
    </row>
    <row r="44" spans="1:11">
      <c r="A44" s="29"/>
      <c r="B44" s="30"/>
      <c r="C44" s="30"/>
      <c r="D44" s="143"/>
      <c r="E44" s="154"/>
      <c r="F44" s="29"/>
      <c r="G44" s="30"/>
      <c r="H44" s="30"/>
      <c r="I44" s="30"/>
      <c r="J44" s="143"/>
      <c r="K44" s="154"/>
    </row>
    <row r="45" spans="1:11">
      <c r="A45" s="29"/>
      <c r="B45" s="30"/>
      <c r="C45" s="30"/>
      <c r="D45" s="143"/>
      <c r="E45" s="154"/>
      <c r="F45" s="29"/>
      <c r="G45" s="30"/>
      <c r="H45" s="30"/>
      <c r="I45" s="30"/>
      <c r="J45" s="143"/>
      <c r="K45" s="154"/>
    </row>
    <row r="46" spans="1:11">
      <c r="A46" s="29"/>
      <c r="B46" s="30"/>
      <c r="C46" s="30"/>
      <c r="D46" s="143"/>
      <c r="E46" s="154"/>
      <c r="F46" s="29"/>
      <c r="G46" s="25"/>
      <c r="H46" s="30"/>
      <c r="I46" s="30"/>
      <c r="J46" s="143"/>
      <c r="K46" s="154"/>
    </row>
    <row r="47" spans="1:11">
      <c r="A47" s="29"/>
      <c r="B47" s="25"/>
      <c r="C47" s="30"/>
      <c r="D47" s="143"/>
      <c r="E47" s="154"/>
      <c r="F47" s="29"/>
      <c r="G47" s="25"/>
      <c r="H47" s="30"/>
      <c r="I47" s="30"/>
      <c r="J47" s="143"/>
      <c r="K47" s="154"/>
    </row>
    <row r="48" spans="1:11">
      <c r="A48" s="29"/>
      <c r="B48" s="25"/>
      <c r="C48" s="30"/>
      <c r="D48" s="143"/>
      <c r="E48" s="154"/>
      <c r="F48" s="29"/>
      <c r="G48" s="25"/>
      <c r="H48" s="30"/>
      <c r="I48" s="30"/>
      <c r="J48" s="143"/>
      <c r="K48" s="154"/>
    </row>
    <row r="49" spans="1:11">
      <c r="A49" s="29"/>
      <c r="B49" s="25"/>
      <c r="C49" s="30"/>
      <c r="D49" s="143"/>
      <c r="E49" s="154"/>
      <c r="F49" s="29"/>
      <c r="G49" s="25"/>
      <c r="H49" s="30"/>
      <c r="I49" s="30"/>
      <c r="J49" s="143"/>
      <c r="K49" s="154"/>
    </row>
    <row r="50" spans="1:11">
      <c r="A50" s="29"/>
      <c r="B50" s="25"/>
      <c r="C50" s="30"/>
      <c r="D50" s="143"/>
      <c r="E50" s="154"/>
      <c r="F50" s="29"/>
      <c r="G50" s="25"/>
      <c r="H50" s="30"/>
      <c r="I50" s="30"/>
      <c r="J50" s="143"/>
      <c r="K50" s="154"/>
    </row>
    <row r="51" spans="1:11">
      <c r="A51" s="29"/>
      <c r="B51" s="25"/>
      <c r="C51" s="30"/>
      <c r="D51" s="143"/>
      <c r="E51" s="154"/>
      <c r="F51" s="29"/>
      <c r="G51" s="25"/>
      <c r="H51" s="30"/>
      <c r="I51" s="30"/>
      <c r="J51" s="143"/>
      <c r="K51" s="154"/>
    </row>
    <row r="52" spans="1:11">
      <c r="A52" s="29"/>
      <c r="B52" s="25"/>
      <c r="C52" s="30"/>
      <c r="D52" s="143"/>
      <c r="E52" s="154"/>
      <c r="F52" s="29"/>
      <c r="G52" s="25"/>
      <c r="H52" s="30"/>
      <c r="I52" s="30"/>
      <c r="J52" s="143"/>
      <c r="K52" s="154"/>
    </row>
    <row r="53" spans="1:11">
      <c r="A53" s="29"/>
      <c r="B53" s="25"/>
      <c r="C53" s="30"/>
      <c r="D53" s="143"/>
      <c r="E53" s="154"/>
      <c r="F53" s="29"/>
      <c r="G53" s="25"/>
      <c r="H53" s="30"/>
      <c r="I53" s="30"/>
      <c r="J53" s="143"/>
      <c r="K53" s="154"/>
    </row>
    <row r="54" spans="1:11">
      <c r="A54" s="29"/>
      <c r="B54" s="25"/>
      <c r="C54" s="30"/>
      <c r="D54" s="143"/>
      <c r="E54" s="154"/>
      <c r="F54" s="29"/>
      <c r="G54" s="25"/>
      <c r="H54" s="30"/>
      <c r="I54" s="30"/>
      <c r="J54" s="143"/>
      <c r="K54" s="154"/>
    </row>
    <row r="55" spans="1:11">
      <c r="A55" s="29"/>
      <c r="B55" s="25"/>
      <c r="C55" s="30"/>
      <c r="D55" s="143"/>
      <c r="E55" s="154"/>
      <c r="F55" s="29"/>
      <c r="G55" s="25"/>
      <c r="H55" s="30"/>
      <c r="I55" s="30"/>
      <c r="J55" s="143"/>
      <c r="K55" s="154"/>
    </row>
    <row r="56" spans="1:11" ht="15.75" thickBot="1">
      <c r="A56" s="35"/>
      <c r="B56" s="36"/>
      <c r="C56" s="37"/>
      <c r="D56" s="155"/>
      <c r="E56" s="156"/>
      <c r="F56" s="35"/>
      <c r="G56" s="36"/>
      <c r="H56" s="37"/>
      <c r="I56" s="37"/>
      <c r="J56" s="155"/>
      <c r="K56" s="156"/>
    </row>
    <row r="57" spans="1:11">
      <c r="A57" s="3328" t="s">
        <v>2390</v>
      </c>
      <c r="B57" s="3328"/>
      <c r="C57" s="30"/>
      <c r="D57" s="143"/>
      <c r="E57" s="143"/>
      <c r="F57" s="3328" t="s">
        <v>2390</v>
      </c>
      <c r="G57" s="3328"/>
      <c r="H57" s="30"/>
      <c r="I57" s="30"/>
      <c r="J57" s="143"/>
      <c r="K57" s="143"/>
    </row>
    <row r="58" spans="1:11">
      <c r="A58" s="30" t="s">
        <v>3106</v>
      </c>
      <c r="B58" s="30"/>
      <c r="C58" s="64"/>
      <c r="D58" s="143"/>
      <c r="E58" s="143"/>
      <c r="F58" s="30" t="s">
        <v>3107</v>
      </c>
      <c r="G58" s="30"/>
      <c r="H58" s="64"/>
      <c r="I58" s="30"/>
      <c r="J58" s="143"/>
      <c r="K58" s="143"/>
    </row>
    <row r="59" spans="1:11">
      <c r="A59" s="25"/>
      <c r="B59" s="25"/>
      <c r="C59" s="25"/>
      <c r="D59" s="139"/>
      <c r="E59" s="139"/>
      <c r="F59" s="25"/>
      <c r="G59" s="25"/>
      <c r="H59" s="25"/>
      <c r="I59" s="25"/>
      <c r="J59" s="139"/>
      <c r="K59" s="139"/>
    </row>
    <row r="60" spans="1:11">
      <c r="A60" s="25"/>
      <c r="B60" s="25"/>
      <c r="C60" s="25"/>
      <c r="D60" s="139"/>
      <c r="E60" s="139"/>
      <c r="F60" s="25"/>
      <c r="G60" s="25"/>
      <c r="H60" s="25"/>
      <c r="I60" s="25"/>
      <c r="J60" s="139"/>
      <c r="K60" s="139"/>
    </row>
    <row r="61" spans="1:11">
      <c r="A61" s="25"/>
      <c r="B61" s="25"/>
      <c r="C61" s="25"/>
      <c r="D61" s="139"/>
      <c r="E61" s="139"/>
      <c r="F61" s="25"/>
      <c r="G61" s="25"/>
      <c r="H61" s="25"/>
      <c r="I61" s="25"/>
      <c r="J61" s="139"/>
      <c r="K61" s="139"/>
    </row>
    <row r="62" spans="1:11">
      <c r="A62" s="25"/>
      <c r="B62" s="25"/>
      <c r="C62" s="25"/>
      <c r="D62" s="139"/>
      <c r="E62" s="139"/>
      <c r="F62" s="25"/>
      <c r="G62" s="25"/>
      <c r="H62" s="25"/>
      <c r="I62" s="25"/>
      <c r="J62" s="139"/>
      <c r="K62" s="139"/>
    </row>
    <row r="63" spans="1:11">
      <c r="A63" s="25"/>
      <c r="B63" s="25"/>
      <c r="C63" s="25"/>
      <c r="D63" s="139"/>
      <c r="E63" s="139"/>
      <c r="F63" s="25"/>
      <c r="G63" s="25"/>
      <c r="H63" s="25"/>
      <c r="I63" s="25"/>
      <c r="J63" s="139"/>
      <c r="K63" s="139"/>
    </row>
    <row r="64" spans="1:11">
      <c r="A64" s="25"/>
      <c r="B64" s="25"/>
      <c r="C64" s="25"/>
      <c r="D64" s="139"/>
      <c r="E64" s="139"/>
      <c r="F64" s="25"/>
      <c r="G64" s="25"/>
      <c r="H64" s="25"/>
      <c r="I64" s="25"/>
      <c r="J64" s="139"/>
      <c r="K64" s="139"/>
    </row>
    <row r="65" spans="1:11">
      <c r="A65" s="25"/>
      <c r="B65" s="25"/>
      <c r="C65" s="25"/>
      <c r="D65" s="139"/>
      <c r="E65" s="139"/>
      <c r="F65" s="25"/>
      <c r="G65" s="25"/>
      <c r="H65" s="25"/>
      <c r="I65" s="25"/>
      <c r="J65" s="139"/>
      <c r="K65" s="139"/>
    </row>
    <row r="66" spans="1:11">
      <c r="A66" s="25"/>
      <c r="B66"/>
      <c r="C66" s="25"/>
      <c r="D66" s="139"/>
      <c r="E66" s="139"/>
      <c r="F66" s="25"/>
      <c r="G66" s="25"/>
      <c r="H66" s="25"/>
      <c r="I66" s="25"/>
      <c r="J66" s="139"/>
      <c r="K66" s="139"/>
    </row>
    <row r="67" spans="1:11">
      <c r="A67" s="25"/>
      <c r="B67"/>
      <c r="C67" s="25"/>
      <c r="D67" s="139"/>
      <c r="E67" s="139"/>
      <c r="F67" s="25"/>
      <c r="G67" s="25"/>
      <c r="H67" s="25"/>
      <c r="I67" s="25"/>
      <c r="J67" s="139"/>
      <c r="K67" s="139"/>
    </row>
    <row r="68" spans="1:11">
      <c r="A68" s="25"/>
      <c r="B68"/>
      <c r="C68" s="25"/>
      <c r="D68" s="139"/>
      <c r="E68" s="139"/>
      <c r="F68" s="25"/>
      <c r="G68" s="25"/>
      <c r="H68" s="25"/>
      <c r="I68" s="25"/>
      <c r="J68" s="139"/>
      <c r="K68" s="139"/>
    </row>
    <row r="69" spans="1:11">
      <c r="A69" s="25"/>
      <c r="B69"/>
      <c r="C69" s="25"/>
      <c r="D69" s="25"/>
      <c r="E69" s="25"/>
      <c r="F69" s="25"/>
      <c r="G69" s="25"/>
      <c r="H69" s="25"/>
      <c r="I69" s="25"/>
      <c r="J69" s="25"/>
      <c r="K69" s="25"/>
    </row>
    <row r="70" spans="1:11">
      <c r="A70" s="25"/>
      <c r="B70"/>
      <c r="C70" s="25"/>
      <c r="D70" s="25"/>
      <c r="E70" s="25"/>
      <c r="F70" s="25"/>
      <c r="G70" s="25"/>
      <c r="H70" s="25"/>
      <c r="I70" s="25"/>
      <c r="J70" s="25"/>
      <c r="K70" s="25"/>
    </row>
    <row r="71" spans="1:11">
      <c r="A71" s="25"/>
      <c r="B71"/>
      <c r="C71" s="25"/>
      <c r="D71" s="25"/>
      <c r="E71" s="25"/>
      <c r="F71" s="25"/>
      <c r="G71" s="25"/>
      <c r="H71" s="25"/>
      <c r="I71" s="25"/>
      <c r="J71" s="25"/>
      <c r="K71" s="25"/>
    </row>
    <row r="72" spans="1:11">
      <c r="A72" s="25"/>
      <c r="B72"/>
      <c r="C72" s="25"/>
      <c r="D72" s="25"/>
      <c r="E72" s="25"/>
      <c r="F72" s="25"/>
      <c r="G72" s="25"/>
      <c r="H72" s="25"/>
      <c r="I72" s="25"/>
      <c r="J72" s="25"/>
      <c r="K72" s="25"/>
    </row>
    <row r="73" spans="1:11">
      <c r="B73"/>
    </row>
    <row r="74" spans="1:11">
      <c r="B74"/>
    </row>
    <row r="151" spans="1:7">
      <c r="A151" s="12"/>
      <c r="B151" s="12"/>
      <c r="C151" s="12"/>
      <c r="D151" s="12"/>
      <c r="E151" s="12"/>
      <c r="F151" s="12"/>
      <c r="G151" s="404"/>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52"/>
  <sheetViews>
    <sheetView defaultGridColor="0" view="pageBreakPreview" topLeftCell="A136" colorId="22" zoomScale="61" zoomScaleNormal="73" zoomScaleSheetLayoutView="61" workbookViewId="0">
      <pane xSplit="2" topLeftCell="C1" activePane="topRight" state="frozen"/>
      <selection activeCell="H79" sqref="H79"/>
      <selection pane="topRight" activeCell="H79" sqref="H79"/>
    </sheetView>
  </sheetViews>
  <sheetFormatPr defaultColWidth="9.6640625" defaultRowHeight="15"/>
  <cols>
    <col min="1" max="1" width="4.6640625" style="6" customWidth="1"/>
    <col min="2" max="2" width="62.6640625" style="6" bestFit="1" customWidth="1"/>
    <col min="3" max="3" width="20.5546875" style="6" customWidth="1"/>
    <col min="4" max="5" width="18.6640625" style="6" customWidth="1"/>
    <col min="6" max="6" width="30.77734375" style="6" customWidth="1"/>
    <col min="7" max="8" width="25.6640625" style="6" customWidth="1"/>
    <col min="9" max="9" width="24.88671875" style="6" customWidth="1"/>
    <col min="10" max="16384" width="9.6640625" style="6"/>
  </cols>
  <sheetData>
    <row r="1" spans="1:9" ht="17.649999999999999" customHeight="1">
      <c r="A1" s="38"/>
      <c r="B1" s="39" t="s">
        <v>1759</v>
      </c>
      <c r="C1" s="40" t="s">
        <v>1306</v>
      </c>
      <c r="D1" s="39" t="s">
        <v>1682</v>
      </c>
      <c r="E1" s="55" t="s">
        <v>1683</v>
      </c>
      <c r="F1" s="194" t="s">
        <v>1759</v>
      </c>
      <c r="G1" s="54" t="s">
        <v>1306</v>
      </c>
      <c r="H1" s="40" t="s">
        <v>1762</v>
      </c>
      <c r="I1" s="62" t="s">
        <v>1761</v>
      </c>
    </row>
    <row r="2" spans="1:9" ht="17.649999999999999" customHeight="1">
      <c r="A2" s="29"/>
      <c r="B2" s="76" t="str">
        <f>'Data Sheet'!$C$25</f>
        <v xml:space="preserve">Niagara Mohawk Power Corporation </v>
      </c>
      <c r="C2" s="195" t="s">
        <v>5119</v>
      </c>
      <c r="D2" s="60" t="s">
        <v>1777</v>
      </c>
      <c r="E2" s="196"/>
      <c r="F2" s="75" t="str">
        <f>'Data Sheet'!$C$25</f>
        <v xml:space="preserve">Niagara Mohawk Power Corporation </v>
      </c>
      <c r="G2" s="52" t="s">
        <v>5119</v>
      </c>
      <c r="H2" s="43" t="s">
        <v>3108</v>
      </c>
      <c r="I2" s="197"/>
    </row>
    <row r="3" spans="1:9" ht="17.649999999999999" customHeight="1">
      <c r="A3" s="32"/>
      <c r="B3" s="198"/>
      <c r="C3" s="199" t="s">
        <v>2924</v>
      </c>
      <c r="D3" s="692" t="str">
        <f>'Data Sheet'!$C$40</f>
        <v>May 9, 2016</v>
      </c>
      <c r="E3" s="128" t="str">
        <f>'Data Sheet'!$C$38</f>
        <v>December 31, 2015</v>
      </c>
      <c r="F3" s="32"/>
      <c r="G3" s="112" t="s">
        <v>2924</v>
      </c>
      <c r="H3" s="685" t="str">
        <f>'Data Sheet'!$C$40</f>
        <v>May 9, 2016</v>
      </c>
      <c r="I3" s="106" t="str">
        <f>'Data Sheet'!$C$38</f>
        <v>December 31, 2015</v>
      </c>
    </row>
    <row r="4" spans="1:9" ht="21" customHeight="1">
      <c r="A4" s="26" t="s">
        <v>3109</v>
      </c>
      <c r="B4" s="27"/>
      <c r="C4" s="27"/>
      <c r="D4" s="27"/>
      <c r="E4" s="28"/>
      <c r="F4" s="26" t="s">
        <v>3110</v>
      </c>
      <c r="G4" s="27"/>
      <c r="H4" s="27"/>
      <c r="I4" s="450"/>
    </row>
    <row r="5" spans="1:9" ht="19.899999999999999" customHeight="1">
      <c r="A5" s="200"/>
      <c r="B5" s="115" t="s">
        <v>3111</v>
      </c>
      <c r="C5" s="809" t="s">
        <v>3112</v>
      </c>
      <c r="D5" s="116"/>
      <c r="E5" s="125"/>
      <c r="F5" s="114"/>
      <c r="G5" s="30"/>
      <c r="H5" s="25"/>
      <c r="I5" s="68"/>
    </row>
    <row r="6" spans="1:9" ht="17.649999999999999" customHeight="1">
      <c r="A6" s="200"/>
      <c r="B6" s="115" t="s">
        <v>3113</v>
      </c>
      <c r="C6" s="809" t="s">
        <v>3114</v>
      </c>
      <c r="D6" s="116"/>
      <c r="E6" s="125"/>
      <c r="F6" s="114"/>
      <c r="G6" s="30"/>
      <c r="H6" s="25"/>
      <c r="I6" s="68"/>
    </row>
    <row r="7" spans="1:9" ht="17.649999999999999" customHeight="1">
      <c r="A7" s="200"/>
      <c r="B7" s="115" t="s">
        <v>3115</v>
      </c>
      <c r="C7" s="809" t="s">
        <v>3116</v>
      </c>
      <c r="D7" s="116"/>
      <c r="E7" s="125"/>
      <c r="F7" s="114"/>
      <c r="G7" s="30"/>
      <c r="H7" s="25"/>
      <c r="I7" s="68"/>
    </row>
    <row r="8" spans="1:9" ht="17.649999999999999" customHeight="1">
      <c r="A8" s="201"/>
      <c r="B8" s="119" t="s">
        <v>3117</v>
      </c>
      <c r="C8" s="119" t="s">
        <v>3118</v>
      </c>
      <c r="D8" s="202"/>
      <c r="E8" s="127"/>
      <c r="F8" s="26"/>
      <c r="G8" s="203"/>
      <c r="H8" s="33"/>
      <c r="I8" s="68"/>
    </row>
    <row r="9" spans="1:9" ht="17.649999999999999" customHeight="1">
      <c r="A9" s="29"/>
      <c r="B9" s="47"/>
      <c r="C9" s="30"/>
      <c r="D9" s="56"/>
      <c r="E9" s="648" t="s">
        <v>3119</v>
      </c>
      <c r="F9" s="26" t="s">
        <v>3119</v>
      </c>
      <c r="G9" s="59"/>
      <c r="H9" s="204"/>
      <c r="I9" s="205"/>
    </row>
    <row r="10" spans="1:9" ht="17.649999999999999" customHeight="1">
      <c r="A10" s="46"/>
      <c r="B10" s="30"/>
      <c r="C10" s="30"/>
      <c r="D10" s="56"/>
      <c r="E10" s="34"/>
      <c r="F10" s="114"/>
      <c r="G10" s="56" t="s">
        <v>3120</v>
      </c>
      <c r="H10" s="641" t="s">
        <v>3121</v>
      </c>
      <c r="I10" s="170" t="s">
        <v>1688</v>
      </c>
    </row>
    <row r="11" spans="1:9" ht="17.649999999999999" customHeight="1">
      <c r="A11" s="146" t="s">
        <v>1688</v>
      </c>
      <c r="B11" s="30" t="s">
        <v>3122</v>
      </c>
      <c r="C11" s="30"/>
      <c r="D11" s="206" t="s">
        <v>3123</v>
      </c>
      <c r="E11" s="34"/>
      <c r="F11" s="649" t="s">
        <v>3124</v>
      </c>
      <c r="G11" s="206" t="s">
        <v>3125</v>
      </c>
      <c r="H11" s="641" t="s">
        <v>2473</v>
      </c>
      <c r="I11" s="170" t="s">
        <v>1691</v>
      </c>
    </row>
    <row r="12" spans="1:9" ht="17.649999999999999" customHeight="1">
      <c r="A12" s="146" t="s">
        <v>1691</v>
      </c>
      <c r="B12" s="47"/>
      <c r="C12" s="30"/>
      <c r="D12" s="206" t="s">
        <v>3126</v>
      </c>
      <c r="E12" s="650" t="s">
        <v>3127</v>
      </c>
      <c r="F12" s="114"/>
      <c r="G12" s="206" t="s">
        <v>3128</v>
      </c>
      <c r="H12" s="60"/>
      <c r="I12" s="44"/>
    </row>
    <row r="13" spans="1:9" ht="17.649999999999999" customHeight="1">
      <c r="A13" s="29"/>
      <c r="B13" s="52"/>
      <c r="C13" s="25"/>
      <c r="D13" s="206"/>
      <c r="E13" s="34"/>
      <c r="F13" s="649" t="s">
        <v>2955</v>
      </c>
      <c r="G13" s="206"/>
      <c r="H13" s="60"/>
      <c r="I13" s="44"/>
    </row>
    <row r="14" spans="1:9" ht="17.649999999999999" customHeight="1">
      <c r="A14" s="32"/>
      <c r="B14" s="50" t="s">
        <v>2952</v>
      </c>
      <c r="C14" s="27"/>
      <c r="D14" s="182" t="s">
        <v>2953</v>
      </c>
      <c r="E14" s="648" t="s">
        <v>2954</v>
      </c>
      <c r="F14" s="26"/>
      <c r="G14" s="182" t="s">
        <v>2303</v>
      </c>
      <c r="H14" s="645" t="s">
        <v>2304</v>
      </c>
      <c r="I14" s="129"/>
    </row>
    <row r="15" spans="1:9" ht="17.649999999999999" customHeight="1">
      <c r="A15" s="46"/>
      <c r="B15" s="1281" t="s">
        <v>3129</v>
      </c>
      <c r="C15" s="25"/>
      <c r="D15" s="206"/>
      <c r="E15" s="34"/>
      <c r="F15" s="174"/>
      <c r="G15" s="1290"/>
      <c r="H15" s="206"/>
      <c r="I15" s="44"/>
    </row>
    <row r="16" spans="1:9" ht="17.649999999999999" customHeight="1">
      <c r="A16" s="32">
        <v>1</v>
      </c>
      <c r="B16" s="1282" t="s">
        <v>2963</v>
      </c>
      <c r="C16" s="33"/>
      <c r="D16" s="207"/>
      <c r="E16" s="208"/>
      <c r="F16" s="209"/>
      <c r="G16" s="1291"/>
      <c r="H16" s="792">
        <f>D16+E16-G16</f>
        <v>0</v>
      </c>
      <c r="I16" s="129">
        <v>1</v>
      </c>
    </row>
    <row r="17" spans="1:9" ht="17.649999999999999" customHeight="1">
      <c r="A17" s="49">
        <v>2</v>
      </c>
      <c r="B17" s="1282" t="s">
        <v>2964</v>
      </c>
      <c r="C17" s="33"/>
      <c r="D17" s="1284"/>
      <c r="E17" s="1285"/>
      <c r="F17" s="174"/>
      <c r="G17" s="1291"/>
      <c r="H17" s="791">
        <f>D17+E17-G17</f>
        <v>0</v>
      </c>
      <c r="I17" s="129">
        <v>2</v>
      </c>
    </row>
    <row r="18" spans="1:9" ht="17.649999999999999" customHeight="1">
      <c r="A18" s="49">
        <v>3</v>
      </c>
      <c r="B18" s="1149" t="s">
        <v>2965</v>
      </c>
      <c r="C18" s="27"/>
      <c r="D18" s="210"/>
      <c r="E18" s="219"/>
      <c r="F18" s="211"/>
      <c r="G18" s="1291"/>
      <c r="H18" s="791">
        <f>D18+E18-G18</f>
        <v>0</v>
      </c>
      <c r="I18" s="129">
        <v>3</v>
      </c>
    </row>
    <row r="19" spans="1:9" ht="17.649999999999999" customHeight="1">
      <c r="A19" s="49">
        <v>4</v>
      </c>
      <c r="B19" s="1149" t="s">
        <v>2966</v>
      </c>
      <c r="C19" s="27"/>
      <c r="D19" s="210"/>
      <c r="E19" s="219"/>
      <c r="F19" s="174"/>
      <c r="G19" s="1291"/>
      <c r="H19" s="791">
        <f>D19+E19-G19</f>
        <v>0</v>
      </c>
      <c r="I19" s="129">
        <v>4</v>
      </c>
    </row>
    <row r="20" spans="1:9" ht="17.649999999999999" customHeight="1">
      <c r="A20" s="49">
        <v>5</v>
      </c>
      <c r="B20" s="1149" t="s">
        <v>2967</v>
      </c>
      <c r="C20" s="27"/>
      <c r="D20" s="210"/>
      <c r="E20" s="219"/>
      <c r="F20" s="211"/>
      <c r="G20" s="1291"/>
      <c r="H20" s="791">
        <f>D20+E20-G20</f>
        <v>0</v>
      </c>
      <c r="I20" s="129">
        <v>5</v>
      </c>
    </row>
    <row r="21" spans="1:9" ht="17.649999999999999" customHeight="1">
      <c r="A21" s="49">
        <v>6</v>
      </c>
      <c r="B21" s="1149" t="s">
        <v>2968</v>
      </c>
      <c r="C21" s="27"/>
      <c r="D21" s="148">
        <f>SUM(D16:D20)</f>
        <v>0</v>
      </c>
      <c r="E21" s="212"/>
      <c r="F21" s="174"/>
      <c r="G21" s="213"/>
      <c r="H21" s="791">
        <f>SUM(H16:H20)</f>
        <v>0</v>
      </c>
      <c r="I21" s="129">
        <v>6</v>
      </c>
    </row>
    <row r="22" spans="1:9" ht="17.649999999999999" customHeight="1">
      <c r="A22" s="49">
        <v>7</v>
      </c>
      <c r="B22" s="1149" t="s">
        <v>2969</v>
      </c>
      <c r="C22" s="27"/>
      <c r="D22" s="214"/>
      <c r="E22" s="215"/>
      <c r="F22" s="179"/>
      <c r="G22" s="216"/>
      <c r="H22" s="181"/>
      <c r="I22" s="129">
        <v>7</v>
      </c>
    </row>
    <row r="23" spans="1:9" ht="17.649999999999999" customHeight="1">
      <c r="A23" s="49">
        <v>8</v>
      </c>
      <c r="B23" s="1149" t="s">
        <v>2970</v>
      </c>
      <c r="C23" s="27"/>
      <c r="D23" s="210"/>
      <c r="E23" s="1286"/>
      <c r="F23" s="1292"/>
      <c r="G23" s="210"/>
      <c r="H23" s="791">
        <f>D23+E23-F23-G23</f>
        <v>0</v>
      </c>
      <c r="I23" s="129">
        <v>8</v>
      </c>
    </row>
    <row r="24" spans="1:9" ht="17.649999999999999" customHeight="1">
      <c r="A24" s="49">
        <v>9</v>
      </c>
      <c r="B24" s="1149" t="s">
        <v>2971</v>
      </c>
      <c r="C24" s="27"/>
      <c r="D24" s="210"/>
      <c r="E24" s="1286"/>
      <c r="F24" s="1292"/>
      <c r="G24" s="210"/>
      <c r="H24" s="791">
        <f>D24+E24-F24-G24</f>
        <v>0</v>
      </c>
      <c r="I24" s="129">
        <v>9</v>
      </c>
    </row>
    <row r="25" spans="1:9" ht="17.649999999999999" customHeight="1">
      <c r="A25" s="49">
        <v>10</v>
      </c>
      <c r="B25" s="1149" t="s">
        <v>2972</v>
      </c>
      <c r="C25" s="27"/>
      <c r="D25" s="148">
        <f>D23+D24</f>
        <v>0</v>
      </c>
      <c r="E25" s="1287"/>
      <c r="F25" s="217"/>
      <c r="G25" s="218"/>
      <c r="H25" s="791">
        <f>H23+H24</f>
        <v>0</v>
      </c>
      <c r="I25" s="129">
        <v>10</v>
      </c>
    </row>
    <row r="26" spans="1:9" ht="17.649999999999999" customHeight="1">
      <c r="A26" s="49">
        <v>11</v>
      </c>
      <c r="B26" s="1149" t="s">
        <v>2973</v>
      </c>
      <c r="C26" s="27"/>
      <c r="D26" s="210"/>
      <c r="E26" s="1286"/>
      <c r="F26" s="1292"/>
      <c r="G26" s="210"/>
      <c r="H26" s="791">
        <f>D26+E26-F26-G26</f>
        <v>0</v>
      </c>
      <c r="I26" s="129">
        <v>11</v>
      </c>
    </row>
    <row r="27" spans="1:9" ht="17.649999999999999" customHeight="1">
      <c r="A27" s="49">
        <v>12</v>
      </c>
      <c r="B27" s="1149" t="s">
        <v>2974</v>
      </c>
      <c r="C27" s="27"/>
      <c r="D27" s="210"/>
      <c r="E27" s="1286"/>
      <c r="F27" s="1292"/>
      <c r="G27" s="210"/>
      <c r="H27" s="791">
        <f>D27+E27-F27-G27</f>
        <v>0</v>
      </c>
      <c r="I27" s="129">
        <v>12</v>
      </c>
    </row>
    <row r="28" spans="1:9" ht="17.649999999999999" customHeight="1">
      <c r="A28" s="49">
        <v>13</v>
      </c>
      <c r="B28" s="1149" t="s">
        <v>2975</v>
      </c>
      <c r="C28" s="27"/>
      <c r="D28" s="210"/>
      <c r="E28" s="219"/>
      <c r="F28" s="1293"/>
      <c r="G28" s="210"/>
      <c r="H28" s="791">
        <f>D28+E28-F28-G28</f>
        <v>0</v>
      </c>
      <c r="I28" s="129">
        <v>13</v>
      </c>
    </row>
    <row r="29" spans="1:9" ht="17.649999999999999" customHeight="1">
      <c r="A29" s="46">
        <v>14</v>
      </c>
      <c r="B29" s="1283" t="s">
        <v>2976</v>
      </c>
      <c r="C29" s="30"/>
      <c r="D29" s="220">
        <f>D21+D25+D26+D27-D28</f>
        <v>0</v>
      </c>
      <c r="E29" s="1288"/>
      <c r="F29" s="221"/>
      <c r="G29" s="222"/>
      <c r="H29" s="1294">
        <f>H21+H25+H26+H27-H28</f>
        <v>0</v>
      </c>
      <c r="I29" s="44">
        <v>14</v>
      </c>
    </row>
    <row r="30" spans="1:9" ht="17.649999999999999" customHeight="1">
      <c r="A30" s="130"/>
      <c r="B30" s="1149" t="s">
        <v>2977</v>
      </c>
      <c r="C30" s="27"/>
      <c r="D30" s="148"/>
      <c r="E30" s="1288"/>
      <c r="F30" s="211"/>
      <c r="G30" s="213"/>
      <c r="H30" s="791"/>
      <c r="I30" s="106"/>
    </row>
    <row r="31" spans="1:9" ht="17.649999999999999" customHeight="1">
      <c r="A31" s="49">
        <v>15</v>
      </c>
      <c r="B31" s="1149" t="s">
        <v>2978</v>
      </c>
      <c r="C31" s="27"/>
      <c r="D31" s="210"/>
      <c r="E31" s="1288"/>
      <c r="F31" s="211"/>
      <c r="G31" s="213"/>
      <c r="H31" s="1291"/>
      <c r="I31" s="129">
        <v>15</v>
      </c>
    </row>
    <row r="32" spans="1:9" ht="17.649999999999999" customHeight="1">
      <c r="A32" s="49">
        <v>16</v>
      </c>
      <c r="B32" s="1149" t="s">
        <v>2979</v>
      </c>
      <c r="C32" s="27"/>
      <c r="D32" s="210"/>
      <c r="E32" s="1288"/>
      <c r="F32" s="211"/>
      <c r="G32" s="213"/>
      <c r="H32" s="1291"/>
      <c r="I32" s="129">
        <v>16</v>
      </c>
    </row>
    <row r="33" spans="1:9" ht="17.649999999999999" customHeight="1">
      <c r="A33" s="49">
        <v>17</v>
      </c>
      <c r="B33" s="1149" t="s">
        <v>2980</v>
      </c>
      <c r="C33" s="27"/>
      <c r="D33" s="210"/>
      <c r="E33" s="1289"/>
      <c r="F33" s="179"/>
      <c r="G33" s="218"/>
      <c r="H33" s="1295"/>
      <c r="I33" s="129">
        <v>17</v>
      </c>
    </row>
    <row r="34" spans="1:9" ht="17.649999999999999" customHeight="1">
      <c r="A34" s="49">
        <v>18</v>
      </c>
      <c r="B34" s="1149" t="s">
        <v>2981</v>
      </c>
      <c r="C34" s="27"/>
      <c r="D34" s="210"/>
      <c r="E34" s="1286"/>
      <c r="F34" s="1292"/>
      <c r="G34" s="210"/>
      <c r="H34" s="1295">
        <f>D34+E34-F34-G34</f>
        <v>0</v>
      </c>
      <c r="I34" s="129">
        <v>18</v>
      </c>
    </row>
    <row r="35" spans="1:9" ht="17.649999999999999" customHeight="1">
      <c r="A35" s="49">
        <v>19</v>
      </c>
      <c r="B35" s="1149" t="s">
        <v>2982</v>
      </c>
      <c r="C35" s="27"/>
      <c r="D35" s="210"/>
      <c r="E35" s="1286"/>
      <c r="F35" s="1292"/>
      <c r="G35" s="210"/>
      <c r="H35" s="1295">
        <f>D35+E35-F35-G35</f>
        <v>0</v>
      </c>
      <c r="I35" s="129">
        <v>19</v>
      </c>
    </row>
    <row r="36" spans="1:9" ht="17.649999999999999" customHeight="1">
      <c r="A36" s="49">
        <v>20</v>
      </c>
      <c r="B36" s="1149" t="s">
        <v>2983</v>
      </c>
      <c r="C36" s="27"/>
      <c r="D36" s="210"/>
      <c r="E36" s="1286"/>
      <c r="F36" s="1292"/>
      <c r="G36" s="210"/>
      <c r="H36" s="1295">
        <f>D36+E36-F36-G36</f>
        <v>0</v>
      </c>
      <c r="I36" s="129">
        <v>20</v>
      </c>
    </row>
    <row r="37" spans="1:9" ht="17.649999999999999" customHeight="1">
      <c r="A37" s="49">
        <v>21</v>
      </c>
      <c r="B37" s="1149" t="s">
        <v>2287</v>
      </c>
      <c r="C37" s="27"/>
      <c r="D37" s="210"/>
      <c r="E37" s="1286"/>
      <c r="F37" s="1292"/>
      <c r="G37" s="210"/>
      <c r="H37" s="1295">
        <f>D37+E37-F37-G37</f>
        <v>0</v>
      </c>
      <c r="I37" s="129">
        <v>21</v>
      </c>
    </row>
    <row r="38" spans="1:9" ht="17.649999999999999" customHeight="1">
      <c r="A38" s="46">
        <v>22</v>
      </c>
      <c r="B38" s="1283" t="s">
        <v>2984</v>
      </c>
      <c r="C38" s="30"/>
      <c r="D38" s="220">
        <f>SUM(D35:D37)</f>
        <v>0</v>
      </c>
      <c r="E38" s="1288"/>
      <c r="F38" s="221"/>
      <c r="G38" s="222"/>
      <c r="H38" s="1296">
        <f>SUM(H35:H37)</f>
        <v>0</v>
      </c>
      <c r="I38" s="44">
        <v>22</v>
      </c>
    </row>
    <row r="39" spans="1:9" ht="17.649999999999999" customHeight="1">
      <c r="A39" s="130"/>
      <c r="B39" s="1149" t="s">
        <v>2985</v>
      </c>
      <c r="C39" s="27"/>
      <c r="D39" s="148"/>
      <c r="E39" s="1289"/>
      <c r="F39" s="179"/>
      <c r="G39" s="218"/>
      <c r="H39" s="1295"/>
      <c r="I39" s="106"/>
    </row>
    <row r="40" spans="1:9">
      <c r="A40" s="67"/>
      <c r="B40" s="30"/>
      <c r="C40" s="30"/>
      <c r="D40" s="139"/>
      <c r="E40" s="34"/>
      <c r="F40" s="114"/>
      <c r="G40" s="139"/>
      <c r="H40" s="25"/>
      <c r="I40" s="68"/>
    </row>
    <row r="41" spans="1:9">
      <c r="A41" s="67"/>
      <c r="B41" s="30"/>
      <c r="C41" s="30"/>
      <c r="D41" s="139"/>
      <c r="E41" s="34"/>
      <c r="F41" s="114"/>
      <c r="G41" s="139"/>
      <c r="H41" s="25"/>
      <c r="I41" s="68"/>
    </row>
    <row r="42" spans="1:9">
      <c r="A42" s="29"/>
      <c r="B42" s="30"/>
      <c r="C42" s="30"/>
      <c r="D42" s="139"/>
      <c r="E42" s="34"/>
      <c r="F42" s="114"/>
      <c r="G42" s="139"/>
      <c r="H42" s="25"/>
      <c r="I42" s="68"/>
    </row>
    <row r="43" spans="1:9">
      <c r="A43" s="29"/>
      <c r="B43" s="25"/>
      <c r="C43" s="30"/>
      <c r="D43" s="139"/>
      <c r="E43" s="34"/>
      <c r="F43" s="29"/>
      <c r="G43" s="139"/>
      <c r="H43" s="25"/>
      <c r="I43" s="68"/>
    </row>
    <row r="44" spans="1:9">
      <c r="A44" s="29"/>
      <c r="B44" s="30"/>
      <c r="C44" s="30"/>
      <c r="D44" s="139"/>
      <c r="E44" s="34"/>
      <c r="F44" s="29"/>
      <c r="G44" s="139"/>
      <c r="H44" s="25"/>
      <c r="I44" s="68"/>
    </row>
    <row r="45" spans="1:9">
      <c r="A45" s="29"/>
      <c r="B45" s="25"/>
      <c r="C45" s="30"/>
      <c r="D45" s="139"/>
      <c r="E45" s="34"/>
      <c r="F45" s="114"/>
      <c r="G45" s="139"/>
      <c r="H45" s="25"/>
      <c r="I45" s="68"/>
    </row>
    <row r="46" spans="1:9">
      <c r="A46" s="29"/>
      <c r="B46" s="25"/>
      <c r="C46" s="30"/>
      <c r="D46" s="139"/>
      <c r="E46" s="34"/>
      <c r="F46" s="29"/>
      <c r="G46" s="139"/>
      <c r="H46" s="25"/>
      <c r="I46" s="68"/>
    </row>
    <row r="47" spans="1:9">
      <c r="A47" s="29"/>
      <c r="B47" s="25"/>
      <c r="C47" s="30"/>
      <c r="D47" s="139"/>
      <c r="E47" s="34"/>
      <c r="F47" s="29"/>
      <c r="G47" s="139"/>
      <c r="H47" s="25"/>
      <c r="I47" s="68"/>
    </row>
    <row r="48" spans="1:9">
      <c r="A48" s="29"/>
      <c r="B48" s="25"/>
      <c r="C48" s="30"/>
      <c r="D48" s="139"/>
      <c r="E48" s="34"/>
      <c r="F48" s="29"/>
      <c r="G48" s="139"/>
      <c r="H48" s="25"/>
      <c r="I48" s="68"/>
    </row>
    <row r="49" spans="1:9">
      <c r="A49" s="29"/>
      <c r="B49" s="25"/>
      <c r="C49" s="30"/>
      <c r="D49" s="139"/>
      <c r="E49" s="34"/>
      <c r="F49" s="29"/>
      <c r="G49" s="139"/>
      <c r="H49" s="25"/>
      <c r="I49" s="68"/>
    </row>
    <row r="50" spans="1:9">
      <c r="A50" s="29"/>
      <c r="B50" s="25"/>
      <c r="C50" s="30"/>
      <c r="D50" s="139"/>
      <c r="E50" s="34"/>
      <c r="F50" s="29"/>
      <c r="G50" s="139"/>
      <c r="H50" s="25"/>
      <c r="I50" s="68"/>
    </row>
    <row r="51" spans="1:9">
      <c r="A51" s="29"/>
      <c r="B51" s="25"/>
      <c r="C51" s="30"/>
      <c r="D51" s="139"/>
      <c r="E51" s="34"/>
      <c r="F51" s="29"/>
      <c r="G51" s="139"/>
      <c r="H51" s="25"/>
      <c r="I51" s="68"/>
    </row>
    <row r="52" spans="1:9">
      <c r="A52" s="29"/>
      <c r="B52" s="25"/>
      <c r="C52" s="30"/>
      <c r="D52" s="139"/>
      <c r="E52" s="34"/>
      <c r="F52" s="29"/>
      <c r="G52" s="139"/>
      <c r="H52" s="25"/>
      <c r="I52" s="68"/>
    </row>
    <row r="53" spans="1:9">
      <c r="A53" s="29"/>
      <c r="B53" s="25"/>
      <c r="C53" s="30"/>
      <c r="D53" s="139"/>
      <c r="E53" s="34"/>
      <c r="F53" s="29"/>
      <c r="G53" s="139"/>
      <c r="H53" s="25"/>
      <c r="I53" s="68"/>
    </row>
    <row r="54" spans="1:9" ht="15.75" thickBot="1">
      <c r="A54" s="35"/>
      <c r="B54" s="36"/>
      <c r="C54" s="37"/>
      <c r="D54" s="141"/>
      <c r="E54" s="159"/>
      <c r="F54" s="35"/>
      <c r="G54" s="141"/>
      <c r="H54" s="36"/>
      <c r="I54" s="109"/>
    </row>
    <row r="55" spans="1:9">
      <c r="A55" s="25"/>
      <c r="B55" s="25"/>
      <c r="C55" s="30"/>
      <c r="D55" s="139"/>
      <c r="E55" s="25"/>
      <c r="F55" s="25"/>
      <c r="G55" s="139"/>
      <c r="H55" s="25"/>
    </row>
    <row r="56" spans="1:9">
      <c r="A56" s="12" t="s">
        <v>2390</v>
      </c>
      <c r="B56" s="25"/>
      <c r="C56" s="30"/>
      <c r="D56" s="139"/>
      <c r="E56" s="25"/>
      <c r="F56" s="12" t="s">
        <v>2390</v>
      </c>
      <c r="G56" s="139"/>
      <c r="H56" s="25"/>
    </row>
    <row r="57" spans="1:9">
      <c r="A57" s="30" t="s">
        <v>2986</v>
      </c>
      <c r="B57" s="64"/>
      <c r="C57" s="64"/>
      <c r="D57" s="143"/>
      <c r="E57" s="30"/>
      <c r="F57" s="143" t="s">
        <v>2987</v>
      </c>
      <c r="G57" s="64"/>
      <c r="H57" s="30"/>
      <c r="I57" s="64"/>
    </row>
    <row r="58" spans="1:9">
      <c r="A58" s="25"/>
      <c r="B58" s="25"/>
      <c r="C58" s="25"/>
      <c r="D58" s="139"/>
      <c r="E58" s="25"/>
      <c r="F58" s="25"/>
      <c r="G58" s="139"/>
      <c r="H58" s="25"/>
    </row>
    <row r="59" spans="1:9">
      <c r="A59" s="25"/>
      <c r="B59" s="25"/>
      <c r="C59" s="25"/>
      <c r="D59" s="139"/>
      <c r="E59" s="25"/>
      <c r="F59" s="25"/>
      <c r="G59" s="139"/>
      <c r="H59" s="25"/>
    </row>
    <row r="60" spans="1:9">
      <c r="A60" s="25"/>
      <c r="B60" s="25"/>
      <c r="C60" s="25"/>
      <c r="D60" s="139"/>
      <c r="E60" s="25"/>
      <c r="F60" s="25"/>
      <c r="G60" s="139"/>
      <c r="H60" s="25"/>
    </row>
    <row r="61" spans="1:9">
      <c r="A61" s="25"/>
      <c r="B61" s="25"/>
      <c r="C61" s="25"/>
      <c r="D61" s="139"/>
      <c r="E61" s="25"/>
      <c r="F61" s="25"/>
      <c r="G61" s="139"/>
      <c r="H61" s="25"/>
    </row>
    <row r="62" spans="1:9">
      <c r="A62" s="25"/>
      <c r="B62" s="25"/>
      <c r="C62" s="25"/>
      <c r="D62" s="139"/>
      <c r="E62" s="25"/>
      <c r="F62" s="25"/>
      <c r="G62" s="139"/>
      <c r="H62" s="25"/>
    </row>
    <row r="63" spans="1:9">
      <c r="A63" s="25"/>
      <c r="B63" s="25"/>
      <c r="C63" s="25"/>
      <c r="D63" s="139"/>
      <c r="E63" s="25"/>
      <c r="F63" s="25"/>
      <c r="G63" s="139"/>
      <c r="H63" s="25"/>
    </row>
    <row r="64" spans="1:9">
      <c r="A64" s="25"/>
      <c r="B64" s="25"/>
      <c r="C64" s="25"/>
      <c r="D64" s="139"/>
      <c r="E64" s="25"/>
      <c r="F64" s="25"/>
      <c r="G64" s="139"/>
      <c r="H64" s="25"/>
    </row>
    <row r="65" spans="1:8">
      <c r="A65" s="25"/>
      <c r="B65"/>
      <c r="C65" s="25"/>
      <c r="D65" s="139"/>
      <c r="E65" s="25"/>
      <c r="F65" s="25"/>
      <c r="G65" s="139"/>
      <c r="H65" s="25"/>
    </row>
    <row r="66" spans="1:8">
      <c r="A66" s="25"/>
      <c r="B66"/>
      <c r="C66" s="25"/>
      <c r="D66" s="139"/>
      <c r="E66" s="25"/>
      <c r="F66" s="25"/>
      <c r="G66" s="139"/>
      <c r="H66" s="25"/>
    </row>
    <row r="67" spans="1:8">
      <c r="A67" s="25"/>
      <c r="B67"/>
      <c r="C67" s="25"/>
      <c r="D67" s="139"/>
      <c r="E67" s="25"/>
      <c r="F67" s="25"/>
      <c r="G67" s="139"/>
      <c r="H67" s="25"/>
    </row>
    <row r="68" spans="1:8">
      <c r="A68" s="25"/>
      <c r="B68"/>
      <c r="C68" s="25"/>
      <c r="D68" s="139"/>
      <c r="E68" s="25"/>
      <c r="F68" s="25"/>
      <c r="G68" s="139"/>
      <c r="H68" s="25"/>
    </row>
    <row r="69" spans="1:8">
      <c r="A69" s="25"/>
      <c r="B69"/>
      <c r="C69" s="25"/>
      <c r="D69" s="139"/>
      <c r="E69" s="25"/>
      <c r="F69" s="25"/>
      <c r="G69" s="139"/>
      <c r="H69" s="25"/>
    </row>
    <row r="70" spans="1:8">
      <c r="A70" s="25"/>
      <c r="B70"/>
      <c r="C70" s="25"/>
      <c r="D70" s="25"/>
      <c r="E70" s="25"/>
      <c r="F70" s="25"/>
      <c r="G70" s="25"/>
      <c r="H70" s="25"/>
    </row>
    <row r="71" spans="1:8">
      <c r="A71" s="25"/>
      <c r="B71"/>
      <c r="C71" s="25"/>
      <c r="D71" s="25"/>
      <c r="E71" s="25"/>
      <c r="F71" s="25"/>
      <c r="G71" s="25"/>
      <c r="H71" s="25"/>
    </row>
    <row r="72" spans="1:8">
      <c r="A72" s="25"/>
      <c r="B72"/>
      <c r="C72" s="25"/>
      <c r="D72" s="25"/>
      <c r="E72" s="25"/>
      <c r="F72" s="25"/>
      <c r="G72" s="25"/>
      <c r="H72" s="25"/>
    </row>
    <row r="73" spans="1:8">
      <c r="A73" s="25"/>
      <c r="B73"/>
      <c r="C73" s="25"/>
      <c r="D73" s="25"/>
      <c r="E73" s="25"/>
      <c r="F73" s="25"/>
      <c r="G73" s="25"/>
      <c r="H73" s="25"/>
    </row>
    <row r="74" spans="1:8">
      <c r="A74" s="25"/>
      <c r="B74"/>
      <c r="C74" s="25"/>
      <c r="D74" s="25"/>
      <c r="E74" s="25"/>
      <c r="F74" s="25"/>
      <c r="G74" s="25"/>
      <c r="H74" s="25"/>
    </row>
    <row r="75" spans="1:8">
      <c r="B75"/>
    </row>
    <row r="152" spans="1:6">
      <c r="A152" s="12"/>
      <c r="B152" s="404"/>
      <c r="C152" s="12"/>
      <c r="D152" s="12"/>
      <c r="E152" s="12"/>
      <c r="F152" s="404"/>
    </row>
  </sheetData>
  <printOptions horizontalCentered="1" verticalCentered="1"/>
  <pageMargins left="0.5" right="0.5" top="0.5" bottom="0.5" header="0.5" footer="0.5"/>
  <pageSetup scale="61"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election activeCell="B17" sqref="B17"/>
    </sheetView>
  </sheetViews>
  <sheetFormatPr defaultColWidth="9.6640625" defaultRowHeight="15"/>
  <cols>
    <col min="1" max="1" width="2.6640625" style="6" customWidth="1"/>
    <col min="2" max="2" width="12.6640625" style="6" customWidth="1"/>
    <col min="3" max="3" width="8.6640625" style="6" customWidth="1"/>
    <col min="4" max="4" width="7.6640625" style="6" customWidth="1"/>
    <col min="5" max="6" width="12.6640625" style="6" customWidth="1"/>
    <col min="7" max="7" width="7.6640625" style="6" customWidth="1"/>
    <col min="8" max="8" width="8.6640625" style="6" customWidth="1"/>
    <col min="9" max="9" width="12.6640625" style="6" customWidth="1"/>
    <col min="10" max="10" width="2.6640625" style="6" customWidth="1"/>
    <col min="11" max="16384" width="9.6640625" style="6"/>
  </cols>
  <sheetData>
    <row r="1" spans="1:10" ht="15.75" thickBot="1"/>
    <row r="2" spans="1:10" ht="15.95" customHeight="1">
      <c r="A2" s="707"/>
      <c r="B2" s="708"/>
      <c r="C2" s="708"/>
      <c r="D2" s="708"/>
      <c r="E2" s="708"/>
      <c r="F2" s="708"/>
      <c r="G2" s="709"/>
      <c r="H2" s="710"/>
      <c r="I2" s="708"/>
      <c r="J2" s="711"/>
    </row>
    <row r="3" spans="1:10" ht="15" customHeight="1">
      <c r="A3" s="712"/>
      <c r="B3" s="713"/>
      <c r="C3" s="713"/>
      <c r="D3" s="713"/>
      <c r="E3" s="713"/>
      <c r="F3" s="713"/>
      <c r="G3" s="713"/>
      <c r="H3" s="713"/>
      <c r="I3" s="713"/>
      <c r="J3" s="714"/>
    </row>
    <row r="4" spans="1:10" ht="15" customHeight="1">
      <c r="A4" s="712"/>
      <c r="B4" s="713"/>
      <c r="C4" s="713"/>
      <c r="D4" s="713"/>
      <c r="E4" s="713"/>
      <c r="F4" s="713"/>
      <c r="G4" s="713"/>
      <c r="H4" s="713"/>
      <c r="I4" s="713"/>
      <c r="J4" s="714"/>
    </row>
    <row r="5" spans="1:10" ht="27" customHeight="1">
      <c r="A5" s="715" t="s">
        <v>2881</v>
      </c>
      <c r="B5" s="716"/>
      <c r="C5" s="716"/>
      <c r="D5" s="716"/>
      <c r="E5" s="716"/>
      <c r="F5" s="716"/>
      <c r="G5" s="716"/>
      <c r="H5" s="716"/>
      <c r="I5" s="716"/>
      <c r="J5" s="717"/>
    </row>
    <row r="6" spans="1:10" ht="24" customHeight="1">
      <c r="A6" s="718" t="s">
        <v>2882</v>
      </c>
      <c r="B6" s="716"/>
      <c r="C6" s="716"/>
      <c r="D6" s="716"/>
      <c r="E6" s="716"/>
      <c r="F6" s="716"/>
      <c r="G6" s="716"/>
      <c r="H6" s="716"/>
      <c r="I6" s="716"/>
      <c r="J6" s="717"/>
    </row>
    <row r="7" spans="1:10" ht="13.5" customHeight="1">
      <c r="A7" s="712"/>
      <c r="B7" s="713"/>
      <c r="C7" s="713"/>
      <c r="D7" s="713"/>
      <c r="E7" s="713"/>
      <c r="F7" s="713"/>
      <c r="G7" s="713"/>
      <c r="H7" s="713"/>
      <c r="I7" s="713"/>
      <c r="J7" s="714"/>
    </row>
    <row r="8" spans="1:10" ht="24" customHeight="1">
      <c r="A8" s="719" t="s">
        <v>1612</v>
      </c>
      <c r="B8" s="720"/>
      <c r="C8" s="720"/>
      <c r="D8" s="720"/>
      <c r="E8" s="720"/>
      <c r="F8" s="720"/>
      <c r="G8" s="720"/>
      <c r="H8" s="720"/>
      <c r="I8" s="720"/>
      <c r="J8" s="721"/>
    </row>
    <row r="9" spans="1:10" ht="13.5" customHeight="1">
      <c r="A9" s="712"/>
      <c r="B9" s="713"/>
      <c r="C9" s="713"/>
      <c r="D9" s="713"/>
      <c r="E9" s="713"/>
      <c r="F9" s="713"/>
      <c r="G9" s="713"/>
      <c r="H9" s="713"/>
      <c r="I9" s="713"/>
      <c r="J9" s="714"/>
    </row>
    <row r="10" spans="1:10" ht="13.5" customHeight="1">
      <c r="A10" s="712"/>
      <c r="B10" s="713"/>
      <c r="C10" s="713"/>
      <c r="D10" s="713"/>
      <c r="E10" s="713"/>
      <c r="F10" s="713"/>
      <c r="G10" s="713"/>
      <c r="H10" s="713"/>
      <c r="I10" s="713"/>
      <c r="J10" s="714"/>
    </row>
    <row r="11" spans="1:10" ht="17.45" customHeight="1">
      <c r="A11" s="722" t="s">
        <v>2883</v>
      </c>
      <c r="B11" s="716"/>
      <c r="C11" s="716"/>
      <c r="D11" s="716"/>
      <c r="E11" s="716"/>
      <c r="F11" s="716"/>
      <c r="G11" s="716"/>
      <c r="H11" s="716"/>
      <c r="I11" s="716"/>
      <c r="J11" s="717"/>
    </row>
    <row r="12" spans="1:10" ht="13.5" customHeight="1">
      <c r="A12" s="712"/>
      <c r="B12" s="713"/>
      <c r="C12" s="713"/>
      <c r="D12" s="713"/>
      <c r="E12" s="713"/>
      <c r="F12" s="713"/>
      <c r="G12" s="713"/>
      <c r="H12" s="713"/>
      <c r="I12" s="713"/>
      <c r="J12" s="714"/>
    </row>
    <row r="13" spans="1:10" ht="22.5" customHeight="1" thickBot="1">
      <c r="A13" s="712"/>
      <c r="B13" s="9" t="str">
        <f>'Data Sheet'!$C$25</f>
        <v xml:space="preserve">Niagara Mohawk Power Corporation </v>
      </c>
      <c r="C13" s="716"/>
      <c r="D13" s="716"/>
      <c r="E13" s="716"/>
      <c r="F13" s="716"/>
      <c r="G13" s="716"/>
      <c r="H13" s="716"/>
      <c r="I13" s="716"/>
      <c r="J13" s="714"/>
    </row>
    <row r="14" spans="1:10" ht="15.75">
      <c r="A14" s="723"/>
      <c r="B14" s="724" t="s">
        <v>1732</v>
      </c>
      <c r="C14" s="725"/>
      <c r="D14" s="725"/>
      <c r="E14" s="725"/>
      <c r="F14" s="725"/>
      <c r="G14" s="725"/>
      <c r="H14" s="725"/>
      <c r="I14" s="725"/>
      <c r="J14" s="714"/>
    </row>
    <row r="15" spans="1:10">
      <c r="A15" s="726" t="s">
        <v>1733</v>
      </c>
      <c r="B15" s="727"/>
      <c r="C15" s="727"/>
      <c r="D15" s="727"/>
      <c r="E15" s="727"/>
      <c r="F15" s="727"/>
      <c r="G15" s="727"/>
      <c r="H15" s="727"/>
      <c r="I15" s="727"/>
      <c r="J15" s="728"/>
    </row>
    <row r="16" spans="1:10" ht="15.95" customHeight="1">
      <c r="A16" s="712"/>
      <c r="B16" s="713"/>
      <c r="C16" s="713"/>
      <c r="D16" s="713"/>
      <c r="E16" s="713"/>
      <c r="F16" s="713"/>
      <c r="G16" s="713"/>
      <c r="H16" s="713"/>
      <c r="I16" s="713"/>
      <c r="J16" s="714"/>
    </row>
    <row r="17" spans="1:10" ht="15.95" customHeight="1" thickBot="1">
      <c r="A17" s="712"/>
      <c r="B17" s="10" t="str">
        <f>'Data Sheet'!C27</f>
        <v xml:space="preserve"> 300 Erie Boulevard West </v>
      </c>
      <c r="C17" s="729"/>
      <c r="D17" s="729"/>
      <c r="E17" s="729"/>
      <c r="F17" s="729"/>
      <c r="G17" s="729"/>
      <c r="H17" s="729"/>
      <c r="I17" s="729"/>
      <c r="J17" s="714"/>
    </row>
    <row r="18" spans="1:10" ht="15.95" customHeight="1">
      <c r="A18" s="712"/>
      <c r="B18" s="713"/>
      <c r="C18" s="713"/>
      <c r="D18" s="713"/>
      <c r="E18" s="713"/>
      <c r="F18" s="713"/>
      <c r="G18" s="713"/>
      <c r="H18" s="713"/>
      <c r="I18" s="713"/>
      <c r="J18" s="714"/>
    </row>
    <row r="19" spans="1:10" ht="17.649999999999999" customHeight="1" thickBot="1">
      <c r="A19" s="712"/>
      <c r="B19" s="10" t="str">
        <f>'Data Sheet'!C29</f>
        <v xml:space="preserve"> Syracuse, NY 13202</v>
      </c>
      <c r="C19" s="729"/>
      <c r="D19" s="729"/>
      <c r="E19" s="729"/>
      <c r="F19" s="729"/>
      <c r="G19" s="729"/>
      <c r="H19" s="729"/>
      <c r="I19" s="729"/>
      <c r="J19" s="714"/>
    </row>
    <row r="20" spans="1:10">
      <c r="A20" s="730"/>
      <c r="B20" s="731" t="s">
        <v>1734</v>
      </c>
      <c r="C20" s="716"/>
      <c r="D20" s="716"/>
      <c r="E20" s="716"/>
      <c r="F20" s="716"/>
      <c r="G20" s="716"/>
      <c r="H20" s="716"/>
      <c r="I20" s="716"/>
      <c r="J20" s="714"/>
    </row>
    <row r="21" spans="1:10">
      <c r="A21" s="712"/>
      <c r="B21" s="732"/>
      <c r="C21" s="713"/>
      <c r="D21" s="713"/>
      <c r="E21" s="713"/>
      <c r="F21" s="713"/>
      <c r="G21" s="713"/>
      <c r="H21" s="713"/>
      <c r="I21" s="713"/>
      <c r="J21" s="714"/>
    </row>
    <row r="22" spans="1:10">
      <c r="A22" s="712"/>
      <c r="B22" s="713"/>
      <c r="C22" s="713"/>
      <c r="D22" s="713"/>
      <c r="E22" s="713"/>
      <c r="F22" s="713"/>
      <c r="G22" s="713"/>
      <c r="H22" s="713"/>
      <c r="I22" s="713"/>
      <c r="J22" s="714"/>
    </row>
    <row r="23" spans="1:10" ht="14.45" customHeight="1">
      <c r="A23" s="712"/>
      <c r="B23" s="733" t="s">
        <v>1735</v>
      </c>
      <c r="C23" s="716"/>
      <c r="D23" s="716"/>
      <c r="E23" s="716"/>
      <c r="F23" s="716"/>
      <c r="G23" s="716"/>
      <c r="H23" s="716"/>
      <c r="I23" s="716"/>
      <c r="J23" s="714"/>
    </row>
    <row r="24" spans="1:10">
      <c r="A24" s="712"/>
      <c r="B24" s="713"/>
      <c r="C24" s="713"/>
      <c r="D24" s="713"/>
      <c r="E24" s="713"/>
      <c r="F24" s="713"/>
      <c r="G24" s="713"/>
      <c r="H24" s="713"/>
      <c r="I24" s="713"/>
      <c r="J24" s="714"/>
    </row>
    <row r="25" spans="1:10" ht="22.35" customHeight="1">
      <c r="A25" s="734"/>
      <c r="B25" s="735" t="str">
        <f>'Data Sheet'!A46</f>
        <v>Year ended December 31, 2015</v>
      </c>
      <c r="C25" s="716"/>
      <c r="D25" s="716"/>
      <c r="E25" s="716"/>
      <c r="F25" s="716"/>
      <c r="G25" s="716"/>
      <c r="H25" s="716"/>
      <c r="I25" s="716"/>
      <c r="J25" s="714"/>
    </row>
    <row r="26" spans="1:10" ht="14.45" customHeight="1">
      <c r="A26" s="712"/>
      <c r="B26" s="713"/>
      <c r="C26" s="713"/>
      <c r="D26" s="713"/>
      <c r="E26" s="713"/>
      <c r="F26" s="713"/>
      <c r="G26" s="713"/>
      <c r="H26" s="713"/>
      <c r="I26" s="713"/>
      <c r="J26" s="714"/>
    </row>
    <row r="27" spans="1:10" ht="23.45" customHeight="1">
      <c r="A27" s="712"/>
      <c r="B27" s="736" t="s">
        <v>1736</v>
      </c>
      <c r="C27" s="716"/>
      <c r="D27" s="716"/>
      <c r="E27" s="716"/>
      <c r="F27" s="716"/>
      <c r="G27" s="716"/>
      <c r="H27" s="716"/>
      <c r="I27" s="716"/>
      <c r="J27" s="714"/>
    </row>
    <row r="28" spans="1:10">
      <c r="A28" s="712"/>
      <c r="B28" s="713"/>
      <c r="C28" s="713"/>
      <c r="D28" s="713"/>
      <c r="E28" s="713"/>
      <c r="F28" s="713"/>
      <c r="G28" s="713"/>
      <c r="H28" s="713"/>
      <c r="I28" s="713"/>
      <c r="J28" s="714"/>
    </row>
    <row r="29" spans="1:10">
      <c r="A29" s="712"/>
      <c r="B29" s="713"/>
      <c r="C29" s="713"/>
      <c r="D29" s="713"/>
      <c r="E29" s="713"/>
      <c r="F29" s="713"/>
      <c r="G29" s="713"/>
      <c r="H29" s="713"/>
      <c r="I29" s="713"/>
      <c r="J29" s="714"/>
    </row>
    <row r="30" spans="1:10" ht="24" customHeight="1">
      <c r="A30" s="712"/>
      <c r="B30" s="736" t="s">
        <v>1610</v>
      </c>
      <c r="C30" s="716"/>
      <c r="D30" s="716"/>
      <c r="E30" s="716"/>
      <c r="F30" s="716"/>
      <c r="G30" s="716"/>
      <c r="H30" s="716"/>
      <c r="I30" s="716"/>
      <c r="J30" s="714"/>
    </row>
    <row r="31" spans="1:10">
      <c r="A31" s="712"/>
      <c r="B31" s="713"/>
      <c r="C31" s="713"/>
      <c r="D31" s="713"/>
      <c r="E31" s="713"/>
      <c r="F31" s="713"/>
      <c r="G31" s="713"/>
      <c r="H31" s="713"/>
      <c r="I31" s="713"/>
      <c r="J31" s="714"/>
    </row>
    <row r="32" spans="1:10" ht="9.6" customHeight="1">
      <c r="A32" s="712"/>
      <c r="B32" s="713"/>
      <c r="C32" s="713"/>
      <c r="D32" s="713"/>
      <c r="E32" s="713"/>
      <c r="F32" s="713"/>
      <c r="G32" s="713"/>
      <c r="H32" s="713"/>
      <c r="I32" s="713"/>
      <c r="J32" s="714"/>
    </row>
    <row r="33" spans="1:10" ht="21" customHeight="1">
      <c r="A33" s="712"/>
      <c r="B33" s="736" t="s">
        <v>1611</v>
      </c>
      <c r="C33" s="716"/>
      <c r="D33" s="716"/>
      <c r="E33" s="716"/>
      <c r="F33" s="716"/>
      <c r="G33" s="716"/>
      <c r="H33" s="716"/>
      <c r="I33" s="716"/>
      <c r="J33" s="714"/>
    </row>
    <row r="34" spans="1:10" ht="15.95" customHeight="1">
      <c r="A34" s="712"/>
      <c r="B34" s="713"/>
      <c r="C34" s="713"/>
      <c r="D34" s="713"/>
      <c r="E34" s="713"/>
      <c r="F34" s="713"/>
      <c r="G34" s="713"/>
      <c r="H34" s="713"/>
      <c r="I34" s="713"/>
      <c r="J34" s="714"/>
    </row>
    <row r="35" spans="1:10" ht="15.95" customHeight="1" thickBot="1">
      <c r="A35" s="712"/>
      <c r="B35" s="737"/>
      <c r="C35" s="716"/>
      <c r="D35" s="729"/>
      <c r="E35" s="729"/>
      <c r="F35" s="729"/>
      <c r="G35" s="729"/>
      <c r="H35" s="716"/>
      <c r="I35" s="716"/>
      <c r="J35" s="714"/>
    </row>
    <row r="36" spans="1:10" ht="15.95" customHeight="1">
      <c r="A36" s="712"/>
      <c r="B36" s="713"/>
      <c r="C36" s="713"/>
      <c r="D36" s="713"/>
      <c r="E36" s="713"/>
      <c r="F36" s="713"/>
      <c r="G36" s="713"/>
      <c r="H36" s="713"/>
      <c r="I36" s="713"/>
      <c r="J36" s="714"/>
    </row>
    <row r="37" spans="1:10" ht="15.95" customHeight="1">
      <c r="A37" s="712"/>
      <c r="B37" s="713"/>
      <c r="C37" s="713" t="s">
        <v>1737</v>
      </c>
      <c r="D37" s="713"/>
      <c r="E37" s="713"/>
      <c r="F37" s="713"/>
      <c r="G37" s="713"/>
      <c r="H37" s="713"/>
      <c r="I37" s="713"/>
      <c r="J37" s="714"/>
    </row>
    <row r="38" spans="1:10" ht="15.95" customHeight="1">
      <c r="A38" s="712"/>
      <c r="B38" s="713"/>
      <c r="C38" s="713" t="s">
        <v>1738</v>
      </c>
      <c r="D38" s="713"/>
      <c r="E38" s="713"/>
      <c r="F38" s="713"/>
      <c r="G38" s="713"/>
      <c r="H38" s="713"/>
      <c r="I38" s="713"/>
      <c r="J38" s="714"/>
    </row>
    <row r="39" spans="1:10" ht="15.95" customHeight="1">
      <c r="A39" s="712"/>
      <c r="B39" s="738" t="s">
        <v>4682</v>
      </c>
      <c r="C39" s="739"/>
      <c r="D39" s="739"/>
      <c r="E39" s="739"/>
      <c r="F39" s="739"/>
      <c r="G39" s="739"/>
      <c r="H39" s="739"/>
      <c r="I39" s="739"/>
      <c r="J39" s="714"/>
    </row>
    <row r="40" spans="1:10" ht="15.95" customHeight="1">
      <c r="A40" s="712"/>
      <c r="B40" s="738" t="s">
        <v>6401</v>
      </c>
      <c r="C40" s="739"/>
      <c r="D40" s="739"/>
      <c r="E40" s="739"/>
      <c r="F40" s="739"/>
      <c r="G40" s="739"/>
      <c r="H40" s="739"/>
      <c r="I40" s="739"/>
      <c r="J40" s="714"/>
    </row>
    <row r="41" spans="1:10" ht="15.95" customHeight="1">
      <c r="A41" s="712"/>
      <c r="B41" s="713"/>
      <c r="C41" s="713"/>
      <c r="D41" s="713"/>
      <c r="E41" s="713"/>
      <c r="F41" s="713"/>
      <c r="G41" s="713"/>
      <c r="H41" s="713"/>
      <c r="I41" s="713"/>
      <c r="J41" s="714"/>
    </row>
    <row r="42" spans="1:10" ht="7.9" customHeight="1" thickBot="1">
      <c r="A42" s="740"/>
      <c r="B42" s="741"/>
      <c r="C42" s="741"/>
      <c r="D42" s="741"/>
      <c r="E42" s="741"/>
      <c r="F42" s="741"/>
      <c r="G42" s="741"/>
      <c r="H42" s="741"/>
      <c r="I42" s="741"/>
      <c r="J42" s="742"/>
    </row>
    <row r="43" spans="1:10">
      <c r="A43" s="421"/>
      <c r="B43" s="421"/>
      <c r="C43" s="421"/>
      <c r="D43" s="421"/>
      <c r="E43" s="421"/>
      <c r="F43" s="421"/>
      <c r="G43" s="421"/>
      <c r="H43" s="421"/>
      <c r="I43" s="743" t="s">
        <v>1739</v>
      </c>
      <c r="J43" s="421"/>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view="pageBreakPreview" topLeftCell="A178" colorId="22" zoomScale="80" zoomScaleNormal="100" zoomScaleSheetLayoutView="80" workbookViewId="0">
      <selection activeCell="H79" sqref="H79"/>
    </sheetView>
  </sheetViews>
  <sheetFormatPr defaultColWidth="9.6640625" defaultRowHeight="15"/>
  <cols>
    <col min="1" max="1" width="4.6640625" style="1546" customWidth="1"/>
    <col min="2" max="2" width="35.6640625" style="1546" customWidth="1"/>
    <col min="3" max="3" width="28.6640625" style="1546" customWidth="1"/>
    <col min="4" max="4" width="20.6640625" style="1546" customWidth="1"/>
    <col min="5" max="5" width="17.44140625" style="1546" customWidth="1"/>
    <col min="6" max="6" width="32.77734375" style="1546" customWidth="1"/>
    <col min="7" max="8" width="23.6640625" style="1546" customWidth="1"/>
    <col min="9" max="9" width="19.109375" style="1546" customWidth="1"/>
    <col min="10" max="10" width="7.44140625" style="1546" bestFit="1" customWidth="1"/>
    <col min="11" max="11" width="5.109375" style="1546" customWidth="1"/>
    <col min="12" max="16384" width="9.6640625" style="1546"/>
  </cols>
  <sheetData>
    <row r="1" spans="1:11" ht="15.2" customHeight="1">
      <c r="A1" s="1543" t="s">
        <v>3221</v>
      </c>
      <c r="B1" s="1544"/>
      <c r="C1" s="1700" t="s">
        <v>3222</v>
      </c>
      <c r="D1" s="1909" t="s">
        <v>1761</v>
      </c>
      <c r="E1" s="1910" t="s">
        <v>1762</v>
      </c>
      <c r="F1" s="1543" t="s">
        <v>1759</v>
      </c>
      <c r="G1" s="1911" t="s">
        <v>3222</v>
      </c>
      <c r="H1" s="1911" t="s">
        <v>1761</v>
      </c>
      <c r="I1" s="1911" t="s">
        <v>1762</v>
      </c>
      <c r="J1" s="1700"/>
      <c r="K1" s="1910"/>
    </row>
    <row r="2" spans="1:11" ht="15.2" customHeight="1">
      <c r="A2" s="1547" t="str">
        <f>'Data Sheet'!$C$25</f>
        <v xml:space="preserve">Niagara Mohawk Power Corporation </v>
      </c>
      <c r="B2" s="1548"/>
      <c r="C2" s="1569" t="s">
        <v>5060</v>
      </c>
      <c r="D2" s="1577" t="s">
        <v>3240</v>
      </c>
      <c r="E2" s="1549"/>
      <c r="F2" s="1547" t="str">
        <f>'Data Sheet'!$C$25</f>
        <v xml:space="preserve">Niagara Mohawk Power Corporation </v>
      </c>
      <c r="G2" s="1821" t="s">
        <v>5060</v>
      </c>
      <c r="H2" s="1821" t="s">
        <v>3240</v>
      </c>
      <c r="I2" s="1821"/>
      <c r="J2" s="1569"/>
      <c r="K2" s="1549"/>
    </row>
    <row r="3" spans="1:11" ht="15.2" customHeight="1">
      <c r="A3" s="1550" t="s">
        <v>3223</v>
      </c>
      <c r="B3" s="1548"/>
      <c r="C3" s="1569" t="s">
        <v>3224</v>
      </c>
      <c r="D3" s="1608" t="str">
        <f>'Data Sheet'!$C$40</f>
        <v>May 9, 2016</v>
      </c>
      <c r="E3" s="1912" t="str">
        <f>'Data Sheet'!$C$38</f>
        <v>December 31, 2015</v>
      </c>
      <c r="F3" s="1550"/>
      <c r="G3" s="1913" t="s">
        <v>3224</v>
      </c>
      <c r="H3" s="1652" t="str">
        <f>'Data Sheet'!$C$40</f>
        <v>May 9, 2016</v>
      </c>
      <c r="I3" s="1716" t="str">
        <f>'Data Sheet'!$C$38</f>
        <v>December 31, 2015</v>
      </c>
      <c r="J3" s="1714"/>
      <c r="K3" s="1914"/>
    </row>
    <row r="4" spans="1:11" ht="15.2" customHeight="1">
      <c r="A4" s="1915" t="s">
        <v>3225</v>
      </c>
      <c r="B4" s="1826"/>
      <c r="C4" s="1826"/>
      <c r="D4" s="1826"/>
      <c r="E4" s="1827"/>
      <c r="F4" s="1915" t="s">
        <v>3226</v>
      </c>
      <c r="G4" s="1826"/>
      <c r="H4" s="1826"/>
      <c r="I4" s="1826"/>
      <c r="J4" s="1826"/>
      <c r="K4" s="1827"/>
    </row>
    <row r="5" spans="1:11" ht="15.2" customHeight="1">
      <c r="A5" s="1547"/>
      <c r="B5" s="1569"/>
      <c r="C5" s="1569"/>
      <c r="D5" s="1569"/>
      <c r="E5" s="1549"/>
      <c r="F5" s="1547"/>
      <c r="G5" s="1569"/>
      <c r="H5" s="1569"/>
      <c r="I5" s="1569"/>
      <c r="J5" s="1569"/>
      <c r="K5" s="1549"/>
    </row>
    <row r="6" spans="1:11" ht="15.2" customHeight="1">
      <c r="A6" s="1916" t="s">
        <v>2075</v>
      </c>
      <c r="B6" s="1917"/>
      <c r="C6" s="1917"/>
      <c r="D6" s="1917"/>
      <c r="E6" s="1918"/>
      <c r="F6" s="1916" t="s">
        <v>300</v>
      </c>
      <c r="J6" s="1917"/>
      <c r="K6" s="1549"/>
    </row>
    <row r="7" spans="1:11" ht="15.2" customHeight="1">
      <c r="A7" s="1916"/>
      <c r="B7" s="1917"/>
      <c r="C7" s="1917"/>
      <c r="D7" s="1917"/>
      <c r="E7" s="1918"/>
      <c r="F7" s="1916" t="s">
        <v>302</v>
      </c>
      <c r="H7" s="1917"/>
      <c r="I7" s="1917"/>
      <c r="J7" s="1917"/>
      <c r="K7" s="1549"/>
    </row>
    <row r="8" spans="1:11" ht="15.2" customHeight="1">
      <c r="A8" s="1916" t="s">
        <v>746</v>
      </c>
      <c r="B8" s="1917"/>
      <c r="C8" s="1917"/>
      <c r="D8" s="1917"/>
      <c r="E8" s="1918"/>
      <c r="F8" s="1916" t="s">
        <v>744</v>
      </c>
      <c r="G8" s="1917"/>
      <c r="H8" s="1917"/>
      <c r="I8" s="1917"/>
      <c r="J8" s="1917"/>
      <c r="K8" s="1549"/>
    </row>
    <row r="9" spans="1:11" ht="15.2" customHeight="1">
      <c r="A9" s="1916" t="s">
        <v>748</v>
      </c>
      <c r="B9" s="1917"/>
      <c r="C9" s="1917"/>
      <c r="D9" s="1917"/>
      <c r="E9" s="1918"/>
      <c r="F9" s="1916" t="s">
        <v>745</v>
      </c>
      <c r="G9" s="1917"/>
      <c r="H9" s="1917"/>
      <c r="I9" s="1917"/>
      <c r="J9" s="1917"/>
      <c r="K9" s="1549"/>
    </row>
    <row r="10" spans="1:11" ht="15.2" customHeight="1">
      <c r="A10" s="1916" t="s">
        <v>749</v>
      </c>
      <c r="B10" s="1917"/>
      <c r="C10" s="1917"/>
      <c r="D10" s="1917"/>
      <c r="E10" s="1918"/>
      <c r="F10" s="1916" t="s">
        <v>747</v>
      </c>
      <c r="G10" s="1917"/>
      <c r="J10" s="1917"/>
      <c r="K10" s="1549"/>
    </row>
    <row r="11" spans="1:11" ht="15.2" customHeight="1">
      <c r="A11" s="1916"/>
      <c r="B11" s="1917"/>
      <c r="C11" s="1917"/>
      <c r="D11" s="1917"/>
      <c r="E11" s="1918"/>
      <c r="F11" s="1916"/>
      <c r="H11" s="1917"/>
      <c r="I11" s="1917"/>
      <c r="J11" s="1917"/>
      <c r="K11" s="1549"/>
    </row>
    <row r="12" spans="1:11" ht="15.2" customHeight="1">
      <c r="A12" s="1916" t="s">
        <v>751</v>
      </c>
      <c r="B12" s="1917"/>
      <c r="C12" s="1917"/>
      <c r="D12" s="1917"/>
      <c r="E12" s="1918"/>
      <c r="F12" s="1916" t="s">
        <v>3856</v>
      </c>
      <c r="G12" s="1917"/>
      <c r="H12" s="1917"/>
      <c r="I12" s="1917"/>
      <c r="J12" s="1917"/>
      <c r="K12" s="1549"/>
    </row>
    <row r="13" spans="1:11" ht="15.2" customHeight="1">
      <c r="A13" s="1916"/>
      <c r="B13" s="1917"/>
      <c r="C13" s="1917"/>
      <c r="D13" s="1917"/>
      <c r="E13" s="1918"/>
      <c r="F13" s="1916" t="s">
        <v>750</v>
      </c>
      <c r="G13" s="1917"/>
      <c r="H13" s="1917"/>
      <c r="I13" s="1917"/>
      <c r="J13" s="1917"/>
      <c r="K13" s="1549"/>
    </row>
    <row r="14" spans="1:11" ht="15.2" customHeight="1">
      <c r="A14" s="2543" t="s">
        <v>3883</v>
      </c>
      <c r="B14" s="2592"/>
      <c r="C14" s="2592"/>
      <c r="D14" s="2592"/>
      <c r="E14" s="2593"/>
      <c r="F14" s="2543" t="s">
        <v>752</v>
      </c>
      <c r="G14" s="1917"/>
      <c r="H14" s="1917"/>
      <c r="I14" s="1917"/>
      <c r="J14" s="1917"/>
      <c r="K14" s="1549"/>
    </row>
    <row r="15" spans="1:11" ht="15.2" customHeight="1">
      <c r="A15" s="2543" t="s">
        <v>3882</v>
      </c>
      <c r="B15" s="2592"/>
      <c r="C15" s="2592"/>
      <c r="D15" s="2592"/>
      <c r="E15" s="2593"/>
      <c r="F15" s="2543" t="s">
        <v>753</v>
      </c>
      <c r="G15" s="1917"/>
      <c r="H15" s="1917"/>
      <c r="I15" s="1917"/>
      <c r="J15" s="1917"/>
      <c r="K15" s="1549"/>
    </row>
    <row r="16" spans="1:11" ht="15.2" customHeight="1">
      <c r="A16" s="1916"/>
      <c r="B16" s="1917"/>
      <c r="C16" s="1917"/>
      <c r="D16" s="1917"/>
      <c r="E16" s="1918"/>
      <c r="F16" s="1916"/>
      <c r="G16" s="1917"/>
      <c r="H16" s="1917"/>
      <c r="I16" s="1917"/>
      <c r="J16" s="1917"/>
      <c r="K16" s="1549"/>
    </row>
    <row r="17" spans="1:11" ht="15.2" customHeight="1">
      <c r="A17" s="1916" t="s">
        <v>3854</v>
      </c>
      <c r="B17" s="1917"/>
      <c r="C17" s="1917"/>
      <c r="D17" s="1917"/>
      <c r="E17" s="1918"/>
      <c r="F17" s="1916" t="s">
        <v>3857</v>
      </c>
      <c r="G17" s="1917"/>
      <c r="H17" s="1917"/>
      <c r="I17" s="1917"/>
      <c r="J17" s="1917"/>
      <c r="K17" s="1549"/>
    </row>
    <row r="18" spans="1:11" ht="15.2" customHeight="1">
      <c r="A18" s="1916"/>
      <c r="B18" s="1917"/>
      <c r="C18" s="1917"/>
      <c r="D18" s="1917"/>
      <c r="E18" s="1918"/>
      <c r="F18" s="1916" t="s">
        <v>624</v>
      </c>
      <c r="G18" s="1917"/>
      <c r="H18" s="1917"/>
      <c r="I18" s="1917"/>
      <c r="J18" s="1917"/>
      <c r="K18" s="1549"/>
    </row>
    <row r="19" spans="1:11" ht="15.2" customHeight="1">
      <c r="A19" s="1916" t="s">
        <v>3855</v>
      </c>
      <c r="B19" s="1917"/>
      <c r="C19" s="1917"/>
      <c r="D19" s="1917"/>
      <c r="E19" s="1918"/>
      <c r="F19" s="1916"/>
      <c r="G19" s="1917"/>
      <c r="H19" s="1917"/>
      <c r="I19" s="1917"/>
      <c r="J19" s="1917"/>
      <c r="K19" s="1549"/>
    </row>
    <row r="20" spans="1:11" ht="15.2" customHeight="1">
      <c r="A20" s="1916" t="s">
        <v>625</v>
      </c>
      <c r="B20" s="1917"/>
      <c r="C20" s="1917"/>
      <c r="D20" s="1917"/>
      <c r="E20" s="1918"/>
      <c r="F20" s="1916" t="s">
        <v>3858</v>
      </c>
      <c r="G20" s="1917"/>
      <c r="H20" s="1917"/>
      <c r="I20" s="1917"/>
      <c r="J20" s="1917"/>
      <c r="K20" s="1549"/>
    </row>
    <row r="21" spans="1:11" ht="15.2" customHeight="1">
      <c r="A21" s="1916" t="s">
        <v>626</v>
      </c>
      <c r="B21" s="1917"/>
      <c r="C21" s="1917"/>
      <c r="D21" s="1917"/>
      <c r="E21" s="1918"/>
      <c r="F21" s="1916" t="s">
        <v>299</v>
      </c>
      <c r="G21" s="1917"/>
      <c r="H21" s="1917"/>
      <c r="I21" s="1917"/>
      <c r="J21" s="1917"/>
      <c r="K21" s="1549"/>
    </row>
    <row r="22" spans="1:11" ht="15.2" customHeight="1">
      <c r="A22" s="1916" t="s">
        <v>298</v>
      </c>
      <c r="B22" s="1917"/>
      <c r="C22" s="1917"/>
      <c r="D22" s="1917"/>
      <c r="E22" s="1918"/>
      <c r="F22" s="1916" t="s">
        <v>301</v>
      </c>
      <c r="G22" s="1917"/>
      <c r="H22" s="1917"/>
      <c r="I22" s="1917"/>
      <c r="J22" s="1917"/>
      <c r="K22" s="1549"/>
    </row>
    <row r="23" spans="1:11" ht="15.2" customHeight="1">
      <c r="A23" s="1547"/>
      <c r="B23" s="1569"/>
      <c r="C23" s="1569"/>
      <c r="D23" s="1569"/>
      <c r="E23" s="1549"/>
      <c r="F23" s="2284"/>
      <c r="G23" s="1714"/>
      <c r="H23" s="1714"/>
      <c r="I23" s="1714"/>
      <c r="J23" s="1714"/>
      <c r="K23" s="1914"/>
    </row>
    <row r="24" spans="1:11" ht="15.2" customHeight="1">
      <c r="A24" s="1919"/>
      <c r="B24" s="1920"/>
      <c r="C24" s="1921"/>
      <c r="D24" s="1561" t="s">
        <v>1792</v>
      </c>
      <c r="E24" s="1586"/>
      <c r="F24" s="1547"/>
      <c r="G24" s="1577"/>
      <c r="H24" s="1569"/>
      <c r="I24" s="1564" t="s">
        <v>1792</v>
      </c>
      <c r="J24" s="1548"/>
      <c r="K24" s="1922"/>
    </row>
    <row r="25" spans="1:11" ht="15.2" customHeight="1">
      <c r="A25" s="1575" t="s">
        <v>1688</v>
      </c>
      <c r="B25" s="1840" t="s">
        <v>173</v>
      </c>
      <c r="C25" s="1548"/>
      <c r="D25" s="1564" t="s">
        <v>3126</v>
      </c>
      <c r="E25" s="1573" t="s">
        <v>303</v>
      </c>
      <c r="F25" s="1575" t="s">
        <v>304</v>
      </c>
      <c r="G25" s="1564" t="s">
        <v>305</v>
      </c>
      <c r="H25" s="1563" t="s">
        <v>306</v>
      </c>
      <c r="I25" s="1564" t="s">
        <v>2473</v>
      </c>
      <c r="J25" s="1548"/>
      <c r="K25" s="1922" t="s">
        <v>1688</v>
      </c>
    </row>
    <row r="26" spans="1:11" ht="15.2" customHeight="1">
      <c r="A26" s="1923" t="s">
        <v>1691</v>
      </c>
      <c r="B26" s="1924" t="s">
        <v>2952</v>
      </c>
      <c r="C26" s="1551"/>
      <c r="D26" s="1567" t="s">
        <v>2953</v>
      </c>
      <c r="E26" s="1552" t="s">
        <v>2954</v>
      </c>
      <c r="F26" s="1923" t="s">
        <v>2955</v>
      </c>
      <c r="G26" s="1567" t="s">
        <v>2303</v>
      </c>
      <c r="H26" s="1566" t="s">
        <v>2304</v>
      </c>
      <c r="I26" s="1567" t="s">
        <v>2305</v>
      </c>
      <c r="J26" s="1551"/>
      <c r="K26" s="1925" t="s">
        <v>1691</v>
      </c>
    </row>
    <row r="27" spans="1:11" ht="15.2" customHeight="1">
      <c r="A27" s="1926">
        <v>1</v>
      </c>
      <c r="B27" s="1927" t="s">
        <v>307</v>
      </c>
      <c r="C27" s="1928"/>
      <c r="D27" s="1929"/>
      <c r="E27" s="1930"/>
      <c r="F27" s="1931"/>
      <c r="G27" s="1932"/>
      <c r="H27" s="1932"/>
      <c r="I27" s="1933"/>
      <c r="J27" s="1934"/>
      <c r="K27" s="1935">
        <v>1</v>
      </c>
    </row>
    <row r="28" spans="1:11" ht="15.2" customHeight="1">
      <c r="A28" s="1926">
        <v>2</v>
      </c>
      <c r="B28" s="1927" t="s">
        <v>308</v>
      </c>
      <c r="C28" s="1928"/>
      <c r="D28" s="1936"/>
      <c r="E28" s="1937"/>
      <c r="F28" s="1938"/>
      <c r="G28" s="1939"/>
      <c r="H28" s="1939"/>
      <c r="I28" s="1939">
        <f>D28+E28-F28+G28+H28</f>
        <v>0</v>
      </c>
      <c r="J28" s="1940" t="s">
        <v>309</v>
      </c>
      <c r="K28" s="1935">
        <v>2</v>
      </c>
    </row>
    <row r="29" spans="1:11" ht="15.2" customHeight="1">
      <c r="A29" s="1926">
        <v>3</v>
      </c>
      <c r="B29" s="1927" t="s">
        <v>310</v>
      </c>
      <c r="C29" s="1928"/>
      <c r="D29" s="1936">
        <v>6357778</v>
      </c>
      <c r="E29" s="1941"/>
      <c r="F29" s="1942"/>
      <c r="G29" s="1874"/>
      <c r="H29" s="1874"/>
      <c r="I29" s="1874">
        <f>D29+E29-F29+G29+H29</f>
        <v>6357778</v>
      </c>
      <c r="J29" s="1940" t="s">
        <v>311</v>
      </c>
      <c r="K29" s="1935">
        <v>3</v>
      </c>
    </row>
    <row r="30" spans="1:11" ht="15.2" customHeight="1">
      <c r="A30" s="1926">
        <v>4</v>
      </c>
      <c r="B30" s="1927" t="s">
        <v>312</v>
      </c>
      <c r="C30" s="1928"/>
      <c r="D30" s="1943"/>
      <c r="E30" s="1941"/>
      <c r="F30" s="1942"/>
      <c r="G30" s="1874"/>
      <c r="H30" s="1874"/>
      <c r="I30" s="1874">
        <f>D30+E30-F30+G30+H30</f>
        <v>0</v>
      </c>
      <c r="J30" s="1940" t="s">
        <v>313</v>
      </c>
      <c r="K30" s="1935">
        <v>4</v>
      </c>
    </row>
    <row r="31" spans="1:11" ht="15.2" customHeight="1">
      <c r="A31" s="1926">
        <v>5</v>
      </c>
      <c r="B31" s="1927" t="s">
        <v>314</v>
      </c>
      <c r="C31" s="1928"/>
      <c r="D31" s="1943">
        <f t="shared" ref="D31:I31" si="0">SUM(D28:D30)</f>
        <v>6357778</v>
      </c>
      <c r="E31" s="1941">
        <f t="shared" si="0"/>
        <v>0</v>
      </c>
      <c r="F31" s="1942">
        <f t="shared" si="0"/>
        <v>0</v>
      </c>
      <c r="G31" s="1874">
        <f t="shared" si="0"/>
        <v>0</v>
      </c>
      <c r="H31" s="1874">
        <f t="shared" si="0"/>
        <v>0</v>
      </c>
      <c r="I31" s="1874">
        <f t="shared" si="0"/>
        <v>6357778</v>
      </c>
      <c r="J31" s="1944"/>
      <c r="K31" s="1935">
        <v>5</v>
      </c>
    </row>
    <row r="32" spans="1:11" ht="15.2" customHeight="1">
      <c r="A32" s="1926">
        <v>6</v>
      </c>
      <c r="B32" s="1927" t="s">
        <v>315</v>
      </c>
      <c r="C32" s="1928"/>
      <c r="D32" s="1945"/>
      <c r="E32" s="1946"/>
      <c r="F32" s="1947"/>
      <c r="G32" s="1948"/>
      <c r="H32" s="1948"/>
      <c r="I32" s="1949" t="s">
        <v>1748</v>
      </c>
      <c r="J32" s="1944"/>
      <c r="K32" s="1935">
        <v>6</v>
      </c>
    </row>
    <row r="33" spans="1:12" ht="15.2" customHeight="1">
      <c r="A33" s="1926">
        <v>7</v>
      </c>
      <c r="B33" s="1927" t="s">
        <v>316</v>
      </c>
      <c r="C33" s="1928"/>
      <c r="D33" s="1950"/>
      <c r="E33" s="1951"/>
      <c r="F33" s="1952"/>
      <c r="G33" s="1953"/>
      <c r="H33" s="1953"/>
      <c r="I33" s="1954" t="s">
        <v>1748</v>
      </c>
      <c r="J33" s="1944"/>
      <c r="K33" s="1935">
        <v>7</v>
      </c>
    </row>
    <row r="34" spans="1:12" ht="15.2" customHeight="1">
      <c r="A34" s="1926">
        <v>8</v>
      </c>
      <c r="B34" s="1927" t="s">
        <v>317</v>
      </c>
      <c r="C34" s="1928"/>
      <c r="D34" s="1943"/>
      <c r="E34" s="1937"/>
      <c r="F34" s="1942"/>
      <c r="G34" s="1874"/>
      <c r="H34" s="1874"/>
      <c r="I34" s="1874">
        <f t="shared" ref="I34:I41" si="1">D34+E34-F34+G34+H34</f>
        <v>0</v>
      </c>
      <c r="J34" s="1940" t="s">
        <v>318</v>
      </c>
      <c r="K34" s="1935">
        <v>8</v>
      </c>
    </row>
    <row r="35" spans="1:12" ht="15.2" customHeight="1">
      <c r="A35" s="1926">
        <v>9</v>
      </c>
      <c r="B35" s="1927" t="s">
        <v>319</v>
      </c>
      <c r="C35" s="1928"/>
      <c r="D35" s="1943"/>
      <c r="E35" s="1941"/>
      <c r="F35" s="1938"/>
      <c r="G35" s="1874"/>
      <c r="H35" s="1874"/>
      <c r="I35" s="1874">
        <f t="shared" si="1"/>
        <v>0</v>
      </c>
      <c r="J35" s="1940" t="s">
        <v>320</v>
      </c>
      <c r="K35" s="1935">
        <v>9</v>
      </c>
    </row>
    <row r="36" spans="1:12" ht="15.2" customHeight="1">
      <c r="A36" s="1926">
        <v>10</v>
      </c>
      <c r="B36" s="1927" t="s">
        <v>321</v>
      </c>
      <c r="C36" s="1928"/>
      <c r="D36" s="1943"/>
      <c r="E36" s="1941"/>
      <c r="F36" s="1942"/>
      <c r="G36" s="1874"/>
      <c r="H36" s="1874"/>
      <c r="I36" s="1874">
        <f t="shared" si="1"/>
        <v>0</v>
      </c>
      <c r="J36" s="1940" t="s">
        <v>322</v>
      </c>
      <c r="K36" s="1935">
        <v>10</v>
      </c>
    </row>
    <row r="37" spans="1:12" ht="15.2" customHeight="1">
      <c r="A37" s="1926">
        <v>11</v>
      </c>
      <c r="B37" s="1927" t="s">
        <v>323</v>
      </c>
      <c r="C37" s="1928"/>
      <c r="D37" s="1943"/>
      <c r="E37" s="1941"/>
      <c r="F37" s="1942"/>
      <c r="G37" s="1874"/>
      <c r="H37" s="1874"/>
      <c r="I37" s="1874">
        <f t="shared" si="1"/>
        <v>0</v>
      </c>
      <c r="J37" s="1940" t="s">
        <v>324</v>
      </c>
      <c r="K37" s="1935">
        <v>11</v>
      </c>
    </row>
    <row r="38" spans="1:12" ht="15.2" customHeight="1">
      <c r="A38" s="1926">
        <v>12</v>
      </c>
      <c r="B38" s="1927" t="s">
        <v>4343</v>
      </c>
      <c r="C38" s="1928"/>
      <c r="D38" s="1943"/>
      <c r="E38" s="1941"/>
      <c r="F38" s="1942"/>
      <c r="G38" s="1874"/>
      <c r="H38" s="1874"/>
      <c r="I38" s="1874">
        <f t="shared" si="1"/>
        <v>0</v>
      </c>
      <c r="J38" s="1940" t="s">
        <v>325</v>
      </c>
      <c r="K38" s="1935">
        <v>12</v>
      </c>
    </row>
    <row r="39" spans="1:12" ht="15.2" customHeight="1">
      <c r="A39" s="1926">
        <v>13</v>
      </c>
      <c r="B39" s="1927" t="s">
        <v>326</v>
      </c>
      <c r="C39" s="1928"/>
      <c r="D39" s="1943"/>
      <c r="E39" s="1941"/>
      <c r="F39" s="1942"/>
      <c r="G39" s="1874"/>
      <c r="H39" s="1874"/>
      <c r="I39" s="1874">
        <f t="shared" si="1"/>
        <v>0</v>
      </c>
      <c r="J39" s="1940" t="s">
        <v>327</v>
      </c>
      <c r="K39" s="1935">
        <v>13</v>
      </c>
    </row>
    <row r="40" spans="1:12" ht="15.2" customHeight="1">
      <c r="A40" s="1926">
        <v>14</v>
      </c>
      <c r="B40" s="1927" t="s">
        <v>328</v>
      </c>
      <c r="C40" s="1928"/>
      <c r="D40" s="1943"/>
      <c r="E40" s="1941"/>
      <c r="F40" s="1942"/>
      <c r="G40" s="1874"/>
      <c r="H40" s="1874"/>
      <c r="I40" s="1874">
        <f t="shared" si="1"/>
        <v>0</v>
      </c>
      <c r="J40" s="1940" t="s">
        <v>329</v>
      </c>
      <c r="K40" s="1935">
        <v>14</v>
      </c>
    </row>
    <row r="41" spans="1:12" s="1956" customFormat="1" ht="15.2" customHeight="1">
      <c r="A41" s="2594">
        <v>15</v>
      </c>
      <c r="B41" s="2595" t="s">
        <v>3859</v>
      </c>
      <c r="C41" s="2596"/>
      <c r="D41" s="2597"/>
      <c r="E41" s="2598"/>
      <c r="F41" s="2599"/>
      <c r="G41" s="2600"/>
      <c r="H41" s="2600"/>
      <c r="I41" s="2600">
        <f t="shared" si="1"/>
        <v>0</v>
      </c>
      <c r="J41" s="2601">
        <v>-317</v>
      </c>
      <c r="K41" s="2602">
        <v>15</v>
      </c>
      <c r="L41" s="1955"/>
    </row>
    <row r="42" spans="1:12" ht="15.2" customHeight="1">
      <c r="A42" s="2594">
        <v>16</v>
      </c>
      <c r="B42" s="2595" t="s">
        <v>4537</v>
      </c>
      <c r="C42" s="2596"/>
      <c r="D42" s="2597">
        <f t="shared" ref="D42:I42" si="2">SUM(D34:D41)</f>
        <v>0</v>
      </c>
      <c r="E42" s="2598">
        <f t="shared" si="2"/>
        <v>0</v>
      </c>
      <c r="F42" s="2599">
        <f t="shared" si="2"/>
        <v>0</v>
      </c>
      <c r="G42" s="2600">
        <f t="shared" si="2"/>
        <v>0</v>
      </c>
      <c r="H42" s="2600">
        <f t="shared" si="2"/>
        <v>0</v>
      </c>
      <c r="I42" s="2600">
        <f t="shared" si="2"/>
        <v>0</v>
      </c>
      <c r="J42" s="2603"/>
      <c r="K42" s="2602">
        <v>16</v>
      </c>
    </row>
    <row r="43" spans="1:12" ht="15.2" customHeight="1">
      <c r="A43" s="1926">
        <v>17</v>
      </c>
      <c r="B43" s="1927" t="s">
        <v>330</v>
      </c>
      <c r="C43" s="1928"/>
      <c r="D43" s="1957"/>
      <c r="E43" s="1958"/>
      <c r="F43" s="1959"/>
      <c r="G43" s="1960"/>
      <c r="H43" s="1960"/>
      <c r="I43" s="1961" t="s">
        <v>1748</v>
      </c>
      <c r="J43" s="1944"/>
      <c r="K43" s="1935">
        <v>17</v>
      </c>
    </row>
    <row r="44" spans="1:12" ht="15.2" customHeight="1">
      <c r="A44" s="1926">
        <v>18</v>
      </c>
      <c r="B44" s="1927" t="s">
        <v>331</v>
      </c>
      <c r="C44" s="1928"/>
      <c r="D44" s="1943"/>
      <c r="E44" s="1941"/>
      <c r="F44" s="1942"/>
      <c r="G44" s="1874"/>
      <c r="H44" s="1874"/>
      <c r="I44" s="1874">
        <f t="shared" ref="I44:I50" si="3">D44+E44-F44+G44+H44</f>
        <v>0</v>
      </c>
      <c r="J44" s="1940" t="s">
        <v>332</v>
      </c>
      <c r="K44" s="1935">
        <v>18</v>
      </c>
    </row>
    <row r="45" spans="1:12" ht="15.2" customHeight="1">
      <c r="A45" s="1926">
        <v>19</v>
      </c>
      <c r="B45" s="1927" t="s">
        <v>333</v>
      </c>
      <c r="C45" s="1928"/>
      <c r="D45" s="1943"/>
      <c r="E45" s="1941"/>
      <c r="F45" s="1942"/>
      <c r="G45" s="1874"/>
      <c r="H45" s="1874" t="s">
        <v>1748</v>
      </c>
      <c r="I45" s="1874">
        <f t="shared" si="3"/>
        <v>0</v>
      </c>
      <c r="J45" s="1940" t="s">
        <v>334</v>
      </c>
      <c r="K45" s="1935">
        <v>19</v>
      </c>
    </row>
    <row r="46" spans="1:12" ht="15.2" customHeight="1">
      <c r="A46" s="1926">
        <v>20</v>
      </c>
      <c r="B46" s="1927" t="s">
        <v>335</v>
      </c>
      <c r="C46" s="1928"/>
      <c r="D46" s="1943"/>
      <c r="E46" s="1941"/>
      <c r="F46" s="1942"/>
      <c r="G46" s="1874"/>
      <c r="H46" s="1874" t="s">
        <v>1748</v>
      </c>
      <c r="I46" s="1874">
        <f t="shared" si="3"/>
        <v>0</v>
      </c>
      <c r="J46" s="1940" t="s">
        <v>336</v>
      </c>
      <c r="K46" s="1935">
        <v>20</v>
      </c>
    </row>
    <row r="47" spans="1:12" ht="15.2" customHeight="1">
      <c r="A47" s="1926">
        <v>21</v>
      </c>
      <c r="B47" s="1927" t="s">
        <v>337</v>
      </c>
      <c r="C47" s="1928"/>
      <c r="D47" s="1943"/>
      <c r="E47" s="1941"/>
      <c r="F47" s="1942"/>
      <c r="G47" s="1874"/>
      <c r="H47" s="1874" t="s">
        <v>1748</v>
      </c>
      <c r="I47" s="1874">
        <f t="shared" si="3"/>
        <v>0</v>
      </c>
      <c r="J47" s="1940" t="s">
        <v>338</v>
      </c>
      <c r="K47" s="1935">
        <v>21</v>
      </c>
    </row>
    <row r="48" spans="1:12" ht="15.2" customHeight="1">
      <c r="A48" s="1926">
        <v>22</v>
      </c>
      <c r="B48" s="1927" t="s">
        <v>339</v>
      </c>
      <c r="C48" s="1928"/>
      <c r="D48" s="1943"/>
      <c r="E48" s="1941"/>
      <c r="F48" s="1942"/>
      <c r="G48" s="1874"/>
      <c r="H48" s="1874" t="s">
        <v>1748</v>
      </c>
      <c r="I48" s="1874">
        <f t="shared" si="3"/>
        <v>0</v>
      </c>
      <c r="J48" s="1940" t="s">
        <v>340</v>
      </c>
      <c r="K48" s="1935">
        <v>22</v>
      </c>
    </row>
    <row r="49" spans="1:11" ht="15.2" customHeight="1">
      <c r="A49" s="1926">
        <v>23</v>
      </c>
      <c r="B49" s="1927" t="s">
        <v>341</v>
      </c>
      <c r="C49" s="1928"/>
      <c r="D49" s="1943"/>
      <c r="E49" s="1941"/>
      <c r="F49" s="1942"/>
      <c r="G49" s="1874"/>
      <c r="H49" s="1874" t="s">
        <v>1748</v>
      </c>
      <c r="I49" s="1874">
        <f t="shared" si="3"/>
        <v>0</v>
      </c>
      <c r="J49" s="1940" t="s">
        <v>342</v>
      </c>
      <c r="K49" s="1935">
        <v>23</v>
      </c>
    </row>
    <row r="50" spans="1:11" ht="15.2" customHeight="1">
      <c r="A50" s="2594">
        <v>24</v>
      </c>
      <c r="B50" s="2595" t="s">
        <v>3860</v>
      </c>
      <c r="C50" s="2596"/>
      <c r="D50" s="2597"/>
      <c r="E50" s="2598"/>
      <c r="F50" s="2599"/>
      <c r="G50" s="2600"/>
      <c r="H50" s="2600"/>
      <c r="I50" s="2600">
        <f t="shared" si="3"/>
        <v>0</v>
      </c>
      <c r="J50" s="2601">
        <v>-326</v>
      </c>
      <c r="K50" s="2602">
        <v>24</v>
      </c>
    </row>
    <row r="51" spans="1:11" ht="15.2" customHeight="1">
      <c r="A51" s="2594">
        <v>25</v>
      </c>
      <c r="B51" s="2595" t="s">
        <v>4538</v>
      </c>
      <c r="C51" s="2596"/>
      <c r="D51" s="2597">
        <f t="shared" ref="D51:I51" si="4">SUM(D44:D50)</f>
        <v>0</v>
      </c>
      <c r="E51" s="2598">
        <f t="shared" si="4"/>
        <v>0</v>
      </c>
      <c r="F51" s="2599">
        <f t="shared" si="4"/>
        <v>0</v>
      </c>
      <c r="G51" s="2600">
        <f t="shared" si="4"/>
        <v>0</v>
      </c>
      <c r="H51" s="2600">
        <f t="shared" si="4"/>
        <v>0</v>
      </c>
      <c r="I51" s="2600">
        <f t="shared" si="4"/>
        <v>0</v>
      </c>
      <c r="J51" s="2603"/>
      <c r="K51" s="2602">
        <v>25</v>
      </c>
    </row>
    <row r="52" spans="1:11" ht="15.2" customHeight="1">
      <c r="A52" s="1926">
        <v>26</v>
      </c>
      <c r="B52" s="1927" t="s">
        <v>343</v>
      </c>
      <c r="C52" s="1928"/>
      <c r="D52" s="1957"/>
      <c r="E52" s="1958"/>
      <c r="F52" s="1959"/>
      <c r="G52" s="1960"/>
      <c r="H52" s="1960"/>
      <c r="I52" s="1961" t="s">
        <v>1748</v>
      </c>
      <c r="J52" s="1944"/>
      <c r="K52" s="1935">
        <v>26</v>
      </c>
    </row>
    <row r="53" spans="1:11" ht="15.2" customHeight="1">
      <c r="A53" s="1926">
        <v>27</v>
      </c>
      <c r="B53" s="1927" t="s">
        <v>344</v>
      </c>
      <c r="C53" s="1928"/>
      <c r="D53" s="1943">
        <v>8220</v>
      </c>
      <c r="E53" s="1941"/>
      <c r="F53" s="1942"/>
      <c r="G53" s="1874" t="s">
        <v>1748</v>
      </c>
      <c r="H53" s="1874">
        <v>-8220</v>
      </c>
      <c r="I53" s="1874">
        <f t="shared" ref="I53:I60" si="5">D53+E53-F53+G53+H53</f>
        <v>0</v>
      </c>
      <c r="J53" s="1940" t="s">
        <v>345</v>
      </c>
      <c r="K53" s="1935">
        <v>27</v>
      </c>
    </row>
    <row r="54" spans="1:11" ht="15.2" customHeight="1">
      <c r="A54" s="1926">
        <v>28</v>
      </c>
      <c r="B54" s="1927" t="s">
        <v>1598</v>
      </c>
      <c r="C54" s="1928"/>
      <c r="D54" s="1943"/>
      <c r="E54" s="1941"/>
      <c r="F54" s="1942"/>
      <c r="G54" s="1874"/>
      <c r="H54" s="1874" t="s">
        <v>1748</v>
      </c>
      <c r="I54" s="1874">
        <f t="shared" si="5"/>
        <v>0</v>
      </c>
      <c r="J54" s="1940" t="s">
        <v>1599</v>
      </c>
      <c r="K54" s="1935">
        <v>28</v>
      </c>
    </row>
    <row r="55" spans="1:11" ht="15.2" customHeight="1">
      <c r="A55" s="1926">
        <v>29</v>
      </c>
      <c r="B55" s="1927" t="s">
        <v>1600</v>
      </c>
      <c r="C55" s="1928"/>
      <c r="D55" s="1943"/>
      <c r="E55" s="1941"/>
      <c r="F55" s="1942"/>
      <c r="G55" s="1874"/>
      <c r="H55" s="1874" t="s">
        <v>1748</v>
      </c>
      <c r="I55" s="1874">
        <f t="shared" si="5"/>
        <v>0</v>
      </c>
      <c r="J55" s="1940" t="s">
        <v>1601</v>
      </c>
      <c r="K55" s="1935">
        <v>29</v>
      </c>
    </row>
    <row r="56" spans="1:11" ht="15.2" customHeight="1">
      <c r="A56" s="1926">
        <v>30</v>
      </c>
      <c r="B56" s="1927" t="s">
        <v>1602</v>
      </c>
      <c r="C56" s="1928"/>
      <c r="D56" s="1943"/>
      <c r="E56" s="1941"/>
      <c r="F56" s="1942"/>
      <c r="G56" s="1874" t="s">
        <v>1748</v>
      </c>
      <c r="H56" s="1874" t="s">
        <v>1748</v>
      </c>
      <c r="I56" s="1874">
        <f t="shared" si="5"/>
        <v>0</v>
      </c>
      <c r="J56" s="1940" t="s">
        <v>1603</v>
      </c>
      <c r="K56" s="1935">
        <v>30</v>
      </c>
    </row>
    <row r="57" spans="1:11" ht="15.2" customHeight="1">
      <c r="A57" s="1926">
        <v>31</v>
      </c>
      <c r="B57" s="1927" t="s">
        <v>1604</v>
      </c>
      <c r="C57" s="1928"/>
      <c r="D57" s="1943"/>
      <c r="E57" s="1941"/>
      <c r="F57" s="1942"/>
      <c r="G57" s="1874" t="s">
        <v>1748</v>
      </c>
      <c r="H57" s="1874"/>
      <c r="I57" s="1874">
        <f t="shared" si="5"/>
        <v>0</v>
      </c>
      <c r="J57" s="1940" t="s">
        <v>1605</v>
      </c>
      <c r="K57" s="1935">
        <v>31</v>
      </c>
    </row>
    <row r="58" spans="1:11" ht="15.2" customHeight="1">
      <c r="A58" s="1926">
        <v>32</v>
      </c>
      <c r="B58" s="1927" t="s">
        <v>1606</v>
      </c>
      <c r="C58" s="1928"/>
      <c r="D58" s="1943"/>
      <c r="E58" s="1941"/>
      <c r="F58" s="1942"/>
      <c r="G58" s="1874"/>
      <c r="H58" s="1874"/>
      <c r="I58" s="1874">
        <f t="shared" si="5"/>
        <v>0</v>
      </c>
      <c r="J58" s="1940" t="s">
        <v>1607</v>
      </c>
      <c r="K58" s="1935">
        <v>32</v>
      </c>
    </row>
    <row r="59" spans="1:11" ht="15.2" customHeight="1">
      <c r="A59" s="1926">
        <v>33</v>
      </c>
      <c r="B59" s="1927" t="s">
        <v>1608</v>
      </c>
      <c r="C59" s="1928"/>
      <c r="D59" s="1943"/>
      <c r="E59" s="1941"/>
      <c r="F59" s="1942"/>
      <c r="G59" s="1874"/>
      <c r="H59" s="1874"/>
      <c r="I59" s="1874">
        <f t="shared" si="5"/>
        <v>0</v>
      </c>
      <c r="J59" s="1940" t="s">
        <v>1609</v>
      </c>
      <c r="K59" s="1935">
        <v>33</v>
      </c>
    </row>
    <row r="60" spans="1:11" ht="15.2" customHeight="1">
      <c r="A60" s="2594">
        <v>34</v>
      </c>
      <c r="B60" s="2595" t="s">
        <v>3861</v>
      </c>
      <c r="C60" s="2596"/>
      <c r="D60" s="2597"/>
      <c r="E60" s="2598"/>
      <c r="F60" s="2599"/>
      <c r="G60" s="2600"/>
      <c r="H60" s="2600"/>
      <c r="I60" s="2600">
        <f t="shared" si="5"/>
        <v>0</v>
      </c>
      <c r="J60" s="2601">
        <v>-337</v>
      </c>
      <c r="K60" s="2602">
        <v>34</v>
      </c>
    </row>
    <row r="61" spans="1:11" ht="15.2" customHeight="1">
      <c r="A61" s="2594">
        <v>35</v>
      </c>
      <c r="B61" s="2595" t="s">
        <v>4539</v>
      </c>
      <c r="C61" s="2596"/>
      <c r="D61" s="2597">
        <f t="shared" ref="D61:I61" si="6">SUM(D53:D60)</f>
        <v>8220</v>
      </c>
      <c r="E61" s="2598">
        <f t="shared" si="6"/>
        <v>0</v>
      </c>
      <c r="F61" s="2606">
        <f t="shared" si="6"/>
        <v>0</v>
      </c>
      <c r="G61" s="2607">
        <f t="shared" si="6"/>
        <v>0</v>
      </c>
      <c r="H61" s="2607">
        <f t="shared" si="6"/>
        <v>-8220</v>
      </c>
      <c r="I61" s="2600">
        <f t="shared" si="6"/>
        <v>0</v>
      </c>
      <c r="J61" s="2603"/>
      <c r="K61" s="2602">
        <v>35</v>
      </c>
    </row>
    <row r="62" spans="1:11" ht="15.2" customHeight="1">
      <c r="A62" s="1926">
        <v>36</v>
      </c>
      <c r="B62" s="1927" t="s">
        <v>3047</v>
      </c>
      <c r="C62" s="1928"/>
      <c r="D62" s="1957"/>
      <c r="E62" s="1958"/>
      <c r="F62" s="1959"/>
      <c r="G62" s="1960"/>
      <c r="H62" s="1960"/>
      <c r="I62" s="1961" t="s">
        <v>1748</v>
      </c>
      <c r="J62" s="1944"/>
      <c r="K62" s="1935">
        <v>36</v>
      </c>
    </row>
    <row r="63" spans="1:11" ht="15.2" customHeight="1">
      <c r="A63" s="1926">
        <v>37</v>
      </c>
      <c r="B63" s="1927" t="s">
        <v>3048</v>
      </c>
      <c r="C63" s="1928"/>
      <c r="D63" s="1943"/>
      <c r="E63" s="1941"/>
      <c r="F63" s="1942"/>
      <c r="G63" s="1874"/>
      <c r="H63" s="1874"/>
      <c r="I63" s="1874">
        <f t="shared" ref="I63:I68" si="7">D63+E63-F63+G63+H63</f>
        <v>0</v>
      </c>
      <c r="J63" s="1940" t="s">
        <v>3049</v>
      </c>
      <c r="K63" s="1935">
        <v>37</v>
      </c>
    </row>
    <row r="64" spans="1:11" ht="15.2" customHeight="1">
      <c r="A64" s="1926">
        <v>38</v>
      </c>
      <c r="B64" s="1927" t="s">
        <v>3050</v>
      </c>
      <c r="C64" s="1928"/>
      <c r="D64" s="1943"/>
      <c r="E64" s="1941"/>
      <c r="F64" s="1942"/>
      <c r="G64" s="1874"/>
      <c r="H64" s="1874"/>
      <c r="I64" s="1874">
        <f t="shared" si="7"/>
        <v>0</v>
      </c>
      <c r="J64" s="1940" t="s">
        <v>3051</v>
      </c>
      <c r="K64" s="1935">
        <v>38</v>
      </c>
    </row>
    <row r="65" spans="1:11" ht="15.2" customHeight="1">
      <c r="A65" s="1926">
        <v>39</v>
      </c>
      <c r="B65" s="1927" t="s">
        <v>3052</v>
      </c>
      <c r="C65" s="1928"/>
      <c r="D65" s="1943"/>
      <c r="E65" s="1941"/>
      <c r="F65" s="1942"/>
      <c r="G65" s="1874"/>
      <c r="H65" s="1874"/>
      <c r="I65" s="1874">
        <f t="shared" si="7"/>
        <v>0</v>
      </c>
      <c r="J65" s="1940" t="s">
        <v>3053</v>
      </c>
      <c r="K65" s="1935">
        <v>39</v>
      </c>
    </row>
    <row r="66" spans="1:11" ht="15.2" customHeight="1">
      <c r="A66" s="1926">
        <v>40</v>
      </c>
      <c r="B66" s="1927" t="s">
        <v>3054</v>
      </c>
      <c r="C66" s="1928"/>
      <c r="D66" s="1943"/>
      <c r="E66" s="1941"/>
      <c r="F66" s="1942"/>
      <c r="G66" s="1874"/>
      <c r="H66" s="1874"/>
      <c r="I66" s="1874">
        <f t="shared" si="7"/>
        <v>0</v>
      </c>
      <c r="J66" s="1940" t="s">
        <v>3029</v>
      </c>
      <c r="K66" s="1935">
        <v>40</v>
      </c>
    </row>
    <row r="67" spans="1:11" ht="15.2" customHeight="1">
      <c r="A67" s="1926">
        <v>41</v>
      </c>
      <c r="B67" s="1927" t="s">
        <v>3030</v>
      </c>
      <c r="C67" s="1928"/>
      <c r="D67" s="1943"/>
      <c r="E67" s="1941"/>
      <c r="F67" s="1942"/>
      <c r="G67" s="1874"/>
      <c r="H67" s="1874"/>
      <c r="I67" s="1874">
        <f t="shared" si="7"/>
        <v>0</v>
      </c>
      <c r="J67" s="1940" t="s">
        <v>3031</v>
      </c>
      <c r="K67" s="1935">
        <v>41</v>
      </c>
    </row>
    <row r="68" spans="1:11" ht="15.2" customHeight="1" thickBot="1">
      <c r="A68" s="1962">
        <v>42</v>
      </c>
      <c r="B68" s="1963" t="s">
        <v>3032</v>
      </c>
      <c r="C68" s="1964"/>
      <c r="D68" s="1965"/>
      <c r="E68" s="1966"/>
      <c r="F68" s="1967"/>
      <c r="G68" s="1968"/>
      <c r="H68" s="1968"/>
      <c r="I68" s="1968">
        <f t="shared" si="7"/>
        <v>0</v>
      </c>
      <c r="J68" s="1969" t="s">
        <v>3033</v>
      </c>
      <c r="K68" s="1970">
        <v>42</v>
      </c>
    </row>
    <row r="69" spans="1:11" ht="15.2" customHeight="1">
      <c r="A69" s="1585"/>
      <c r="B69" s="1585"/>
      <c r="C69" s="1585"/>
      <c r="D69" s="1971"/>
      <c r="E69" s="1971"/>
      <c r="F69" s="1971"/>
      <c r="G69" s="1971"/>
      <c r="H69" s="1971"/>
      <c r="I69" s="1971"/>
      <c r="J69" s="1569"/>
      <c r="K69" s="1569"/>
    </row>
    <row r="70" spans="1:11" ht="15.2" customHeight="1">
      <c r="A70" s="2496" t="s">
        <v>4605</v>
      </c>
      <c r="B70" s="2496"/>
      <c r="C70" s="1569"/>
      <c r="D70" s="1569"/>
      <c r="E70" s="1569"/>
      <c r="F70" s="2496" t="s">
        <v>4605</v>
      </c>
      <c r="G70" s="2496"/>
      <c r="H70" s="1569"/>
      <c r="I70" s="1569"/>
      <c r="J70" s="1569"/>
      <c r="K70" s="1569"/>
    </row>
    <row r="71" spans="1:11" ht="15.2" customHeight="1">
      <c r="A71" s="1584" t="s">
        <v>3034</v>
      </c>
      <c r="B71" s="1584"/>
      <c r="C71" s="1584"/>
      <c r="D71" s="1584"/>
      <c r="E71" s="1584"/>
      <c r="F71" s="1584" t="s">
        <v>3035</v>
      </c>
      <c r="G71" s="1584"/>
      <c r="H71" s="1584"/>
      <c r="I71" s="1584"/>
      <c r="J71" s="1584"/>
      <c r="K71" s="1584"/>
    </row>
    <row r="72" spans="1:11" ht="15.6" customHeight="1" thickBot="1">
      <c r="A72" s="1569"/>
      <c r="B72" s="1569"/>
      <c r="C72" s="1569"/>
      <c r="D72" s="1569"/>
      <c r="E72" s="1569"/>
      <c r="F72" s="1569"/>
      <c r="G72" s="1569"/>
      <c r="H72" s="1569"/>
      <c r="I72" s="1569"/>
      <c r="J72" s="1569"/>
      <c r="K72" s="1569"/>
    </row>
    <row r="73" spans="1:11" ht="15.6" customHeight="1">
      <c r="A73" s="1543" t="s">
        <v>3221</v>
      </c>
      <c r="B73" s="1544"/>
      <c r="C73" s="1909" t="s">
        <v>3222</v>
      </c>
      <c r="D73" s="1909" t="s">
        <v>1761</v>
      </c>
      <c r="E73" s="1972" t="s">
        <v>1762</v>
      </c>
      <c r="F73" s="1543" t="s">
        <v>3221</v>
      </c>
      <c r="G73" s="1911" t="s">
        <v>3222</v>
      </c>
      <c r="H73" s="1911" t="s">
        <v>1761</v>
      </c>
      <c r="I73" s="1911" t="s">
        <v>1762</v>
      </c>
      <c r="J73" s="1700"/>
      <c r="K73" s="1910"/>
    </row>
    <row r="74" spans="1:11" ht="15.6" customHeight="1">
      <c r="A74" s="1547" t="str">
        <f>'Data Sheet'!$C$25</f>
        <v xml:space="preserve">Niagara Mohawk Power Corporation </v>
      </c>
      <c r="B74" s="1569"/>
      <c r="C74" s="1577" t="s">
        <v>5060</v>
      </c>
      <c r="D74" s="1577" t="s">
        <v>3240</v>
      </c>
      <c r="E74" s="1973"/>
      <c r="F74" s="1547" t="str">
        <f>'Data Sheet'!$C$25</f>
        <v xml:space="preserve">Niagara Mohawk Power Corporation </v>
      </c>
      <c r="G74" s="1821" t="s">
        <v>5060</v>
      </c>
      <c r="H74" s="1821" t="s">
        <v>3240</v>
      </c>
      <c r="I74" s="1821"/>
      <c r="J74" s="1569"/>
      <c r="K74" s="1549"/>
    </row>
    <row r="75" spans="1:11" ht="15.6" customHeight="1">
      <c r="A75" s="1550"/>
      <c r="B75" s="1551"/>
      <c r="C75" s="1974" t="s">
        <v>3224</v>
      </c>
      <c r="D75" s="1652" t="str">
        <f>'Data Sheet'!$C$40</f>
        <v>May 9, 2016</v>
      </c>
      <c r="E75" s="1912" t="str">
        <f>'Data Sheet'!$C$38</f>
        <v>December 31, 2015</v>
      </c>
      <c r="F75" s="1550"/>
      <c r="G75" s="1913" t="s">
        <v>3224</v>
      </c>
      <c r="H75" s="1608" t="str">
        <f>'Data Sheet'!$C$40</f>
        <v>May 9, 2016</v>
      </c>
      <c r="I75" s="1913" t="str">
        <f>'Data Sheet'!$C$38</f>
        <v>December 31, 2015</v>
      </c>
      <c r="J75" s="1714"/>
      <c r="K75" s="1914"/>
    </row>
    <row r="76" spans="1:11" ht="15.6" customHeight="1">
      <c r="A76" s="1975"/>
      <c r="B76" s="1976" t="s">
        <v>3036</v>
      </c>
      <c r="C76" s="1976"/>
      <c r="D76" s="1976"/>
      <c r="E76" s="1977"/>
      <c r="F76" s="1975" t="s">
        <v>3037</v>
      </c>
      <c r="G76" s="1976"/>
      <c r="H76" s="1976"/>
      <c r="I76" s="1976"/>
      <c r="J76" s="1976"/>
      <c r="K76" s="1977"/>
    </row>
    <row r="77" spans="1:11" ht="15.6" customHeight="1">
      <c r="A77" s="1919"/>
      <c r="B77" s="1920"/>
      <c r="C77" s="1921"/>
      <c r="D77" s="1560" t="s">
        <v>1792</v>
      </c>
      <c r="E77" s="1978"/>
      <c r="F77" s="1547"/>
      <c r="G77" s="1821"/>
      <c r="H77" s="1821"/>
      <c r="I77" s="1564" t="s">
        <v>1792</v>
      </c>
      <c r="J77" s="1569"/>
      <c r="K77" s="1922"/>
    </row>
    <row r="78" spans="1:11" ht="15.6" customHeight="1">
      <c r="A78" s="1575" t="s">
        <v>1688</v>
      </c>
      <c r="B78" s="1840" t="s">
        <v>173</v>
      </c>
      <c r="C78" s="1548"/>
      <c r="D78" s="1563" t="s">
        <v>3126</v>
      </c>
      <c r="E78" s="1922" t="s">
        <v>3127</v>
      </c>
      <c r="F78" s="1575" t="s">
        <v>304</v>
      </c>
      <c r="G78" s="1840" t="s">
        <v>305</v>
      </c>
      <c r="H78" s="1840" t="s">
        <v>306</v>
      </c>
      <c r="I78" s="1564" t="s">
        <v>2473</v>
      </c>
      <c r="J78" s="1569"/>
      <c r="K78" s="1922" t="s">
        <v>1688</v>
      </c>
    </row>
    <row r="79" spans="1:11" ht="15.6" customHeight="1">
      <c r="A79" s="1923" t="s">
        <v>1691</v>
      </c>
      <c r="B79" s="1924" t="s">
        <v>2952</v>
      </c>
      <c r="C79" s="1551"/>
      <c r="D79" s="1566" t="s">
        <v>2953</v>
      </c>
      <c r="E79" s="1925" t="s">
        <v>2954</v>
      </c>
      <c r="F79" s="1923" t="s">
        <v>2955</v>
      </c>
      <c r="G79" s="1924" t="s">
        <v>2303</v>
      </c>
      <c r="H79" s="1924" t="s">
        <v>2304</v>
      </c>
      <c r="I79" s="1567" t="s">
        <v>2305</v>
      </c>
      <c r="J79" s="1714"/>
      <c r="K79" s="1925" t="s">
        <v>1691</v>
      </c>
    </row>
    <row r="80" spans="1:11" ht="15.6" customHeight="1">
      <c r="A80" s="1926">
        <v>43</v>
      </c>
      <c r="B80" s="1976" t="s">
        <v>3038</v>
      </c>
      <c r="C80" s="1928"/>
      <c r="D80" s="1936"/>
      <c r="E80" s="1979"/>
      <c r="F80" s="1938"/>
      <c r="G80" s="1980"/>
      <c r="H80" s="1980"/>
      <c r="I80" s="1943">
        <f>D80+E80-F80+G80+H80</f>
        <v>0</v>
      </c>
      <c r="J80" s="1981" t="s">
        <v>3039</v>
      </c>
      <c r="K80" s="1982">
        <v>43</v>
      </c>
    </row>
    <row r="81" spans="1:11" ht="15.6" customHeight="1">
      <c r="A81" s="2594">
        <v>44</v>
      </c>
      <c r="B81" s="2595" t="s">
        <v>3862</v>
      </c>
      <c r="C81" s="2596"/>
      <c r="D81" s="2597"/>
      <c r="E81" s="2598"/>
      <c r="F81" s="2599"/>
      <c r="G81" s="2600"/>
      <c r="H81" s="2600"/>
      <c r="I81" s="2597">
        <f>D81+E81-F81+G81+H81</f>
        <v>0</v>
      </c>
      <c r="J81" s="2621">
        <v>-347</v>
      </c>
      <c r="K81" s="2602">
        <v>44</v>
      </c>
    </row>
    <row r="82" spans="1:11" ht="15.6" customHeight="1">
      <c r="A82" s="2594">
        <v>45</v>
      </c>
      <c r="B82" s="2501" t="s">
        <v>4150</v>
      </c>
      <c r="C82" s="2612"/>
      <c r="D82" s="2597"/>
      <c r="E82" s="2598"/>
      <c r="F82" s="2599"/>
      <c r="G82" s="2600"/>
      <c r="H82" s="2600"/>
      <c r="I82" s="2597">
        <f>D82+E82-F82+G82+H82</f>
        <v>0</v>
      </c>
      <c r="J82" s="2601">
        <v>-348</v>
      </c>
      <c r="K82" s="2602">
        <v>45</v>
      </c>
    </row>
    <row r="83" spans="1:11" ht="15.6" customHeight="1">
      <c r="A83" s="2594">
        <v>46</v>
      </c>
      <c r="B83" s="2501" t="s">
        <v>4546</v>
      </c>
      <c r="C83" s="2612"/>
      <c r="D83" s="2597">
        <f t="shared" ref="D83:I83" si="8">SUM(D63:D68)+SUM(D80:D82)</f>
        <v>0</v>
      </c>
      <c r="E83" s="2622">
        <f t="shared" si="8"/>
        <v>0</v>
      </c>
      <c r="F83" s="3123">
        <f t="shared" si="8"/>
        <v>0</v>
      </c>
      <c r="G83" s="2597">
        <f t="shared" si="8"/>
        <v>0</v>
      </c>
      <c r="H83" s="2597">
        <f t="shared" si="8"/>
        <v>0</v>
      </c>
      <c r="I83" s="2597">
        <f t="shared" si="8"/>
        <v>0</v>
      </c>
      <c r="J83" s="2614"/>
      <c r="K83" s="2615">
        <v>46</v>
      </c>
    </row>
    <row r="84" spans="1:11" ht="15.6" customHeight="1">
      <c r="A84" s="2594">
        <v>47</v>
      </c>
      <c r="B84" s="2501" t="s">
        <v>4547</v>
      </c>
      <c r="C84" s="2612"/>
      <c r="D84" s="2597">
        <f t="shared" ref="D84:I84" si="9">D42+D51+D61+D83</f>
        <v>8220</v>
      </c>
      <c r="E84" s="2613">
        <f t="shared" si="9"/>
        <v>0</v>
      </c>
      <c r="F84" s="2599">
        <f t="shared" si="9"/>
        <v>0</v>
      </c>
      <c r="G84" s="2604">
        <f t="shared" si="9"/>
        <v>0</v>
      </c>
      <c r="H84" s="2604">
        <f t="shared" si="9"/>
        <v>-8220</v>
      </c>
      <c r="I84" s="2597">
        <f t="shared" si="9"/>
        <v>0</v>
      </c>
      <c r="J84" s="2614"/>
      <c r="K84" s="2615">
        <v>47</v>
      </c>
    </row>
    <row r="85" spans="1:11" ht="15.6" customHeight="1">
      <c r="A85" s="1926">
        <v>48</v>
      </c>
      <c r="B85" s="1714" t="s">
        <v>3040</v>
      </c>
      <c r="C85" s="1551"/>
      <c r="D85" s="1957"/>
      <c r="E85" s="1958"/>
      <c r="F85" s="1959"/>
      <c r="G85" s="1960"/>
      <c r="H85" s="1960"/>
      <c r="I85" s="1961"/>
      <c r="J85" s="1976"/>
      <c r="K85" s="1982">
        <v>48</v>
      </c>
    </row>
    <row r="86" spans="1:11" ht="15.6" customHeight="1">
      <c r="A86" s="1926">
        <v>49</v>
      </c>
      <c r="B86" s="1714" t="s">
        <v>3041</v>
      </c>
      <c r="C86" s="1551"/>
      <c r="D86" s="1943">
        <v>99279221</v>
      </c>
      <c r="E86" s="1983">
        <v>610709</v>
      </c>
      <c r="F86" s="1942">
        <v>46500</v>
      </c>
      <c r="G86" s="1985"/>
      <c r="H86" s="1984">
        <v>-110931</v>
      </c>
      <c r="I86" s="1943">
        <f t="shared" ref="I86:I96" si="10">D86+E86-F86+G86+H86</f>
        <v>99732499</v>
      </c>
      <c r="J86" s="1981" t="s">
        <v>3042</v>
      </c>
      <c r="K86" s="1982">
        <v>49</v>
      </c>
    </row>
    <row r="87" spans="1:11" ht="15.6" customHeight="1">
      <c r="A87" s="2594">
        <v>50</v>
      </c>
      <c r="B87" s="2501" t="s">
        <v>4151</v>
      </c>
      <c r="C87" s="2612"/>
      <c r="D87" s="2597"/>
      <c r="E87" s="2613"/>
      <c r="F87" s="2599"/>
      <c r="G87" s="2605"/>
      <c r="H87" s="2604"/>
      <c r="I87" s="2597">
        <f t="shared" si="10"/>
        <v>0</v>
      </c>
      <c r="J87" s="2620" t="s">
        <v>4152</v>
      </c>
      <c r="K87" s="2615">
        <v>50</v>
      </c>
    </row>
    <row r="88" spans="1:11" ht="15.6" customHeight="1">
      <c r="A88" s="1926">
        <v>51</v>
      </c>
      <c r="B88" s="1714" t="s">
        <v>3043</v>
      </c>
      <c r="C88" s="1551"/>
      <c r="D88" s="1943">
        <v>34381476</v>
      </c>
      <c r="E88" s="1983">
        <v>1505777</v>
      </c>
      <c r="F88" s="1942">
        <v>350478</v>
      </c>
      <c r="G88" s="1985"/>
      <c r="H88" s="1984">
        <v>323886</v>
      </c>
      <c r="I88" s="1943">
        <f t="shared" si="10"/>
        <v>35860661</v>
      </c>
      <c r="J88" s="1981" t="s">
        <v>3044</v>
      </c>
      <c r="K88" s="1982">
        <v>51</v>
      </c>
    </row>
    <row r="89" spans="1:11" ht="15.6" customHeight="1">
      <c r="A89" s="1926">
        <v>52</v>
      </c>
      <c r="B89" s="1714" t="s">
        <v>3045</v>
      </c>
      <c r="C89" s="1551"/>
      <c r="D89" s="1943">
        <v>883530222</v>
      </c>
      <c r="E89" s="1983">
        <v>119147168</v>
      </c>
      <c r="F89" s="1942">
        <v>11005526</v>
      </c>
      <c r="G89" s="1985"/>
      <c r="H89" s="1980">
        <v>-734491</v>
      </c>
      <c r="I89" s="1943">
        <f t="shared" si="10"/>
        <v>990937373</v>
      </c>
      <c r="J89" s="1981" t="s">
        <v>3046</v>
      </c>
      <c r="K89" s="1982">
        <v>52</v>
      </c>
    </row>
    <row r="90" spans="1:11" ht="15.6" customHeight="1">
      <c r="A90" s="1926">
        <v>53</v>
      </c>
      <c r="B90" s="1714" t="s">
        <v>1867</v>
      </c>
      <c r="C90" s="1551"/>
      <c r="D90" s="1943">
        <v>119972109</v>
      </c>
      <c r="E90" s="1983">
        <v>606492</v>
      </c>
      <c r="F90" s="1942">
        <v>714999</v>
      </c>
      <c r="G90" s="1985"/>
      <c r="H90" s="1984">
        <v>-144657</v>
      </c>
      <c r="I90" s="1943">
        <f t="shared" si="10"/>
        <v>119718945</v>
      </c>
      <c r="J90" s="1981" t="s">
        <v>1868</v>
      </c>
      <c r="K90" s="1982">
        <v>53</v>
      </c>
    </row>
    <row r="91" spans="1:11" ht="15.6" customHeight="1">
      <c r="A91" s="1926">
        <v>54</v>
      </c>
      <c r="B91" s="1714" t="s">
        <v>1869</v>
      </c>
      <c r="C91" s="1551"/>
      <c r="D91" s="1943">
        <v>645186802</v>
      </c>
      <c r="E91" s="1983">
        <v>67513137</v>
      </c>
      <c r="F91" s="1942">
        <v>9700139</v>
      </c>
      <c r="G91" s="1985"/>
      <c r="H91" s="1984">
        <v>208563</v>
      </c>
      <c r="I91" s="1943">
        <f t="shared" si="10"/>
        <v>703208363</v>
      </c>
      <c r="J91" s="1981" t="s">
        <v>635</v>
      </c>
      <c r="K91" s="1982">
        <v>54</v>
      </c>
    </row>
    <row r="92" spans="1:11" ht="15.6" customHeight="1">
      <c r="A92" s="1926">
        <v>55</v>
      </c>
      <c r="B92" s="1714" t="s">
        <v>636</v>
      </c>
      <c r="C92" s="1551"/>
      <c r="D92" s="1943">
        <v>447657092</v>
      </c>
      <c r="E92" s="1983">
        <v>50244839</v>
      </c>
      <c r="F92" s="1942">
        <v>1209184</v>
      </c>
      <c r="G92" s="1985"/>
      <c r="H92" s="1984">
        <v>-250591</v>
      </c>
      <c r="I92" s="1943">
        <f t="shared" si="10"/>
        <v>496442156</v>
      </c>
      <c r="J92" s="1981" t="s">
        <v>637</v>
      </c>
      <c r="K92" s="1982">
        <v>55</v>
      </c>
    </row>
    <row r="93" spans="1:11" ht="15.6" customHeight="1">
      <c r="A93" s="1926">
        <v>56</v>
      </c>
      <c r="B93" s="1714" t="s">
        <v>638</v>
      </c>
      <c r="C93" s="1551"/>
      <c r="D93" s="1943">
        <v>39364675</v>
      </c>
      <c r="E93" s="1983">
        <v>321689</v>
      </c>
      <c r="F93" s="1942">
        <v>2267</v>
      </c>
      <c r="G93" s="1985"/>
      <c r="H93" s="1984">
        <v>7045</v>
      </c>
      <c r="I93" s="1943">
        <f t="shared" si="10"/>
        <v>39691142</v>
      </c>
      <c r="J93" s="1981" t="s">
        <v>639</v>
      </c>
      <c r="K93" s="1982">
        <v>56</v>
      </c>
    </row>
    <row r="94" spans="1:11" ht="15.6" customHeight="1">
      <c r="A94" s="1926">
        <v>57</v>
      </c>
      <c r="B94" s="1714" t="s">
        <v>640</v>
      </c>
      <c r="C94" s="1551"/>
      <c r="D94" s="1943">
        <v>126889067</v>
      </c>
      <c r="E94" s="1983">
        <v>4268239</v>
      </c>
      <c r="F94" s="1942">
        <v>643686</v>
      </c>
      <c r="G94" s="1985"/>
      <c r="H94" s="1984">
        <v>125575</v>
      </c>
      <c r="I94" s="1943">
        <f t="shared" si="10"/>
        <v>130639195</v>
      </c>
      <c r="J94" s="1981" t="s">
        <v>641</v>
      </c>
      <c r="K94" s="1982">
        <v>57</v>
      </c>
    </row>
    <row r="95" spans="1:11" ht="15.6" customHeight="1">
      <c r="A95" s="1926">
        <v>58</v>
      </c>
      <c r="B95" s="1714" t="s">
        <v>642</v>
      </c>
      <c r="C95" s="1551"/>
      <c r="D95" s="1943">
        <v>2339016</v>
      </c>
      <c r="E95" s="1983">
        <v>0</v>
      </c>
      <c r="F95" s="1942">
        <v>0</v>
      </c>
      <c r="G95" s="1985"/>
      <c r="H95" s="1984"/>
      <c r="I95" s="1943">
        <f t="shared" si="10"/>
        <v>2339016</v>
      </c>
      <c r="J95" s="1981" t="s">
        <v>643</v>
      </c>
      <c r="K95" s="1982">
        <v>58</v>
      </c>
    </row>
    <row r="96" spans="1:11" ht="15.6" customHeight="1">
      <c r="A96" s="2594">
        <v>59</v>
      </c>
      <c r="B96" s="2595" t="s">
        <v>3863</v>
      </c>
      <c r="C96" s="2596"/>
      <c r="D96" s="2597"/>
      <c r="E96" s="2598"/>
      <c r="F96" s="2599"/>
      <c r="G96" s="2600"/>
      <c r="H96" s="2600"/>
      <c r="I96" s="2597">
        <f t="shared" si="10"/>
        <v>0</v>
      </c>
      <c r="J96" s="2616" t="s">
        <v>3880</v>
      </c>
      <c r="K96" s="2594">
        <v>59</v>
      </c>
    </row>
    <row r="97" spans="1:11" ht="15.6" customHeight="1">
      <c r="A97" s="2594">
        <v>60</v>
      </c>
      <c r="B97" s="2501" t="s">
        <v>4545</v>
      </c>
      <c r="C97" s="2612"/>
      <c r="D97" s="2597">
        <f t="shared" ref="D97:I97" si="11">SUM(D86:D96)</f>
        <v>2398599680</v>
      </c>
      <c r="E97" s="2613">
        <f t="shared" si="11"/>
        <v>244218050</v>
      </c>
      <c r="F97" s="2599">
        <f t="shared" si="11"/>
        <v>23672779</v>
      </c>
      <c r="G97" s="2605">
        <f t="shared" si="11"/>
        <v>0</v>
      </c>
      <c r="H97" s="2604">
        <f t="shared" si="11"/>
        <v>-575601</v>
      </c>
      <c r="I97" s="2597">
        <f t="shared" si="11"/>
        <v>2618569350</v>
      </c>
      <c r="J97" s="2614"/>
      <c r="K97" s="2615">
        <v>60</v>
      </c>
    </row>
    <row r="98" spans="1:11" ht="15.6" customHeight="1">
      <c r="A98" s="1926">
        <v>61</v>
      </c>
      <c r="B98" s="1714" t="s">
        <v>644</v>
      </c>
      <c r="C98" s="1551"/>
      <c r="D98" s="1957"/>
      <c r="E98" s="1958"/>
      <c r="F98" s="1959"/>
      <c r="G98" s="1960"/>
      <c r="H98" s="1960"/>
      <c r="I98" s="1961"/>
      <c r="J98" s="1976"/>
      <c r="K98" s="1982">
        <v>61</v>
      </c>
    </row>
    <row r="99" spans="1:11" ht="15.6" customHeight="1">
      <c r="A99" s="1926">
        <v>62</v>
      </c>
      <c r="B99" s="1714" t="s">
        <v>645</v>
      </c>
      <c r="C99" s="1551"/>
      <c r="D99" s="1943">
        <v>42147356</v>
      </c>
      <c r="E99" s="1983">
        <v>2889631</v>
      </c>
      <c r="F99" s="1942">
        <v>-2978</v>
      </c>
      <c r="G99" s="1985" t="s">
        <v>1748</v>
      </c>
      <c r="H99" s="1984">
        <v>66409</v>
      </c>
      <c r="I99" s="1943">
        <f t="shared" ref="I99:I113" si="12">D99+E99-F99+G99+H99</f>
        <v>45106374</v>
      </c>
      <c r="J99" s="1981" t="s">
        <v>646</v>
      </c>
      <c r="K99" s="1982">
        <v>62</v>
      </c>
    </row>
    <row r="100" spans="1:11" ht="15.6" customHeight="1">
      <c r="A100" s="1926">
        <v>63</v>
      </c>
      <c r="B100" s="1714" t="s">
        <v>647</v>
      </c>
      <c r="C100" s="1551"/>
      <c r="D100" s="1943">
        <v>41866555</v>
      </c>
      <c r="E100" s="1983">
        <v>283336</v>
      </c>
      <c r="F100" s="1942">
        <v>54599</v>
      </c>
      <c r="G100" s="1985"/>
      <c r="H100" s="1984">
        <v>-305371</v>
      </c>
      <c r="I100" s="1943">
        <f t="shared" si="12"/>
        <v>41789921</v>
      </c>
      <c r="J100" s="1981" t="s">
        <v>648</v>
      </c>
      <c r="K100" s="1982">
        <v>63</v>
      </c>
    </row>
    <row r="101" spans="1:11" ht="15.6" customHeight="1">
      <c r="A101" s="1926">
        <v>64</v>
      </c>
      <c r="B101" s="1714" t="s">
        <v>649</v>
      </c>
      <c r="C101" s="1551"/>
      <c r="D101" s="1943">
        <v>604118136</v>
      </c>
      <c r="E101" s="1983">
        <v>101587138</v>
      </c>
      <c r="F101" s="1942">
        <v>4780354</v>
      </c>
      <c r="G101" s="1985"/>
      <c r="H101" s="1984">
        <v>735384</v>
      </c>
      <c r="I101" s="1943">
        <f t="shared" si="12"/>
        <v>701660304</v>
      </c>
      <c r="J101" s="1981" t="s">
        <v>650</v>
      </c>
      <c r="K101" s="1982">
        <v>64</v>
      </c>
    </row>
    <row r="102" spans="1:11" ht="15.6" customHeight="1">
      <c r="A102" s="2594">
        <v>65</v>
      </c>
      <c r="B102" s="2501" t="s">
        <v>4544</v>
      </c>
      <c r="C102" s="2612"/>
      <c r="D102" s="2597">
        <v>0</v>
      </c>
      <c r="E102" s="2613">
        <v>0</v>
      </c>
      <c r="F102" s="2599">
        <v>0</v>
      </c>
      <c r="G102" s="2605"/>
      <c r="H102" s="2604">
        <v>0</v>
      </c>
      <c r="I102" s="2597">
        <f t="shared" si="12"/>
        <v>0</v>
      </c>
      <c r="J102" s="2619" t="s">
        <v>651</v>
      </c>
      <c r="K102" s="2615">
        <v>65</v>
      </c>
    </row>
    <row r="103" spans="1:11" ht="15.6" customHeight="1">
      <c r="A103" s="1926">
        <v>66</v>
      </c>
      <c r="B103" s="1714" t="s">
        <v>652</v>
      </c>
      <c r="C103" s="1551"/>
      <c r="D103" s="1943">
        <v>1055747576</v>
      </c>
      <c r="E103" s="1983">
        <v>47013604</v>
      </c>
      <c r="F103" s="1942">
        <v>11686388</v>
      </c>
      <c r="G103" s="1985"/>
      <c r="H103" s="1984">
        <v>-565115</v>
      </c>
      <c r="I103" s="1943">
        <f t="shared" si="12"/>
        <v>1090509677</v>
      </c>
      <c r="J103" s="1981" t="s">
        <v>653</v>
      </c>
      <c r="K103" s="1982">
        <v>66</v>
      </c>
    </row>
    <row r="104" spans="1:11" ht="15.6" customHeight="1">
      <c r="A104" s="1926">
        <v>67</v>
      </c>
      <c r="B104" s="1714" t="s">
        <v>654</v>
      </c>
      <c r="C104" s="1551"/>
      <c r="D104" s="1943">
        <v>1138553951</v>
      </c>
      <c r="E104" s="1983">
        <v>56028233</v>
      </c>
      <c r="F104" s="1942">
        <v>42271607</v>
      </c>
      <c r="G104" s="1985">
        <v>50884397</v>
      </c>
      <c r="H104" s="1984">
        <v>365600</v>
      </c>
      <c r="I104" s="1943">
        <f t="shared" si="12"/>
        <v>1203560574</v>
      </c>
      <c r="J104" s="1981" t="s">
        <v>655</v>
      </c>
      <c r="K104" s="1982">
        <v>67</v>
      </c>
    </row>
    <row r="105" spans="1:11" ht="15.6" customHeight="1">
      <c r="A105" s="1926">
        <v>68</v>
      </c>
      <c r="B105" s="1714" t="s">
        <v>656</v>
      </c>
      <c r="C105" s="1551"/>
      <c r="D105" s="1943">
        <v>170406733</v>
      </c>
      <c r="E105" s="1983">
        <v>17471118</v>
      </c>
      <c r="F105" s="1942">
        <v>5461506</v>
      </c>
      <c r="G105" s="1985"/>
      <c r="H105" s="1984">
        <v>196976</v>
      </c>
      <c r="I105" s="1943">
        <f t="shared" si="12"/>
        <v>182613321</v>
      </c>
      <c r="J105" s="1981" t="s">
        <v>657</v>
      </c>
      <c r="K105" s="1982">
        <v>68</v>
      </c>
    </row>
    <row r="106" spans="1:11" ht="15.6" customHeight="1">
      <c r="A106" s="1926">
        <v>69</v>
      </c>
      <c r="B106" s="1714" t="s">
        <v>658</v>
      </c>
      <c r="C106" s="1551"/>
      <c r="D106" s="1943">
        <v>553059058</v>
      </c>
      <c r="E106" s="1983">
        <v>38198083</v>
      </c>
      <c r="F106" s="1942">
        <v>14640873</v>
      </c>
      <c r="G106" s="1985"/>
      <c r="H106" s="1984">
        <v>-122505</v>
      </c>
      <c r="I106" s="1943">
        <f t="shared" si="12"/>
        <v>576493763</v>
      </c>
      <c r="J106" s="1981" t="s">
        <v>659</v>
      </c>
      <c r="K106" s="1982">
        <v>69</v>
      </c>
    </row>
    <row r="107" spans="1:11" ht="15.6" customHeight="1">
      <c r="A107" s="1926">
        <v>70</v>
      </c>
      <c r="B107" s="1714" t="s">
        <v>660</v>
      </c>
      <c r="C107" s="1551"/>
      <c r="D107" s="1943">
        <v>892024118</v>
      </c>
      <c r="E107" s="1983">
        <v>43921200</v>
      </c>
      <c r="F107" s="1942">
        <v>44327821</v>
      </c>
      <c r="G107" s="1985"/>
      <c r="H107" s="1984">
        <v>271244</v>
      </c>
      <c r="I107" s="1943">
        <f t="shared" si="12"/>
        <v>891888741</v>
      </c>
      <c r="J107" s="1981" t="s">
        <v>661</v>
      </c>
      <c r="K107" s="1982">
        <v>70</v>
      </c>
    </row>
    <row r="108" spans="1:11" ht="15.6" customHeight="1">
      <c r="A108" s="1926">
        <v>71</v>
      </c>
      <c r="B108" s="1714" t="s">
        <v>662</v>
      </c>
      <c r="C108" s="1551"/>
      <c r="D108" s="1943">
        <v>461776166</v>
      </c>
      <c r="E108" s="1983">
        <v>12280485</v>
      </c>
      <c r="F108" s="1942">
        <v>9618654</v>
      </c>
      <c r="G108" s="1985"/>
      <c r="H108" s="1984">
        <v>4796</v>
      </c>
      <c r="I108" s="1943">
        <f t="shared" si="12"/>
        <v>464442793</v>
      </c>
      <c r="J108" s="1981" t="s">
        <v>663</v>
      </c>
      <c r="K108" s="1982">
        <v>71</v>
      </c>
    </row>
    <row r="109" spans="1:11" ht="15.6" customHeight="1">
      <c r="A109" s="1926">
        <v>72</v>
      </c>
      <c r="B109" s="1714" t="s">
        <v>664</v>
      </c>
      <c r="C109" s="1551"/>
      <c r="D109" s="1943">
        <v>130027609</v>
      </c>
      <c r="E109" s="1983">
        <v>15439840</v>
      </c>
      <c r="F109" s="1942">
        <v>2110984</v>
      </c>
      <c r="G109" s="1985"/>
      <c r="H109" s="1984">
        <v>0</v>
      </c>
      <c r="I109" s="1943">
        <f t="shared" si="12"/>
        <v>143356465</v>
      </c>
      <c r="J109" s="1981" t="s">
        <v>665</v>
      </c>
      <c r="K109" s="1982">
        <v>72</v>
      </c>
    </row>
    <row r="110" spans="1:11" ht="15.6" customHeight="1">
      <c r="A110" s="1926">
        <v>73</v>
      </c>
      <c r="B110" s="1714" t="s">
        <v>666</v>
      </c>
      <c r="C110" s="1551"/>
      <c r="D110" s="1943">
        <v>7761587</v>
      </c>
      <c r="E110" s="1983">
        <v>-22397</v>
      </c>
      <c r="F110" s="1942">
        <v>41809</v>
      </c>
      <c r="G110" s="1985"/>
      <c r="H110" s="1984">
        <v>0</v>
      </c>
      <c r="I110" s="1943">
        <f t="shared" si="12"/>
        <v>7697381</v>
      </c>
      <c r="J110" s="1981" t="s">
        <v>667</v>
      </c>
      <c r="K110" s="1982">
        <v>73</v>
      </c>
    </row>
    <row r="111" spans="1:11" ht="15.6" customHeight="1">
      <c r="A111" s="1926">
        <v>74</v>
      </c>
      <c r="B111" s="1714" t="s">
        <v>668</v>
      </c>
      <c r="C111" s="1551"/>
      <c r="D111" s="1986">
        <v>0</v>
      </c>
      <c r="E111" s="1983">
        <v>0</v>
      </c>
      <c r="F111" s="1942">
        <v>0</v>
      </c>
      <c r="G111" s="1985"/>
      <c r="H111" s="1984">
        <v>0</v>
      </c>
      <c r="I111" s="1943">
        <f t="shared" si="12"/>
        <v>0</v>
      </c>
      <c r="J111" s="1981" t="s">
        <v>669</v>
      </c>
      <c r="K111" s="1982">
        <v>74</v>
      </c>
    </row>
    <row r="112" spans="1:11" ht="15.6" customHeight="1">
      <c r="A112" s="1926">
        <v>75</v>
      </c>
      <c r="B112" s="1714" t="s">
        <v>670</v>
      </c>
      <c r="C112" s="1551"/>
      <c r="D112" s="1943">
        <v>241806389</v>
      </c>
      <c r="E112" s="1983">
        <v>11079472</v>
      </c>
      <c r="F112" s="1942">
        <v>8614889</v>
      </c>
      <c r="G112" s="1985"/>
      <c r="H112" s="1984">
        <v>640</v>
      </c>
      <c r="I112" s="1943">
        <f t="shared" si="12"/>
        <v>244271612</v>
      </c>
      <c r="J112" s="1981" t="s">
        <v>671</v>
      </c>
      <c r="K112" s="1982">
        <v>75</v>
      </c>
    </row>
    <row r="113" spans="1:12" ht="15.6" customHeight="1">
      <c r="A113" s="2594">
        <v>76</v>
      </c>
      <c r="B113" s="2595" t="s">
        <v>3864</v>
      </c>
      <c r="C113" s="2596"/>
      <c r="D113" s="2597">
        <v>0</v>
      </c>
      <c r="E113" s="2598">
        <v>0</v>
      </c>
      <c r="F113" s="2599"/>
      <c r="G113" s="2600"/>
      <c r="H113" s="2600"/>
      <c r="I113" s="2597">
        <f t="shared" si="12"/>
        <v>0</v>
      </c>
      <c r="J113" s="2616" t="s">
        <v>3873</v>
      </c>
      <c r="K113" s="2594">
        <v>76</v>
      </c>
    </row>
    <row r="114" spans="1:12" ht="15.6" customHeight="1">
      <c r="A114" s="2594">
        <v>77</v>
      </c>
      <c r="B114" s="2501" t="s">
        <v>4543</v>
      </c>
      <c r="C114" s="2612"/>
      <c r="D114" s="2597">
        <f t="shared" ref="D114:I114" si="13">SUM(D99:D113)</f>
        <v>5339295234</v>
      </c>
      <c r="E114" s="2613">
        <f t="shared" si="13"/>
        <v>346169743</v>
      </c>
      <c r="F114" s="2599">
        <f t="shared" si="13"/>
        <v>143606506</v>
      </c>
      <c r="G114" s="2605">
        <f t="shared" si="13"/>
        <v>50884397</v>
      </c>
      <c r="H114" s="2604">
        <f t="shared" si="13"/>
        <v>648058</v>
      </c>
      <c r="I114" s="2597">
        <f t="shared" si="13"/>
        <v>5593390926</v>
      </c>
      <c r="J114" s="2614"/>
      <c r="K114" s="2615">
        <v>77</v>
      </c>
    </row>
    <row r="115" spans="1:12" ht="15.6" customHeight="1">
      <c r="A115" s="2594">
        <v>78</v>
      </c>
      <c r="B115" s="2501" t="s">
        <v>3866</v>
      </c>
      <c r="C115" s="2612"/>
      <c r="D115" s="1957"/>
      <c r="E115" s="1958"/>
      <c r="F115" s="1959"/>
      <c r="G115" s="1960"/>
      <c r="H115" s="1960"/>
      <c r="I115" s="1961"/>
      <c r="J115" s="2611"/>
      <c r="K115" s="2615">
        <v>78</v>
      </c>
    </row>
    <row r="116" spans="1:12" ht="15.6" customHeight="1">
      <c r="A116" s="2594">
        <v>79</v>
      </c>
      <c r="B116" s="2501" t="s">
        <v>3867</v>
      </c>
      <c r="C116" s="2612"/>
      <c r="D116" s="2617"/>
      <c r="E116" s="2598"/>
      <c r="F116" s="2606"/>
      <c r="G116" s="2618"/>
      <c r="H116" s="2618"/>
      <c r="I116" s="2600"/>
      <c r="J116" s="2616" t="s">
        <v>3872</v>
      </c>
      <c r="K116" s="2615">
        <v>79</v>
      </c>
    </row>
    <row r="117" spans="1:12" ht="15.6" customHeight="1">
      <c r="A117" s="2594">
        <v>80</v>
      </c>
      <c r="B117" s="2501" t="s">
        <v>3868</v>
      </c>
      <c r="C117" s="2612"/>
      <c r="D117" s="2617"/>
      <c r="E117" s="2598"/>
      <c r="F117" s="2606"/>
      <c r="G117" s="2618"/>
      <c r="H117" s="2618"/>
      <c r="I117" s="2600"/>
      <c r="J117" s="2616" t="s">
        <v>3874</v>
      </c>
      <c r="K117" s="2615">
        <v>80</v>
      </c>
      <c r="L117" s="1987"/>
    </row>
    <row r="118" spans="1:12" ht="15.6" customHeight="1">
      <c r="A118" s="2594">
        <v>81</v>
      </c>
      <c r="B118" s="2501" t="s">
        <v>3869</v>
      </c>
      <c r="C118" s="2612"/>
      <c r="D118" s="2617"/>
      <c r="E118" s="2598"/>
      <c r="F118" s="2606"/>
      <c r="G118" s="2618"/>
      <c r="H118" s="2618"/>
      <c r="I118" s="2600"/>
      <c r="J118" s="2616" t="s">
        <v>3875</v>
      </c>
      <c r="K118" s="2615">
        <v>81</v>
      </c>
      <c r="L118" s="1987"/>
    </row>
    <row r="119" spans="1:12" ht="15.6" customHeight="1">
      <c r="A119" s="2594">
        <v>82</v>
      </c>
      <c r="B119" s="2501" t="s">
        <v>3870</v>
      </c>
      <c r="C119" s="2612"/>
      <c r="D119" s="2617"/>
      <c r="E119" s="2598"/>
      <c r="F119" s="2606"/>
      <c r="G119" s="2618"/>
      <c r="H119" s="2618"/>
      <c r="I119" s="2600"/>
      <c r="J119" s="2616" t="s">
        <v>3876</v>
      </c>
      <c r="K119" s="2615">
        <v>82</v>
      </c>
      <c r="L119" s="1987"/>
    </row>
    <row r="120" spans="1:12" ht="15.6" customHeight="1">
      <c r="A120" s="2594">
        <v>83</v>
      </c>
      <c r="B120" s="2501" t="s">
        <v>3871</v>
      </c>
      <c r="C120" s="2612"/>
      <c r="D120" s="2617"/>
      <c r="E120" s="2598"/>
      <c r="F120" s="2606"/>
      <c r="G120" s="2618"/>
      <c r="H120" s="2618"/>
      <c r="I120" s="2600"/>
      <c r="J120" s="2616" t="s">
        <v>3877</v>
      </c>
      <c r="K120" s="2615">
        <v>83</v>
      </c>
      <c r="L120" s="1987"/>
    </row>
    <row r="121" spans="1:12" ht="15.6" customHeight="1">
      <c r="A121" s="2594">
        <v>84</v>
      </c>
      <c r="B121" s="2501" t="s">
        <v>4344</v>
      </c>
      <c r="C121" s="2612"/>
      <c r="D121" s="2617"/>
      <c r="E121" s="2598"/>
      <c r="F121" s="2606"/>
      <c r="G121" s="2618"/>
      <c r="H121" s="2618"/>
      <c r="I121" s="2600"/>
      <c r="J121" s="2616" t="s">
        <v>3878</v>
      </c>
      <c r="K121" s="2615">
        <v>84</v>
      </c>
      <c r="L121" s="1987"/>
    </row>
    <row r="122" spans="1:12" ht="15.6" customHeight="1">
      <c r="A122" s="2594">
        <v>85</v>
      </c>
      <c r="B122" s="2501" t="s">
        <v>4345</v>
      </c>
      <c r="C122" s="2612"/>
      <c r="D122" s="2617"/>
      <c r="E122" s="2598"/>
      <c r="F122" s="2606"/>
      <c r="G122" s="2618"/>
      <c r="H122" s="2618"/>
      <c r="I122" s="2600"/>
      <c r="J122" s="2616" t="s">
        <v>3879</v>
      </c>
      <c r="K122" s="2615">
        <v>85</v>
      </c>
      <c r="L122" s="1987"/>
    </row>
    <row r="123" spans="1:12" ht="15.6" customHeight="1">
      <c r="A123" s="2594">
        <v>86</v>
      </c>
      <c r="B123" s="2501" t="s">
        <v>4267</v>
      </c>
      <c r="C123" s="2612"/>
      <c r="D123" s="2617">
        <f t="shared" ref="D123:I123" si="14">SUM(D116:D122)</f>
        <v>0</v>
      </c>
      <c r="E123" s="2598">
        <f t="shared" si="14"/>
        <v>0</v>
      </c>
      <c r="F123" s="2606">
        <f t="shared" si="14"/>
        <v>0</v>
      </c>
      <c r="G123" s="2618">
        <f t="shared" si="14"/>
        <v>0</v>
      </c>
      <c r="H123" s="2618">
        <f t="shared" si="14"/>
        <v>0</v>
      </c>
      <c r="I123" s="2600">
        <f t="shared" si="14"/>
        <v>0</v>
      </c>
      <c r="J123" s="2616"/>
      <c r="K123" s="2615">
        <v>86</v>
      </c>
      <c r="L123" s="1987"/>
    </row>
    <row r="124" spans="1:12" ht="15.6" customHeight="1">
      <c r="A124" s="1926">
        <v>87</v>
      </c>
      <c r="B124" s="1714" t="s">
        <v>3865</v>
      </c>
      <c r="C124" s="1551"/>
      <c r="D124" s="1957"/>
      <c r="E124" s="1958"/>
      <c r="F124" s="1959"/>
      <c r="G124" s="1960"/>
      <c r="H124" s="1960"/>
      <c r="I124" s="1961"/>
      <c r="J124" s="1976"/>
      <c r="K124" s="1982">
        <v>87</v>
      </c>
    </row>
    <row r="125" spans="1:12" ht="15.6" customHeight="1">
      <c r="A125" s="1926">
        <v>88</v>
      </c>
      <c r="B125" s="1714" t="s">
        <v>672</v>
      </c>
      <c r="C125" s="1551"/>
      <c r="D125" s="1943">
        <v>2341028</v>
      </c>
      <c r="E125" s="1983">
        <v>0</v>
      </c>
      <c r="F125" s="1942"/>
      <c r="G125" s="1985" t="s">
        <v>1748</v>
      </c>
      <c r="H125" s="1984"/>
      <c r="I125" s="1943">
        <f t="shared" ref="I125:I134" si="15">D125+E125-F125+G125+H125</f>
        <v>2341028</v>
      </c>
      <c r="J125" s="1981" t="s">
        <v>673</v>
      </c>
      <c r="K125" s="1982">
        <v>88</v>
      </c>
    </row>
    <row r="126" spans="1:12" ht="15.6" customHeight="1">
      <c r="A126" s="1926">
        <v>89</v>
      </c>
      <c r="B126" s="1714" t="s">
        <v>674</v>
      </c>
      <c r="C126" s="1551"/>
      <c r="D126" s="1943">
        <v>95802945</v>
      </c>
      <c r="E126" s="1983">
        <v>6606372</v>
      </c>
      <c r="F126" s="1942">
        <v>295362</v>
      </c>
      <c r="G126" s="1985" t="s">
        <v>1748</v>
      </c>
      <c r="H126" s="1984" t="s">
        <v>1748</v>
      </c>
      <c r="I126" s="1943">
        <f t="shared" si="15"/>
        <v>102113955</v>
      </c>
      <c r="J126" s="1981" t="s">
        <v>675</v>
      </c>
      <c r="K126" s="1982">
        <v>89</v>
      </c>
    </row>
    <row r="127" spans="1:12" ht="15.6" customHeight="1">
      <c r="A127" s="1926">
        <v>90</v>
      </c>
      <c r="B127" s="1714" t="s">
        <v>676</v>
      </c>
      <c r="C127" s="1551"/>
      <c r="D127" s="1943">
        <v>10250047</v>
      </c>
      <c r="E127" s="1983">
        <v>0</v>
      </c>
      <c r="F127" s="1942"/>
      <c r="G127" s="1985"/>
      <c r="H127" s="1984"/>
      <c r="I127" s="1943">
        <f t="shared" si="15"/>
        <v>10250047</v>
      </c>
      <c r="J127" s="1981" t="s">
        <v>677</v>
      </c>
      <c r="K127" s="1982">
        <v>90</v>
      </c>
    </row>
    <row r="128" spans="1:12" ht="15.6" customHeight="1">
      <c r="A128" s="1926">
        <v>91</v>
      </c>
      <c r="B128" s="1714" t="s">
        <v>678</v>
      </c>
      <c r="C128" s="1551"/>
      <c r="D128" s="1943">
        <v>56362</v>
      </c>
      <c r="E128" s="1983">
        <v>8046844</v>
      </c>
      <c r="F128" s="1942"/>
      <c r="G128" s="1985"/>
      <c r="H128" s="1984"/>
      <c r="I128" s="1943">
        <f t="shared" si="15"/>
        <v>8103206</v>
      </c>
      <c r="J128" s="1981" t="s">
        <v>679</v>
      </c>
      <c r="K128" s="1982">
        <v>91</v>
      </c>
    </row>
    <row r="129" spans="1:11" ht="15.6" customHeight="1">
      <c r="A129" s="1926">
        <v>92</v>
      </c>
      <c r="B129" s="1714" t="s">
        <v>680</v>
      </c>
      <c r="C129" s="1551"/>
      <c r="D129" s="1943">
        <v>2143249</v>
      </c>
      <c r="E129" s="1983">
        <v>0</v>
      </c>
      <c r="F129" s="1942"/>
      <c r="G129" s="1985"/>
      <c r="H129" s="1984"/>
      <c r="I129" s="1943">
        <f t="shared" si="15"/>
        <v>2143249</v>
      </c>
      <c r="J129" s="1981" t="s">
        <v>681</v>
      </c>
      <c r="K129" s="1982">
        <v>92</v>
      </c>
    </row>
    <row r="130" spans="1:11" ht="15.6" customHeight="1">
      <c r="A130" s="1926">
        <v>93</v>
      </c>
      <c r="B130" s="1714" t="s">
        <v>682</v>
      </c>
      <c r="C130" s="1551"/>
      <c r="D130" s="1943">
        <v>59821509</v>
      </c>
      <c r="E130" s="1983">
        <v>3302895</v>
      </c>
      <c r="F130" s="1942"/>
      <c r="G130" s="1985"/>
      <c r="H130" s="1984"/>
      <c r="I130" s="1943">
        <f t="shared" si="15"/>
        <v>63124404</v>
      </c>
      <c r="J130" s="1981" t="s">
        <v>683</v>
      </c>
      <c r="K130" s="1982">
        <v>93</v>
      </c>
    </row>
    <row r="131" spans="1:11" ht="15.6" customHeight="1">
      <c r="A131" s="1926">
        <v>94</v>
      </c>
      <c r="B131" s="1714" t="s">
        <v>684</v>
      </c>
      <c r="C131" s="1551"/>
      <c r="D131" s="1943">
        <v>24258650</v>
      </c>
      <c r="E131" s="1983">
        <v>84239</v>
      </c>
      <c r="F131" s="1942"/>
      <c r="G131" s="1985"/>
      <c r="H131" s="1984"/>
      <c r="I131" s="1943">
        <f t="shared" si="15"/>
        <v>24342889</v>
      </c>
      <c r="J131" s="1981" t="s">
        <v>685</v>
      </c>
      <c r="K131" s="1982">
        <v>94</v>
      </c>
    </row>
    <row r="132" spans="1:11" ht="15.6" customHeight="1">
      <c r="A132" s="1926">
        <v>95</v>
      </c>
      <c r="B132" s="1714" t="s">
        <v>686</v>
      </c>
      <c r="C132" s="1551"/>
      <c r="D132" s="1943">
        <v>279275</v>
      </c>
      <c r="E132" s="1983">
        <v>0</v>
      </c>
      <c r="F132" s="1942"/>
      <c r="G132" s="1985"/>
      <c r="H132" s="1984"/>
      <c r="I132" s="1943">
        <f t="shared" si="15"/>
        <v>279275</v>
      </c>
      <c r="J132" s="1981" t="s">
        <v>687</v>
      </c>
      <c r="K132" s="1982">
        <v>95</v>
      </c>
    </row>
    <row r="133" spans="1:11" ht="15.6" customHeight="1">
      <c r="A133" s="1926">
        <v>96</v>
      </c>
      <c r="B133" s="1714" t="s">
        <v>346</v>
      </c>
      <c r="C133" s="1551"/>
      <c r="D133" s="1943">
        <v>74200143</v>
      </c>
      <c r="E133" s="1983">
        <v>953909</v>
      </c>
      <c r="F133" s="1942"/>
      <c r="G133" s="1985" t="s">
        <v>1748</v>
      </c>
      <c r="H133" s="1984">
        <v>-45721</v>
      </c>
      <c r="I133" s="1943">
        <f t="shared" si="15"/>
        <v>75108331</v>
      </c>
      <c r="J133" s="1981" t="s">
        <v>347</v>
      </c>
      <c r="K133" s="1982">
        <v>96</v>
      </c>
    </row>
    <row r="134" spans="1:11" ht="15.6" customHeight="1">
      <c r="A134" s="1926">
        <v>97</v>
      </c>
      <c r="B134" s="1714" t="s">
        <v>348</v>
      </c>
      <c r="C134" s="1551"/>
      <c r="D134" s="1943">
        <v>49925264</v>
      </c>
      <c r="E134" s="1983">
        <v>132437</v>
      </c>
      <c r="F134" s="1942"/>
      <c r="G134" s="1985"/>
      <c r="H134" s="1984">
        <v>-527165</v>
      </c>
      <c r="I134" s="1943">
        <f t="shared" si="15"/>
        <v>49530536</v>
      </c>
      <c r="J134" s="1981" t="s">
        <v>349</v>
      </c>
      <c r="K134" s="1982">
        <v>97</v>
      </c>
    </row>
    <row r="135" spans="1:11" ht="15.6" customHeight="1">
      <c r="A135" s="1926">
        <v>98</v>
      </c>
      <c r="B135" s="1714" t="s">
        <v>350</v>
      </c>
      <c r="C135" s="1551"/>
      <c r="D135" s="1943">
        <f t="shared" ref="D135:I135" si="16">SUM(D125:D134)</f>
        <v>319078472</v>
      </c>
      <c r="E135" s="1983">
        <f t="shared" si="16"/>
        <v>19126696</v>
      </c>
      <c r="F135" s="1942">
        <f t="shared" si="16"/>
        <v>295362</v>
      </c>
      <c r="G135" s="1985">
        <f t="shared" si="16"/>
        <v>0</v>
      </c>
      <c r="H135" s="1984">
        <f t="shared" si="16"/>
        <v>-572886</v>
      </c>
      <c r="I135" s="1943">
        <f t="shared" si="16"/>
        <v>337336920</v>
      </c>
      <c r="J135" s="1976"/>
      <c r="K135" s="1982">
        <v>98</v>
      </c>
    </row>
    <row r="136" spans="1:11" ht="15.6" customHeight="1">
      <c r="A136" s="1926">
        <v>99</v>
      </c>
      <c r="B136" s="1714" t="s">
        <v>351</v>
      </c>
      <c r="C136" s="1551"/>
      <c r="D136" s="1943"/>
      <c r="E136" s="1983"/>
      <c r="F136" s="1942"/>
      <c r="G136" s="1985"/>
      <c r="H136" s="1984" t="s">
        <v>1748</v>
      </c>
      <c r="I136" s="1943">
        <f>D136+E136-F136+G136+H136</f>
        <v>0</v>
      </c>
      <c r="J136" s="1981" t="s">
        <v>352</v>
      </c>
      <c r="K136" s="1982">
        <v>99</v>
      </c>
    </row>
    <row r="137" spans="1:11" ht="15.6" customHeight="1">
      <c r="A137" s="2594">
        <v>100</v>
      </c>
      <c r="B137" s="2595" t="s">
        <v>3881</v>
      </c>
      <c r="C137" s="2596"/>
      <c r="D137" s="2597">
        <v>779270</v>
      </c>
      <c r="E137" s="2598">
        <v>0</v>
      </c>
      <c r="F137" s="2599"/>
      <c r="G137" s="2600">
        <v>-176020</v>
      </c>
      <c r="H137" s="2600"/>
      <c r="I137" s="2597">
        <f>D137+E137-F137+G137+H137</f>
        <v>603250</v>
      </c>
      <c r="J137" s="2611">
        <v>-399.1</v>
      </c>
      <c r="K137" s="2594">
        <v>100</v>
      </c>
    </row>
    <row r="138" spans="1:11" ht="15.6" customHeight="1">
      <c r="A138" s="2594">
        <v>101</v>
      </c>
      <c r="B138" s="2501" t="s">
        <v>4541</v>
      </c>
      <c r="C138" s="2612"/>
      <c r="D138" s="2597">
        <f t="shared" ref="D138:I138" si="17">D135+D136+D137</f>
        <v>319857742</v>
      </c>
      <c r="E138" s="2613">
        <f t="shared" si="17"/>
        <v>19126696</v>
      </c>
      <c r="F138" s="2599">
        <f t="shared" si="17"/>
        <v>295362</v>
      </c>
      <c r="G138" s="2605">
        <f t="shared" si="17"/>
        <v>-176020</v>
      </c>
      <c r="H138" s="2604">
        <f t="shared" si="17"/>
        <v>-572886</v>
      </c>
      <c r="I138" s="2597">
        <f t="shared" si="17"/>
        <v>337940170</v>
      </c>
      <c r="J138" s="2614"/>
      <c r="K138" s="2615">
        <v>101</v>
      </c>
    </row>
    <row r="139" spans="1:11" ht="15.6" customHeight="1">
      <c r="A139" s="2594">
        <v>102</v>
      </c>
      <c r="B139" s="2501" t="s">
        <v>4542</v>
      </c>
      <c r="C139" s="2612"/>
      <c r="D139" s="2597">
        <f t="shared" ref="D139:I139" si="18">D84+D97+D114+D138+D31+D123</f>
        <v>8064118654</v>
      </c>
      <c r="E139" s="2613">
        <f t="shared" si="18"/>
        <v>609514489</v>
      </c>
      <c r="F139" s="2599">
        <f t="shared" si="18"/>
        <v>167574647</v>
      </c>
      <c r="G139" s="2605">
        <f t="shared" si="18"/>
        <v>50708377</v>
      </c>
      <c r="H139" s="2604">
        <f t="shared" si="18"/>
        <v>-508649</v>
      </c>
      <c r="I139" s="2597">
        <f t="shared" si="18"/>
        <v>8556258224</v>
      </c>
      <c r="J139" s="2614"/>
      <c r="K139" s="2615">
        <v>102</v>
      </c>
    </row>
    <row r="140" spans="1:11" ht="15.6" customHeight="1">
      <c r="A140" s="1926">
        <v>103</v>
      </c>
      <c r="B140" s="1714" t="s">
        <v>353</v>
      </c>
      <c r="C140" s="1551"/>
      <c r="D140" s="1943"/>
      <c r="E140" s="1983"/>
      <c r="F140" s="1988"/>
      <c r="G140" s="1985"/>
      <c r="H140" s="1984"/>
      <c r="I140" s="1943"/>
      <c r="J140" s="1981" t="s">
        <v>354</v>
      </c>
      <c r="K140" s="1982">
        <v>103</v>
      </c>
    </row>
    <row r="141" spans="1:11" ht="15.6" customHeight="1">
      <c r="A141" s="1926">
        <v>104</v>
      </c>
      <c r="B141" s="1714" t="s">
        <v>355</v>
      </c>
      <c r="C141" s="1551"/>
      <c r="D141" s="1943"/>
      <c r="E141" s="1989"/>
      <c r="F141" s="1942"/>
      <c r="G141" s="1985"/>
      <c r="H141" s="1984"/>
      <c r="I141" s="1943"/>
      <c r="J141" s="1976"/>
      <c r="K141" s="1982">
        <v>104</v>
      </c>
    </row>
    <row r="142" spans="1:11" ht="15.6" customHeight="1">
      <c r="A142" s="1926">
        <v>105</v>
      </c>
      <c r="B142" s="1714" t="s">
        <v>1095</v>
      </c>
      <c r="C142" s="1551"/>
      <c r="D142" s="1943"/>
      <c r="E142" s="1983"/>
      <c r="F142" s="1942"/>
      <c r="G142" s="1985"/>
      <c r="H142" s="1984"/>
      <c r="I142" s="1943">
        <f>D142+E142-F142+G142+H142</f>
        <v>0</v>
      </c>
      <c r="J142" s="1981" t="s">
        <v>1096</v>
      </c>
      <c r="K142" s="1982">
        <v>105</v>
      </c>
    </row>
    <row r="143" spans="1:11" ht="15.6" customHeight="1" thickBot="1">
      <c r="A143" s="1962">
        <v>106</v>
      </c>
      <c r="B143" s="2525" t="s">
        <v>4540</v>
      </c>
      <c r="C143" s="2610"/>
      <c r="D143" s="1990">
        <f t="shared" ref="D143:I143" si="19">D139+D142+D140-D141</f>
        <v>8064118654</v>
      </c>
      <c r="E143" s="1991">
        <f t="shared" si="19"/>
        <v>609514489</v>
      </c>
      <c r="F143" s="1992">
        <f t="shared" si="19"/>
        <v>167574647</v>
      </c>
      <c r="G143" s="1993">
        <f t="shared" si="19"/>
        <v>50708377</v>
      </c>
      <c r="H143" s="1994">
        <f t="shared" si="19"/>
        <v>-508649</v>
      </c>
      <c r="I143" s="1990">
        <f t="shared" si="19"/>
        <v>8556258224</v>
      </c>
      <c r="J143" s="1995"/>
      <c r="K143" s="1996">
        <v>106</v>
      </c>
    </row>
    <row r="144" spans="1:11" ht="15.6" customHeight="1">
      <c r="A144" s="1569"/>
      <c r="B144" s="1569"/>
      <c r="C144" s="1569"/>
      <c r="D144" s="1569"/>
      <c r="E144" s="1569"/>
      <c r="F144" s="1569"/>
      <c r="G144" s="1569"/>
      <c r="H144" s="1569"/>
      <c r="I144" s="1569"/>
      <c r="J144" s="1569"/>
      <c r="K144" s="1569"/>
    </row>
    <row r="145" spans="1:11" ht="15.6" customHeight="1">
      <c r="A145" s="2496" t="s">
        <v>4605</v>
      </c>
      <c r="B145" s="2496"/>
      <c r="C145" s="1569"/>
      <c r="D145" s="1569"/>
      <c r="E145" s="1569"/>
      <c r="F145" s="2496" t="s">
        <v>4605</v>
      </c>
      <c r="G145" s="2496"/>
      <c r="H145" s="1569"/>
      <c r="I145" s="1569"/>
      <c r="J145" s="1569"/>
      <c r="K145" s="1997" t="s">
        <v>1097</v>
      </c>
    </row>
    <row r="146" spans="1:11" ht="15.6" customHeight="1">
      <c r="A146" s="1584" t="s">
        <v>1098</v>
      </c>
      <c r="B146" s="1584"/>
      <c r="C146" s="1584"/>
      <c r="D146" s="1584"/>
      <c r="E146" s="1584"/>
      <c r="F146" s="1584" t="s">
        <v>1099</v>
      </c>
      <c r="G146" s="1584"/>
      <c r="H146" s="1584"/>
      <c r="I146" s="1584"/>
      <c r="J146" s="1584"/>
      <c r="K146" s="1584"/>
    </row>
    <row r="147" spans="1:11">
      <c r="A147" s="1569"/>
      <c r="B147" s="1569"/>
      <c r="C147" s="1569"/>
      <c r="D147" s="1569"/>
      <c r="E147" s="1569"/>
      <c r="F147" s="1569"/>
      <c r="G147" s="1569"/>
      <c r="H147" s="1569"/>
      <c r="I147" s="1569"/>
      <c r="J147" s="1569"/>
      <c r="K147" s="1569"/>
    </row>
    <row r="148" spans="1:11">
      <c r="A148" s="1569"/>
      <c r="B148" s="1569"/>
      <c r="C148" s="1569"/>
      <c r="D148" s="1569"/>
      <c r="E148" s="1569"/>
      <c r="F148" s="1569"/>
      <c r="G148" s="1569"/>
      <c r="H148" s="1569"/>
      <c r="I148" s="1569"/>
      <c r="J148" s="1569"/>
      <c r="K148" s="1569"/>
    </row>
    <row r="149" spans="1:11">
      <c r="A149" s="1569"/>
      <c r="B149" s="1569"/>
      <c r="C149" s="1569"/>
      <c r="D149" s="1569"/>
      <c r="E149" s="1569"/>
      <c r="F149" s="1569"/>
      <c r="G149" s="1569"/>
      <c r="H149" s="1569"/>
      <c r="I149" s="1569"/>
      <c r="J149" s="1569"/>
      <c r="K149" s="1569"/>
    </row>
    <row r="150" spans="1:11">
      <c r="A150" s="1569"/>
      <c r="B150" s="1569"/>
      <c r="C150" s="1569"/>
      <c r="D150" s="1569"/>
      <c r="E150" s="1569"/>
      <c r="F150" s="1569"/>
      <c r="G150" s="1569"/>
      <c r="H150" s="1569"/>
      <c r="I150" s="1569"/>
      <c r="J150" s="1569"/>
      <c r="K150" s="1569"/>
    </row>
    <row r="151" spans="1:11">
      <c r="A151" s="1569"/>
      <c r="B151" s="1569"/>
      <c r="C151" s="1569"/>
      <c r="D151" s="1569"/>
      <c r="E151" s="1569"/>
      <c r="F151" s="1569"/>
      <c r="G151" s="1569"/>
      <c r="H151" s="1569"/>
      <c r="I151" s="1569"/>
      <c r="J151" s="1569"/>
      <c r="K151" s="1569"/>
    </row>
    <row r="152" spans="1:11">
      <c r="A152" s="1569"/>
      <c r="B152" s="1569"/>
      <c r="C152" s="1569"/>
      <c r="D152" s="1569"/>
      <c r="E152" s="1569"/>
      <c r="F152" s="1569"/>
      <c r="G152" s="1569"/>
      <c r="H152" s="1569"/>
      <c r="I152" s="1569"/>
      <c r="J152" s="1569"/>
      <c r="K152" s="1569"/>
    </row>
    <row r="153" spans="1:11">
      <c r="A153" s="1569"/>
      <c r="B153" s="1591"/>
      <c r="C153" s="1569"/>
      <c r="D153" s="1569"/>
      <c r="E153" s="1569"/>
      <c r="F153" s="1569"/>
      <c r="G153" s="1569"/>
      <c r="H153" s="1569"/>
      <c r="I153" s="1569"/>
      <c r="J153" s="1569"/>
      <c r="K153" s="1569"/>
    </row>
    <row r="154" spans="1:11">
      <c r="A154" s="1569"/>
      <c r="B154" s="1591"/>
      <c r="C154" s="1569"/>
      <c r="D154" s="1569"/>
      <c r="E154" s="1569"/>
      <c r="F154" s="1569"/>
      <c r="G154" s="1569"/>
      <c r="H154" s="1569"/>
      <c r="I154" s="1569"/>
      <c r="J154" s="1569"/>
      <c r="K154" s="1569"/>
    </row>
    <row r="155" spans="1:11">
      <c r="A155" s="1569"/>
      <c r="B155" s="1591"/>
      <c r="C155" s="1569"/>
      <c r="D155" s="1569"/>
      <c r="E155" s="1569"/>
      <c r="F155" s="1569"/>
      <c r="G155" s="1569"/>
      <c r="H155" s="1569"/>
      <c r="I155" s="1569"/>
      <c r="J155" s="1569"/>
      <c r="K155" s="1569"/>
    </row>
    <row r="156" spans="1:11">
      <c r="A156" s="1569"/>
      <c r="B156" s="1591"/>
      <c r="C156" s="1569"/>
      <c r="D156" s="1569"/>
      <c r="E156" s="1569"/>
      <c r="F156" s="1569"/>
      <c r="G156" s="1569"/>
      <c r="H156" s="1569"/>
      <c r="I156" s="1569"/>
      <c r="J156" s="1569"/>
      <c r="K156" s="1569"/>
    </row>
    <row r="157" spans="1:11">
      <c r="A157" s="1569"/>
      <c r="B157" s="1591"/>
      <c r="C157" s="1569"/>
      <c r="D157" s="1569"/>
      <c r="E157" s="1569"/>
      <c r="F157" s="1569"/>
      <c r="G157" s="1569"/>
      <c r="H157" s="1569"/>
      <c r="I157" s="1569"/>
      <c r="J157" s="1569"/>
      <c r="K157" s="1569"/>
    </row>
    <row r="158" spans="1:11">
      <c r="A158" s="1569"/>
      <c r="B158" s="1591"/>
      <c r="C158" s="1569"/>
      <c r="D158" s="1569"/>
      <c r="E158" s="1569"/>
      <c r="F158" s="1569"/>
      <c r="G158" s="1569"/>
      <c r="H158" s="1569"/>
      <c r="I158" s="1569"/>
      <c r="J158" s="1569"/>
      <c r="K158" s="1569"/>
    </row>
    <row r="159" spans="1:11">
      <c r="A159" s="1569"/>
      <c r="B159" s="1591"/>
      <c r="C159" s="1569"/>
      <c r="D159" s="1569"/>
      <c r="E159" s="1569"/>
      <c r="F159" s="1569"/>
      <c r="G159" s="1569"/>
      <c r="H159" s="1569"/>
      <c r="I159" s="1569"/>
      <c r="J159" s="1569"/>
      <c r="K159" s="1569"/>
    </row>
    <row r="160" spans="1:11">
      <c r="A160" s="1569"/>
      <c r="B160" s="1591"/>
      <c r="C160" s="1569"/>
      <c r="D160" s="1569"/>
      <c r="E160" s="1569"/>
      <c r="F160" s="1569"/>
      <c r="G160" s="1569"/>
      <c r="H160" s="1569"/>
      <c r="I160" s="1569"/>
      <c r="J160" s="1569"/>
      <c r="K160" s="1569"/>
    </row>
    <row r="161" spans="1:2">
      <c r="A161" s="1569"/>
      <c r="B161" s="1591"/>
    </row>
    <row r="162" spans="1:2">
      <c r="A162" s="1569"/>
      <c r="B162" s="1591"/>
    </row>
    <row r="163" spans="1:2">
      <c r="A163" s="1569"/>
      <c r="B163" s="1591"/>
    </row>
    <row r="164" spans="1:2">
      <c r="A164" s="1569"/>
      <c r="B164" s="1591"/>
    </row>
    <row r="165" spans="1:2">
      <c r="A165" s="1569"/>
      <c r="B165" s="1591"/>
    </row>
    <row r="166" spans="1:2">
      <c r="A166" s="1569"/>
      <c r="B166" s="1591"/>
    </row>
    <row r="167" spans="1:2">
      <c r="A167" s="1569"/>
      <c r="B167" s="1591"/>
    </row>
    <row r="168" spans="1:2">
      <c r="A168" s="1569"/>
      <c r="B168" s="1569"/>
    </row>
    <row r="169" spans="1:2">
      <c r="A169" s="1569"/>
      <c r="B169" s="1569"/>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view="pageBreakPreview" colorId="22" zoomScale="90" zoomScaleNormal="100" zoomScaleSheetLayoutView="90" workbookViewId="0">
      <selection activeCell="H79" sqref="H79"/>
    </sheetView>
  </sheetViews>
  <sheetFormatPr defaultColWidth="9.6640625" defaultRowHeight="15"/>
  <cols>
    <col min="1" max="1" width="4.6640625" style="6" customWidth="1"/>
    <col min="2" max="3" width="25.6640625" style="6" customWidth="1"/>
    <col min="4" max="4" width="12.5546875" style="6" customWidth="1"/>
    <col min="5" max="5" width="11.5546875" style="6" customWidth="1"/>
    <col min="6" max="6" width="18.6640625" style="6" customWidth="1"/>
    <col min="7" max="16384" width="9.6640625" style="6"/>
  </cols>
  <sheetData>
    <row r="1" spans="1:6">
      <c r="A1" s="24" t="s">
        <v>1759</v>
      </c>
      <c r="B1" s="223"/>
      <c r="C1" s="224" t="s">
        <v>3222</v>
      </c>
      <c r="D1" s="225" t="s">
        <v>1761</v>
      </c>
      <c r="E1" s="223"/>
      <c r="F1" s="255" t="s">
        <v>1762</v>
      </c>
    </row>
    <row r="2" spans="1:6">
      <c r="A2" s="67" t="str">
        <f>'Data Sheet'!$C$25</f>
        <v xml:space="preserve">Niagara Mohawk Power Corporation </v>
      </c>
      <c r="B2" s="76"/>
      <c r="C2" s="73" t="s">
        <v>5061</v>
      </c>
      <c r="D2" s="93" t="s">
        <v>3240</v>
      </c>
      <c r="E2" s="76"/>
      <c r="F2" s="78"/>
    </row>
    <row r="3" spans="1:6" ht="14.45" customHeight="1">
      <c r="A3" s="69"/>
      <c r="B3" s="113"/>
      <c r="C3" s="81" t="s">
        <v>1100</v>
      </c>
      <c r="D3" s="682" t="str">
        <f>'Data Sheet'!$C$40</f>
        <v>May 9, 2016</v>
      </c>
      <c r="E3" s="311"/>
      <c r="F3" s="106" t="str">
        <f>'Data Sheet'!$C$38</f>
        <v>December 31, 2015</v>
      </c>
    </row>
    <row r="4" spans="1:6" ht="15" customHeight="1">
      <c r="A4" s="226" t="s">
        <v>1101</v>
      </c>
      <c r="B4" s="227"/>
      <c r="C4" s="227"/>
      <c r="D4" s="227"/>
      <c r="E4" s="227"/>
      <c r="F4" s="228"/>
    </row>
    <row r="5" spans="1:6">
      <c r="A5" s="82"/>
      <c r="B5" s="84" t="s">
        <v>1102</v>
      </c>
      <c r="C5" s="84"/>
      <c r="D5" s="84"/>
      <c r="E5" s="84"/>
      <c r="F5" s="80"/>
    </row>
    <row r="6" spans="1:6">
      <c r="A6" s="67"/>
      <c r="B6" s="12"/>
      <c r="C6" s="12"/>
      <c r="D6" s="12"/>
      <c r="E6" s="12"/>
      <c r="F6" s="68"/>
    </row>
    <row r="7" spans="1:6">
      <c r="A7" s="69"/>
      <c r="B7" s="72" t="s">
        <v>1103</v>
      </c>
      <c r="C7" s="72"/>
      <c r="D7" s="72"/>
      <c r="E7" s="72"/>
      <c r="F7" s="71"/>
    </row>
    <row r="8" spans="1:6">
      <c r="A8" s="82"/>
      <c r="B8" s="638" t="s">
        <v>1104</v>
      </c>
      <c r="C8" s="79"/>
      <c r="D8" s="79"/>
      <c r="E8" s="79"/>
      <c r="F8" s="91"/>
    </row>
    <row r="9" spans="1:6">
      <c r="A9" s="67"/>
      <c r="B9" s="73" t="s">
        <v>1105</v>
      </c>
      <c r="C9" s="73"/>
      <c r="D9" s="73"/>
      <c r="E9" s="639" t="s">
        <v>1106</v>
      </c>
      <c r="F9" s="78"/>
    </row>
    <row r="10" spans="1:6">
      <c r="A10" s="67"/>
      <c r="B10" s="73" t="s">
        <v>1107</v>
      </c>
      <c r="C10" s="639" t="s">
        <v>1108</v>
      </c>
      <c r="D10" s="73" t="s">
        <v>1109</v>
      </c>
      <c r="E10" s="639" t="s">
        <v>1110</v>
      </c>
      <c r="F10" s="233" t="s">
        <v>1111</v>
      </c>
    </row>
    <row r="11" spans="1:6">
      <c r="A11" s="67" t="s">
        <v>1688</v>
      </c>
      <c r="B11" s="73" t="s">
        <v>1112</v>
      </c>
      <c r="C11" s="639" t="s">
        <v>1113</v>
      </c>
      <c r="D11" s="73" t="s">
        <v>1114</v>
      </c>
      <c r="E11" s="639" t="s">
        <v>1115</v>
      </c>
      <c r="F11" s="233" t="s">
        <v>2473</v>
      </c>
    </row>
    <row r="12" spans="1:6">
      <c r="A12" s="69" t="s">
        <v>1691</v>
      </c>
      <c r="B12" s="651" t="s">
        <v>2952</v>
      </c>
      <c r="C12" s="651" t="s">
        <v>2953</v>
      </c>
      <c r="D12" s="651" t="s">
        <v>2954</v>
      </c>
      <c r="E12" s="651" t="s">
        <v>2955</v>
      </c>
      <c r="F12" s="106"/>
    </row>
    <row r="13" spans="1:6">
      <c r="A13" s="332" t="s">
        <v>1696</v>
      </c>
      <c r="B13" s="79" t="s">
        <v>4735</v>
      </c>
      <c r="C13" s="12" t="s">
        <v>4736</v>
      </c>
      <c r="D13" s="3205">
        <v>6980</v>
      </c>
      <c r="E13" s="3204">
        <v>46370</v>
      </c>
      <c r="F13" s="302">
        <v>104999</v>
      </c>
    </row>
    <row r="14" spans="1:6">
      <c r="A14" s="273" t="s">
        <v>1697</v>
      </c>
      <c r="B14" s="73"/>
      <c r="C14" s="12" t="s">
        <v>4737</v>
      </c>
      <c r="D14" s="3203"/>
      <c r="E14" s="3204"/>
      <c r="F14" s="279"/>
    </row>
    <row r="15" spans="1:6">
      <c r="A15" s="273" t="s">
        <v>1698</v>
      </c>
      <c r="B15" s="73"/>
      <c r="C15" s="12" t="s">
        <v>4738</v>
      </c>
      <c r="D15" s="3203"/>
      <c r="E15" s="3204"/>
      <c r="F15" s="279"/>
    </row>
    <row r="16" spans="1:6">
      <c r="A16" s="273" t="s">
        <v>1699</v>
      </c>
      <c r="B16" s="73"/>
      <c r="C16" s="12" t="s">
        <v>4739</v>
      </c>
      <c r="D16" s="3203"/>
      <c r="E16" s="3204"/>
      <c r="F16" s="279"/>
    </row>
    <row r="17" spans="1:6">
      <c r="A17" s="273" t="s">
        <v>1700</v>
      </c>
      <c r="B17" s="73" t="s">
        <v>4740</v>
      </c>
      <c r="C17" s="12" t="s">
        <v>4741</v>
      </c>
      <c r="D17" s="3203">
        <v>34319</v>
      </c>
      <c r="E17" s="3204">
        <v>45291</v>
      </c>
      <c r="F17" s="279">
        <v>390790</v>
      </c>
    </row>
    <row r="18" spans="1:6">
      <c r="A18" s="273" t="s">
        <v>1701</v>
      </c>
      <c r="B18" s="73"/>
      <c r="C18" s="12" t="s">
        <v>3339</v>
      </c>
      <c r="D18" s="3203"/>
      <c r="E18" s="3204"/>
      <c r="F18" s="279"/>
    </row>
    <row r="19" spans="1:6">
      <c r="A19" s="273" t="s">
        <v>1702</v>
      </c>
      <c r="B19" s="73"/>
      <c r="C19" s="12" t="s">
        <v>4742</v>
      </c>
      <c r="D19" s="3203"/>
      <c r="E19" s="3204"/>
      <c r="F19" s="279"/>
    </row>
    <row r="20" spans="1:6">
      <c r="A20" s="273" t="s">
        <v>1703</v>
      </c>
      <c r="B20" s="73"/>
      <c r="C20" s="12" t="s">
        <v>4738</v>
      </c>
      <c r="D20" s="3203"/>
      <c r="E20" s="3204"/>
      <c r="F20" s="279"/>
    </row>
    <row r="21" spans="1:6">
      <c r="A21" s="273" t="s">
        <v>1704</v>
      </c>
      <c r="B21" s="73"/>
      <c r="C21" s="12" t="s">
        <v>4743</v>
      </c>
      <c r="D21" s="3203"/>
      <c r="E21" s="3204"/>
      <c r="F21" s="279"/>
    </row>
    <row r="22" spans="1:6">
      <c r="A22" s="273" t="s">
        <v>1705</v>
      </c>
      <c r="B22" s="73" t="s">
        <v>4740</v>
      </c>
      <c r="C22" s="12" t="s">
        <v>4741</v>
      </c>
      <c r="D22" s="3203">
        <v>34319</v>
      </c>
      <c r="E22" s="3204">
        <v>45291</v>
      </c>
      <c r="F22" s="279">
        <v>415014</v>
      </c>
    </row>
    <row r="23" spans="1:6">
      <c r="A23" s="273" t="s">
        <v>1706</v>
      </c>
      <c r="B23" s="73"/>
      <c r="C23" s="12" t="s">
        <v>4744</v>
      </c>
      <c r="D23" s="3203"/>
      <c r="E23" s="3204"/>
      <c r="F23" s="279"/>
    </row>
    <row r="24" spans="1:6">
      <c r="A24" s="273" t="s">
        <v>1707</v>
      </c>
      <c r="B24" s="73"/>
      <c r="C24" s="12" t="s">
        <v>4738</v>
      </c>
      <c r="D24" s="3203"/>
      <c r="E24" s="3204"/>
      <c r="F24" s="279"/>
    </row>
    <row r="25" spans="1:6">
      <c r="A25" s="273" t="s">
        <v>1708</v>
      </c>
      <c r="B25" s="73"/>
      <c r="C25" s="12" t="s">
        <v>4743</v>
      </c>
      <c r="D25" s="3203"/>
      <c r="E25" s="3204"/>
      <c r="F25" s="279"/>
    </row>
    <row r="26" spans="1:6">
      <c r="A26" s="273" t="s">
        <v>1709</v>
      </c>
      <c r="B26" s="73" t="s">
        <v>4745</v>
      </c>
      <c r="C26" s="12" t="s">
        <v>4741</v>
      </c>
      <c r="D26" s="3203">
        <v>31670</v>
      </c>
      <c r="E26" s="3204">
        <v>45473</v>
      </c>
      <c r="F26" s="279">
        <v>410947</v>
      </c>
    </row>
    <row r="27" spans="1:6">
      <c r="A27" s="273" t="s">
        <v>1710</v>
      </c>
      <c r="B27" s="73" t="s">
        <v>4746</v>
      </c>
      <c r="C27" s="12" t="s">
        <v>4747</v>
      </c>
      <c r="D27" s="3203"/>
      <c r="E27" s="3204"/>
      <c r="F27" s="279"/>
    </row>
    <row r="28" spans="1:6">
      <c r="A28" s="273" t="s">
        <v>1711</v>
      </c>
      <c r="B28" s="73"/>
      <c r="C28" s="12" t="s">
        <v>4738</v>
      </c>
      <c r="D28" s="3203"/>
      <c r="E28" s="3204"/>
      <c r="F28" s="279"/>
    </row>
    <row r="29" spans="1:6">
      <c r="A29" s="273" t="s">
        <v>1712</v>
      </c>
      <c r="B29" s="73"/>
      <c r="C29" s="12" t="s">
        <v>4743</v>
      </c>
      <c r="D29" s="3203"/>
      <c r="E29" s="3204"/>
      <c r="F29" s="279"/>
    </row>
    <row r="30" spans="1:6">
      <c r="A30" s="273" t="s">
        <v>1713</v>
      </c>
      <c r="B30" s="73" t="s">
        <v>4748</v>
      </c>
      <c r="C30" s="12" t="s">
        <v>4741</v>
      </c>
      <c r="D30" s="3203">
        <v>32374</v>
      </c>
      <c r="E30" s="3204">
        <v>47233</v>
      </c>
      <c r="F30" s="279">
        <v>514603</v>
      </c>
    </row>
    <row r="31" spans="1:6">
      <c r="A31" s="273" t="s">
        <v>1714</v>
      </c>
      <c r="B31" s="73"/>
      <c r="C31" s="12" t="s">
        <v>4749</v>
      </c>
      <c r="D31" s="3203"/>
      <c r="E31" s="3204"/>
      <c r="F31" s="279"/>
    </row>
    <row r="32" spans="1:6">
      <c r="A32" s="273" t="s">
        <v>1715</v>
      </c>
      <c r="B32" s="73"/>
      <c r="C32" s="12" t="s">
        <v>4750</v>
      </c>
      <c r="D32" s="3203"/>
      <c r="E32" s="3204"/>
      <c r="F32" s="279"/>
    </row>
    <row r="33" spans="1:6">
      <c r="A33" s="273" t="s">
        <v>587</v>
      </c>
      <c r="B33" s="73"/>
      <c r="C33" s="12" t="s">
        <v>4738</v>
      </c>
      <c r="D33" s="3203"/>
      <c r="E33" s="3204"/>
      <c r="F33" s="279">
        <v>0</v>
      </c>
    </row>
    <row r="34" spans="1:6">
      <c r="A34" s="273" t="s">
        <v>588</v>
      </c>
      <c r="B34" s="73"/>
      <c r="C34" s="12" t="s">
        <v>4751</v>
      </c>
      <c r="D34" s="3203"/>
      <c r="E34" s="3204"/>
      <c r="F34" s="279"/>
    </row>
    <row r="35" spans="1:6">
      <c r="A35" s="273" t="s">
        <v>589</v>
      </c>
      <c r="B35" s="73" t="s">
        <v>4752</v>
      </c>
      <c r="C35" s="12" t="s">
        <v>4753</v>
      </c>
      <c r="D35" s="3203">
        <v>33589</v>
      </c>
      <c r="E35" s="3204">
        <v>49207</v>
      </c>
      <c r="F35" s="279">
        <v>710562</v>
      </c>
    </row>
    <row r="36" spans="1:6">
      <c r="A36" s="273" t="s">
        <v>590</v>
      </c>
      <c r="B36" s="73"/>
      <c r="C36" s="12" t="s">
        <v>4754</v>
      </c>
      <c r="D36" s="3203"/>
      <c r="E36" s="3204"/>
      <c r="F36" s="279"/>
    </row>
    <row r="37" spans="1:6">
      <c r="A37" s="273" t="s">
        <v>591</v>
      </c>
      <c r="B37" s="73"/>
      <c r="C37" s="12" t="s">
        <v>4755</v>
      </c>
      <c r="D37" s="3203"/>
      <c r="E37" s="3204"/>
      <c r="F37" s="279"/>
    </row>
    <row r="38" spans="1:6">
      <c r="A38" s="273" t="s">
        <v>592</v>
      </c>
      <c r="B38" s="73" t="s">
        <v>4756</v>
      </c>
      <c r="C38" s="12" t="s">
        <v>4757</v>
      </c>
      <c r="D38" s="3203">
        <v>33589</v>
      </c>
      <c r="E38" s="3204">
        <v>49633</v>
      </c>
      <c r="F38" s="279">
        <v>280334</v>
      </c>
    </row>
    <row r="39" spans="1:6">
      <c r="A39" s="273" t="s">
        <v>593</v>
      </c>
      <c r="B39" s="73" t="s">
        <v>4758</v>
      </c>
      <c r="C39" s="12" t="s">
        <v>4759</v>
      </c>
      <c r="D39" s="3203"/>
      <c r="E39" s="3204"/>
      <c r="F39" s="279"/>
    </row>
    <row r="40" spans="1:6">
      <c r="A40" s="273" t="s">
        <v>2328</v>
      </c>
      <c r="B40" s="73"/>
      <c r="C40" s="12" t="s">
        <v>4738</v>
      </c>
      <c r="D40" s="3203"/>
      <c r="E40" s="3204"/>
      <c r="F40" s="279"/>
    </row>
    <row r="41" spans="1:6">
      <c r="A41" s="273" t="s">
        <v>2329</v>
      </c>
      <c r="B41" s="73"/>
      <c r="C41" s="12" t="s">
        <v>4755</v>
      </c>
      <c r="D41" s="3203"/>
      <c r="E41" s="3204"/>
      <c r="F41" s="279"/>
    </row>
    <row r="42" spans="1:6">
      <c r="A42" s="273" t="s">
        <v>2330</v>
      </c>
      <c r="B42" s="73" t="s">
        <v>4760</v>
      </c>
      <c r="C42" s="12" t="s">
        <v>4757</v>
      </c>
      <c r="D42" s="3203">
        <v>33589</v>
      </c>
      <c r="E42" s="3204">
        <v>49633</v>
      </c>
      <c r="F42" s="279">
        <v>597878</v>
      </c>
    </row>
    <row r="43" spans="1:6">
      <c r="A43" s="273" t="s">
        <v>2331</v>
      </c>
      <c r="B43" s="73" t="s">
        <v>4761</v>
      </c>
      <c r="C43" s="12" t="s">
        <v>4762</v>
      </c>
      <c r="D43" s="3203"/>
      <c r="E43" s="3204"/>
      <c r="F43" s="279"/>
    </row>
    <row r="44" spans="1:6">
      <c r="A44" s="273" t="s">
        <v>2332</v>
      </c>
      <c r="B44" s="73"/>
      <c r="C44" s="12" t="s">
        <v>4763</v>
      </c>
      <c r="D44" s="3203"/>
      <c r="E44" s="3204"/>
      <c r="F44" s="279"/>
    </row>
    <row r="45" spans="1:6">
      <c r="A45" s="273" t="s">
        <v>2333</v>
      </c>
      <c r="B45" s="73"/>
      <c r="C45" s="12" t="s">
        <v>4738</v>
      </c>
      <c r="D45" s="3203"/>
      <c r="E45" s="3204"/>
      <c r="F45" s="279"/>
    </row>
    <row r="46" spans="1:6">
      <c r="A46" s="273" t="s">
        <v>2334</v>
      </c>
      <c r="B46" s="73"/>
      <c r="C46" s="12" t="s">
        <v>4755</v>
      </c>
      <c r="D46" s="3203"/>
      <c r="E46" s="3204"/>
      <c r="F46" s="279"/>
    </row>
    <row r="47" spans="1:6">
      <c r="A47" s="273" t="s">
        <v>2335</v>
      </c>
      <c r="B47" s="73"/>
      <c r="C47" s="12"/>
      <c r="D47" s="3203"/>
      <c r="E47" s="3204"/>
      <c r="F47" s="279"/>
    </row>
    <row r="48" spans="1:6">
      <c r="A48" s="273" t="s">
        <v>2336</v>
      </c>
      <c r="B48" s="73"/>
      <c r="C48" s="12"/>
      <c r="D48" s="3203"/>
      <c r="E48" s="3204"/>
      <c r="F48" s="279"/>
    </row>
    <row r="49" spans="1:6">
      <c r="A49" s="273" t="s">
        <v>2337</v>
      </c>
      <c r="B49" s="73"/>
      <c r="C49" s="12"/>
      <c r="D49" s="3203"/>
      <c r="E49" s="3204"/>
      <c r="F49" s="279"/>
    </row>
    <row r="50" spans="1:6">
      <c r="A50" s="273" t="s">
        <v>2338</v>
      </c>
      <c r="B50" s="73"/>
      <c r="C50" s="12"/>
      <c r="D50" s="3203"/>
      <c r="E50" s="3204"/>
      <c r="F50" s="279"/>
    </row>
    <row r="51" spans="1:6">
      <c r="A51" s="273" t="s">
        <v>2339</v>
      </c>
      <c r="B51" s="73"/>
      <c r="C51" s="12"/>
      <c r="D51" s="3203"/>
      <c r="E51" s="3204"/>
      <c r="F51" s="279"/>
    </row>
    <row r="52" spans="1:6">
      <c r="A52" s="273" t="s">
        <v>2340</v>
      </c>
      <c r="B52" s="73"/>
      <c r="C52" s="12"/>
      <c r="D52" s="3203"/>
      <c r="E52" s="3204"/>
      <c r="F52" s="279"/>
    </row>
    <row r="53" spans="1:6">
      <c r="A53" s="273" t="s">
        <v>2341</v>
      </c>
      <c r="B53" s="73"/>
      <c r="C53" s="12"/>
      <c r="D53" s="3203"/>
      <c r="E53" s="3204"/>
      <c r="F53" s="279"/>
    </row>
    <row r="54" spans="1:6">
      <c r="A54" s="273" t="s">
        <v>2342</v>
      </c>
      <c r="B54" s="76"/>
      <c r="C54" s="12"/>
      <c r="D54" s="3203"/>
      <c r="E54" s="3204"/>
      <c r="F54" s="279"/>
    </row>
    <row r="55" spans="1:6">
      <c r="A55" s="273" t="s">
        <v>2343</v>
      </c>
      <c r="B55" s="73"/>
      <c r="C55" s="12"/>
      <c r="D55" s="3203"/>
      <c r="E55" s="3204"/>
      <c r="F55" s="279"/>
    </row>
    <row r="56" spans="1:6">
      <c r="A56" s="273" t="s">
        <v>2344</v>
      </c>
      <c r="B56" s="73"/>
      <c r="C56" s="12"/>
      <c r="D56" s="3203"/>
      <c r="E56" s="3204"/>
      <c r="F56" s="279"/>
    </row>
    <row r="57" spans="1:6">
      <c r="A57" s="273" t="s">
        <v>2345</v>
      </c>
      <c r="B57" s="73"/>
      <c r="C57" s="12"/>
      <c r="D57" s="3203"/>
      <c r="E57" s="3204"/>
      <c r="F57" s="279"/>
    </row>
    <row r="58" spans="1:6">
      <c r="A58" s="274" t="s">
        <v>2346</v>
      </c>
      <c r="B58" s="81"/>
      <c r="C58" s="12"/>
      <c r="D58" s="3203"/>
      <c r="E58" s="3204"/>
      <c r="F58" s="280"/>
    </row>
    <row r="59" spans="1:6" ht="15.75" thickBot="1">
      <c r="A59" s="281" t="s">
        <v>2347</v>
      </c>
      <c r="B59" s="434" t="s">
        <v>169</v>
      </c>
      <c r="C59" s="330"/>
      <c r="D59" s="330"/>
      <c r="E59" s="330"/>
      <c r="F59" s="285">
        <f>SUM(F13:F58)</f>
        <v>3425127</v>
      </c>
    </row>
    <row r="61" spans="1:6">
      <c r="A61" s="6" t="s">
        <v>1116</v>
      </c>
    </row>
    <row r="62" spans="1:6">
      <c r="A62" s="64" t="s">
        <v>1117</v>
      </c>
      <c r="B62" s="64"/>
      <c r="C62" s="64"/>
      <c r="D62" s="64"/>
      <c r="E62" s="64"/>
      <c r="F62" s="64"/>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6"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6" customWidth="1"/>
    <col min="2" max="2" width="45.6640625" style="6" customWidth="1"/>
    <col min="3" max="3" width="20.44140625" style="6" customWidth="1"/>
    <col min="4" max="5" width="18.6640625" style="6" customWidth="1"/>
    <col min="6" max="16384" width="9.6640625" style="6"/>
  </cols>
  <sheetData>
    <row r="1" spans="1:13" ht="15.6" customHeight="1">
      <c r="A1" s="24" t="s">
        <v>1759</v>
      </c>
      <c r="B1" s="223"/>
      <c r="C1" s="61" t="s">
        <v>3222</v>
      </c>
      <c r="D1" s="224" t="s">
        <v>1761</v>
      </c>
      <c r="E1" s="62" t="s">
        <v>1118</v>
      </c>
      <c r="F1" s="12"/>
      <c r="G1" s="12"/>
      <c r="H1" s="12"/>
      <c r="I1" s="12"/>
      <c r="J1" s="12"/>
      <c r="K1" s="12"/>
      <c r="L1" s="12"/>
    </row>
    <row r="2" spans="1:13" ht="15.6" customHeight="1">
      <c r="A2" s="67" t="str">
        <f>'Data Sheet'!$C$25</f>
        <v xml:space="preserve">Niagara Mohawk Power Corporation </v>
      </c>
      <c r="B2" s="76"/>
      <c r="C2" s="12" t="s">
        <v>5108</v>
      </c>
      <c r="D2" s="73" t="s">
        <v>3240</v>
      </c>
      <c r="E2" s="68"/>
      <c r="F2" s="12"/>
      <c r="G2" s="12"/>
      <c r="H2" s="12"/>
      <c r="I2" s="12"/>
      <c r="J2" s="12"/>
      <c r="K2" s="12"/>
      <c r="L2" s="12"/>
    </row>
    <row r="3" spans="1:13" ht="15.6" customHeight="1">
      <c r="A3" s="69"/>
      <c r="B3" s="113"/>
      <c r="C3" s="72" t="s">
        <v>1120</v>
      </c>
      <c r="D3" s="691" t="str">
        <f>'Data Sheet'!$C$40</f>
        <v>May 9, 2016</v>
      </c>
      <c r="E3" s="106" t="str">
        <f>'Data Sheet'!$C$38</f>
        <v>December 31, 2015</v>
      </c>
      <c r="F3" s="12"/>
      <c r="G3" s="12"/>
      <c r="H3" s="12"/>
      <c r="I3" s="12"/>
      <c r="J3" s="12"/>
      <c r="K3" s="12"/>
      <c r="L3" s="12"/>
    </row>
    <row r="4" spans="1:13" ht="18" customHeight="1">
      <c r="A4" s="256"/>
      <c r="B4" s="257" t="s">
        <v>1121</v>
      </c>
      <c r="C4" s="257"/>
      <c r="D4" s="257"/>
      <c r="E4" s="258"/>
      <c r="F4" s="12"/>
      <c r="G4" s="12"/>
      <c r="H4" s="12"/>
      <c r="I4" s="12"/>
      <c r="J4" s="12"/>
      <c r="K4" s="12"/>
      <c r="L4" s="12"/>
    </row>
    <row r="5" spans="1:13" ht="15.6" customHeight="1">
      <c r="A5" s="67"/>
      <c r="B5" s="12" t="s">
        <v>1122</v>
      </c>
      <c r="C5" s="12"/>
      <c r="D5" s="12"/>
      <c r="E5" s="68"/>
      <c r="F5" s="12"/>
      <c r="G5" s="12"/>
      <c r="H5" s="12"/>
      <c r="I5" s="12"/>
      <c r="J5" s="12"/>
      <c r="K5" s="12"/>
      <c r="L5" s="12"/>
    </row>
    <row r="6" spans="1:13" ht="15.6" customHeight="1">
      <c r="A6" s="67"/>
      <c r="B6" s="12" t="s">
        <v>1123</v>
      </c>
      <c r="C6" s="12"/>
      <c r="D6" s="12"/>
      <c r="E6" s="68"/>
      <c r="F6" s="12"/>
      <c r="G6" s="12"/>
      <c r="H6" s="12"/>
      <c r="I6" s="12"/>
      <c r="J6" s="12"/>
      <c r="K6" s="12"/>
      <c r="L6" s="12"/>
    </row>
    <row r="7" spans="1:13" ht="15.6" customHeight="1">
      <c r="A7" s="67"/>
      <c r="B7" s="12" t="s">
        <v>1124</v>
      </c>
      <c r="C7" s="12"/>
      <c r="D7" s="12"/>
      <c r="E7" s="68"/>
      <c r="F7" s="12"/>
      <c r="G7" s="12"/>
      <c r="H7" s="12"/>
      <c r="I7" s="12"/>
      <c r="J7" s="12"/>
      <c r="K7" s="12"/>
      <c r="L7" s="12"/>
    </row>
    <row r="8" spans="1:13" ht="15.6" customHeight="1">
      <c r="A8" s="67"/>
      <c r="B8" s="12" t="s">
        <v>1125</v>
      </c>
      <c r="C8" s="12"/>
      <c r="D8" s="12"/>
      <c r="E8" s="68"/>
      <c r="F8" s="12"/>
      <c r="G8" s="12"/>
      <c r="H8" s="12"/>
      <c r="I8" s="12"/>
      <c r="J8" s="12"/>
      <c r="K8" s="12"/>
      <c r="L8" s="12"/>
    </row>
    <row r="9" spans="1:13" ht="15.6" customHeight="1">
      <c r="A9" s="67"/>
      <c r="B9" s="12" t="s">
        <v>1126</v>
      </c>
      <c r="C9" s="12"/>
      <c r="D9" s="12"/>
      <c r="E9" s="68"/>
      <c r="F9" s="12"/>
      <c r="G9" s="12"/>
      <c r="H9" s="12"/>
      <c r="I9" s="12"/>
      <c r="J9" s="12"/>
      <c r="K9" s="12"/>
      <c r="L9" s="12"/>
    </row>
    <row r="10" spans="1:13">
      <c r="A10" s="67"/>
      <c r="B10" s="12"/>
      <c r="C10" s="12"/>
      <c r="D10" s="12"/>
      <c r="E10" s="68"/>
      <c r="F10" s="12"/>
      <c r="G10" s="12"/>
      <c r="H10" s="12"/>
      <c r="I10" s="12"/>
      <c r="J10" s="12"/>
      <c r="K10" s="12"/>
      <c r="L10" s="12"/>
    </row>
    <row r="11" spans="1:13">
      <c r="A11" s="69"/>
      <c r="B11" s="72"/>
      <c r="C11" s="72"/>
      <c r="D11" s="72"/>
      <c r="E11" s="71"/>
      <c r="F11" s="12"/>
      <c r="G11" s="12"/>
      <c r="H11" s="12"/>
      <c r="I11" s="12"/>
      <c r="J11" s="12"/>
      <c r="K11" s="12"/>
      <c r="L11" s="12"/>
    </row>
    <row r="12" spans="1:13">
      <c r="A12" s="75"/>
      <c r="B12" s="12"/>
      <c r="C12" s="286" t="s">
        <v>1127</v>
      </c>
      <c r="D12" s="286" t="s">
        <v>1128</v>
      </c>
      <c r="E12" s="233" t="s">
        <v>1792</v>
      </c>
      <c r="F12" s="12"/>
      <c r="G12" s="12"/>
      <c r="H12" s="12"/>
      <c r="I12" s="12"/>
      <c r="J12" s="12"/>
      <c r="K12" s="12"/>
      <c r="L12" s="12"/>
    </row>
    <row r="13" spans="1:13">
      <c r="A13" s="75"/>
      <c r="B13" s="287" t="s">
        <v>1129</v>
      </c>
      <c r="C13" s="286" t="s">
        <v>1130</v>
      </c>
      <c r="D13" s="286" t="s">
        <v>1131</v>
      </c>
      <c r="E13" s="233" t="s">
        <v>1132</v>
      </c>
      <c r="F13" s="12"/>
      <c r="G13" s="12"/>
      <c r="H13" s="12"/>
      <c r="I13" s="12"/>
      <c r="J13" s="12"/>
      <c r="K13" s="12"/>
      <c r="L13" s="12"/>
    </row>
    <row r="14" spans="1:13">
      <c r="A14" s="273" t="s">
        <v>1688</v>
      </c>
      <c r="B14" s="287" t="s">
        <v>1133</v>
      </c>
      <c r="C14" s="286" t="s">
        <v>1134</v>
      </c>
      <c r="D14" s="286" t="s">
        <v>1135</v>
      </c>
      <c r="E14" s="233" t="s">
        <v>2293</v>
      </c>
      <c r="F14" s="12"/>
      <c r="G14" s="12"/>
      <c r="H14" s="12"/>
      <c r="I14" s="12"/>
      <c r="J14" s="12"/>
      <c r="K14" s="12"/>
      <c r="L14" s="12"/>
    </row>
    <row r="15" spans="1:13">
      <c r="A15" s="274" t="s">
        <v>1691</v>
      </c>
      <c r="B15" s="652" t="s">
        <v>2952</v>
      </c>
      <c r="C15" s="324" t="s">
        <v>2953</v>
      </c>
      <c r="D15" s="324" t="s">
        <v>2954</v>
      </c>
      <c r="E15" s="236" t="s">
        <v>2955</v>
      </c>
      <c r="F15" s="12"/>
      <c r="G15" s="12"/>
      <c r="H15" s="12"/>
      <c r="I15" s="12"/>
      <c r="J15" s="12"/>
      <c r="K15" s="12"/>
      <c r="L15" s="12"/>
    </row>
    <row r="16" spans="1:13">
      <c r="A16" s="273">
        <v>1</v>
      </c>
      <c r="B16" s="12" t="s">
        <v>1136</v>
      </c>
      <c r="C16" s="275"/>
      <c r="D16" s="276"/>
      <c r="E16" s="277"/>
      <c r="F16" s="12"/>
      <c r="G16" s="12"/>
      <c r="H16" s="12"/>
      <c r="I16" s="12"/>
      <c r="J16" s="12"/>
      <c r="K16" s="12"/>
      <c r="L16" s="12"/>
      <c r="M16" s="12"/>
    </row>
    <row r="17" spans="1:16">
      <c r="A17" s="273">
        <v>2</v>
      </c>
      <c r="B17" s="12"/>
      <c r="C17" s="93"/>
      <c r="D17" s="93"/>
      <c r="E17" s="278"/>
      <c r="F17" s="12"/>
      <c r="G17" s="12"/>
      <c r="H17" s="12"/>
      <c r="I17" s="12"/>
      <c r="J17" s="12"/>
      <c r="K17" s="12"/>
      <c r="L17" s="12"/>
      <c r="M17" s="12"/>
    </row>
    <row r="18" spans="1:16">
      <c r="A18" s="273">
        <v>3</v>
      </c>
      <c r="B18" s="12"/>
      <c r="C18" s="93"/>
      <c r="D18" s="93"/>
      <c r="E18" s="279"/>
      <c r="F18" s="12"/>
      <c r="G18" s="12"/>
      <c r="H18" s="12"/>
      <c r="I18" s="12"/>
      <c r="J18" s="12"/>
      <c r="K18" s="12"/>
      <c r="L18" s="12"/>
      <c r="M18" s="12"/>
    </row>
    <row r="19" spans="1:16">
      <c r="A19" s="273">
        <v>4</v>
      </c>
      <c r="B19" s="12"/>
      <c r="C19" s="93"/>
      <c r="D19" s="93"/>
      <c r="E19" s="279"/>
      <c r="F19" s="12"/>
      <c r="G19" s="12"/>
      <c r="H19" s="12"/>
      <c r="I19" s="12"/>
      <c r="J19" s="12"/>
      <c r="K19" s="12"/>
      <c r="L19" s="12"/>
      <c r="M19" s="12"/>
    </row>
    <row r="20" spans="1:16">
      <c r="A20" s="273">
        <v>5</v>
      </c>
      <c r="B20" s="12"/>
      <c r="C20" s="93"/>
      <c r="D20" s="93"/>
      <c r="E20" s="279"/>
      <c r="F20" s="12"/>
      <c r="G20" s="12"/>
      <c r="H20" s="12"/>
      <c r="I20" s="12"/>
      <c r="J20" s="12"/>
      <c r="K20" s="12"/>
      <c r="L20" s="12"/>
      <c r="M20" s="12"/>
    </row>
    <row r="21" spans="1:16">
      <c r="A21" s="273">
        <v>6</v>
      </c>
      <c r="B21" s="12"/>
      <c r="C21" s="93"/>
      <c r="D21" s="93"/>
      <c r="E21" s="279"/>
      <c r="F21" s="12"/>
      <c r="G21" s="12"/>
      <c r="H21" s="12"/>
      <c r="I21" s="12"/>
      <c r="J21" s="12"/>
      <c r="K21" s="12"/>
      <c r="L21" s="12"/>
      <c r="M21" s="12"/>
    </row>
    <row r="22" spans="1:16">
      <c r="A22" s="273">
        <v>8</v>
      </c>
      <c r="B22" s="12"/>
      <c r="C22" s="93"/>
      <c r="D22" s="93"/>
      <c r="E22" s="279"/>
      <c r="F22" s="12"/>
      <c r="G22" s="12"/>
      <c r="H22" s="12"/>
      <c r="I22" s="12"/>
      <c r="J22" s="12"/>
      <c r="K22" s="12"/>
      <c r="L22" s="12"/>
      <c r="M22" s="12"/>
    </row>
    <row r="23" spans="1:16">
      <c r="A23" s="273">
        <v>9</v>
      </c>
      <c r="B23" s="12"/>
      <c r="C23" s="93"/>
      <c r="D23" s="93"/>
      <c r="E23" s="279"/>
      <c r="F23" s="12"/>
      <c r="G23" s="12"/>
      <c r="H23" s="12"/>
      <c r="I23" s="12"/>
      <c r="J23" s="12"/>
      <c r="K23" s="12"/>
      <c r="L23" s="12"/>
      <c r="M23" s="12"/>
    </row>
    <row r="24" spans="1:16">
      <c r="A24" s="273">
        <v>10</v>
      </c>
      <c r="B24" s="12"/>
      <c r="C24" s="93"/>
      <c r="D24" s="93"/>
      <c r="E24" s="279"/>
      <c r="F24" s="12"/>
      <c r="G24" s="12"/>
      <c r="H24" s="12"/>
      <c r="I24" s="12"/>
      <c r="J24" s="12"/>
      <c r="K24" s="12"/>
      <c r="L24" s="12"/>
      <c r="M24" s="12"/>
    </row>
    <row r="25" spans="1:16">
      <c r="A25" s="273">
        <v>11</v>
      </c>
      <c r="B25" s="12"/>
      <c r="C25" s="93"/>
      <c r="D25" s="93"/>
      <c r="E25" s="279"/>
      <c r="F25" s="12"/>
      <c r="G25" s="12"/>
      <c r="H25" s="12"/>
      <c r="I25" s="12"/>
      <c r="J25" s="12"/>
      <c r="K25" s="12"/>
      <c r="L25" s="12"/>
      <c r="M25" s="12"/>
    </row>
    <row r="26" spans="1:16">
      <c r="A26" s="273">
        <v>12</v>
      </c>
      <c r="B26" s="12"/>
      <c r="C26" s="93"/>
      <c r="D26" s="93"/>
      <c r="E26" s="279"/>
      <c r="F26" s="12"/>
      <c r="G26" s="12"/>
      <c r="H26" s="12"/>
      <c r="I26" s="12"/>
      <c r="J26" s="12"/>
      <c r="K26" s="12"/>
      <c r="L26" s="12"/>
      <c r="M26" s="12"/>
    </row>
    <row r="27" spans="1:16">
      <c r="A27" s="273">
        <v>13</v>
      </c>
      <c r="B27" s="12"/>
      <c r="C27" s="93"/>
      <c r="D27" s="93"/>
      <c r="E27" s="279"/>
      <c r="F27" s="12"/>
      <c r="G27" s="12"/>
      <c r="H27" s="12"/>
      <c r="I27" s="12"/>
      <c r="J27" s="12"/>
      <c r="K27" s="12"/>
      <c r="L27" s="12"/>
      <c r="M27" s="12"/>
    </row>
    <row r="28" spans="1:16">
      <c r="A28" s="273">
        <v>14</v>
      </c>
      <c r="B28" s="12"/>
      <c r="C28" s="93"/>
      <c r="D28" s="93"/>
      <c r="E28" s="279"/>
      <c r="F28" s="12"/>
      <c r="G28" s="12"/>
      <c r="H28" s="12"/>
      <c r="I28" s="12"/>
      <c r="J28" s="12"/>
      <c r="K28" s="12"/>
      <c r="L28" s="12"/>
      <c r="M28" s="12"/>
    </row>
    <row r="29" spans="1:16">
      <c r="A29" s="273">
        <v>15</v>
      </c>
      <c r="B29" s="12"/>
      <c r="C29" s="93"/>
      <c r="D29" s="93"/>
      <c r="E29" s="279"/>
      <c r="F29" s="64"/>
      <c r="G29" s="64"/>
      <c r="H29" s="64"/>
      <c r="I29" s="64"/>
      <c r="J29" s="64"/>
      <c r="K29" s="64"/>
      <c r="L29" s="64"/>
      <c r="M29" s="64"/>
      <c r="N29" s="64"/>
      <c r="O29" s="64"/>
      <c r="P29" s="64"/>
    </row>
    <row r="30" spans="1:16">
      <c r="A30" s="273">
        <v>16</v>
      </c>
      <c r="B30" s="12"/>
      <c r="C30" s="93"/>
      <c r="D30" s="93"/>
      <c r="E30" s="279"/>
      <c r="F30" s="64"/>
      <c r="G30" s="64"/>
      <c r="H30" s="64"/>
      <c r="I30" s="64"/>
      <c r="J30" s="64"/>
      <c r="K30" s="64"/>
      <c r="L30" s="64"/>
      <c r="M30" s="64"/>
      <c r="N30" s="64"/>
      <c r="O30" s="64"/>
      <c r="P30" s="64"/>
    </row>
    <row r="31" spans="1:16">
      <c r="A31" s="273">
        <v>17</v>
      </c>
      <c r="B31" s="12"/>
      <c r="C31" s="93"/>
      <c r="D31" s="93"/>
      <c r="E31" s="279"/>
      <c r="F31" s="64"/>
      <c r="G31" s="64"/>
      <c r="H31" s="64"/>
      <c r="I31" s="64"/>
      <c r="J31" s="64"/>
      <c r="K31" s="64"/>
      <c r="L31" s="64"/>
      <c r="M31" s="64"/>
      <c r="N31" s="64"/>
      <c r="O31" s="64"/>
      <c r="P31" s="64"/>
    </row>
    <row r="32" spans="1:16">
      <c r="A32" s="273">
        <v>18</v>
      </c>
      <c r="B32" s="12"/>
      <c r="C32" s="93"/>
      <c r="D32" s="93"/>
      <c r="E32" s="279"/>
      <c r="F32" s="12"/>
      <c r="G32" s="12"/>
      <c r="H32" s="12"/>
      <c r="I32" s="12"/>
      <c r="J32" s="12"/>
      <c r="K32" s="12"/>
      <c r="L32" s="12"/>
      <c r="M32" s="12"/>
    </row>
    <row r="33" spans="1:13">
      <c r="A33" s="273">
        <v>19</v>
      </c>
      <c r="B33" s="12"/>
      <c r="C33" s="93"/>
      <c r="D33" s="93"/>
      <c r="E33" s="279"/>
      <c r="F33" s="12"/>
      <c r="G33" s="12"/>
      <c r="H33" s="12"/>
      <c r="I33" s="12"/>
      <c r="J33" s="12"/>
      <c r="K33" s="12"/>
      <c r="L33" s="12"/>
      <c r="M33" s="12"/>
    </row>
    <row r="34" spans="1:13">
      <c r="A34" s="273">
        <v>20</v>
      </c>
      <c r="B34" s="12"/>
      <c r="C34" s="93"/>
      <c r="D34" s="93"/>
      <c r="E34" s="279"/>
      <c r="F34" s="12"/>
      <c r="G34" s="12"/>
      <c r="H34" s="12"/>
      <c r="I34" s="12"/>
      <c r="J34" s="12"/>
      <c r="K34" s="12"/>
      <c r="L34" s="12"/>
      <c r="M34" s="12"/>
    </row>
    <row r="35" spans="1:13">
      <c r="A35" s="273">
        <v>21</v>
      </c>
      <c r="B35" s="12" t="s">
        <v>1137</v>
      </c>
      <c r="C35" s="239"/>
      <c r="D35" s="241"/>
      <c r="E35" s="249"/>
      <c r="F35" s="12"/>
      <c r="G35" s="12"/>
      <c r="H35" s="12"/>
      <c r="I35" s="12"/>
      <c r="J35" s="12"/>
      <c r="K35" s="12"/>
      <c r="L35" s="12"/>
      <c r="M35" s="12"/>
    </row>
    <row r="36" spans="1:13">
      <c r="A36" s="273">
        <v>22</v>
      </c>
      <c r="B36" s="12"/>
      <c r="C36" s="93"/>
      <c r="D36" s="93"/>
      <c r="E36" s="279"/>
      <c r="F36" s="12"/>
      <c r="G36" s="12"/>
      <c r="H36" s="12"/>
      <c r="I36" s="12"/>
      <c r="J36" s="12"/>
      <c r="K36" s="12"/>
      <c r="L36" s="12"/>
      <c r="M36" s="12"/>
    </row>
    <row r="37" spans="1:13">
      <c r="A37" s="273">
        <v>23</v>
      </c>
      <c r="B37" s="12" t="s">
        <v>1748</v>
      </c>
      <c r="C37" s="93"/>
      <c r="D37" s="93"/>
      <c r="E37" s="279"/>
      <c r="F37" s="12"/>
      <c r="G37" s="12"/>
      <c r="H37" s="12"/>
      <c r="I37" s="12"/>
      <c r="J37" s="12"/>
      <c r="K37" s="12"/>
      <c r="L37" s="12"/>
      <c r="M37" s="12"/>
    </row>
    <row r="38" spans="1:13">
      <c r="A38" s="273">
        <v>24</v>
      </c>
      <c r="B38" s="12" t="s">
        <v>1748</v>
      </c>
      <c r="C38" s="93"/>
      <c r="D38" s="93"/>
      <c r="E38" s="279"/>
      <c r="F38" s="12"/>
      <c r="G38" s="12"/>
      <c r="H38" s="12"/>
      <c r="I38" s="12"/>
      <c r="J38" s="12"/>
      <c r="K38" s="12"/>
      <c r="L38" s="12"/>
      <c r="M38" s="12"/>
    </row>
    <row r="39" spans="1:13">
      <c r="A39" s="273">
        <v>25</v>
      </c>
      <c r="B39" s="12" t="s">
        <v>1748</v>
      </c>
      <c r="C39" s="93" t="s">
        <v>1748</v>
      </c>
      <c r="D39" s="93" t="s">
        <v>1748</v>
      </c>
      <c r="E39" s="279" t="s">
        <v>1748</v>
      </c>
      <c r="F39" s="12"/>
      <c r="G39" s="12"/>
      <c r="H39" s="12"/>
      <c r="I39" s="12"/>
      <c r="J39" s="12"/>
      <c r="K39" s="12"/>
      <c r="L39" s="12"/>
      <c r="M39" s="12"/>
    </row>
    <row r="40" spans="1:13">
      <c r="A40" s="273">
        <v>26</v>
      </c>
      <c r="B40" s="12"/>
      <c r="C40" s="93"/>
      <c r="D40" s="93"/>
      <c r="E40" s="279"/>
      <c r="F40" s="12"/>
      <c r="G40" s="12"/>
      <c r="H40" s="12"/>
      <c r="I40" s="12"/>
      <c r="J40" s="12"/>
      <c r="K40" s="12"/>
      <c r="L40" s="12"/>
      <c r="M40" s="12"/>
    </row>
    <row r="41" spans="1:13">
      <c r="A41" s="273">
        <v>27</v>
      </c>
      <c r="B41" s="12"/>
      <c r="C41" s="93"/>
      <c r="D41" s="93"/>
      <c r="E41" s="279"/>
      <c r="F41" s="12"/>
      <c r="G41" s="12"/>
      <c r="H41" s="12"/>
      <c r="I41" s="12"/>
      <c r="J41" s="12"/>
      <c r="K41" s="12"/>
      <c r="L41" s="12"/>
      <c r="M41" s="12"/>
    </row>
    <row r="42" spans="1:13">
      <c r="A42" s="273">
        <v>28</v>
      </c>
      <c r="B42" s="12"/>
      <c r="C42" s="93"/>
      <c r="D42" s="93"/>
      <c r="E42" s="279"/>
      <c r="F42" s="12"/>
      <c r="G42" s="12"/>
      <c r="H42" s="12"/>
      <c r="I42" s="12"/>
      <c r="J42" s="12"/>
      <c r="K42" s="12"/>
      <c r="L42" s="12"/>
      <c r="M42" s="12"/>
    </row>
    <row r="43" spans="1:13">
      <c r="A43" s="273">
        <v>29</v>
      </c>
      <c r="B43" s="12"/>
      <c r="C43" s="93"/>
      <c r="D43" s="93"/>
      <c r="E43" s="279"/>
      <c r="F43" s="12"/>
      <c r="G43" s="12"/>
      <c r="H43" s="12"/>
      <c r="I43" s="12"/>
      <c r="J43" s="12"/>
      <c r="K43" s="12"/>
      <c r="L43" s="12"/>
      <c r="M43" s="12"/>
    </row>
    <row r="44" spans="1:13">
      <c r="A44" s="273">
        <v>30</v>
      </c>
      <c r="B44" s="12"/>
      <c r="C44" s="93"/>
      <c r="D44" s="93"/>
      <c r="E44" s="279"/>
      <c r="F44" s="12"/>
      <c r="G44" s="12"/>
      <c r="H44" s="12"/>
      <c r="I44" s="12"/>
      <c r="J44" s="12"/>
      <c r="K44" s="12"/>
      <c r="L44" s="12"/>
      <c r="M44" s="12"/>
    </row>
    <row r="45" spans="1:13">
      <c r="A45" s="273">
        <v>31</v>
      </c>
      <c r="B45" s="12"/>
      <c r="C45" s="93"/>
      <c r="D45" s="93"/>
      <c r="E45" s="279"/>
      <c r="F45" s="12"/>
      <c r="G45" s="12"/>
      <c r="H45" s="12"/>
      <c r="I45" s="12"/>
      <c r="J45" s="12"/>
      <c r="K45" s="12"/>
      <c r="L45" s="12"/>
      <c r="M45" s="12"/>
    </row>
    <row r="46" spans="1:13">
      <c r="A46" s="273">
        <v>32</v>
      </c>
      <c r="B46" s="12"/>
      <c r="C46" s="93"/>
      <c r="D46" s="93"/>
      <c r="E46" s="279"/>
      <c r="F46" s="12"/>
      <c r="G46" s="12"/>
      <c r="H46" s="12"/>
      <c r="I46" s="12"/>
      <c r="J46" s="12"/>
      <c r="K46" s="12"/>
      <c r="L46" s="12"/>
      <c r="M46" s="12"/>
    </row>
    <row r="47" spans="1:13">
      <c r="A47" s="273">
        <v>33</v>
      </c>
      <c r="B47" s="12"/>
      <c r="C47" s="93"/>
      <c r="D47" s="93"/>
      <c r="E47" s="279"/>
      <c r="F47" s="12"/>
      <c r="G47" s="12"/>
      <c r="H47" s="12"/>
      <c r="I47" s="12"/>
      <c r="J47" s="12"/>
      <c r="K47" s="12"/>
      <c r="L47" s="12"/>
      <c r="M47" s="12"/>
    </row>
    <row r="48" spans="1:13">
      <c r="A48" s="273">
        <v>34</v>
      </c>
      <c r="B48" s="12"/>
      <c r="C48" s="93"/>
      <c r="D48" s="93"/>
      <c r="E48" s="279"/>
      <c r="F48" s="12"/>
      <c r="G48" s="12"/>
      <c r="H48" s="12"/>
      <c r="I48" s="12"/>
      <c r="J48" s="12"/>
      <c r="K48" s="12"/>
      <c r="L48" s="12"/>
      <c r="M48" s="12"/>
    </row>
    <row r="49" spans="1:13">
      <c r="A49" s="273">
        <v>35</v>
      </c>
      <c r="B49" s="12"/>
      <c r="C49" s="93"/>
      <c r="D49" s="93"/>
      <c r="E49" s="279"/>
      <c r="F49" s="12"/>
      <c r="G49" s="12"/>
      <c r="H49" s="12"/>
      <c r="I49" s="12"/>
      <c r="J49" s="12"/>
      <c r="K49" s="12"/>
      <c r="L49" s="12"/>
      <c r="M49" s="12"/>
    </row>
    <row r="50" spans="1:13">
      <c r="A50" s="273">
        <v>36</v>
      </c>
      <c r="B50" s="12"/>
      <c r="C50" s="93"/>
      <c r="D50" s="93"/>
      <c r="E50" s="279"/>
      <c r="F50" s="12"/>
      <c r="G50" s="12"/>
      <c r="H50" s="12"/>
      <c r="I50" s="12"/>
      <c r="J50" s="12"/>
      <c r="K50" s="12"/>
      <c r="L50" s="12"/>
      <c r="M50" s="12"/>
    </row>
    <row r="51" spans="1:13">
      <c r="A51" s="273">
        <v>37</v>
      </c>
      <c r="B51" s="12"/>
      <c r="C51" s="93"/>
      <c r="D51" s="93"/>
      <c r="E51" s="279"/>
      <c r="F51" s="12"/>
      <c r="G51" s="12"/>
      <c r="H51" s="12"/>
      <c r="I51" s="12"/>
      <c r="J51" s="12"/>
      <c r="K51" s="12"/>
      <c r="L51" s="12"/>
      <c r="M51" s="12"/>
    </row>
    <row r="52" spans="1:13">
      <c r="A52" s="273">
        <v>38</v>
      </c>
      <c r="B52" s="12"/>
      <c r="C52" s="93"/>
      <c r="D52" s="93"/>
      <c r="E52" s="279"/>
      <c r="F52" s="12"/>
      <c r="G52" s="12"/>
      <c r="H52" s="12"/>
      <c r="I52" s="12"/>
      <c r="J52" s="12"/>
      <c r="K52" s="12"/>
      <c r="L52" s="12"/>
      <c r="M52" s="12"/>
    </row>
    <row r="53" spans="1:13">
      <c r="A53" s="273">
        <v>39</v>
      </c>
      <c r="B53" s="12"/>
      <c r="C53" s="93"/>
      <c r="D53" s="93"/>
      <c r="E53" s="279"/>
      <c r="F53" s="12"/>
      <c r="G53" s="12"/>
      <c r="H53" s="12"/>
      <c r="I53" s="12"/>
      <c r="J53" s="12"/>
      <c r="K53" s="12"/>
      <c r="L53" s="12"/>
      <c r="M53" s="12"/>
    </row>
    <row r="54" spans="1:13">
      <c r="A54" s="273">
        <v>40</v>
      </c>
      <c r="B54" s="12"/>
      <c r="C54" s="93"/>
      <c r="D54" s="93"/>
      <c r="E54" s="279"/>
      <c r="F54" s="12"/>
      <c r="G54" s="12"/>
      <c r="H54" s="12"/>
      <c r="I54" s="12"/>
      <c r="J54" s="12"/>
      <c r="K54" s="12"/>
      <c r="L54" s="12"/>
      <c r="M54" s="12"/>
    </row>
    <row r="55" spans="1:13">
      <c r="A55" s="273">
        <v>41</v>
      </c>
      <c r="B55" s="12"/>
      <c r="C55" s="93"/>
      <c r="D55" s="93"/>
      <c r="E55" s="279"/>
      <c r="F55" s="12"/>
      <c r="G55" s="12"/>
      <c r="H55" s="12"/>
      <c r="I55" s="12"/>
      <c r="J55" s="12"/>
      <c r="K55" s="12"/>
      <c r="L55" s="12"/>
      <c r="M55" s="12"/>
    </row>
    <row r="56" spans="1:13">
      <c r="A56" s="273">
        <v>42</v>
      </c>
      <c r="B56" s="12"/>
      <c r="C56" s="93"/>
      <c r="D56" s="93"/>
      <c r="E56" s="279"/>
      <c r="F56" s="12"/>
      <c r="G56" s="12"/>
      <c r="H56" s="12"/>
      <c r="I56" s="12"/>
      <c r="J56" s="12"/>
      <c r="K56" s="12"/>
      <c r="L56" s="12"/>
      <c r="M56" s="12"/>
    </row>
    <row r="57" spans="1:13">
      <c r="A57" s="273">
        <v>43</v>
      </c>
      <c r="B57" s="12"/>
      <c r="C57" s="93"/>
      <c r="D57" s="93"/>
      <c r="E57" s="279"/>
      <c r="F57" s="12"/>
      <c r="G57" s="12"/>
      <c r="H57" s="12"/>
      <c r="I57" s="12"/>
      <c r="J57" s="12"/>
      <c r="K57" s="12"/>
      <c r="L57" s="12"/>
      <c r="M57" s="12"/>
    </row>
    <row r="58" spans="1:13">
      <c r="A58" s="273">
        <v>44</v>
      </c>
      <c r="B58" s="12"/>
      <c r="C58" s="93"/>
      <c r="D58" s="93"/>
      <c r="E58" s="279"/>
      <c r="F58" s="12"/>
      <c r="G58" s="12"/>
      <c r="H58" s="12"/>
      <c r="I58" s="12"/>
      <c r="J58" s="12"/>
      <c r="K58" s="12"/>
      <c r="L58" s="12"/>
      <c r="M58" s="12"/>
    </row>
    <row r="59" spans="1:13">
      <c r="A59" s="273">
        <v>45</v>
      </c>
      <c r="B59" s="12"/>
      <c r="C59" s="93"/>
      <c r="D59" s="93"/>
      <c r="E59" s="279"/>
      <c r="F59" s="12"/>
      <c r="G59" s="12"/>
      <c r="H59" s="12"/>
      <c r="I59" s="12"/>
      <c r="J59" s="12"/>
      <c r="K59" s="12"/>
      <c r="L59" s="12"/>
      <c r="M59" s="12"/>
    </row>
    <row r="60" spans="1:13">
      <c r="A60" s="273">
        <v>46</v>
      </c>
      <c r="B60" s="72"/>
      <c r="C60" s="100"/>
      <c r="D60" s="100"/>
      <c r="E60" s="280"/>
      <c r="F60" s="12"/>
      <c r="G60" s="12"/>
      <c r="H60" s="12"/>
      <c r="I60" s="12"/>
      <c r="J60" s="12"/>
      <c r="K60" s="12"/>
      <c r="L60" s="12"/>
      <c r="M60" s="12"/>
    </row>
    <row r="61" spans="1:13" ht="15.75" thickBot="1">
      <c r="A61" s="281">
        <v>47</v>
      </c>
      <c r="B61" s="282" t="s">
        <v>169</v>
      </c>
      <c r="C61" s="283"/>
      <c r="D61" s="284"/>
      <c r="E61" s="285">
        <f>SUM(E17:E60)</f>
        <v>0</v>
      </c>
      <c r="F61" s="12"/>
      <c r="G61" s="12"/>
      <c r="H61" s="12"/>
      <c r="I61" s="12"/>
      <c r="J61" s="12"/>
      <c r="K61" s="12"/>
      <c r="L61" s="12"/>
      <c r="M61" s="12"/>
    </row>
    <row r="62" spans="1:13">
      <c r="A62" s="12"/>
      <c r="B62" s="12"/>
      <c r="C62" s="12"/>
      <c r="D62" s="12"/>
      <c r="E62" s="12"/>
      <c r="F62" s="12"/>
      <c r="G62" s="12"/>
      <c r="H62" s="12"/>
      <c r="I62" s="12"/>
      <c r="J62" s="12"/>
      <c r="K62" s="12"/>
      <c r="L62" s="12"/>
      <c r="M62" s="12"/>
    </row>
    <row r="63" spans="1:13">
      <c r="A63" s="12" t="s">
        <v>1138</v>
      </c>
      <c r="B63" s="12"/>
      <c r="C63" s="12"/>
      <c r="D63" s="12"/>
      <c r="E63" s="272" t="s">
        <v>1139</v>
      </c>
      <c r="F63" s="12"/>
      <c r="G63" s="12"/>
      <c r="H63" s="12"/>
      <c r="I63" s="12"/>
      <c r="J63" s="12"/>
      <c r="K63" s="12"/>
      <c r="L63" s="12"/>
      <c r="M63" s="12"/>
    </row>
    <row r="64" spans="1:13">
      <c r="A64" s="64" t="s">
        <v>1140</v>
      </c>
      <c r="B64" s="64"/>
      <c r="C64" s="64"/>
      <c r="D64" s="64"/>
      <c r="E64" s="64"/>
      <c r="F64" s="12"/>
      <c r="G64" s="12"/>
      <c r="H64" s="12"/>
      <c r="I64" s="12"/>
      <c r="J64" s="12"/>
      <c r="K64" s="12"/>
      <c r="L64" s="12"/>
      <c r="M64" s="12"/>
    </row>
    <row r="65" spans="1:13">
      <c r="A65" s="12"/>
      <c r="B65" s="12"/>
      <c r="C65" s="12"/>
      <c r="D65" s="12"/>
      <c r="E65" s="12"/>
      <c r="F65" s="12"/>
      <c r="G65" s="12"/>
      <c r="H65" s="12"/>
      <c r="I65" s="12"/>
      <c r="J65" s="12"/>
      <c r="K65" s="12"/>
      <c r="L65" s="12"/>
      <c r="M65" s="12"/>
    </row>
    <row r="66" spans="1:13">
      <c r="A66" s="12"/>
      <c r="B66" s="12"/>
      <c r="C66" s="12"/>
      <c r="D66" s="12"/>
      <c r="E66" s="12"/>
      <c r="F66" s="12"/>
      <c r="G66" s="12"/>
      <c r="H66" s="12"/>
      <c r="I66" s="12"/>
      <c r="J66" s="12"/>
      <c r="K66" s="12"/>
      <c r="L66" s="12"/>
      <c r="M66" s="12"/>
    </row>
    <row r="67" spans="1:13">
      <c r="A67" s="12"/>
      <c r="B67" s="12"/>
      <c r="C67" s="12"/>
      <c r="D67" s="12"/>
      <c r="E67" s="12"/>
      <c r="F67" s="12"/>
      <c r="G67" s="12"/>
      <c r="H67" s="12"/>
      <c r="I67" s="12"/>
      <c r="J67" s="12"/>
      <c r="K67" s="12"/>
      <c r="L67" s="12"/>
      <c r="M67" s="12"/>
    </row>
    <row r="68" spans="1:13">
      <c r="A68" s="12"/>
      <c r="B68" s="12"/>
      <c r="C68" s="12"/>
      <c r="D68" s="12"/>
      <c r="E68" s="12"/>
      <c r="F68" s="12"/>
      <c r="G68" s="12"/>
      <c r="H68" s="12"/>
      <c r="I68" s="12"/>
      <c r="J68" s="12"/>
      <c r="K68" s="12"/>
      <c r="L68" s="12"/>
      <c r="M68" s="12"/>
    </row>
    <row r="69" spans="1:13">
      <c r="A69" s="12"/>
      <c r="B69" s="12"/>
      <c r="C69" s="12"/>
      <c r="D69" s="12"/>
      <c r="E69" s="12"/>
      <c r="F69" s="12"/>
      <c r="G69" s="12"/>
      <c r="H69" s="12"/>
      <c r="I69" s="12"/>
      <c r="J69" s="12"/>
      <c r="K69" s="12"/>
      <c r="L69" s="12"/>
      <c r="M69" s="12"/>
    </row>
    <row r="70" spans="1:13">
      <c r="A70" s="12"/>
      <c r="B70" s="12"/>
      <c r="C70" s="12"/>
      <c r="D70" s="12"/>
      <c r="E70" s="12"/>
      <c r="F70" s="12"/>
      <c r="G70" s="12"/>
      <c r="H70" s="12"/>
      <c r="I70" s="12"/>
      <c r="J70" s="12"/>
      <c r="K70" s="12"/>
      <c r="L70" s="12"/>
      <c r="M70" s="12"/>
    </row>
    <row r="71" spans="1:13">
      <c r="A71" s="12"/>
      <c r="B71"/>
      <c r="C71" s="12"/>
      <c r="D71" s="12"/>
      <c r="E71" s="12"/>
      <c r="F71" s="12"/>
      <c r="G71" s="12"/>
      <c r="H71" s="12"/>
      <c r="I71" s="12"/>
      <c r="J71" s="12"/>
      <c r="K71" s="12"/>
      <c r="L71" s="12"/>
      <c r="M71" s="12"/>
    </row>
    <row r="72" spans="1:13">
      <c r="A72" s="12"/>
      <c r="B72"/>
      <c r="C72" s="12"/>
      <c r="D72" s="12"/>
      <c r="E72" s="12"/>
      <c r="F72" s="12"/>
      <c r="G72" s="12"/>
      <c r="H72" s="12"/>
      <c r="I72" s="12"/>
      <c r="J72" s="12"/>
      <c r="K72" s="12"/>
      <c r="L72" s="12"/>
      <c r="M72" s="12"/>
    </row>
    <row r="73" spans="1:13">
      <c r="A73" s="12"/>
      <c r="B73"/>
      <c r="C73" s="12"/>
      <c r="D73" s="12"/>
      <c r="E73" s="12"/>
      <c r="F73" s="12"/>
      <c r="G73" s="12"/>
      <c r="H73" s="12"/>
      <c r="I73" s="12"/>
      <c r="J73" s="12"/>
      <c r="K73" s="12"/>
      <c r="L73" s="12"/>
      <c r="M73" s="12"/>
    </row>
    <row r="74" spans="1:13">
      <c r="A74" s="12"/>
      <c r="B74"/>
      <c r="C74" s="12"/>
      <c r="D74" s="12"/>
      <c r="E74" s="12"/>
      <c r="F74" s="12"/>
      <c r="G74" s="12"/>
      <c r="H74" s="12"/>
      <c r="I74" s="12"/>
      <c r="J74" s="12"/>
      <c r="K74" s="12"/>
      <c r="L74" s="12"/>
      <c r="M74" s="12"/>
    </row>
    <row r="75" spans="1:13">
      <c r="A75" s="12"/>
      <c r="B75"/>
      <c r="C75" s="12"/>
      <c r="D75" s="12"/>
      <c r="E75" s="12"/>
      <c r="F75" s="12"/>
      <c r="G75" s="12"/>
      <c r="H75" s="12"/>
      <c r="I75" s="12"/>
      <c r="J75" s="12"/>
      <c r="K75" s="12"/>
      <c r="L75" s="12"/>
      <c r="M75" s="12"/>
    </row>
    <row r="76" spans="1:13">
      <c r="A76" s="12"/>
      <c r="B76"/>
      <c r="C76" s="12"/>
      <c r="D76" s="12"/>
      <c r="E76" s="12"/>
      <c r="F76" s="12"/>
      <c r="G76" s="12"/>
      <c r="H76" s="12"/>
      <c r="I76" s="12"/>
      <c r="J76" s="12"/>
      <c r="K76" s="12"/>
      <c r="L76" s="12"/>
      <c r="M76" s="12"/>
    </row>
    <row r="77" spans="1:13">
      <c r="A77" s="12"/>
      <c r="B77"/>
      <c r="C77" s="12"/>
      <c r="D77" s="12"/>
      <c r="E77" s="12"/>
      <c r="F77" s="12"/>
      <c r="G77" s="12"/>
      <c r="H77" s="12"/>
      <c r="I77" s="12"/>
      <c r="J77" s="12"/>
      <c r="K77" s="12"/>
      <c r="L77" s="12"/>
      <c r="M77" s="12"/>
    </row>
    <row r="78" spans="1:13">
      <c r="A78" s="12"/>
      <c r="B78"/>
      <c r="C78" s="12"/>
      <c r="D78" s="12"/>
      <c r="E78" s="12"/>
      <c r="F78" s="12"/>
      <c r="G78" s="12"/>
      <c r="H78" s="12"/>
      <c r="I78" s="12"/>
      <c r="J78" s="12"/>
      <c r="K78" s="12"/>
      <c r="L78" s="12"/>
      <c r="M78" s="12"/>
    </row>
    <row r="79" spans="1:13">
      <c r="A79" s="12"/>
      <c r="B79"/>
      <c r="C79" s="12"/>
      <c r="D79" s="12"/>
      <c r="E79" s="12"/>
      <c r="F79" s="12"/>
      <c r="G79" s="12"/>
      <c r="H79" s="12"/>
      <c r="I79" s="12"/>
      <c r="J79" s="12"/>
      <c r="K79" s="12"/>
      <c r="L79" s="12"/>
      <c r="M79" s="12"/>
    </row>
    <row r="80" spans="1:13">
      <c r="A80" s="12"/>
      <c r="B80" s="12"/>
      <c r="C80" s="12"/>
      <c r="D80" s="12"/>
      <c r="E80" s="12"/>
      <c r="F80" s="12"/>
      <c r="G80" s="12"/>
      <c r="H80" s="12"/>
      <c r="I80" s="12"/>
      <c r="J80" s="12"/>
      <c r="K80" s="12"/>
      <c r="L80" s="12"/>
      <c r="M80" s="12"/>
    </row>
    <row r="81" spans="1:13">
      <c r="A81" s="12"/>
      <c r="B81" s="12"/>
      <c r="C81" s="12"/>
      <c r="D81" s="12"/>
      <c r="E81" s="12"/>
      <c r="F81" s="12"/>
      <c r="G81" s="12"/>
      <c r="H81" s="12"/>
      <c r="I81" s="12"/>
      <c r="J81" s="12"/>
      <c r="K81" s="12"/>
      <c r="L81" s="12"/>
      <c r="M81" s="12"/>
    </row>
    <row r="82" spans="1:13">
      <c r="A82" s="12"/>
      <c r="B82" s="12"/>
      <c r="C82" s="12"/>
      <c r="D82" s="12"/>
      <c r="E82" s="12"/>
      <c r="F82" s="12"/>
      <c r="G82" s="12"/>
      <c r="H82" s="12"/>
      <c r="I82" s="12"/>
      <c r="J82" s="12"/>
      <c r="K82" s="12"/>
      <c r="L82" s="12"/>
      <c r="M82" s="12"/>
    </row>
    <row r="83" spans="1:13">
      <c r="A83" s="12"/>
      <c r="B83" s="12"/>
      <c r="C83" s="12"/>
      <c r="D83" s="12"/>
      <c r="E83" s="12"/>
      <c r="F83" s="12"/>
      <c r="G83" s="12"/>
      <c r="H83" s="12"/>
      <c r="I83" s="12"/>
      <c r="J83" s="12"/>
      <c r="K83" s="12"/>
      <c r="L83" s="12"/>
      <c r="M83" s="12"/>
    </row>
    <row r="84" spans="1:13">
      <c r="A84" s="12"/>
      <c r="B84" s="12"/>
      <c r="C84" s="12"/>
      <c r="D84" s="12"/>
      <c r="E84" s="12"/>
      <c r="F84" s="12"/>
      <c r="G84" s="12"/>
      <c r="H84" s="12"/>
      <c r="I84" s="12"/>
      <c r="J84" s="12"/>
      <c r="K84" s="12"/>
      <c r="L84" s="12"/>
      <c r="M84" s="12"/>
    </row>
    <row r="85" spans="1:13">
      <c r="A85" s="12"/>
      <c r="B85" s="12"/>
      <c r="C85" s="12"/>
      <c r="D85" s="12"/>
      <c r="E85" s="12"/>
      <c r="F85" s="12"/>
      <c r="G85" s="12"/>
      <c r="H85" s="12"/>
      <c r="I85" s="12"/>
      <c r="J85" s="12"/>
      <c r="K85" s="12"/>
      <c r="L85" s="12"/>
      <c r="M85" s="12"/>
    </row>
    <row r="86" spans="1:13">
      <c r="A86" s="12"/>
      <c r="B86" s="12"/>
      <c r="C86" s="12"/>
      <c r="D86" s="12"/>
      <c r="E86" s="12"/>
      <c r="F86" s="12"/>
      <c r="G86" s="12"/>
      <c r="H86" s="12"/>
      <c r="I86" s="12"/>
      <c r="J86" s="12"/>
      <c r="K86" s="12"/>
      <c r="L86" s="12"/>
      <c r="M86" s="12"/>
    </row>
    <row r="87" spans="1:13">
      <c r="A87" s="12"/>
      <c r="B87" s="12"/>
      <c r="C87" s="12"/>
      <c r="D87" s="12"/>
      <c r="E87" s="12"/>
      <c r="F87" s="12"/>
      <c r="G87" s="12"/>
      <c r="H87" s="12"/>
      <c r="I87" s="12"/>
      <c r="J87" s="12"/>
      <c r="K87" s="12"/>
      <c r="L87" s="12"/>
      <c r="M87" s="12"/>
    </row>
    <row r="88" spans="1:13">
      <c r="A88" s="12"/>
      <c r="B88" s="12"/>
      <c r="C88" s="12"/>
      <c r="D88" s="12"/>
      <c r="E88" s="12"/>
      <c r="F88" s="12"/>
      <c r="G88" s="12"/>
      <c r="H88" s="12"/>
      <c r="I88" s="12"/>
      <c r="J88" s="12"/>
      <c r="K88" s="12"/>
      <c r="L88" s="12"/>
      <c r="M88" s="12"/>
    </row>
    <row r="89" spans="1:13">
      <c r="A89" s="12"/>
      <c r="B89" s="12"/>
      <c r="C89" s="12"/>
      <c r="D89" s="12"/>
      <c r="E89" s="12"/>
      <c r="F89" s="12"/>
      <c r="G89" s="12"/>
      <c r="H89" s="12"/>
      <c r="I89" s="12"/>
      <c r="J89" s="12"/>
      <c r="K89" s="12"/>
      <c r="L89" s="12"/>
      <c r="M89" s="12"/>
    </row>
    <row r="90" spans="1:13">
      <c r="A90" s="12"/>
      <c r="B90" s="12"/>
      <c r="C90" s="12"/>
      <c r="D90" s="12"/>
      <c r="E90" s="12"/>
      <c r="F90" s="12"/>
      <c r="G90" s="12"/>
      <c r="H90" s="12"/>
      <c r="I90" s="12"/>
      <c r="J90" s="12"/>
      <c r="K90" s="12"/>
      <c r="L90" s="12"/>
    </row>
    <row r="91" spans="1:13">
      <c r="A91" s="12"/>
      <c r="B91" s="12"/>
      <c r="C91" s="12"/>
      <c r="D91" s="12"/>
      <c r="E91" s="12"/>
      <c r="F91" s="12"/>
      <c r="G91" s="12"/>
      <c r="H91" s="12"/>
      <c r="I91" s="12"/>
      <c r="J91" s="12"/>
      <c r="K91" s="12"/>
      <c r="L91" s="12"/>
    </row>
    <row r="92" spans="1:13">
      <c r="A92" s="12"/>
      <c r="B92" s="12"/>
      <c r="C92" s="12"/>
      <c r="D92" s="12"/>
      <c r="E92" s="12"/>
      <c r="F92" s="12"/>
      <c r="G92" s="12"/>
      <c r="H92" s="12"/>
      <c r="I92" s="12"/>
      <c r="J92" s="12"/>
      <c r="K92" s="12"/>
      <c r="L92" s="12"/>
    </row>
    <row r="93" spans="1:13">
      <c r="A93" s="12"/>
      <c r="B93" s="12"/>
      <c r="C93" s="12"/>
      <c r="D93" s="12"/>
      <c r="E93" s="12"/>
      <c r="F93" s="12"/>
      <c r="G93" s="12"/>
      <c r="H93" s="12"/>
      <c r="I93" s="12"/>
      <c r="J93" s="12"/>
      <c r="K93" s="12"/>
      <c r="L93" s="12"/>
    </row>
    <row r="94" spans="1:13">
      <c r="A94" s="12"/>
      <c r="B94" s="12"/>
      <c r="C94" s="12"/>
      <c r="D94" s="12"/>
      <c r="E94" s="12"/>
      <c r="F94" s="12"/>
      <c r="G94" s="12"/>
      <c r="H94" s="12"/>
      <c r="I94" s="12"/>
      <c r="J94" s="12"/>
      <c r="K94" s="12"/>
      <c r="L94" s="12"/>
    </row>
    <row r="95" spans="1:13">
      <c r="A95" s="12"/>
      <c r="B95" s="12"/>
      <c r="C95" s="12"/>
      <c r="D95" s="12"/>
      <c r="E95" s="12"/>
      <c r="F95" s="12"/>
      <c r="G95" s="12"/>
      <c r="H95" s="12"/>
      <c r="I95" s="12"/>
      <c r="J95" s="12"/>
      <c r="K95" s="12"/>
      <c r="L95" s="12"/>
    </row>
    <row r="96" spans="1:13">
      <c r="A96" s="12"/>
      <c r="B96" s="12"/>
      <c r="C96" s="12"/>
      <c r="D96" s="12"/>
      <c r="E96" s="12"/>
      <c r="F96" s="12"/>
      <c r="G96" s="12"/>
      <c r="H96" s="12"/>
      <c r="I96" s="12"/>
      <c r="J96" s="12"/>
      <c r="K96" s="12"/>
      <c r="L96" s="12"/>
    </row>
    <row r="97" spans="1:12">
      <c r="A97" s="12"/>
      <c r="B97" s="12"/>
      <c r="C97" s="12"/>
      <c r="D97" s="12"/>
      <c r="E97" s="12"/>
      <c r="F97" s="12"/>
      <c r="G97" s="12"/>
      <c r="H97" s="12"/>
      <c r="I97" s="12"/>
      <c r="J97" s="12"/>
      <c r="K97" s="12"/>
      <c r="L97" s="12"/>
    </row>
    <row r="98" spans="1:12">
      <c r="A98" s="12"/>
      <c r="B98" s="12"/>
      <c r="C98" s="12"/>
      <c r="D98" s="12"/>
      <c r="E98" s="12"/>
      <c r="F98" s="12"/>
      <c r="G98" s="12"/>
      <c r="H98" s="12"/>
      <c r="I98" s="12"/>
      <c r="J98" s="12"/>
      <c r="K98" s="12"/>
      <c r="L98" s="12"/>
    </row>
    <row r="99" spans="1:12">
      <c r="A99" s="12"/>
      <c r="B99" s="12"/>
      <c r="C99" s="12"/>
      <c r="D99" s="12"/>
      <c r="E99" s="12"/>
      <c r="F99" s="12"/>
      <c r="G99" s="12"/>
      <c r="H99" s="12"/>
      <c r="I99" s="12"/>
      <c r="J99" s="12"/>
      <c r="K99" s="12"/>
      <c r="L99" s="12"/>
    </row>
    <row r="100" spans="1:12">
      <c r="A100" s="12"/>
      <c r="B100" s="12"/>
      <c r="C100" s="12"/>
      <c r="D100" s="12"/>
      <c r="E100" s="12"/>
      <c r="F100" s="12"/>
      <c r="G100" s="12"/>
      <c r="H100" s="12"/>
      <c r="I100" s="12"/>
      <c r="J100" s="12"/>
      <c r="K100" s="12"/>
      <c r="L100" s="12"/>
    </row>
    <row r="101" spans="1:12">
      <c r="A101" s="12"/>
      <c r="B101" s="12"/>
      <c r="C101" s="12"/>
      <c r="D101" s="12"/>
      <c r="E101" s="12"/>
      <c r="F101" s="12"/>
      <c r="G101" s="12"/>
      <c r="H101" s="12"/>
      <c r="I101" s="12"/>
      <c r="J101" s="12"/>
      <c r="K101" s="12"/>
      <c r="L101" s="12"/>
    </row>
    <row r="102" spans="1:12">
      <c r="A102" s="12"/>
      <c r="B102" s="12"/>
      <c r="C102" s="12"/>
      <c r="D102" s="12"/>
      <c r="E102" s="12"/>
      <c r="F102" s="12"/>
      <c r="G102" s="12"/>
      <c r="H102" s="12"/>
      <c r="I102" s="12"/>
      <c r="J102" s="12"/>
      <c r="K102" s="12"/>
      <c r="L102" s="12"/>
    </row>
    <row r="103" spans="1:12">
      <c r="A103" s="12"/>
      <c r="B103" s="12"/>
      <c r="C103" s="12"/>
      <c r="D103" s="12"/>
      <c r="E103" s="12"/>
      <c r="F103" s="12"/>
      <c r="G103" s="12"/>
      <c r="H103" s="12"/>
      <c r="I103" s="12"/>
      <c r="J103" s="12"/>
      <c r="K103" s="12"/>
      <c r="L103" s="12"/>
    </row>
    <row r="104" spans="1:12">
      <c r="A104" s="12"/>
      <c r="B104" s="12"/>
      <c r="C104" s="12"/>
      <c r="D104" s="12"/>
      <c r="E104" s="12"/>
      <c r="F104" s="12"/>
      <c r="G104" s="12"/>
      <c r="H104" s="12"/>
      <c r="I104" s="12"/>
      <c r="J104" s="12"/>
      <c r="K104" s="12"/>
      <c r="L104" s="12"/>
    </row>
    <row r="105" spans="1:12">
      <c r="A105" s="12"/>
      <c r="B105" s="12"/>
      <c r="C105" s="12"/>
      <c r="D105" s="12"/>
      <c r="E105" s="12"/>
      <c r="F105" s="12"/>
      <c r="G105" s="12"/>
      <c r="H105" s="12"/>
      <c r="I105" s="12"/>
      <c r="J105" s="12"/>
      <c r="K105" s="12"/>
      <c r="L105" s="12"/>
    </row>
    <row r="106" spans="1:12">
      <c r="A106" s="12"/>
      <c r="B106" s="12"/>
      <c r="C106" s="12"/>
      <c r="D106" s="12"/>
      <c r="E106" s="12"/>
      <c r="F106" s="12"/>
      <c r="G106" s="12"/>
      <c r="H106" s="12"/>
      <c r="I106" s="12"/>
      <c r="J106" s="12"/>
      <c r="K106" s="12"/>
      <c r="L106" s="12"/>
    </row>
    <row r="107" spans="1:12">
      <c r="A107" s="12"/>
      <c r="B107" s="12"/>
      <c r="C107" s="12"/>
      <c r="D107" s="12"/>
      <c r="E107" s="12"/>
      <c r="F107" s="12"/>
      <c r="G107" s="12"/>
      <c r="H107" s="12"/>
      <c r="I107" s="12"/>
      <c r="J107" s="12"/>
      <c r="K107" s="12"/>
      <c r="L107" s="12"/>
    </row>
    <row r="108" spans="1:12">
      <c r="A108" s="12"/>
      <c r="B108" s="12"/>
      <c r="C108" s="12"/>
      <c r="D108" s="12"/>
      <c r="E108" s="12"/>
      <c r="F108" s="12"/>
      <c r="G108" s="12"/>
      <c r="H108" s="12"/>
      <c r="I108" s="12"/>
      <c r="J108" s="12"/>
      <c r="K108" s="12"/>
      <c r="L108" s="12"/>
    </row>
    <row r="109" spans="1:12">
      <c r="A109" s="12"/>
      <c r="B109" s="12"/>
      <c r="C109" s="12"/>
      <c r="D109" s="12"/>
      <c r="E109" s="12"/>
      <c r="F109" s="12"/>
      <c r="G109" s="12"/>
      <c r="H109" s="12"/>
      <c r="I109" s="12"/>
      <c r="J109" s="12"/>
      <c r="K109" s="12"/>
      <c r="L109" s="12"/>
    </row>
    <row r="110" spans="1:12">
      <c r="A110" s="12"/>
      <c r="B110" s="12"/>
      <c r="C110" s="12"/>
      <c r="D110" s="12"/>
      <c r="E110" s="12"/>
      <c r="F110" s="12"/>
      <c r="G110" s="12"/>
      <c r="H110" s="12"/>
      <c r="I110" s="12"/>
      <c r="J110" s="12"/>
      <c r="K110" s="12"/>
      <c r="L110" s="12"/>
    </row>
    <row r="111" spans="1:12">
      <c r="A111" s="12"/>
      <c r="B111" s="12"/>
      <c r="C111" s="12"/>
      <c r="D111" s="12"/>
      <c r="E111" s="12"/>
      <c r="F111" s="12"/>
      <c r="G111" s="12"/>
      <c r="H111" s="12"/>
      <c r="I111" s="12"/>
      <c r="J111" s="12"/>
      <c r="K111" s="12"/>
      <c r="L111" s="12"/>
    </row>
    <row r="112" spans="1:12">
      <c r="A112" s="12"/>
      <c r="B112" s="12"/>
      <c r="C112" s="12"/>
      <c r="D112" s="12"/>
      <c r="E112" s="12"/>
      <c r="F112" s="12"/>
      <c r="G112" s="12"/>
      <c r="H112" s="12"/>
      <c r="I112" s="12"/>
      <c r="J112" s="12"/>
      <c r="K112" s="12"/>
      <c r="L112" s="12"/>
    </row>
    <row r="113" spans="1:12">
      <c r="A113" s="12"/>
      <c r="B113" s="12"/>
      <c r="C113" s="12"/>
      <c r="D113" s="12"/>
      <c r="E113" s="12"/>
      <c r="F113" s="12"/>
      <c r="G113" s="12"/>
      <c r="H113" s="12"/>
      <c r="I113" s="12"/>
      <c r="J113" s="12"/>
      <c r="K113" s="12"/>
      <c r="L113" s="12"/>
    </row>
    <row r="114" spans="1:12">
      <c r="A114" s="12"/>
      <c r="B114" s="12"/>
      <c r="C114" s="12"/>
      <c r="D114" s="12"/>
      <c r="E114" s="12"/>
      <c r="F114" s="12"/>
      <c r="G114" s="12"/>
      <c r="H114" s="12"/>
      <c r="I114" s="12"/>
      <c r="J114" s="12"/>
      <c r="K114" s="12"/>
      <c r="L114" s="12"/>
    </row>
    <row r="115" spans="1:12">
      <c r="A115" s="12"/>
      <c r="B115" s="12"/>
      <c r="C115" s="12"/>
      <c r="D115" s="12"/>
      <c r="E115" s="12"/>
      <c r="F115" s="12"/>
      <c r="G115" s="12"/>
      <c r="H115" s="12"/>
      <c r="I115" s="12"/>
      <c r="J115" s="12"/>
      <c r="K115" s="12"/>
      <c r="L115" s="12"/>
    </row>
    <row r="116" spans="1:12">
      <c r="A116" s="12"/>
      <c r="B116" s="12"/>
      <c r="C116" s="12"/>
      <c r="D116" s="12"/>
      <c r="E116" s="12"/>
      <c r="F116" s="12"/>
      <c r="G116" s="12"/>
      <c r="H116" s="12"/>
      <c r="I116" s="12"/>
      <c r="J116" s="12"/>
      <c r="K116" s="12"/>
      <c r="L116" s="12"/>
    </row>
    <row r="117" spans="1:12">
      <c r="A117" s="12"/>
      <c r="B117" s="12"/>
      <c r="C117" s="12"/>
      <c r="D117" s="12"/>
      <c r="E117" s="12"/>
      <c r="F117" s="12"/>
      <c r="G117" s="12"/>
      <c r="H117" s="12"/>
      <c r="I117" s="12"/>
      <c r="J117" s="12"/>
      <c r="K117" s="12"/>
      <c r="L117" s="12"/>
    </row>
    <row r="118" spans="1:12">
      <c r="A118" s="12"/>
      <c r="B118" s="12"/>
      <c r="C118" s="12"/>
      <c r="D118" s="12"/>
      <c r="E118" s="12"/>
      <c r="F118" s="12"/>
      <c r="G118" s="12"/>
      <c r="H118" s="12"/>
      <c r="I118" s="12"/>
      <c r="J118" s="12"/>
      <c r="K118" s="12"/>
      <c r="L118" s="12"/>
    </row>
    <row r="119" spans="1:12">
      <c r="A119" s="12"/>
      <c r="B119" s="12"/>
      <c r="C119" s="12"/>
      <c r="D119" s="12"/>
      <c r="E119" s="12"/>
      <c r="F119" s="12"/>
      <c r="G119" s="12"/>
      <c r="H119" s="12"/>
      <c r="I119" s="12"/>
      <c r="J119" s="12"/>
      <c r="K119" s="12"/>
      <c r="L119" s="12"/>
    </row>
    <row r="120" spans="1:12">
      <c r="A120" s="12"/>
      <c r="B120" s="12"/>
      <c r="C120" s="12"/>
      <c r="D120" s="12"/>
      <c r="E120" s="12"/>
      <c r="F120" s="12"/>
      <c r="G120" s="12"/>
      <c r="H120" s="12"/>
      <c r="I120" s="12"/>
      <c r="J120" s="12"/>
      <c r="K120" s="12"/>
      <c r="L120" s="12"/>
    </row>
    <row r="121" spans="1:12">
      <c r="A121" s="12"/>
      <c r="B121" s="12"/>
      <c r="C121" s="12"/>
      <c r="D121" s="12"/>
      <c r="E121" s="12"/>
      <c r="F121" s="12"/>
      <c r="G121" s="12"/>
      <c r="H121" s="12"/>
      <c r="I121" s="12"/>
      <c r="J121" s="12"/>
      <c r="K121" s="12"/>
      <c r="L121" s="12"/>
    </row>
    <row r="122" spans="1:12">
      <c r="A122" s="12"/>
      <c r="B122" s="12"/>
      <c r="C122" s="12"/>
      <c r="D122" s="12"/>
      <c r="E122" s="12"/>
      <c r="F122" s="12"/>
      <c r="G122" s="12"/>
      <c r="H122" s="12"/>
      <c r="I122" s="12"/>
      <c r="J122" s="12"/>
      <c r="K122" s="12"/>
      <c r="L122" s="12"/>
    </row>
    <row r="123" spans="1:12">
      <c r="A123" s="12"/>
      <c r="B123" s="12"/>
      <c r="C123" s="12"/>
      <c r="D123" s="12"/>
      <c r="E123" s="12"/>
      <c r="F123" s="12"/>
      <c r="G123" s="12"/>
      <c r="H123" s="12"/>
      <c r="I123" s="12"/>
      <c r="J123" s="12"/>
      <c r="K123" s="12"/>
      <c r="L123" s="12"/>
    </row>
    <row r="124" spans="1:12">
      <c r="A124" s="12"/>
      <c r="B124" s="12"/>
      <c r="C124" s="12"/>
      <c r="D124" s="12"/>
      <c r="E124" s="12"/>
      <c r="F124" s="12"/>
      <c r="G124" s="12"/>
      <c r="H124" s="12"/>
      <c r="I124" s="12"/>
      <c r="J124" s="12"/>
      <c r="K124" s="12"/>
      <c r="L124" s="12"/>
    </row>
    <row r="125" spans="1:12">
      <c r="A125" s="12"/>
      <c r="B125" s="12"/>
      <c r="C125" s="12"/>
      <c r="D125" s="12"/>
      <c r="E125" s="12"/>
      <c r="F125" s="12"/>
      <c r="G125" s="12"/>
      <c r="H125" s="12"/>
      <c r="I125" s="12"/>
      <c r="J125" s="12"/>
      <c r="K125" s="12"/>
      <c r="L125" s="12"/>
    </row>
    <row r="126" spans="1:12">
      <c r="A126" s="12"/>
      <c r="B126" s="12"/>
      <c r="C126" s="12"/>
      <c r="D126" s="12"/>
      <c r="E126" s="12"/>
      <c r="F126" s="12"/>
      <c r="G126" s="12"/>
      <c r="H126" s="12"/>
      <c r="I126" s="12"/>
      <c r="J126" s="12"/>
      <c r="K126" s="12"/>
      <c r="L126" s="12"/>
    </row>
    <row r="127" spans="1:12">
      <c r="A127" s="12"/>
      <c r="B127" s="12"/>
      <c r="C127" s="12"/>
      <c r="D127" s="12"/>
      <c r="E127" s="12"/>
      <c r="F127" s="12"/>
      <c r="G127" s="12"/>
      <c r="H127" s="12"/>
      <c r="I127" s="12"/>
      <c r="J127" s="12"/>
      <c r="K127" s="12"/>
      <c r="L127" s="12"/>
    </row>
    <row r="128" spans="1:12">
      <c r="A128" s="12"/>
      <c r="B128" s="12"/>
      <c r="C128" s="12"/>
      <c r="D128" s="12"/>
      <c r="E128" s="12"/>
      <c r="F128" s="12"/>
      <c r="G128" s="12"/>
      <c r="H128" s="12"/>
      <c r="I128" s="12"/>
      <c r="J128" s="12"/>
      <c r="K128" s="12"/>
      <c r="L128" s="12"/>
    </row>
    <row r="129" spans="1:12">
      <c r="A129" s="12"/>
      <c r="B129" s="12"/>
      <c r="C129" s="12"/>
      <c r="D129" s="12"/>
      <c r="E129" s="12"/>
      <c r="F129" s="12"/>
      <c r="G129" s="12"/>
      <c r="H129" s="12"/>
      <c r="I129" s="12"/>
      <c r="J129" s="12"/>
      <c r="K129" s="12"/>
      <c r="L129" s="12"/>
    </row>
    <row r="130" spans="1:12">
      <c r="A130" s="12"/>
      <c r="B130" s="12"/>
      <c r="C130" s="12"/>
      <c r="D130" s="12"/>
      <c r="E130" s="12"/>
      <c r="F130" s="12"/>
      <c r="G130" s="12"/>
      <c r="H130" s="12"/>
      <c r="I130" s="12"/>
      <c r="J130" s="12"/>
      <c r="K130" s="12"/>
      <c r="L130" s="12"/>
    </row>
    <row r="131" spans="1:12">
      <c r="A131" s="12"/>
      <c r="B131" s="12"/>
      <c r="C131" s="12"/>
      <c r="D131" s="12"/>
      <c r="E131" s="12"/>
      <c r="F131" s="12"/>
      <c r="G131" s="12"/>
      <c r="H131" s="12"/>
      <c r="I131" s="12"/>
      <c r="J131" s="12"/>
      <c r="K131" s="12"/>
      <c r="L131" s="12"/>
    </row>
    <row r="132" spans="1:12">
      <c r="A132" s="12"/>
      <c r="B132" s="12"/>
      <c r="C132" s="12"/>
      <c r="D132" s="12"/>
      <c r="E132" s="12"/>
      <c r="F132" s="12"/>
      <c r="G132" s="12"/>
      <c r="H132" s="12"/>
      <c r="I132" s="12"/>
      <c r="J132" s="12"/>
      <c r="K132" s="12"/>
      <c r="L132" s="12"/>
    </row>
    <row r="133" spans="1:12">
      <c r="A133" s="12"/>
      <c r="B133" s="12"/>
      <c r="C133" s="12"/>
      <c r="D133" s="12"/>
      <c r="E133" s="12"/>
      <c r="F133" s="12"/>
      <c r="G133" s="12"/>
      <c r="H133" s="12"/>
      <c r="I133" s="12"/>
      <c r="J133" s="12"/>
      <c r="K133" s="12"/>
      <c r="L133" s="12"/>
    </row>
    <row r="134" spans="1:12">
      <c r="A134" s="12"/>
      <c r="B134" s="12"/>
      <c r="C134" s="12"/>
      <c r="D134" s="12"/>
      <c r="E134" s="12"/>
      <c r="F134" s="12"/>
      <c r="G134" s="12"/>
      <c r="H134" s="12"/>
      <c r="I134" s="12"/>
      <c r="J134" s="12"/>
      <c r="K134" s="12"/>
      <c r="L134" s="12"/>
    </row>
    <row r="135" spans="1:12">
      <c r="A135" s="12"/>
      <c r="B135" s="12"/>
      <c r="C135" s="12"/>
      <c r="D135" s="12"/>
      <c r="E135" s="12"/>
      <c r="F135" s="12"/>
      <c r="G135" s="12"/>
      <c r="H135" s="12"/>
      <c r="I135" s="12"/>
      <c r="J135" s="12"/>
      <c r="K135" s="12"/>
      <c r="L135" s="12"/>
    </row>
    <row r="136" spans="1:12">
      <c r="A136" s="12"/>
      <c r="B136" s="12"/>
      <c r="C136" s="12"/>
      <c r="D136" s="12"/>
      <c r="E136" s="12"/>
      <c r="F136" s="12"/>
      <c r="G136" s="12"/>
      <c r="H136" s="12"/>
      <c r="I136" s="12"/>
      <c r="J136" s="12"/>
      <c r="K136" s="12"/>
      <c r="L136" s="12"/>
    </row>
    <row r="137" spans="1:12">
      <c r="A137" s="12"/>
      <c r="B137" s="12"/>
      <c r="C137" s="12"/>
      <c r="D137" s="12"/>
      <c r="E137" s="12"/>
      <c r="F137" s="12"/>
      <c r="G137" s="12"/>
      <c r="H137" s="12"/>
      <c r="I137" s="12"/>
      <c r="J137" s="12"/>
      <c r="K137" s="12"/>
      <c r="L137" s="12"/>
    </row>
    <row r="138" spans="1:12">
      <c r="A138" s="12"/>
      <c r="B138" s="12"/>
      <c r="C138" s="12"/>
      <c r="D138" s="12"/>
      <c r="E138" s="12"/>
      <c r="F138" s="12"/>
      <c r="G138" s="12"/>
      <c r="H138" s="12"/>
      <c r="I138" s="12"/>
      <c r="J138" s="12"/>
      <c r="K138" s="12"/>
      <c r="L138" s="12"/>
    </row>
    <row r="139" spans="1:12">
      <c r="A139" s="12"/>
      <c r="B139" s="12"/>
      <c r="C139" s="12"/>
      <c r="D139" s="12"/>
      <c r="E139" s="12"/>
      <c r="F139" s="12"/>
      <c r="G139" s="12"/>
      <c r="H139" s="12"/>
      <c r="I139" s="12"/>
      <c r="J139" s="12"/>
      <c r="K139" s="12"/>
      <c r="L139" s="12"/>
    </row>
    <row r="140" spans="1:12">
      <c r="A140" s="12"/>
      <c r="B140" s="12"/>
      <c r="C140" s="12"/>
      <c r="D140" s="12"/>
      <c r="E140" s="12"/>
      <c r="F140" s="12"/>
      <c r="G140" s="12"/>
      <c r="H140" s="12"/>
      <c r="I140" s="12"/>
      <c r="J140" s="12"/>
      <c r="K140" s="12"/>
      <c r="L140" s="12"/>
    </row>
    <row r="141" spans="1:12">
      <c r="A141" s="12"/>
      <c r="B141" s="12"/>
      <c r="C141" s="12"/>
      <c r="D141" s="12"/>
      <c r="E141" s="12"/>
      <c r="F141" s="12"/>
      <c r="G141" s="12"/>
      <c r="H141" s="12"/>
      <c r="I141" s="12"/>
      <c r="J141" s="12"/>
      <c r="K141" s="12"/>
      <c r="L141" s="12"/>
    </row>
    <row r="142" spans="1:12">
      <c r="A142" s="12"/>
      <c r="B142" s="12"/>
      <c r="C142" s="12"/>
      <c r="D142" s="12"/>
      <c r="E142" s="12"/>
      <c r="F142" s="12"/>
      <c r="G142" s="12"/>
      <c r="H142" s="12"/>
      <c r="I142" s="12"/>
      <c r="J142" s="12"/>
      <c r="K142" s="12"/>
      <c r="L142" s="12"/>
    </row>
    <row r="143" spans="1:12">
      <c r="A143" s="12"/>
      <c r="B143" s="12"/>
      <c r="C143" s="12"/>
      <c r="D143" s="12"/>
      <c r="E143" s="12"/>
      <c r="F143" s="12"/>
      <c r="G143" s="12"/>
      <c r="H143" s="12"/>
      <c r="I143" s="12"/>
      <c r="J143" s="12"/>
      <c r="K143" s="12"/>
      <c r="L143" s="12"/>
    </row>
  </sheetData>
  <printOptions horizontalCentered="1" verticalCentered="1"/>
  <pageMargins left="0.5" right="0.5" top="0.5" bottom="0.5" header="0.5" footer="0.5"/>
  <pageSetup scale="73"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colorId="22" zoomScaleNormal="100" zoomScaleSheetLayoutView="100" workbookViewId="0">
      <selection activeCell="H79" sqref="H79"/>
    </sheetView>
  </sheetViews>
  <sheetFormatPr defaultColWidth="9.6640625" defaultRowHeight="15"/>
  <cols>
    <col min="1" max="1" width="2.6640625" style="1546" customWidth="1"/>
    <col min="2" max="2" width="4.6640625" style="1546" customWidth="1"/>
    <col min="3" max="3" width="1.6640625" style="1546" customWidth="1"/>
    <col min="4" max="4" width="23.6640625" style="1546" customWidth="1"/>
    <col min="5" max="5" width="28.6640625" style="1546" customWidth="1"/>
    <col min="6" max="6" width="14.88671875" style="1546" customWidth="1"/>
    <col min="7" max="7" width="33.5546875" style="1546" customWidth="1"/>
    <col min="8" max="16384" width="9.6640625" style="1546"/>
  </cols>
  <sheetData>
    <row r="1" spans="1:27" ht="15.6" customHeight="1">
      <c r="A1" s="1543"/>
      <c r="B1" s="1700" t="s">
        <v>1141</v>
      </c>
      <c r="C1" s="1700"/>
      <c r="D1" s="1544"/>
      <c r="E1" s="1700" t="s">
        <v>3222</v>
      </c>
      <c r="F1" s="1911" t="s">
        <v>1761</v>
      </c>
      <c r="G1" s="1972" t="s">
        <v>1762</v>
      </c>
      <c r="H1" s="1569"/>
      <c r="I1" s="1569"/>
      <c r="J1" s="1569"/>
      <c r="K1" s="1569"/>
      <c r="L1" s="1569"/>
      <c r="M1" s="1569"/>
      <c r="N1" s="1569"/>
      <c r="O1" s="1569"/>
      <c r="P1" s="1569"/>
      <c r="Q1" s="1569"/>
      <c r="R1" s="1569"/>
      <c r="S1" s="1569"/>
      <c r="T1" s="1569"/>
      <c r="U1" s="1569"/>
      <c r="V1" s="1569"/>
      <c r="W1" s="1569"/>
      <c r="X1" s="1569"/>
      <c r="Y1" s="1569"/>
      <c r="Z1" s="1569"/>
      <c r="AA1" s="1569"/>
    </row>
    <row r="2" spans="1:27" ht="15.6" customHeight="1">
      <c r="A2" s="1547"/>
      <c r="B2" s="1569" t="str">
        <f>'Data Sheet'!$C$25</f>
        <v xml:space="preserve">Niagara Mohawk Power Corporation </v>
      </c>
      <c r="C2" s="1569"/>
      <c r="D2" s="1548"/>
      <c r="E2" s="1569" t="s">
        <v>5119</v>
      </c>
      <c r="F2" s="1821" t="s">
        <v>3240</v>
      </c>
      <c r="G2" s="1973"/>
      <c r="H2" s="1569"/>
      <c r="I2" s="1569"/>
      <c r="J2" s="1569"/>
      <c r="K2" s="1569"/>
      <c r="L2" s="1569"/>
      <c r="M2" s="1569"/>
      <c r="N2" s="1569"/>
      <c r="O2" s="1569"/>
      <c r="P2" s="1569"/>
      <c r="Q2" s="1569"/>
      <c r="R2" s="1569"/>
      <c r="S2" s="1569"/>
      <c r="T2" s="1569"/>
      <c r="U2" s="1569"/>
      <c r="V2" s="1569"/>
      <c r="W2" s="1569"/>
      <c r="X2" s="1569"/>
      <c r="Y2" s="1569"/>
      <c r="Z2" s="1569"/>
      <c r="AA2" s="1569"/>
    </row>
    <row r="3" spans="1:27" ht="15.6" customHeight="1">
      <c r="A3" s="1547"/>
      <c r="B3" s="1569"/>
      <c r="C3" s="1569"/>
      <c r="D3" s="1548"/>
      <c r="E3" s="1569" t="s">
        <v>1142</v>
      </c>
      <c r="F3" s="1608" t="str">
        <f>'Data Sheet'!$C$40</f>
        <v>May 9, 2016</v>
      </c>
      <c r="G3" s="1912" t="str">
        <f>'Data Sheet'!$C$38</f>
        <v>December 31, 2015</v>
      </c>
      <c r="H3" s="1569"/>
      <c r="I3" s="1569"/>
      <c r="J3" s="1569"/>
      <c r="K3" s="1569"/>
      <c r="L3" s="1569"/>
      <c r="M3" s="1569"/>
      <c r="N3" s="1569"/>
      <c r="O3" s="1569"/>
      <c r="P3" s="1569"/>
      <c r="Q3" s="1569"/>
      <c r="R3" s="1569"/>
      <c r="S3" s="1569"/>
      <c r="T3" s="1569"/>
      <c r="U3" s="1569"/>
      <c r="V3" s="1569"/>
      <c r="W3" s="1569"/>
      <c r="X3" s="1569"/>
      <c r="Y3" s="1569"/>
      <c r="Z3" s="1569"/>
      <c r="AA3" s="1569"/>
    </row>
    <row r="4" spans="1:27" ht="15.6" customHeight="1">
      <c r="A4" s="1975"/>
      <c r="B4" s="1826" t="s">
        <v>1143</v>
      </c>
      <c r="C4" s="1826"/>
      <c r="D4" s="1826"/>
      <c r="E4" s="1826"/>
      <c r="F4" s="1826"/>
      <c r="G4" s="1827"/>
      <c r="H4" s="1569"/>
      <c r="I4" s="1569"/>
      <c r="J4" s="1569"/>
      <c r="K4" s="1569"/>
      <c r="L4" s="1569"/>
      <c r="M4" s="1569"/>
      <c r="N4" s="1569"/>
      <c r="O4" s="1569"/>
      <c r="P4" s="1569"/>
      <c r="Q4" s="1569"/>
      <c r="R4" s="1569"/>
      <c r="S4" s="1569"/>
      <c r="T4" s="1569"/>
      <c r="U4" s="1569"/>
      <c r="V4" s="1569"/>
      <c r="W4" s="1569"/>
      <c r="X4" s="1569"/>
      <c r="Y4" s="1569"/>
      <c r="Z4" s="1569"/>
      <c r="AA4" s="1569"/>
    </row>
    <row r="5" spans="1:27" ht="15.6" customHeight="1">
      <c r="A5" s="1547"/>
      <c r="B5" s="1569"/>
      <c r="C5" s="1569"/>
      <c r="D5" s="1569"/>
      <c r="E5" s="1569"/>
      <c r="F5" s="1569"/>
      <c r="G5" s="1549"/>
      <c r="H5" s="1569"/>
      <c r="I5" s="1569"/>
      <c r="J5" s="1569"/>
      <c r="K5" s="1569"/>
      <c r="L5" s="1569"/>
      <c r="M5" s="1569"/>
      <c r="N5" s="1569"/>
      <c r="O5" s="1569"/>
      <c r="P5" s="1569"/>
      <c r="Q5" s="1569"/>
      <c r="R5" s="1569"/>
      <c r="S5" s="1569"/>
      <c r="T5" s="1569"/>
      <c r="U5" s="1569"/>
      <c r="V5" s="1569"/>
      <c r="W5" s="1569"/>
      <c r="X5" s="1569"/>
      <c r="Y5" s="1569"/>
      <c r="Z5" s="1569"/>
      <c r="AA5" s="1569"/>
    </row>
    <row r="6" spans="1:27" ht="15.6" customHeight="1">
      <c r="A6" s="1547"/>
      <c r="B6" s="1569" t="s">
        <v>1144</v>
      </c>
      <c r="C6" s="1569"/>
      <c r="D6" s="1569"/>
      <c r="E6" s="1569"/>
      <c r="F6" s="1569"/>
      <c r="G6" s="1549"/>
      <c r="H6" s="1569"/>
      <c r="I6" s="1569"/>
      <c r="J6" s="1569"/>
      <c r="K6" s="1569"/>
      <c r="L6" s="1569"/>
      <c r="M6" s="1569"/>
      <c r="N6" s="1569"/>
      <c r="O6" s="1569"/>
      <c r="P6" s="1569"/>
      <c r="Q6" s="1569"/>
      <c r="R6" s="1569"/>
      <c r="S6" s="1569"/>
      <c r="T6" s="1569"/>
      <c r="U6" s="1569"/>
      <c r="V6" s="1569"/>
      <c r="W6" s="1569"/>
      <c r="X6" s="1569"/>
      <c r="Y6" s="1569"/>
      <c r="Z6" s="1569"/>
      <c r="AA6" s="1569"/>
    </row>
    <row r="7" spans="1:27" ht="15.6" customHeight="1">
      <c r="A7" s="1547"/>
      <c r="B7" s="1569" t="s">
        <v>1145</v>
      </c>
      <c r="C7" s="1569"/>
      <c r="D7" s="1569"/>
      <c r="E7" s="1569"/>
      <c r="F7" s="1569"/>
      <c r="G7" s="1549"/>
      <c r="H7" s="1569"/>
      <c r="I7" s="1569"/>
      <c r="J7" s="1569"/>
      <c r="K7" s="1569"/>
      <c r="L7" s="1569"/>
      <c r="M7" s="1569"/>
      <c r="N7" s="1569"/>
      <c r="O7" s="1569"/>
      <c r="P7" s="1569"/>
      <c r="Q7" s="1569"/>
      <c r="R7" s="1569"/>
      <c r="S7" s="1569"/>
      <c r="T7" s="1569"/>
      <c r="U7" s="1569"/>
      <c r="V7" s="1569"/>
      <c r="W7" s="1569"/>
      <c r="X7" s="1569"/>
      <c r="Y7" s="1569"/>
      <c r="Z7" s="1569"/>
      <c r="AA7" s="1569"/>
    </row>
    <row r="8" spans="1:27" ht="15.6" customHeight="1">
      <c r="A8" s="1547"/>
      <c r="B8" s="1569" t="s">
        <v>1146</v>
      </c>
      <c r="C8" s="1569"/>
      <c r="D8" s="1569"/>
      <c r="E8" s="1569"/>
      <c r="F8" s="1569"/>
      <c r="G8" s="1549"/>
      <c r="H8" s="1569"/>
      <c r="I8" s="1569"/>
      <c r="J8" s="1569"/>
      <c r="K8" s="1569"/>
      <c r="L8" s="1569"/>
      <c r="M8" s="1569"/>
      <c r="N8" s="1569"/>
      <c r="O8" s="1569"/>
      <c r="P8" s="1569"/>
      <c r="Q8" s="1569"/>
      <c r="R8" s="1569"/>
      <c r="S8" s="1569"/>
      <c r="T8" s="1569"/>
      <c r="U8" s="1569"/>
      <c r="V8" s="1569"/>
      <c r="W8" s="1569"/>
      <c r="X8" s="1569"/>
      <c r="Y8" s="1569"/>
      <c r="Z8" s="1569"/>
      <c r="AA8" s="1569"/>
    </row>
    <row r="9" spans="1:27" ht="15.6" customHeight="1">
      <c r="A9" s="1547"/>
      <c r="B9" s="1569" t="s">
        <v>1147</v>
      </c>
      <c r="C9" s="1569"/>
      <c r="D9" s="1569"/>
      <c r="E9" s="1569"/>
      <c r="F9" s="1569"/>
      <c r="G9" s="1549"/>
      <c r="H9" s="1569"/>
      <c r="I9" s="1569"/>
      <c r="J9" s="1569"/>
      <c r="K9" s="1569"/>
      <c r="L9" s="1569"/>
      <c r="M9" s="1569"/>
      <c r="N9" s="1569"/>
      <c r="O9" s="1569"/>
      <c r="P9" s="1569"/>
      <c r="Q9" s="1569"/>
      <c r="R9" s="1569"/>
      <c r="S9" s="1569"/>
      <c r="T9" s="1569"/>
      <c r="U9" s="1569"/>
      <c r="V9" s="1569"/>
      <c r="W9" s="1569"/>
      <c r="X9" s="1569"/>
      <c r="Y9" s="1569"/>
      <c r="Z9" s="1569"/>
      <c r="AA9" s="1569"/>
    </row>
    <row r="10" spans="1:27" ht="15.6" customHeight="1">
      <c r="A10" s="2495"/>
      <c r="B10" s="2496" t="s">
        <v>4548</v>
      </c>
      <c r="C10" s="2496"/>
      <c r="D10" s="2496"/>
      <c r="E10" s="2496"/>
      <c r="F10" s="2496"/>
      <c r="G10" s="2520"/>
      <c r="H10" s="1569"/>
      <c r="I10" s="1569"/>
      <c r="J10" s="1569"/>
      <c r="K10" s="1569"/>
      <c r="L10" s="1569"/>
      <c r="M10" s="1569"/>
      <c r="N10" s="1569"/>
      <c r="O10" s="1569"/>
      <c r="P10" s="1569"/>
      <c r="Q10" s="1569"/>
      <c r="R10" s="1569"/>
      <c r="S10" s="1569"/>
      <c r="T10" s="1569"/>
      <c r="U10" s="1569"/>
      <c r="V10" s="1569"/>
      <c r="W10" s="1569"/>
      <c r="X10" s="1569"/>
      <c r="Y10" s="1569"/>
      <c r="Z10" s="1569"/>
      <c r="AA10" s="1569"/>
    </row>
    <row r="11" spans="1:27" ht="15.6" customHeight="1">
      <c r="A11" s="1550"/>
      <c r="B11" s="1714"/>
      <c r="C11" s="1714"/>
      <c r="D11" s="1714"/>
      <c r="E11" s="1714"/>
      <c r="F11" s="1714"/>
      <c r="G11" s="1914"/>
      <c r="H11" s="1569"/>
      <c r="I11" s="1569"/>
      <c r="J11" s="1569"/>
      <c r="K11" s="1569"/>
      <c r="L11" s="1569"/>
      <c r="M11" s="1569"/>
      <c r="N11" s="1569"/>
      <c r="O11" s="1569"/>
      <c r="P11" s="1569"/>
      <c r="Q11" s="1569"/>
      <c r="R11" s="1569"/>
      <c r="S11" s="1569"/>
      <c r="T11" s="1569"/>
      <c r="U11" s="1569"/>
      <c r="V11" s="1569"/>
      <c r="W11" s="1569"/>
      <c r="X11" s="1569"/>
      <c r="Y11" s="1569"/>
      <c r="Z11" s="1569"/>
      <c r="AA11" s="1569"/>
    </row>
    <row r="12" spans="1:27">
      <c r="A12" s="1547"/>
      <c r="B12" s="1569"/>
      <c r="C12" s="1920"/>
      <c r="D12" s="1585"/>
      <c r="E12" s="1585"/>
      <c r="F12" s="1921"/>
      <c r="G12" s="1573" t="s">
        <v>1148</v>
      </c>
      <c r="H12" s="1569"/>
      <c r="I12" s="1569"/>
      <c r="J12" s="1569"/>
      <c r="K12" s="1569"/>
      <c r="L12" s="1569"/>
      <c r="M12" s="1569"/>
      <c r="N12" s="1569"/>
      <c r="O12" s="1569"/>
      <c r="P12" s="1569"/>
      <c r="Q12" s="1569"/>
      <c r="R12" s="1569"/>
      <c r="S12" s="1569"/>
      <c r="T12" s="1569"/>
      <c r="U12" s="1569"/>
      <c r="V12" s="1569"/>
      <c r="W12" s="1569"/>
      <c r="X12" s="1569"/>
      <c r="Y12" s="1569"/>
      <c r="Z12" s="1569"/>
      <c r="AA12" s="1569"/>
    </row>
    <row r="13" spans="1:27">
      <c r="A13" s="1547"/>
      <c r="B13" s="1563" t="s">
        <v>1688</v>
      </c>
      <c r="C13" s="1840"/>
      <c r="D13" s="1569"/>
      <c r="E13" s="1563" t="s">
        <v>1149</v>
      </c>
      <c r="F13" s="1998"/>
      <c r="G13" s="1573" t="s">
        <v>1150</v>
      </c>
      <c r="H13" s="1569"/>
      <c r="I13" s="1569"/>
      <c r="J13" s="1569"/>
      <c r="K13" s="1569"/>
      <c r="L13" s="1569"/>
      <c r="M13" s="1569"/>
      <c r="N13" s="1569"/>
      <c r="O13" s="1569"/>
      <c r="P13" s="1569"/>
      <c r="Q13" s="1569"/>
      <c r="R13" s="1569"/>
      <c r="S13" s="1569"/>
      <c r="T13" s="1569"/>
      <c r="U13" s="1569"/>
      <c r="V13" s="1569"/>
      <c r="W13" s="1569"/>
      <c r="X13" s="1569"/>
      <c r="Y13" s="1569"/>
      <c r="Z13" s="1569"/>
      <c r="AA13" s="1569"/>
    </row>
    <row r="14" spans="1:27">
      <c r="A14" s="1550"/>
      <c r="B14" s="1566" t="s">
        <v>1691</v>
      </c>
      <c r="C14" s="1913"/>
      <c r="D14" s="1714" t="s">
        <v>1151</v>
      </c>
      <c r="E14" s="1714"/>
      <c r="F14" s="1551"/>
      <c r="G14" s="1552" t="s">
        <v>2953</v>
      </c>
      <c r="H14" s="1569"/>
      <c r="I14" s="1569"/>
      <c r="J14" s="1569"/>
      <c r="K14" s="1569"/>
      <c r="L14" s="1569"/>
      <c r="M14" s="1569"/>
      <c r="N14" s="1569"/>
      <c r="O14" s="1569"/>
      <c r="P14" s="1569"/>
      <c r="Q14" s="1569"/>
      <c r="R14" s="1569"/>
      <c r="S14" s="1569"/>
      <c r="T14" s="1569"/>
      <c r="U14" s="1569"/>
      <c r="V14" s="1569"/>
      <c r="W14" s="1569"/>
      <c r="X14" s="1569"/>
      <c r="Y14" s="1569"/>
      <c r="Z14" s="1569"/>
      <c r="AA14" s="1569"/>
    </row>
    <row r="15" spans="1:27">
      <c r="A15" s="1547"/>
      <c r="B15" s="1569">
        <v>1</v>
      </c>
      <c r="C15" s="1821"/>
      <c r="D15" s="1999" t="s">
        <v>2929</v>
      </c>
      <c r="E15" s="1569"/>
      <c r="F15" s="1569"/>
      <c r="G15" s="2000"/>
      <c r="H15" s="1569"/>
      <c r="I15" s="1569"/>
      <c r="J15" s="1569"/>
      <c r="K15" s="1569"/>
      <c r="L15" s="1569"/>
      <c r="M15" s="1569"/>
      <c r="N15" s="1569"/>
      <c r="O15" s="1569"/>
      <c r="P15" s="1569"/>
      <c r="Q15" s="1569"/>
      <c r="R15" s="1569"/>
      <c r="S15" s="1569"/>
      <c r="T15" s="1569"/>
      <c r="U15" s="1569"/>
      <c r="V15" s="1569"/>
      <c r="W15" s="1569"/>
      <c r="X15" s="1569"/>
      <c r="Y15" s="1569"/>
      <c r="Z15" s="1569"/>
      <c r="AA15" s="1569"/>
    </row>
    <row r="16" spans="1:27">
      <c r="A16" s="1547"/>
      <c r="B16" s="1569">
        <v>2</v>
      </c>
      <c r="C16" s="1821"/>
      <c r="D16" s="1569"/>
      <c r="E16" s="1569"/>
      <c r="F16" s="1569"/>
      <c r="G16" s="2000"/>
      <c r="H16" s="1569"/>
      <c r="I16" s="1569"/>
      <c r="J16" s="1569"/>
      <c r="K16" s="1569"/>
      <c r="L16" s="1569"/>
      <c r="M16" s="1569"/>
      <c r="N16" s="1569"/>
      <c r="O16" s="1569"/>
      <c r="P16" s="1569"/>
      <c r="Q16" s="1569"/>
      <c r="R16" s="1569"/>
      <c r="S16" s="1569"/>
      <c r="T16" s="1569"/>
      <c r="U16" s="1569"/>
      <c r="V16" s="1569"/>
      <c r="W16" s="1569"/>
      <c r="X16" s="1569"/>
      <c r="Y16" s="1569"/>
      <c r="Z16" s="1569"/>
      <c r="AA16" s="1569"/>
    </row>
    <row r="17" spans="1:27">
      <c r="A17" s="1547"/>
      <c r="B17" s="1569">
        <v>3</v>
      </c>
      <c r="C17" s="1821"/>
      <c r="D17" s="1569"/>
      <c r="E17" s="1569"/>
      <c r="F17" s="1569"/>
      <c r="G17" s="2001"/>
      <c r="H17" s="1569"/>
      <c r="I17" s="1569"/>
      <c r="J17" s="1569"/>
      <c r="K17" s="1569"/>
      <c r="L17" s="1569"/>
      <c r="M17" s="1569"/>
      <c r="N17" s="1569"/>
      <c r="O17" s="1569"/>
      <c r="P17" s="1569"/>
      <c r="Q17" s="1569"/>
      <c r="R17" s="1569"/>
      <c r="S17" s="1569"/>
      <c r="T17" s="1569"/>
      <c r="U17" s="1569"/>
      <c r="V17" s="1569"/>
      <c r="W17" s="1569"/>
      <c r="X17" s="1569"/>
      <c r="Y17" s="1569"/>
      <c r="Z17" s="1569"/>
      <c r="AA17" s="1569"/>
    </row>
    <row r="18" spans="1:27">
      <c r="A18" s="1547"/>
      <c r="B18" s="1569">
        <v>4</v>
      </c>
      <c r="C18" s="1821"/>
      <c r="D18" s="1569"/>
      <c r="E18" s="1569"/>
      <c r="F18" s="1569"/>
      <c r="G18" s="2001"/>
      <c r="H18" s="1569"/>
      <c r="I18" s="1569"/>
      <c r="J18" s="1569"/>
      <c r="K18" s="1569"/>
      <c r="L18" s="1569"/>
      <c r="M18" s="1569"/>
      <c r="N18" s="1569"/>
      <c r="O18" s="1569"/>
      <c r="P18" s="1569"/>
      <c r="Q18" s="1569"/>
      <c r="R18" s="1569"/>
      <c r="S18" s="1569"/>
      <c r="T18" s="1569"/>
      <c r="U18" s="1569"/>
      <c r="V18" s="1569"/>
      <c r="W18" s="1569"/>
      <c r="X18" s="1569"/>
      <c r="Y18" s="1569"/>
      <c r="Z18" s="1569"/>
      <c r="AA18" s="1569"/>
    </row>
    <row r="19" spans="1:27">
      <c r="A19" s="1547"/>
      <c r="B19" s="1569">
        <v>5</v>
      </c>
      <c r="C19" s="1821"/>
      <c r="D19" s="1569"/>
      <c r="E19" s="1569"/>
      <c r="F19" s="1569"/>
      <c r="G19" s="2001"/>
      <c r="H19" s="1569"/>
      <c r="I19" s="1569"/>
      <c r="J19" s="1569"/>
      <c r="K19" s="1569"/>
      <c r="L19" s="1569"/>
      <c r="M19" s="1569"/>
      <c r="N19" s="1569"/>
      <c r="O19" s="1569"/>
      <c r="P19" s="1569"/>
      <c r="Q19" s="1569"/>
      <c r="R19" s="1569"/>
      <c r="S19" s="1569"/>
      <c r="T19" s="1569"/>
      <c r="U19" s="1569"/>
      <c r="V19" s="1569"/>
      <c r="W19" s="1569"/>
      <c r="X19" s="1569"/>
      <c r="Y19" s="1569"/>
      <c r="Z19" s="1569"/>
      <c r="AA19" s="1569"/>
    </row>
    <row r="20" spans="1:27">
      <c r="A20" s="1547"/>
      <c r="B20" s="1569">
        <v>6</v>
      </c>
      <c r="C20" s="1821"/>
      <c r="D20" s="1569"/>
      <c r="E20" s="1569"/>
      <c r="F20" s="1569"/>
      <c r="G20" s="2001"/>
      <c r="H20" s="1569"/>
      <c r="I20" s="1569"/>
      <c r="J20" s="1569"/>
      <c r="K20" s="1569"/>
      <c r="L20" s="1569"/>
      <c r="M20" s="1569"/>
      <c r="N20" s="1569"/>
      <c r="O20" s="1569"/>
      <c r="P20" s="1569"/>
      <c r="Q20" s="1569"/>
      <c r="R20" s="1569"/>
      <c r="S20" s="1569"/>
      <c r="T20" s="1569"/>
      <c r="U20" s="1569"/>
      <c r="V20" s="1569"/>
      <c r="W20" s="1569"/>
      <c r="X20" s="1569"/>
      <c r="Y20" s="1569"/>
      <c r="Z20" s="1569"/>
      <c r="AA20" s="1569"/>
    </row>
    <row r="21" spans="1:27">
      <c r="A21" s="1547"/>
      <c r="B21" s="1569">
        <v>7</v>
      </c>
      <c r="C21" s="1821"/>
      <c r="D21" s="1569"/>
      <c r="E21" s="1569"/>
      <c r="F21" s="1569"/>
      <c r="G21" s="2001"/>
      <c r="H21" s="1569"/>
      <c r="I21" s="1569"/>
      <c r="J21" s="1569"/>
      <c r="K21" s="1569"/>
      <c r="L21" s="1569"/>
      <c r="M21" s="1569"/>
      <c r="N21" s="1569"/>
      <c r="O21" s="1569"/>
      <c r="P21" s="1569"/>
      <c r="Q21" s="1569"/>
      <c r="R21" s="1569"/>
      <c r="S21" s="1569"/>
      <c r="T21" s="1569"/>
      <c r="U21" s="1569"/>
      <c r="V21" s="1569"/>
      <c r="W21" s="1569"/>
      <c r="X21" s="1569"/>
      <c r="Y21" s="1569"/>
      <c r="Z21" s="1569"/>
      <c r="AA21" s="1569"/>
    </row>
    <row r="22" spans="1:27">
      <c r="A22" s="1547"/>
      <c r="B22" s="1569">
        <v>8</v>
      </c>
      <c r="C22" s="1821"/>
      <c r="D22" s="1569"/>
      <c r="E22" s="1569"/>
      <c r="F22" s="1569"/>
      <c r="G22" s="2001"/>
      <c r="H22" s="1569"/>
      <c r="I22" s="1569"/>
      <c r="J22" s="1569"/>
      <c r="K22" s="1569"/>
      <c r="L22" s="1569"/>
      <c r="M22" s="1569"/>
      <c r="N22" s="1569"/>
      <c r="O22" s="1569"/>
      <c r="P22" s="1569"/>
      <c r="Q22" s="1569"/>
      <c r="R22" s="1569"/>
      <c r="S22" s="1569"/>
      <c r="T22" s="1569"/>
      <c r="U22" s="1569"/>
      <c r="V22" s="1569"/>
      <c r="W22" s="1569"/>
      <c r="X22" s="1569"/>
      <c r="Y22" s="1569"/>
      <c r="Z22" s="1569"/>
      <c r="AA22" s="1569"/>
    </row>
    <row r="23" spans="1:27">
      <c r="A23" s="1547"/>
      <c r="B23" s="1569">
        <v>9</v>
      </c>
      <c r="C23" s="1821"/>
      <c r="D23" s="1569"/>
      <c r="E23" s="1569"/>
      <c r="F23" s="1569"/>
      <c r="G23" s="2001"/>
      <c r="H23" s="1569"/>
      <c r="I23" s="1569"/>
      <c r="J23" s="1569"/>
      <c r="K23" s="1569"/>
      <c r="L23" s="1569"/>
      <c r="M23" s="1569"/>
      <c r="N23" s="1569"/>
      <c r="O23" s="1569"/>
      <c r="P23" s="1569"/>
      <c r="Q23" s="1569"/>
      <c r="R23" s="1569"/>
      <c r="S23" s="1569"/>
      <c r="T23" s="1569"/>
      <c r="U23" s="1569"/>
      <c r="V23" s="1569"/>
      <c r="W23" s="1569"/>
      <c r="X23" s="1569"/>
      <c r="Y23" s="1569"/>
      <c r="Z23" s="1569"/>
      <c r="AA23" s="1569"/>
    </row>
    <row r="24" spans="1:27">
      <c r="A24" s="1547"/>
      <c r="B24" s="1569">
        <v>10</v>
      </c>
      <c r="C24" s="1821"/>
      <c r="D24" s="1569"/>
      <c r="E24" s="1569"/>
      <c r="F24" s="1569"/>
      <c r="G24" s="2001"/>
      <c r="H24" s="1569"/>
      <c r="I24" s="1569"/>
      <c r="J24" s="1569"/>
      <c r="K24" s="1569"/>
      <c r="L24" s="1569"/>
      <c r="M24" s="1569"/>
      <c r="N24" s="1569"/>
      <c r="O24" s="1569"/>
      <c r="P24" s="1569"/>
      <c r="Q24" s="1569"/>
      <c r="R24" s="1569"/>
      <c r="S24" s="1569"/>
      <c r="T24" s="1569"/>
      <c r="U24" s="1569"/>
      <c r="V24" s="1569"/>
      <c r="W24" s="1569"/>
      <c r="X24" s="1569"/>
      <c r="Y24" s="1569"/>
      <c r="Z24" s="1569"/>
      <c r="AA24" s="1569"/>
    </row>
    <row r="25" spans="1:27">
      <c r="A25" s="1547"/>
      <c r="B25" s="1569">
        <v>11</v>
      </c>
      <c r="C25" s="1821"/>
      <c r="D25" s="1569"/>
      <c r="E25" s="1569"/>
      <c r="F25" s="1569"/>
      <c r="G25" s="2001"/>
      <c r="H25" s="1569"/>
      <c r="I25" s="1569"/>
      <c r="J25" s="1569"/>
      <c r="K25" s="1569"/>
      <c r="L25" s="1569"/>
      <c r="M25" s="1569"/>
      <c r="N25" s="1569"/>
      <c r="O25" s="1569"/>
      <c r="P25" s="1569"/>
      <c r="Q25" s="1569"/>
      <c r="R25" s="1569"/>
      <c r="S25" s="1569"/>
      <c r="T25" s="1569"/>
      <c r="U25" s="1569"/>
      <c r="V25" s="1569"/>
      <c r="W25" s="1569"/>
      <c r="X25" s="1569"/>
      <c r="Y25" s="1569"/>
      <c r="Z25" s="1569"/>
      <c r="AA25" s="1569"/>
    </row>
    <row r="26" spans="1:27">
      <c r="A26" s="1547"/>
      <c r="B26" s="1569">
        <v>12</v>
      </c>
      <c r="C26" s="1821"/>
      <c r="D26" s="1569"/>
      <c r="E26" s="1569"/>
      <c r="F26" s="1569"/>
      <c r="G26" s="2001"/>
      <c r="H26" s="1569"/>
      <c r="I26" s="1569"/>
      <c r="J26" s="1569"/>
      <c r="K26" s="1569"/>
      <c r="L26" s="1569"/>
      <c r="M26" s="1569"/>
      <c r="N26" s="1569"/>
      <c r="O26" s="1569"/>
      <c r="P26" s="1569"/>
      <c r="Q26" s="1569"/>
      <c r="R26" s="1569"/>
      <c r="S26" s="1569"/>
      <c r="T26" s="1569"/>
      <c r="U26" s="1569"/>
      <c r="V26" s="1569"/>
      <c r="W26" s="1569"/>
      <c r="X26" s="1569"/>
      <c r="Y26" s="1569"/>
      <c r="Z26" s="1569"/>
      <c r="AA26" s="1569"/>
    </row>
    <row r="27" spans="1:27">
      <c r="A27" s="1547"/>
      <c r="B27" s="1569">
        <v>13</v>
      </c>
      <c r="C27" s="1821"/>
      <c r="D27" s="1569"/>
      <c r="E27" s="1569"/>
      <c r="F27" s="1569"/>
      <c r="G27" s="2001"/>
      <c r="H27" s="1569"/>
      <c r="I27" s="1569"/>
      <c r="J27" s="1569"/>
      <c r="K27" s="1569"/>
      <c r="L27" s="1569"/>
      <c r="M27" s="1569"/>
      <c r="N27" s="1569"/>
      <c r="O27" s="1569"/>
      <c r="P27" s="1569"/>
      <c r="Q27" s="1569"/>
      <c r="R27" s="1569"/>
      <c r="S27" s="1569"/>
      <c r="T27" s="1569"/>
      <c r="U27" s="1569"/>
      <c r="V27" s="1569"/>
      <c r="W27" s="1569"/>
      <c r="X27" s="1569"/>
      <c r="Y27" s="1569"/>
      <c r="Z27" s="1569"/>
      <c r="AA27" s="1569"/>
    </row>
    <row r="28" spans="1:27">
      <c r="A28" s="1547"/>
      <c r="B28" s="1569">
        <v>14</v>
      </c>
      <c r="C28" s="1821"/>
      <c r="D28" s="1569"/>
      <c r="E28" s="1569"/>
      <c r="F28" s="1569"/>
      <c r="G28" s="2001"/>
      <c r="H28" s="1569"/>
      <c r="I28" s="1569"/>
      <c r="J28" s="1569"/>
      <c r="K28" s="1569"/>
      <c r="L28" s="1569"/>
      <c r="M28" s="1569"/>
      <c r="N28" s="1569"/>
      <c r="O28" s="1569"/>
      <c r="P28" s="1569"/>
      <c r="Q28" s="1569"/>
      <c r="R28" s="1569"/>
      <c r="S28" s="1569"/>
      <c r="T28" s="1569"/>
      <c r="U28" s="1569"/>
      <c r="V28" s="1569"/>
      <c r="W28" s="1569"/>
      <c r="X28" s="1569"/>
      <c r="Y28" s="1569"/>
      <c r="Z28" s="1569"/>
      <c r="AA28" s="1569"/>
    </row>
    <row r="29" spans="1:27">
      <c r="A29" s="1547"/>
      <c r="B29" s="1569">
        <v>15</v>
      </c>
      <c r="C29" s="1821"/>
      <c r="D29" s="1569"/>
      <c r="E29" s="1569"/>
      <c r="F29" s="1569"/>
      <c r="G29" s="2001"/>
      <c r="H29" s="1569"/>
      <c r="I29" s="1569"/>
      <c r="J29" s="1569"/>
      <c r="K29" s="1569"/>
      <c r="L29" s="1569"/>
      <c r="M29" s="1569"/>
      <c r="N29" s="1569"/>
      <c r="O29" s="1569"/>
      <c r="P29" s="1569"/>
      <c r="Q29" s="1569"/>
      <c r="R29" s="1569"/>
      <c r="S29" s="1569"/>
      <c r="T29" s="1569"/>
      <c r="U29" s="1569"/>
      <c r="V29" s="1569"/>
      <c r="W29" s="1569"/>
      <c r="X29" s="1569"/>
      <c r="Y29" s="1569"/>
      <c r="Z29" s="1569"/>
      <c r="AA29" s="1569"/>
    </row>
    <row r="30" spans="1:27">
      <c r="A30" s="1547"/>
      <c r="B30" s="1569">
        <v>16</v>
      </c>
      <c r="C30" s="1821"/>
      <c r="D30" s="1569"/>
      <c r="E30" s="1569"/>
      <c r="F30" s="1569"/>
      <c r="G30" s="2001"/>
      <c r="H30" s="1569"/>
      <c r="I30" s="1569"/>
      <c r="J30" s="1569"/>
      <c r="K30" s="1569"/>
      <c r="L30" s="1569"/>
      <c r="M30" s="1569"/>
      <c r="N30" s="1569"/>
      <c r="O30" s="1569"/>
      <c r="P30" s="1569"/>
      <c r="Q30" s="1569"/>
      <c r="R30" s="1569"/>
      <c r="S30" s="1569"/>
      <c r="T30" s="1569"/>
      <c r="U30" s="1569"/>
      <c r="V30" s="1569"/>
      <c r="W30" s="1569"/>
      <c r="X30" s="1569"/>
      <c r="Y30" s="1569"/>
      <c r="Z30" s="1569"/>
      <c r="AA30" s="1569"/>
    </row>
    <row r="31" spans="1:27">
      <c r="A31" s="1547"/>
      <c r="B31" s="1569">
        <v>17</v>
      </c>
      <c r="C31" s="1821"/>
      <c r="D31" s="1569"/>
      <c r="E31" s="1569"/>
      <c r="F31" s="1569"/>
      <c r="G31" s="2001"/>
      <c r="H31" s="1569"/>
      <c r="I31" s="1569"/>
      <c r="J31" s="1569"/>
      <c r="K31" s="1569"/>
      <c r="L31" s="1569"/>
      <c r="M31" s="1569"/>
      <c r="N31" s="1569"/>
      <c r="O31" s="1569"/>
      <c r="P31" s="1569"/>
      <c r="Q31" s="1569"/>
      <c r="R31" s="1569"/>
      <c r="S31" s="1569"/>
      <c r="T31" s="1569"/>
      <c r="U31" s="1569"/>
      <c r="V31" s="1569"/>
      <c r="W31" s="1569"/>
      <c r="X31" s="1569"/>
      <c r="Y31" s="1569"/>
      <c r="Z31" s="1569"/>
      <c r="AA31" s="1569"/>
    </row>
    <row r="32" spans="1:27">
      <c r="A32" s="1547"/>
      <c r="B32" s="1569">
        <v>18</v>
      </c>
      <c r="C32" s="1821"/>
      <c r="D32" s="1569" t="s">
        <v>1152</v>
      </c>
      <c r="E32" s="1569"/>
      <c r="F32" s="1569"/>
      <c r="G32" s="2001">
        <f>+G256</f>
        <v>252834863</v>
      </c>
      <c r="H32" s="1569"/>
      <c r="I32" s="1569"/>
      <c r="J32" s="1569"/>
      <c r="K32" s="1569"/>
      <c r="L32" s="1569"/>
      <c r="M32" s="1569"/>
      <c r="N32" s="1569"/>
      <c r="O32" s="1569"/>
      <c r="P32" s="1569"/>
      <c r="Q32" s="1569"/>
      <c r="R32" s="1569"/>
      <c r="S32" s="1569"/>
      <c r="T32" s="1569"/>
      <c r="U32" s="1569"/>
      <c r="V32" s="1569"/>
      <c r="W32" s="1569"/>
      <c r="X32" s="1569"/>
      <c r="Y32" s="1569"/>
      <c r="Z32" s="1569"/>
      <c r="AA32" s="1569"/>
    </row>
    <row r="33" spans="1:27">
      <c r="A33" s="1547"/>
      <c r="B33" s="1569">
        <v>19</v>
      </c>
      <c r="C33" s="1821"/>
      <c r="D33" s="1569"/>
      <c r="E33" s="1569" t="s">
        <v>1153</v>
      </c>
      <c r="F33" s="1569"/>
      <c r="G33" s="1979">
        <f>SUM(G15:G32)</f>
        <v>252834863</v>
      </c>
      <c r="H33" s="1569"/>
      <c r="I33" s="1569"/>
      <c r="J33" s="1569"/>
      <c r="K33" s="1569"/>
      <c r="L33" s="1569"/>
      <c r="M33" s="1569"/>
      <c r="N33" s="1569"/>
      <c r="O33" s="1569"/>
      <c r="P33" s="1569"/>
      <c r="Q33" s="1569"/>
      <c r="R33" s="1569"/>
      <c r="S33" s="1569"/>
      <c r="T33" s="1569"/>
      <c r="U33" s="1569"/>
      <c r="V33" s="1569"/>
      <c r="W33" s="1569"/>
      <c r="X33" s="1569"/>
      <c r="Y33" s="1569"/>
      <c r="Z33" s="1569"/>
      <c r="AA33" s="1569"/>
    </row>
    <row r="34" spans="1:27">
      <c r="A34" s="1547"/>
      <c r="B34" s="1569">
        <v>20</v>
      </c>
      <c r="C34" s="1821"/>
      <c r="D34" s="1569"/>
      <c r="E34" s="1569"/>
      <c r="F34" s="1569"/>
      <c r="G34" s="2000"/>
      <c r="H34" s="1569"/>
      <c r="I34" s="1569"/>
      <c r="J34" s="1569"/>
      <c r="K34" s="1569"/>
      <c r="L34" s="1569"/>
      <c r="M34" s="1569"/>
      <c r="N34" s="1569"/>
      <c r="O34" s="1569"/>
      <c r="P34" s="1569"/>
      <c r="Q34" s="1569"/>
      <c r="R34" s="1569"/>
      <c r="S34" s="1569"/>
      <c r="T34" s="1569"/>
      <c r="U34" s="1569"/>
      <c r="V34" s="1569"/>
      <c r="W34" s="1569"/>
      <c r="X34" s="1569"/>
      <c r="Y34" s="1569"/>
      <c r="Z34" s="1569"/>
      <c r="AA34" s="1569"/>
    </row>
    <row r="35" spans="1:27">
      <c r="A35" s="1547"/>
      <c r="B35" s="1569">
        <v>21</v>
      </c>
      <c r="C35" s="1821"/>
      <c r="D35" s="1999" t="s">
        <v>2930</v>
      </c>
      <c r="E35" s="1569"/>
      <c r="F35" s="1569"/>
      <c r="G35" s="2001"/>
      <c r="H35" s="1569"/>
      <c r="I35" s="1569"/>
      <c r="J35" s="1569"/>
      <c r="K35" s="1569"/>
      <c r="L35" s="1569"/>
      <c r="M35" s="1569"/>
      <c r="N35" s="1569"/>
      <c r="O35" s="1569"/>
      <c r="P35" s="1569"/>
      <c r="Q35" s="1569"/>
      <c r="R35" s="1569"/>
      <c r="S35" s="1569"/>
      <c r="T35" s="1569"/>
      <c r="U35" s="1569"/>
      <c r="V35" s="1569"/>
      <c r="W35" s="1569"/>
      <c r="X35" s="1569"/>
      <c r="Y35" s="1569"/>
      <c r="Z35" s="1569"/>
      <c r="AA35" s="1569"/>
    </row>
    <row r="36" spans="1:27">
      <c r="A36" s="1547"/>
      <c r="B36" s="1569">
        <v>22</v>
      </c>
      <c r="C36" s="1821"/>
      <c r="D36" s="1569"/>
      <c r="E36" s="1569"/>
      <c r="F36" s="1569"/>
      <c r="G36" s="2000"/>
      <c r="H36" s="1569"/>
      <c r="I36" s="1569"/>
      <c r="J36" s="1569"/>
      <c r="K36" s="1569"/>
      <c r="L36" s="1569"/>
      <c r="M36" s="1569"/>
      <c r="N36" s="1569"/>
      <c r="O36" s="1569"/>
      <c r="P36" s="1569"/>
      <c r="Q36" s="1569"/>
      <c r="R36" s="1569"/>
      <c r="S36" s="1569"/>
      <c r="T36" s="1569"/>
      <c r="U36" s="1569"/>
      <c r="V36" s="1569"/>
      <c r="W36" s="1569"/>
      <c r="X36" s="1569"/>
      <c r="Y36" s="1569"/>
      <c r="Z36" s="1569"/>
      <c r="AA36" s="1569"/>
    </row>
    <row r="37" spans="1:27">
      <c r="A37" s="1547"/>
      <c r="B37" s="1569">
        <v>23</v>
      </c>
      <c r="C37" s="1821"/>
      <c r="D37" s="1569"/>
      <c r="E37" s="1569"/>
      <c r="F37" s="1569"/>
      <c r="G37" s="2001"/>
      <c r="H37" s="1569"/>
      <c r="I37" s="1569"/>
      <c r="J37" s="1569"/>
      <c r="K37" s="1569"/>
      <c r="L37" s="1569"/>
      <c r="M37" s="1569"/>
      <c r="N37" s="1569"/>
      <c r="O37" s="1569"/>
      <c r="P37" s="1569"/>
      <c r="Q37" s="1569"/>
      <c r="R37" s="1569"/>
      <c r="S37" s="1569"/>
      <c r="T37" s="1569"/>
      <c r="U37" s="1569"/>
      <c r="V37" s="1569"/>
      <c r="W37" s="1569"/>
      <c r="X37" s="1569"/>
      <c r="Y37" s="1569"/>
      <c r="Z37" s="1569"/>
      <c r="AA37" s="1569"/>
    </row>
    <row r="38" spans="1:27">
      <c r="A38" s="1547"/>
      <c r="B38" s="1569">
        <v>24</v>
      </c>
      <c r="C38" s="1821"/>
      <c r="D38" s="1569"/>
      <c r="E38" s="1569"/>
      <c r="F38" s="1569"/>
      <c r="G38" s="2001"/>
      <c r="H38" s="1569"/>
      <c r="I38" s="1569"/>
      <c r="J38" s="1569"/>
      <c r="K38" s="1569"/>
      <c r="L38" s="1569"/>
      <c r="M38" s="1569"/>
      <c r="N38" s="1569"/>
      <c r="O38" s="1569"/>
      <c r="P38" s="1569"/>
      <c r="Q38" s="1569"/>
      <c r="R38" s="1569"/>
      <c r="S38" s="1569"/>
      <c r="T38" s="1569"/>
      <c r="U38" s="1569"/>
      <c r="V38" s="1569"/>
      <c r="W38" s="1569"/>
      <c r="X38" s="1569"/>
      <c r="Y38" s="1569"/>
      <c r="Z38" s="1569"/>
      <c r="AA38" s="1569"/>
    </row>
    <row r="39" spans="1:27">
      <c r="A39" s="1547"/>
      <c r="B39" s="1569">
        <v>25</v>
      </c>
      <c r="C39" s="1821"/>
      <c r="D39" s="1569"/>
      <c r="E39" s="1569"/>
      <c r="F39" s="1569"/>
      <c r="G39" s="2001"/>
      <c r="H39" s="1569"/>
      <c r="I39" s="1569"/>
      <c r="J39" s="1569"/>
      <c r="K39" s="1569"/>
      <c r="L39" s="1569"/>
      <c r="M39" s="1569"/>
      <c r="N39" s="1569"/>
      <c r="O39" s="1569"/>
      <c r="P39" s="1569"/>
      <c r="Q39" s="1569"/>
      <c r="R39" s="1569"/>
      <c r="S39" s="1569"/>
      <c r="T39" s="1569"/>
      <c r="U39" s="1569"/>
      <c r="V39" s="1569"/>
      <c r="W39" s="1569"/>
      <c r="X39" s="1569"/>
      <c r="Y39" s="1569"/>
      <c r="Z39" s="1569"/>
      <c r="AA39" s="1569"/>
    </row>
    <row r="40" spans="1:27">
      <c r="A40" s="1547"/>
      <c r="B40" s="1569">
        <v>26</v>
      </c>
      <c r="C40" s="1821"/>
      <c r="D40" s="1569"/>
      <c r="E40" s="1569"/>
      <c r="F40" s="1569"/>
      <c r="G40" s="2001"/>
      <c r="H40" s="1569"/>
      <c r="I40" s="1569"/>
      <c r="J40" s="1569"/>
      <c r="K40" s="1569"/>
      <c r="L40" s="1569"/>
      <c r="M40" s="1569"/>
      <c r="N40" s="1569"/>
      <c r="O40" s="1569"/>
      <c r="P40" s="1569"/>
      <c r="Q40" s="1569"/>
      <c r="R40" s="1569"/>
      <c r="S40" s="1569"/>
      <c r="T40" s="1569"/>
      <c r="U40" s="1569"/>
      <c r="V40" s="1569"/>
      <c r="W40" s="1569"/>
      <c r="X40" s="1569"/>
      <c r="Y40" s="1569"/>
      <c r="Z40" s="1569"/>
      <c r="AA40" s="1569"/>
    </row>
    <row r="41" spans="1:27">
      <c r="A41" s="1547"/>
      <c r="B41" s="1569">
        <v>27</v>
      </c>
      <c r="C41" s="1821"/>
      <c r="D41" s="1569"/>
      <c r="E41" s="1569"/>
      <c r="F41" s="1569"/>
      <c r="G41" s="2001"/>
      <c r="H41" s="1569"/>
      <c r="I41" s="1569"/>
      <c r="J41" s="1569"/>
      <c r="K41" s="1569"/>
      <c r="L41" s="1569"/>
      <c r="M41" s="1569"/>
      <c r="N41" s="1569"/>
      <c r="O41" s="1569"/>
      <c r="P41" s="1569"/>
      <c r="Q41" s="1569"/>
      <c r="R41" s="1569"/>
      <c r="S41" s="1569"/>
      <c r="T41" s="1569"/>
      <c r="U41" s="1569"/>
      <c r="V41" s="1569"/>
      <c r="W41" s="1569"/>
      <c r="X41" s="1569"/>
      <c r="Y41" s="1569"/>
      <c r="Z41" s="1569"/>
      <c r="AA41" s="1569"/>
    </row>
    <row r="42" spans="1:27">
      <c r="A42" s="1547"/>
      <c r="B42" s="1569">
        <v>28</v>
      </c>
      <c r="C42" s="1821"/>
      <c r="D42" s="1569"/>
      <c r="E42" s="1569"/>
      <c r="F42" s="1569"/>
      <c r="G42" s="2001"/>
      <c r="H42" s="1569"/>
      <c r="I42" s="1569"/>
      <c r="J42" s="1569"/>
      <c r="K42" s="1569"/>
      <c r="L42" s="1569"/>
      <c r="M42" s="1569"/>
      <c r="N42" s="1569"/>
      <c r="O42" s="1569"/>
      <c r="P42" s="1569"/>
      <c r="Q42" s="1569"/>
      <c r="R42" s="1569"/>
      <c r="S42" s="1569"/>
      <c r="T42" s="1569"/>
      <c r="U42" s="1569"/>
      <c r="V42" s="1569"/>
      <c r="W42" s="1569"/>
      <c r="X42" s="1569"/>
      <c r="Y42" s="1569"/>
      <c r="Z42" s="1569"/>
      <c r="AA42" s="1569"/>
    </row>
    <row r="43" spans="1:27">
      <c r="A43" s="1547"/>
      <c r="B43" s="1569">
        <v>29</v>
      </c>
      <c r="C43" s="1821"/>
      <c r="D43" s="1569"/>
      <c r="E43" s="1569"/>
      <c r="F43" s="1569"/>
      <c r="G43" s="2001"/>
      <c r="H43" s="1569"/>
      <c r="I43" s="1569"/>
      <c r="J43" s="1569"/>
      <c r="K43" s="1569"/>
      <c r="L43" s="1569"/>
      <c r="M43" s="1569"/>
      <c r="N43" s="1569"/>
      <c r="O43" s="1569"/>
      <c r="P43" s="1569"/>
      <c r="Q43" s="1569"/>
      <c r="R43" s="1569"/>
      <c r="S43" s="1569"/>
      <c r="T43" s="1569"/>
      <c r="U43" s="1569"/>
      <c r="V43" s="1569"/>
      <c r="W43" s="1569"/>
      <c r="X43" s="1569"/>
      <c r="Y43" s="1569"/>
      <c r="Z43" s="1569"/>
      <c r="AA43" s="1569"/>
    </row>
    <row r="44" spans="1:27">
      <c r="A44" s="1547"/>
      <c r="B44" s="1569">
        <v>30</v>
      </c>
      <c r="C44" s="1821"/>
      <c r="D44" s="1569" t="s">
        <v>1152</v>
      </c>
      <c r="E44" s="1569"/>
      <c r="F44" s="1569"/>
      <c r="G44" s="2001">
        <f>+G274</f>
        <v>24150831</v>
      </c>
      <c r="H44" s="1569"/>
      <c r="I44" s="1569"/>
      <c r="J44" s="1569"/>
      <c r="K44" s="1569"/>
      <c r="L44" s="1569"/>
      <c r="M44" s="1569"/>
      <c r="N44" s="1569"/>
      <c r="O44" s="1569"/>
      <c r="P44" s="1569"/>
      <c r="Q44" s="1569"/>
      <c r="R44" s="1569"/>
      <c r="S44" s="1569"/>
      <c r="T44" s="1569"/>
      <c r="U44" s="1569"/>
      <c r="V44" s="1569"/>
      <c r="W44" s="1569"/>
      <c r="X44" s="1569"/>
      <c r="Y44" s="1569"/>
      <c r="Z44" s="1569"/>
      <c r="AA44" s="1569"/>
    </row>
    <row r="45" spans="1:27">
      <c r="A45" s="1547"/>
      <c r="B45" s="1569">
        <v>31</v>
      </c>
      <c r="C45" s="1821"/>
      <c r="D45" s="1569"/>
      <c r="E45" s="1569" t="s">
        <v>1153</v>
      </c>
      <c r="F45" s="1569"/>
      <c r="G45" s="1979">
        <f>SUM(G35:G44)</f>
        <v>24150831</v>
      </c>
      <c r="H45" s="1569"/>
      <c r="I45" s="1569"/>
      <c r="J45" s="1569"/>
      <c r="K45" s="1569"/>
      <c r="L45" s="1569"/>
      <c r="M45" s="1569"/>
      <c r="N45" s="1569"/>
      <c r="O45" s="1569"/>
      <c r="P45" s="1569"/>
      <c r="Q45" s="1569"/>
      <c r="R45" s="1569"/>
      <c r="S45" s="1569"/>
      <c r="T45" s="1569"/>
      <c r="U45" s="1569"/>
      <c r="V45" s="1569"/>
      <c r="W45" s="1569"/>
      <c r="X45" s="1569"/>
      <c r="Y45" s="1569"/>
      <c r="Z45" s="1569"/>
      <c r="AA45" s="1569"/>
    </row>
    <row r="46" spans="1:27">
      <c r="A46" s="1547"/>
      <c r="B46" s="1569">
        <v>32</v>
      </c>
      <c r="C46" s="1821"/>
      <c r="D46" s="1569"/>
      <c r="E46" s="1569"/>
      <c r="F46" s="1569"/>
      <c r="G46" s="2000"/>
      <c r="H46" s="1569"/>
      <c r="I46" s="1569"/>
      <c r="J46" s="1569"/>
      <c r="K46" s="1569"/>
      <c r="L46" s="1569"/>
      <c r="M46" s="1569"/>
      <c r="N46" s="1569"/>
      <c r="O46" s="1569"/>
      <c r="P46" s="1569"/>
      <c r="Q46" s="1569"/>
      <c r="R46" s="1569"/>
      <c r="S46" s="1569"/>
      <c r="T46" s="1569"/>
      <c r="U46" s="1569"/>
      <c r="V46" s="1569"/>
      <c r="W46" s="1569"/>
      <c r="X46" s="1569"/>
      <c r="Y46" s="1569"/>
      <c r="Z46" s="1569"/>
      <c r="AA46" s="1569"/>
    </row>
    <row r="47" spans="1:27">
      <c r="A47" s="1547"/>
      <c r="B47" s="1569">
        <v>33</v>
      </c>
      <c r="C47" s="1821"/>
      <c r="D47" s="1999" t="s">
        <v>3479</v>
      </c>
      <c r="E47" s="1569"/>
      <c r="F47" s="1569"/>
      <c r="G47" s="2001"/>
      <c r="H47" s="1569"/>
      <c r="I47" s="1569"/>
      <c r="J47" s="1569"/>
      <c r="K47" s="1569"/>
      <c r="L47" s="1569"/>
      <c r="M47" s="1569"/>
      <c r="N47" s="1569"/>
      <c r="O47" s="1569"/>
      <c r="P47" s="1569"/>
      <c r="Q47" s="1569"/>
      <c r="R47" s="1569"/>
      <c r="S47" s="1569"/>
      <c r="T47" s="1569"/>
      <c r="U47" s="1569"/>
      <c r="V47" s="1569"/>
      <c r="W47" s="1569"/>
      <c r="X47" s="1569"/>
      <c r="Y47" s="1569"/>
      <c r="Z47" s="1569"/>
      <c r="AA47" s="1569"/>
    </row>
    <row r="48" spans="1:27">
      <c r="A48" s="1547"/>
      <c r="B48" s="1569">
        <v>34</v>
      </c>
      <c r="C48" s="1821"/>
      <c r="D48" s="1569"/>
      <c r="E48" s="1569"/>
      <c r="F48" s="1569"/>
      <c r="G48" s="2000"/>
      <c r="H48" s="1569"/>
      <c r="I48" s="1569"/>
      <c r="J48" s="1569"/>
      <c r="K48" s="1569"/>
      <c r="L48" s="1569"/>
      <c r="M48" s="1569"/>
      <c r="N48" s="1569"/>
      <c r="O48" s="1569"/>
      <c r="P48" s="1569"/>
      <c r="Q48" s="1569"/>
      <c r="R48" s="1569"/>
      <c r="S48" s="1569"/>
      <c r="T48" s="1569"/>
      <c r="U48" s="1569"/>
      <c r="V48" s="1569"/>
      <c r="W48" s="1569"/>
      <c r="X48" s="1569"/>
      <c r="Y48" s="1569"/>
      <c r="Z48" s="1569"/>
      <c r="AA48" s="1569"/>
    </row>
    <row r="49" spans="1:27">
      <c r="A49" s="1547"/>
      <c r="B49" s="1569">
        <v>35</v>
      </c>
      <c r="C49" s="1821"/>
      <c r="D49" s="1569"/>
      <c r="E49" s="1569"/>
      <c r="F49" s="1569"/>
      <c r="G49" s="2001"/>
      <c r="H49" s="1569"/>
      <c r="I49" s="1569"/>
      <c r="J49" s="1569"/>
      <c r="K49" s="1569"/>
      <c r="L49" s="1569"/>
      <c r="M49" s="1569"/>
      <c r="N49" s="1569"/>
      <c r="O49" s="1569"/>
      <c r="P49" s="1569"/>
      <c r="Q49" s="1569"/>
      <c r="R49" s="1569"/>
      <c r="S49" s="1569"/>
      <c r="T49" s="1569"/>
      <c r="U49" s="1569"/>
      <c r="V49" s="1569"/>
      <c r="W49" s="1569"/>
      <c r="X49" s="1569"/>
      <c r="Y49" s="1569"/>
      <c r="Z49" s="1569"/>
      <c r="AA49" s="1569"/>
    </row>
    <row r="50" spans="1:27">
      <c r="A50" s="1547"/>
      <c r="B50" s="1569">
        <v>36</v>
      </c>
      <c r="C50" s="1821"/>
      <c r="D50" s="1569"/>
      <c r="E50" s="1569"/>
      <c r="F50" s="1569"/>
      <c r="G50" s="2001"/>
      <c r="H50" s="1569"/>
      <c r="I50" s="1569"/>
      <c r="J50" s="1569"/>
      <c r="K50" s="1569"/>
      <c r="L50" s="1569"/>
      <c r="M50" s="1569"/>
      <c r="N50" s="1569"/>
      <c r="O50" s="1569"/>
      <c r="P50" s="1569"/>
      <c r="Q50" s="1569"/>
      <c r="R50" s="1569"/>
      <c r="S50" s="1569"/>
      <c r="T50" s="1569"/>
      <c r="U50" s="1569"/>
      <c r="V50" s="1569"/>
      <c r="W50" s="1569"/>
      <c r="X50" s="1569"/>
      <c r="Y50" s="1569"/>
      <c r="Z50" s="1569"/>
      <c r="AA50" s="1569"/>
    </row>
    <row r="51" spans="1:27">
      <c r="A51" s="1547"/>
      <c r="B51" s="1569">
        <v>37</v>
      </c>
      <c r="C51" s="1821"/>
      <c r="D51" s="1569"/>
      <c r="E51" s="1569"/>
      <c r="F51" s="1569"/>
      <c r="G51" s="2001"/>
      <c r="H51" s="1569"/>
      <c r="I51" s="1569"/>
      <c r="J51" s="1569"/>
      <c r="K51" s="1569"/>
      <c r="L51" s="1569"/>
      <c r="M51" s="1569"/>
      <c r="N51" s="1569"/>
      <c r="O51" s="1569"/>
      <c r="P51" s="1569"/>
      <c r="Q51" s="1569"/>
      <c r="R51" s="1569"/>
      <c r="S51" s="1569"/>
      <c r="T51" s="1569"/>
      <c r="U51" s="1569"/>
      <c r="V51" s="1569"/>
      <c r="W51" s="1569"/>
      <c r="X51" s="1569"/>
      <c r="Y51" s="1569"/>
      <c r="Z51" s="1569"/>
      <c r="AA51" s="1569"/>
    </row>
    <row r="52" spans="1:27">
      <c r="A52" s="1547"/>
      <c r="B52" s="1569">
        <v>38</v>
      </c>
      <c r="C52" s="1821"/>
      <c r="D52" s="1569"/>
      <c r="E52" s="1569"/>
      <c r="F52" s="1569"/>
      <c r="G52" s="2001"/>
      <c r="H52" s="1569"/>
      <c r="I52" s="1569"/>
      <c r="J52" s="1569"/>
      <c r="K52" s="1569"/>
      <c r="L52" s="1569"/>
      <c r="M52" s="1569"/>
      <c r="N52" s="1569"/>
      <c r="O52" s="1569"/>
      <c r="P52" s="1569"/>
      <c r="Q52" s="1569"/>
      <c r="R52" s="1569"/>
      <c r="S52" s="1569"/>
      <c r="T52" s="1569"/>
      <c r="U52" s="1569"/>
      <c r="V52" s="1569"/>
      <c r="W52" s="1569"/>
      <c r="X52" s="1569"/>
      <c r="Y52" s="1569"/>
      <c r="Z52" s="1569"/>
      <c r="AA52" s="1569"/>
    </row>
    <row r="53" spans="1:27">
      <c r="A53" s="1547"/>
      <c r="B53" s="1569">
        <v>39</v>
      </c>
      <c r="C53" s="1821"/>
      <c r="D53" s="1569"/>
      <c r="E53" s="1569"/>
      <c r="F53" s="1569"/>
      <c r="G53" s="2001"/>
      <c r="H53" s="1569"/>
      <c r="I53" s="1569"/>
      <c r="J53" s="1569"/>
      <c r="K53" s="1569"/>
      <c r="L53" s="1569"/>
      <c r="M53" s="1569"/>
      <c r="N53" s="1569"/>
      <c r="O53" s="1569"/>
      <c r="P53" s="1569"/>
      <c r="Q53" s="1569"/>
      <c r="R53" s="1569"/>
      <c r="S53" s="1569"/>
      <c r="T53" s="1569"/>
      <c r="U53" s="1569"/>
      <c r="V53" s="1569"/>
      <c r="W53" s="1569"/>
      <c r="X53" s="1569"/>
      <c r="Y53" s="1569"/>
      <c r="Z53" s="1569"/>
      <c r="AA53" s="1569"/>
    </row>
    <row r="54" spans="1:27">
      <c r="A54" s="1547"/>
      <c r="B54" s="1569">
        <v>40</v>
      </c>
      <c r="C54" s="1821"/>
      <c r="D54" s="1569"/>
      <c r="E54" s="1569"/>
      <c r="F54" s="1569"/>
      <c r="G54" s="2001"/>
      <c r="H54" s="1569"/>
      <c r="I54" s="1569"/>
      <c r="J54" s="1569"/>
      <c r="K54" s="1569"/>
      <c r="L54" s="1569"/>
      <c r="M54" s="1569"/>
      <c r="N54" s="1569"/>
      <c r="O54" s="1569"/>
      <c r="P54" s="1569"/>
      <c r="Q54" s="1569"/>
      <c r="R54" s="1569"/>
      <c r="S54" s="1569"/>
      <c r="T54" s="1569"/>
      <c r="U54" s="1569"/>
      <c r="V54" s="1569"/>
      <c r="W54" s="1569"/>
      <c r="X54" s="1569"/>
      <c r="Y54" s="1569"/>
      <c r="Z54" s="1569"/>
      <c r="AA54" s="1569"/>
    </row>
    <row r="55" spans="1:27">
      <c r="A55" s="1547"/>
      <c r="B55" s="1569">
        <v>41</v>
      </c>
      <c r="C55" s="1821"/>
      <c r="D55" s="1569" t="s">
        <v>1152</v>
      </c>
      <c r="E55" s="1569"/>
      <c r="F55" s="1569"/>
      <c r="G55" s="2001">
        <f>+G282</f>
        <v>5227143</v>
      </c>
      <c r="H55" s="1569"/>
      <c r="I55" s="1569"/>
      <c r="J55" s="1569"/>
      <c r="K55" s="1569"/>
      <c r="L55" s="1569"/>
      <c r="M55" s="1569"/>
      <c r="N55" s="1569"/>
      <c r="O55" s="1569"/>
      <c r="P55" s="1569"/>
      <c r="Q55" s="1569"/>
      <c r="R55" s="1569"/>
      <c r="S55" s="1569"/>
      <c r="T55" s="1569"/>
      <c r="U55" s="1569"/>
      <c r="V55" s="1569"/>
      <c r="W55" s="1569"/>
      <c r="X55" s="1569"/>
      <c r="Y55" s="1569"/>
      <c r="Z55" s="1569"/>
      <c r="AA55" s="1569"/>
    </row>
    <row r="56" spans="1:27">
      <c r="A56" s="1547"/>
      <c r="B56" s="1569">
        <v>42</v>
      </c>
      <c r="C56" s="1821"/>
      <c r="D56" s="1569"/>
      <c r="E56" s="1569" t="s">
        <v>1153</v>
      </c>
      <c r="F56" s="1569"/>
      <c r="G56" s="1979">
        <f>SUM(G47:G55)</f>
        <v>5227143</v>
      </c>
      <c r="H56" s="1569"/>
      <c r="I56" s="1569"/>
      <c r="J56" s="1569"/>
      <c r="K56" s="1569"/>
      <c r="L56" s="1569"/>
      <c r="M56" s="1569"/>
      <c r="N56" s="1569"/>
      <c r="O56" s="1569"/>
      <c r="P56" s="1569"/>
      <c r="Q56" s="1569"/>
      <c r="R56" s="1569"/>
      <c r="S56" s="1569"/>
      <c r="T56" s="1569"/>
      <c r="U56" s="1569"/>
      <c r="V56" s="1569"/>
      <c r="W56" s="1569"/>
      <c r="X56" s="1569"/>
      <c r="Y56" s="1569"/>
      <c r="Z56" s="1569"/>
      <c r="AA56" s="1569"/>
    </row>
    <row r="57" spans="1:27" ht="15.75" thickBot="1">
      <c r="A57" s="1784"/>
      <c r="B57" s="1580">
        <v>43</v>
      </c>
      <c r="C57" s="2002"/>
      <c r="D57" s="2003" t="s">
        <v>169</v>
      </c>
      <c r="E57" s="2003"/>
      <c r="F57" s="1580"/>
      <c r="G57" s="2004">
        <f>G33+G45+G56</f>
        <v>282212837</v>
      </c>
      <c r="H57" s="1569"/>
      <c r="I57" s="1569"/>
      <c r="J57" s="1569"/>
      <c r="K57" s="1569"/>
      <c r="L57" s="1569"/>
      <c r="M57" s="1569"/>
      <c r="N57" s="1569"/>
      <c r="O57" s="1569"/>
      <c r="P57" s="1569"/>
      <c r="Q57" s="1569"/>
      <c r="R57" s="1569"/>
      <c r="S57" s="1569"/>
      <c r="T57" s="1569"/>
      <c r="U57" s="1569"/>
      <c r="V57" s="1569"/>
      <c r="W57" s="1569"/>
      <c r="X57" s="1569"/>
      <c r="Y57" s="1569"/>
      <c r="Z57" s="1569"/>
      <c r="AA57" s="1569"/>
    </row>
    <row r="58" spans="1:27">
      <c r="A58" s="1569"/>
      <c r="B58" s="1569"/>
      <c r="C58" s="1569"/>
      <c r="D58" s="1569"/>
      <c r="E58" s="1569"/>
      <c r="F58" s="1569"/>
      <c r="G58" s="1569"/>
      <c r="H58" s="1569"/>
      <c r="I58" s="1569"/>
      <c r="J58" s="1569"/>
      <c r="K58" s="1569"/>
      <c r="L58" s="1569"/>
      <c r="M58" s="1569"/>
      <c r="N58" s="1569"/>
      <c r="O58" s="1569"/>
      <c r="P58" s="1569"/>
      <c r="Q58" s="1569"/>
      <c r="R58" s="1569"/>
      <c r="S58" s="1569"/>
      <c r="T58" s="1569"/>
      <c r="U58" s="1569"/>
      <c r="V58" s="1569"/>
      <c r="W58" s="1569"/>
      <c r="X58" s="1569"/>
      <c r="Y58" s="1569"/>
      <c r="Z58" s="1569"/>
      <c r="AA58" s="1569"/>
    </row>
    <row r="59" spans="1:27" ht="15.75">
      <c r="A59" s="2496" t="s">
        <v>4606</v>
      </c>
      <c r="B59" s="2623"/>
      <c r="C59" s="2623"/>
      <c r="D59" s="2623"/>
      <c r="E59" s="2624"/>
      <c r="F59" s="2496"/>
      <c r="G59" s="1569"/>
      <c r="H59" s="1569"/>
      <c r="I59" s="1569"/>
      <c r="J59" s="1569"/>
      <c r="K59" s="1569"/>
      <c r="L59" s="1569"/>
      <c r="M59" s="1569"/>
      <c r="N59" s="1569"/>
      <c r="O59" s="1569"/>
      <c r="P59" s="1569"/>
      <c r="Q59" s="1569"/>
      <c r="R59" s="1569"/>
      <c r="S59" s="1569"/>
      <c r="T59" s="1569"/>
      <c r="U59" s="1569"/>
      <c r="V59" s="1569"/>
      <c r="W59" s="1569"/>
      <c r="X59" s="1569"/>
      <c r="Y59" s="1569"/>
      <c r="Z59" s="1569"/>
      <c r="AA59" s="1569"/>
    </row>
    <row r="60" spans="1:27">
      <c r="A60" s="1584" t="s">
        <v>1154</v>
      </c>
      <c r="B60" s="1584"/>
      <c r="C60" s="1584"/>
      <c r="D60" s="1584"/>
      <c r="E60" s="1584"/>
      <c r="F60" s="1584"/>
      <c r="G60" s="1584"/>
      <c r="H60" s="1569"/>
      <c r="I60" s="1569"/>
      <c r="J60" s="1569"/>
      <c r="K60" s="1569"/>
      <c r="L60" s="1569"/>
      <c r="M60" s="1569"/>
      <c r="N60" s="1569"/>
      <c r="O60" s="1569"/>
      <c r="P60" s="1569"/>
      <c r="Q60" s="1569"/>
      <c r="R60" s="1569"/>
      <c r="S60" s="1569"/>
      <c r="T60" s="1569"/>
      <c r="U60" s="1569"/>
      <c r="V60" s="1569"/>
      <c r="W60" s="1569"/>
      <c r="X60" s="1569"/>
      <c r="Y60" s="1569"/>
      <c r="Z60" s="1569"/>
      <c r="AA60" s="1569"/>
    </row>
    <row r="61" spans="1:27" ht="15.75">
      <c r="A61" s="1588" t="s">
        <v>1155</v>
      </c>
      <c r="B61" s="1584"/>
      <c r="C61" s="1584"/>
      <c r="D61" s="1584"/>
      <c r="E61" s="1584"/>
      <c r="F61" s="1584"/>
      <c r="G61" s="1584"/>
      <c r="H61" s="1569"/>
      <c r="I61" s="1569"/>
      <c r="J61" s="1569"/>
      <c r="K61" s="1569"/>
      <c r="L61" s="1569"/>
      <c r="M61" s="1569"/>
      <c r="N61" s="1569"/>
      <c r="O61" s="1569"/>
      <c r="P61" s="1569"/>
      <c r="Q61" s="1569"/>
      <c r="R61" s="1569"/>
      <c r="S61" s="1569"/>
      <c r="T61" s="1569"/>
      <c r="U61" s="1569"/>
      <c r="V61" s="1569"/>
      <c r="W61" s="1569"/>
      <c r="X61" s="1569"/>
      <c r="Y61" s="1569"/>
      <c r="Z61" s="1569"/>
      <c r="AA61" s="1569"/>
    </row>
    <row r="62" spans="1:27" ht="15.75" thickBot="1">
      <c r="A62" s="1569"/>
      <c r="B62" s="1569" t="str">
        <f>'Data Sheet'!$C$25</f>
        <v xml:space="preserve">Niagara Mohawk Power Corporation </v>
      </c>
      <c r="C62" s="1569"/>
      <c r="D62" s="1569"/>
      <c r="E62" s="1569"/>
      <c r="F62" s="2006" t="str">
        <f>'Data Sheet'!$C$40</f>
        <v>May 9, 2016</v>
      </c>
      <c r="G62" s="1569" t="str">
        <f>'Data Sheet'!$C$38</f>
        <v>December 31, 2015</v>
      </c>
      <c r="H62" s="1569"/>
      <c r="I62" s="1569"/>
      <c r="J62" s="1569"/>
      <c r="K62" s="1569"/>
      <c r="L62" s="1569"/>
      <c r="M62" s="1569"/>
      <c r="N62" s="1569"/>
      <c r="O62" s="1569"/>
      <c r="P62" s="1569"/>
      <c r="Q62" s="1569"/>
      <c r="R62" s="1569"/>
      <c r="S62" s="1569"/>
      <c r="T62" s="1569"/>
      <c r="U62" s="1569"/>
      <c r="V62" s="1569"/>
      <c r="W62" s="1569"/>
      <c r="X62" s="1569"/>
      <c r="Y62" s="1569"/>
      <c r="Z62" s="1569"/>
      <c r="AA62" s="1569"/>
    </row>
    <row r="63" spans="1:27">
      <c r="A63" s="1543"/>
      <c r="B63" s="1700"/>
      <c r="C63" s="1700"/>
      <c r="D63" s="1700"/>
      <c r="E63" s="1700"/>
      <c r="F63" s="1700"/>
      <c r="G63" s="1910"/>
      <c r="H63" s="1569"/>
      <c r="I63" s="1569"/>
      <c r="J63" s="1569"/>
      <c r="K63" s="1569"/>
      <c r="L63" s="1569"/>
      <c r="M63" s="1569"/>
      <c r="N63" s="1569"/>
      <c r="O63" s="1569"/>
      <c r="P63" s="1569"/>
      <c r="Q63" s="1569"/>
      <c r="R63" s="1569"/>
      <c r="S63" s="1569"/>
      <c r="T63" s="1569"/>
      <c r="U63" s="1569"/>
      <c r="V63" s="1569"/>
      <c r="W63" s="1569"/>
      <c r="X63" s="1569"/>
      <c r="Y63" s="1569"/>
      <c r="Z63" s="1569"/>
      <c r="AA63" s="1569"/>
    </row>
    <row r="64" spans="1:27" ht="15.75">
      <c r="A64" s="2007"/>
      <c r="B64" s="1584" t="s">
        <v>1143</v>
      </c>
      <c r="C64" s="1584"/>
      <c r="D64" s="1584"/>
      <c r="E64" s="1584"/>
      <c r="F64" s="1584"/>
      <c r="G64" s="2008"/>
      <c r="H64" s="1569"/>
      <c r="I64" s="1569"/>
      <c r="J64" s="1569"/>
      <c r="K64" s="1569"/>
      <c r="L64" s="1569"/>
      <c r="M64" s="1569"/>
      <c r="N64" s="1569"/>
      <c r="O64" s="1569"/>
      <c r="P64" s="1569"/>
      <c r="Q64" s="1569"/>
      <c r="R64" s="1569"/>
      <c r="S64" s="1569"/>
      <c r="T64" s="1569"/>
      <c r="U64" s="1569"/>
      <c r="V64" s="1569"/>
      <c r="W64" s="1569"/>
      <c r="X64" s="1569"/>
      <c r="Y64" s="1569"/>
      <c r="Z64" s="1569"/>
      <c r="AA64" s="1569"/>
    </row>
    <row r="65" spans="1:27">
      <c r="A65" s="1547"/>
      <c r="B65" s="1569"/>
      <c r="C65" s="1569"/>
      <c r="D65" s="1569"/>
      <c r="E65" s="1569"/>
      <c r="F65" s="1569"/>
      <c r="G65" s="1549"/>
      <c r="H65" s="1569"/>
      <c r="I65" s="1569"/>
      <c r="J65" s="1569"/>
      <c r="K65" s="1569"/>
      <c r="L65" s="1569"/>
      <c r="M65" s="1569"/>
      <c r="N65" s="1569"/>
      <c r="O65" s="1569"/>
      <c r="P65" s="1569"/>
      <c r="Q65" s="1569"/>
      <c r="R65" s="1569"/>
      <c r="S65" s="1569"/>
      <c r="T65" s="1569"/>
      <c r="U65" s="1569"/>
      <c r="V65" s="1569"/>
      <c r="W65" s="1569"/>
      <c r="X65" s="1569"/>
      <c r="Y65" s="1569"/>
      <c r="Z65" s="1569"/>
      <c r="AA65" s="1569"/>
    </row>
    <row r="66" spans="1:27" ht="15.75">
      <c r="A66" s="1558"/>
      <c r="B66" s="1569">
        <v>1</v>
      </c>
      <c r="C66" s="1585"/>
      <c r="D66" s="2872" t="s">
        <v>2929</v>
      </c>
      <c r="E66" s="1585"/>
      <c r="F66" s="1585"/>
      <c r="G66" s="2009"/>
      <c r="H66" s="1569"/>
      <c r="I66" s="1569"/>
      <c r="J66" s="1569"/>
      <c r="K66" s="1569"/>
      <c r="L66" s="1569"/>
      <c r="M66" s="1569"/>
      <c r="N66" s="1569"/>
      <c r="O66" s="1569"/>
      <c r="P66" s="1569"/>
      <c r="Q66" s="1569"/>
      <c r="R66" s="1569"/>
      <c r="S66" s="1569"/>
      <c r="T66" s="1569"/>
      <c r="U66" s="1569"/>
      <c r="V66" s="1569"/>
      <c r="W66" s="1569"/>
      <c r="X66" s="1569"/>
      <c r="Y66" s="1569"/>
      <c r="Z66" s="1569"/>
      <c r="AA66" s="1569"/>
    </row>
    <row r="67" spans="1:27" ht="15.75">
      <c r="A67" s="1547"/>
      <c r="B67" s="1569">
        <v>2</v>
      </c>
      <c r="C67" s="1569"/>
      <c r="D67" s="2005" t="s">
        <v>4764</v>
      </c>
      <c r="E67" s="1569"/>
      <c r="F67" s="1569"/>
      <c r="G67" s="2001"/>
      <c r="H67" s="1569"/>
      <c r="I67" s="1569"/>
      <c r="J67" s="1569"/>
      <c r="K67" s="1569"/>
      <c r="L67" s="1569"/>
      <c r="M67" s="1569"/>
      <c r="N67" s="1569"/>
      <c r="O67" s="1569"/>
      <c r="P67" s="1569"/>
      <c r="Q67" s="1569"/>
      <c r="R67" s="1569"/>
      <c r="S67" s="1569"/>
      <c r="T67" s="1569"/>
      <c r="U67" s="1569"/>
      <c r="V67" s="1569"/>
      <c r="W67" s="1569"/>
      <c r="X67" s="1569"/>
      <c r="Y67" s="1569"/>
      <c r="Z67" s="1569"/>
      <c r="AA67" s="1569"/>
    </row>
    <row r="68" spans="1:27">
      <c r="A68" s="1547"/>
      <c r="B68" s="1569">
        <v>3</v>
      </c>
      <c r="C68" s="1569"/>
      <c r="D68" s="1569" t="s">
        <v>4765</v>
      </c>
      <c r="E68" s="1569"/>
      <c r="F68" s="1569"/>
      <c r="G68" s="2001">
        <v>2023766</v>
      </c>
      <c r="H68" s="1569"/>
      <c r="I68" s="1569"/>
      <c r="J68" s="1569"/>
      <c r="K68" s="1569"/>
      <c r="L68" s="1569"/>
      <c r="M68" s="1569"/>
      <c r="N68" s="1569"/>
      <c r="O68" s="1569"/>
      <c r="P68" s="1569"/>
      <c r="Q68" s="1569"/>
      <c r="R68" s="1569"/>
      <c r="S68" s="1569"/>
      <c r="T68" s="1569"/>
      <c r="U68" s="1569"/>
      <c r="V68" s="1569"/>
      <c r="W68" s="1569"/>
      <c r="X68" s="1569"/>
      <c r="Y68" s="1569"/>
      <c r="Z68" s="1569"/>
      <c r="AA68" s="1569"/>
    </row>
    <row r="69" spans="1:27">
      <c r="A69" s="1547"/>
      <c r="B69" s="1569">
        <v>4</v>
      </c>
      <c r="C69" s="1569"/>
      <c r="D69" s="1569" t="s">
        <v>4766</v>
      </c>
      <c r="E69" s="1569"/>
      <c r="F69" s="1569"/>
      <c r="G69" s="2001">
        <v>321131</v>
      </c>
      <c r="H69" s="1569"/>
      <c r="I69" s="1569"/>
      <c r="J69" s="1569"/>
      <c r="K69" s="1569"/>
      <c r="L69" s="1569"/>
      <c r="M69" s="1569"/>
      <c r="N69" s="1569"/>
      <c r="O69" s="1569"/>
      <c r="P69" s="1569"/>
      <c r="Q69" s="1569"/>
      <c r="R69" s="1569"/>
      <c r="S69" s="1569"/>
      <c r="T69" s="1569"/>
      <c r="U69" s="1569"/>
      <c r="V69" s="1569"/>
      <c r="W69" s="1569"/>
      <c r="X69" s="1569"/>
      <c r="Y69" s="1569"/>
      <c r="Z69" s="1569"/>
      <c r="AA69" s="1569"/>
    </row>
    <row r="70" spans="1:27">
      <c r="A70" s="1547"/>
      <c r="B70" s="1569">
        <v>5</v>
      </c>
      <c r="C70" s="1569"/>
      <c r="D70" s="1569" t="s">
        <v>4767</v>
      </c>
      <c r="E70" s="1569"/>
      <c r="F70" s="1569"/>
      <c r="G70" s="2001">
        <v>301068</v>
      </c>
      <c r="H70" s="1569"/>
      <c r="I70" s="1569"/>
      <c r="J70" s="1569"/>
      <c r="K70" s="1569"/>
      <c r="L70" s="1569"/>
      <c r="M70" s="1569"/>
      <c r="N70" s="1569"/>
      <c r="O70" s="1569"/>
      <c r="P70" s="1569"/>
      <c r="Q70" s="1569"/>
      <c r="R70" s="1569"/>
      <c r="S70" s="1569"/>
      <c r="T70" s="1569"/>
      <c r="U70" s="1569"/>
      <c r="V70" s="1569"/>
      <c r="W70" s="1569"/>
      <c r="X70" s="1569"/>
      <c r="Y70" s="1569"/>
      <c r="Z70" s="1569"/>
      <c r="AA70" s="1569"/>
    </row>
    <row r="71" spans="1:27">
      <c r="A71" s="1547"/>
      <c r="B71" s="1569">
        <v>6</v>
      </c>
      <c r="C71" s="1569"/>
      <c r="D71" s="1569" t="s">
        <v>4768</v>
      </c>
      <c r="E71" s="1569"/>
      <c r="F71" s="1569"/>
      <c r="G71" s="2001">
        <v>981958</v>
      </c>
      <c r="H71" s="1569"/>
      <c r="I71" s="1569"/>
      <c r="J71" s="1569"/>
      <c r="K71" s="1569"/>
      <c r="L71" s="1569"/>
      <c r="M71" s="1569"/>
      <c r="N71" s="1569"/>
      <c r="O71" s="1569"/>
      <c r="P71" s="1569"/>
      <c r="Q71" s="1569"/>
      <c r="R71" s="1569"/>
      <c r="S71" s="1569"/>
      <c r="T71" s="1569"/>
      <c r="U71" s="1569"/>
      <c r="V71" s="1569"/>
      <c r="W71" s="1569"/>
      <c r="X71" s="1569"/>
      <c r="Y71" s="1569"/>
      <c r="Z71" s="1569"/>
      <c r="AA71" s="1569"/>
    </row>
    <row r="72" spans="1:27">
      <c r="A72" s="1547"/>
      <c r="B72" s="1569">
        <v>7</v>
      </c>
      <c r="C72" s="1569"/>
      <c r="D72" s="1569" t="s">
        <v>4769</v>
      </c>
      <c r="E72" s="1569"/>
      <c r="F72" s="1569"/>
      <c r="G72" s="2001">
        <v>387895</v>
      </c>
      <c r="H72" s="1569"/>
      <c r="I72" s="1569"/>
      <c r="J72" s="1569"/>
      <c r="K72" s="1569"/>
      <c r="L72" s="1569"/>
      <c r="M72" s="1569"/>
      <c r="N72" s="1569"/>
      <c r="O72" s="1569"/>
      <c r="P72" s="1569"/>
      <c r="Q72" s="1569"/>
      <c r="R72" s="1569"/>
      <c r="S72" s="1569"/>
      <c r="T72" s="1569"/>
      <c r="U72" s="1569"/>
      <c r="V72" s="1569"/>
      <c r="W72" s="1569"/>
      <c r="X72" s="1569"/>
      <c r="Y72" s="1569"/>
      <c r="Z72" s="1569"/>
      <c r="AA72" s="1569"/>
    </row>
    <row r="73" spans="1:27">
      <c r="A73" s="1547"/>
      <c r="B73" s="1569">
        <v>8</v>
      </c>
      <c r="C73" s="1569"/>
      <c r="D73" s="1569" t="s">
        <v>4770</v>
      </c>
      <c r="E73" s="1569"/>
      <c r="F73" s="1569"/>
      <c r="G73" s="2001">
        <v>341294</v>
      </c>
      <c r="H73" s="1569"/>
      <c r="I73" s="1569"/>
      <c r="J73" s="1569"/>
      <c r="K73" s="1569"/>
      <c r="L73" s="1569"/>
      <c r="M73" s="1569"/>
      <c r="N73" s="1569"/>
      <c r="O73" s="1569"/>
      <c r="P73" s="1569"/>
      <c r="Q73" s="1569"/>
      <c r="R73" s="1569"/>
      <c r="S73" s="1569"/>
      <c r="T73" s="1569"/>
      <c r="U73" s="1569"/>
      <c r="V73" s="1569"/>
      <c r="W73" s="1569"/>
      <c r="X73" s="1569"/>
      <c r="Y73" s="1569"/>
      <c r="Z73" s="1569"/>
      <c r="AA73" s="1569"/>
    </row>
    <row r="74" spans="1:27">
      <c r="A74" s="1547"/>
      <c r="B74" s="1569">
        <v>9</v>
      </c>
      <c r="C74" s="1569"/>
      <c r="D74" s="1569" t="s">
        <v>4771</v>
      </c>
      <c r="E74" s="1569"/>
      <c r="F74" s="1569"/>
      <c r="G74" s="2001">
        <v>1094955</v>
      </c>
      <c r="H74" s="1569"/>
      <c r="I74" s="1569"/>
      <c r="J74" s="1569"/>
      <c r="K74" s="1569"/>
      <c r="L74" s="1569"/>
      <c r="M74" s="1569"/>
      <c r="N74" s="1569"/>
      <c r="O74" s="1569"/>
      <c r="P74" s="1569"/>
      <c r="Q74" s="1569"/>
      <c r="R74" s="1569"/>
      <c r="S74" s="1569"/>
      <c r="T74" s="1569"/>
      <c r="U74" s="1569"/>
      <c r="V74" s="1569"/>
      <c r="W74" s="1569"/>
      <c r="X74" s="1569"/>
      <c r="Y74" s="1569"/>
      <c r="Z74" s="1569"/>
      <c r="AA74" s="1569"/>
    </row>
    <row r="75" spans="1:27">
      <c r="A75" s="1547"/>
      <c r="B75" s="1569">
        <v>10</v>
      </c>
      <c r="C75" s="1563"/>
      <c r="D75" s="1569" t="s">
        <v>4772</v>
      </c>
      <c r="E75" s="1563"/>
      <c r="F75" s="1563"/>
      <c r="G75" s="2001">
        <v>1152832</v>
      </c>
      <c r="H75" s="1569"/>
      <c r="I75" s="1569"/>
      <c r="J75" s="1569"/>
      <c r="K75" s="1569"/>
      <c r="L75" s="1569"/>
      <c r="M75" s="1569"/>
      <c r="N75" s="1569"/>
      <c r="O75" s="1569"/>
      <c r="P75" s="1569"/>
      <c r="Q75" s="1569"/>
      <c r="R75" s="1569"/>
      <c r="S75" s="1569"/>
      <c r="T75" s="1569"/>
      <c r="U75" s="1569"/>
      <c r="V75" s="1569"/>
      <c r="W75" s="1569"/>
      <c r="X75" s="1569"/>
      <c r="Y75" s="1569"/>
      <c r="Z75" s="1569"/>
      <c r="AA75" s="1569"/>
    </row>
    <row r="76" spans="1:27">
      <c r="A76" s="1547"/>
      <c r="B76" s="1569">
        <v>11</v>
      </c>
      <c r="C76" s="1569"/>
      <c r="D76" s="1569" t="s">
        <v>4773</v>
      </c>
      <c r="E76" s="1569"/>
      <c r="F76" s="1569"/>
      <c r="G76" s="2001">
        <v>6794678</v>
      </c>
      <c r="H76" s="1569"/>
      <c r="I76" s="1569"/>
      <c r="J76" s="1569"/>
      <c r="K76" s="1569"/>
      <c r="L76" s="1569"/>
      <c r="M76" s="1569"/>
      <c r="N76" s="1569"/>
      <c r="O76" s="1569"/>
      <c r="P76" s="1569"/>
      <c r="Q76" s="1569"/>
      <c r="R76" s="1569"/>
      <c r="S76" s="1569"/>
      <c r="T76" s="1569"/>
      <c r="U76" s="1569"/>
      <c r="V76" s="1569"/>
      <c r="W76" s="1569"/>
      <c r="X76" s="1569"/>
      <c r="Y76" s="1569"/>
      <c r="Z76" s="1569"/>
      <c r="AA76" s="1569"/>
    </row>
    <row r="77" spans="1:27">
      <c r="A77" s="1547"/>
      <c r="B77" s="1569">
        <v>12</v>
      </c>
      <c r="C77" s="1569"/>
      <c r="D77" s="1569" t="s">
        <v>4774</v>
      </c>
      <c r="E77" s="1569"/>
      <c r="F77" s="1569"/>
      <c r="G77" s="2001">
        <v>3242426</v>
      </c>
      <c r="H77" s="1569"/>
      <c r="I77" s="1569"/>
      <c r="J77" s="1569"/>
      <c r="K77" s="1569"/>
      <c r="L77" s="1569"/>
      <c r="M77" s="1569"/>
      <c r="N77" s="1569"/>
      <c r="O77" s="1569"/>
      <c r="P77" s="1569"/>
      <c r="Q77" s="1569"/>
      <c r="R77" s="1569"/>
      <c r="S77" s="1569"/>
      <c r="T77" s="1569"/>
      <c r="U77" s="1569"/>
      <c r="V77" s="1569"/>
      <c r="W77" s="1569"/>
      <c r="X77" s="1569"/>
      <c r="Y77" s="1569"/>
      <c r="Z77" s="1569"/>
      <c r="AA77" s="1569"/>
    </row>
    <row r="78" spans="1:27">
      <c r="A78" s="1547"/>
      <c r="B78" s="1569">
        <v>13</v>
      </c>
      <c r="C78" s="1569"/>
      <c r="D78" s="1569" t="s">
        <v>4775</v>
      </c>
      <c r="E78" s="1569"/>
      <c r="F78" s="1569"/>
      <c r="G78" s="2001">
        <v>1178123</v>
      </c>
      <c r="H78" s="1569"/>
      <c r="I78" s="1569"/>
      <c r="J78" s="1569"/>
      <c r="K78" s="1569"/>
      <c r="L78" s="1569"/>
      <c r="M78" s="1569"/>
      <c r="N78" s="1569"/>
      <c r="O78" s="1569"/>
      <c r="P78" s="1569"/>
      <c r="Q78" s="1569"/>
      <c r="R78" s="1569"/>
      <c r="S78" s="1569"/>
      <c r="T78" s="1569"/>
      <c r="U78" s="1569"/>
      <c r="V78" s="1569"/>
      <c r="W78" s="1569"/>
      <c r="X78" s="1569"/>
      <c r="Y78" s="1569"/>
      <c r="Z78" s="1569"/>
      <c r="AA78" s="1569"/>
    </row>
    <row r="79" spans="1:27">
      <c r="A79" s="1547"/>
      <c r="B79" s="1569">
        <v>14</v>
      </c>
      <c r="C79" s="1569"/>
      <c r="D79" s="1569" t="s">
        <v>4776</v>
      </c>
      <c r="E79" s="1569"/>
      <c r="F79" s="1569"/>
      <c r="G79" s="2001">
        <v>402534</v>
      </c>
      <c r="H79" s="1569"/>
      <c r="I79" s="1569"/>
      <c r="J79" s="1569"/>
      <c r="K79" s="1569"/>
      <c r="L79" s="1569"/>
      <c r="M79" s="1569"/>
      <c r="N79" s="1569"/>
      <c r="O79" s="1569"/>
      <c r="P79" s="1569"/>
      <c r="Q79" s="1569"/>
      <c r="R79" s="1569"/>
      <c r="S79" s="1569"/>
      <c r="T79" s="1569"/>
      <c r="U79" s="1569"/>
      <c r="V79" s="1569"/>
      <c r="W79" s="1569"/>
      <c r="X79" s="1569"/>
      <c r="Y79" s="1569"/>
      <c r="Z79" s="1569"/>
      <c r="AA79" s="1569"/>
    </row>
    <row r="80" spans="1:27">
      <c r="A80" s="1547"/>
      <c r="B80" s="1569">
        <v>15</v>
      </c>
      <c r="C80" s="1569"/>
      <c r="D80" s="1569" t="s">
        <v>4777</v>
      </c>
      <c r="E80" s="1569"/>
      <c r="F80" s="1569"/>
      <c r="G80" s="2001">
        <v>679003</v>
      </c>
      <c r="H80" s="1569"/>
      <c r="I80" s="1569"/>
      <c r="J80" s="1569"/>
      <c r="K80" s="1569"/>
      <c r="L80" s="1569"/>
      <c r="M80" s="1569"/>
      <c r="N80" s="1569"/>
      <c r="O80" s="1569"/>
      <c r="P80" s="1569"/>
      <c r="Q80" s="1569"/>
      <c r="R80" s="1569"/>
      <c r="S80" s="1569"/>
      <c r="T80" s="1569"/>
      <c r="U80" s="1569"/>
      <c r="V80" s="1569"/>
      <c r="W80" s="1569"/>
      <c r="X80" s="1569"/>
      <c r="Y80" s="1569"/>
      <c r="Z80" s="1569"/>
      <c r="AA80" s="1569"/>
    </row>
    <row r="81" spans="1:27">
      <c r="A81" s="1547"/>
      <c r="B81" s="1569">
        <v>16</v>
      </c>
      <c r="C81" s="1569"/>
      <c r="D81" s="1569" t="s">
        <v>4778</v>
      </c>
      <c r="E81" s="1569"/>
      <c r="F81" s="1569"/>
      <c r="G81" s="2001">
        <v>386176</v>
      </c>
      <c r="H81" s="1569"/>
      <c r="I81" s="1569"/>
      <c r="J81" s="1569"/>
      <c r="K81" s="1569"/>
      <c r="L81" s="1569"/>
      <c r="M81" s="1569"/>
      <c r="N81" s="1569"/>
      <c r="O81" s="1569"/>
      <c r="P81" s="1569"/>
      <c r="Q81" s="1569"/>
      <c r="R81" s="1569"/>
      <c r="S81" s="1569"/>
      <c r="T81" s="1569"/>
      <c r="U81" s="1569"/>
      <c r="V81" s="1569"/>
      <c r="W81" s="1569"/>
      <c r="X81" s="1569"/>
      <c r="Y81" s="1569"/>
      <c r="Z81" s="1569"/>
      <c r="AA81" s="1569"/>
    </row>
    <row r="82" spans="1:27">
      <c r="A82" s="1547"/>
      <c r="B82" s="1569">
        <v>17</v>
      </c>
      <c r="C82" s="1569"/>
      <c r="D82" s="1569" t="s">
        <v>4779</v>
      </c>
      <c r="E82" s="1569"/>
      <c r="F82" s="1569"/>
      <c r="G82" s="2001">
        <v>1357022</v>
      </c>
      <c r="H82" s="1569"/>
      <c r="I82" s="1569"/>
      <c r="J82" s="1569"/>
      <c r="K82" s="1569"/>
      <c r="L82" s="1569"/>
      <c r="M82" s="1569"/>
      <c r="N82" s="1569"/>
      <c r="O82" s="1569"/>
      <c r="P82" s="1569"/>
      <c r="Q82" s="1569"/>
      <c r="R82" s="1569"/>
      <c r="S82" s="1569"/>
      <c r="T82" s="1569"/>
      <c r="U82" s="1569"/>
      <c r="V82" s="1569"/>
      <c r="W82" s="1569"/>
      <c r="X82" s="1569"/>
      <c r="Y82" s="1569"/>
      <c r="Z82" s="1569"/>
      <c r="AA82" s="1569"/>
    </row>
    <row r="83" spans="1:27">
      <c r="A83" s="1547"/>
      <c r="B83" s="1569">
        <v>18</v>
      </c>
      <c r="C83" s="1569"/>
      <c r="D83" s="1569" t="s">
        <v>4780</v>
      </c>
      <c r="E83" s="1569"/>
      <c r="F83" s="1569"/>
      <c r="G83" s="2001">
        <v>226943</v>
      </c>
      <c r="H83" s="1569"/>
      <c r="I83" s="1569"/>
      <c r="J83" s="1569"/>
      <c r="K83" s="1569"/>
      <c r="L83" s="1569"/>
      <c r="M83" s="1569"/>
      <c r="N83" s="1569"/>
      <c r="O83" s="1569"/>
      <c r="P83" s="1569"/>
      <c r="Q83" s="1569"/>
      <c r="R83" s="1569"/>
      <c r="S83" s="1569"/>
      <c r="T83" s="1569"/>
      <c r="U83" s="1569"/>
      <c r="V83" s="1569"/>
      <c r="W83" s="1569"/>
      <c r="X83" s="1569"/>
      <c r="Y83" s="1569"/>
      <c r="Z83" s="1569"/>
      <c r="AA83" s="1569"/>
    </row>
    <row r="84" spans="1:27">
      <c r="A84" s="1547"/>
      <c r="B84" s="1569">
        <v>19</v>
      </c>
      <c r="C84" s="1569"/>
      <c r="D84" s="1569" t="s">
        <v>4781</v>
      </c>
      <c r="E84" s="1569"/>
      <c r="F84" s="1569"/>
      <c r="G84" s="2001">
        <v>284827</v>
      </c>
      <c r="H84" s="1569"/>
      <c r="I84" s="1569"/>
      <c r="J84" s="1569"/>
      <c r="K84" s="1569"/>
      <c r="L84" s="1569"/>
      <c r="M84" s="1569"/>
      <c r="N84" s="1569"/>
      <c r="O84" s="1569"/>
      <c r="P84" s="1569"/>
      <c r="Q84" s="1569"/>
      <c r="R84" s="1569"/>
      <c r="S84" s="1569"/>
      <c r="T84" s="1569"/>
      <c r="U84" s="1569"/>
      <c r="V84" s="1569"/>
      <c r="W84" s="1569"/>
      <c r="X84" s="1569"/>
      <c r="Y84" s="1569"/>
      <c r="Z84" s="1569"/>
      <c r="AA84" s="1569"/>
    </row>
    <row r="85" spans="1:27">
      <c r="A85" s="1547"/>
      <c r="B85" s="1569">
        <v>20</v>
      </c>
      <c r="C85" s="1569"/>
      <c r="D85" s="1569" t="s">
        <v>4782</v>
      </c>
      <c r="E85" s="1569"/>
      <c r="F85" s="1569"/>
      <c r="G85" s="2001">
        <v>275380</v>
      </c>
      <c r="H85" s="1569"/>
      <c r="I85" s="1569"/>
      <c r="J85" s="1569"/>
      <c r="K85" s="1569"/>
      <c r="L85" s="1569"/>
      <c r="M85" s="1569"/>
      <c r="N85" s="1569"/>
      <c r="O85" s="1569"/>
      <c r="P85" s="1569"/>
      <c r="Q85" s="1569"/>
      <c r="R85" s="1569"/>
      <c r="S85" s="1569"/>
      <c r="T85" s="1569"/>
      <c r="U85" s="1569"/>
      <c r="V85" s="1569"/>
      <c r="W85" s="1569"/>
      <c r="X85" s="1569"/>
      <c r="Y85" s="1569"/>
      <c r="Z85" s="1569"/>
      <c r="AA85" s="1569"/>
    </row>
    <row r="86" spans="1:27">
      <c r="A86" s="1547"/>
      <c r="B86" s="1569">
        <v>21</v>
      </c>
      <c r="C86" s="1569"/>
      <c r="D86" s="1569" t="s">
        <v>4783</v>
      </c>
      <c r="E86" s="1569"/>
      <c r="F86" s="1569"/>
      <c r="G86" s="2001">
        <v>208190</v>
      </c>
      <c r="H86" s="1569"/>
      <c r="I86" s="1569"/>
      <c r="J86" s="1569"/>
      <c r="K86" s="1569"/>
      <c r="L86" s="1569"/>
      <c r="M86" s="1569"/>
      <c r="N86" s="1569"/>
      <c r="O86" s="1569"/>
      <c r="P86" s="1569"/>
      <c r="Q86" s="1569"/>
      <c r="R86" s="1569"/>
      <c r="S86" s="1569"/>
      <c r="T86" s="1569"/>
      <c r="U86" s="1569"/>
      <c r="V86" s="1569"/>
      <c r="W86" s="1569"/>
      <c r="X86" s="1569"/>
      <c r="Y86" s="1569"/>
      <c r="Z86" s="1569"/>
      <c r="AA86" s="1569"/>
    </row>
    <row r="87" spans="1:27">
      <c r="A87" s="1547"/>
      <c r="B87" s="1569">
        <v>22</v>
      </c>
      <c r="C87" s="1569"/>
      <c r="D87" s="1569" t="s">
        <v>4784</v>
      </c>
      <c r="E87" s="1569"/>
      <c r="F87" s="1569"/>
      <c r="G87" s="2001">
        <v>726227</v>
      </c>
      <c r="H87" s="1569"/>
      <c r="I87" s="1569"/>
      <c r="J87" s="1569"/>
      <c r="K87" s="1569"/>
      <c r="L87" s="1569"/>
      <c r="M87" s="1569"/>
      <c r="N87" s="1569"/>
      <c r="O87" s="1569"/>
      <c r="P87" s="1569"/>
      <c r="Q87" s="1569"/>
      <c r="R87" s="1569"/>
      <c r="S87" s="1569"/>
      <c r="T87" s="1569"/>
      <c r="U87" s="1569"/>
      <c r="V87" s="1569"/>
      <c r="W87" s="1569"/>
      <c r="X87" s="1569"/>
      <c r="Y87" s="1569"/>
      <c r="Z87" s="1569"/>
      <c r="AA87" s="1569"/>
    </row>
    <row r="88" spans="1:27">
      <c r="A88" s="1547"/>
      <c r="B88" s="1569">
        <v>23</v>
      </c>
      <c r="C88" s="1569"/>
      <c r="D88" s="1569" t="s">
        <v>4785</v>
      </c>
      <c r="E88" s="1569"/>
      <c r="F88" s="1569"/>
      <c r="G88" s="2001">
        <v>3741718</v>
      </c>
      <c r="H88" s="1569"/>
      <c r="I88" s="1569"/>
      <c r="J88" s="1569"/>
      <c r="K88" s="1569"/>
      <c r="L88" s="1569"/>
      <c r="M88" s="1569"/>
      <c r="N88" s="1569"/>
      <c r="O88" s="1569"/>
      <c r="P88" s="1569"/>
      <c r="Q88" s="1569"/>
      <c r="R88" s="1569"/>
      <c r="S88" s="1569"/>
      <c r="T88" s="1569"/>
      <c r="U88" s="1569"/>
      <c r="V88" s="1569"/>
      <c r="W88" s="1569"/>
      <c r="X88" s="1569"/>
      <c r="Y88" s="1569"/>
      <c r="Z88" s="1569"/>
      <c r="AA88" s="1569"/>
    </row>
    <row r="89" spans="1:27">
      <c r="A89" s="1547"/>
      <c r="B89" s="1569">
        <v>24</v>
      </c>
      <c r="C89" s="1569"/>
      <c r="D89" s="1569" t="s">
        <v>4786</v>
      </c>
      <c r="E89" s="1569"/>
      <c r="F89" s="1569"/>
      <c r="G89" s="2001">
        <v>405803</v>
      </c>
      <c r="H89" s="1569"/>
      <c r="I89" s="1569"/>
      <c r="J89" s="1569"/>
      <c r="K89" s="1569"/>
      <c r="L89" s="1569"/>
      <c r="M89" s="1569"/>
      <c r="N89" s="1569"/>
      <c r="O89" s="1569"/>
      <c r="P89" s="1569"/>
      <c r="Q89" s="1569"/>
      <c r="R89" s="1569"/>
      <c r="S89" s="1569"/>
      <c r="T89" s="1569"/>
      <c r="U89" s="1569"/>
      <c r="V89" s="1569"/>
      <c r="W89" s="1569"/>
      <c r="X89" s="1569"/>
      <c r="Y89" s="1569"/>
      <c r="Z89" s="1569"/>
      <c r="AA89" s="1569"/>
    </row>
    <row r="90" spans="1:27">
      <c r="A90" s="1547"/>
      <c r="B90" s="1569">
        <v>25</v>
      </c>
      <c r="C90" s="1569"/>
      <c r="D90" s="1569" t="s">
        <v>4787</v>
      </c>
      <c r="E90" s="1569"/>
      <c r="F90" s="1569"/>
      <c r="G90" s="2001">
        <v>3092465</v>
      </c>
      <c r="H90" s="1569"/>
      <c r="I90" s="1569"/>
      <c r="J90" s="1569"/>
      <c r="K90" s="1569"/>
      <c r="L90" s="1569"/>
      <c r="M90" s="1569"/>
      <c r="N90" s="1569"/>
      <c r="O90" s="1569"/>
      <c r="P90" s="1569"/>
      <c r="Q90" s="1569"/>
      <c r="R90" s="1569"/>
      <c r="S90" s="1569"/>
      <c r="T90" s="1569"/>
      <c r="U90" s="1569"/>
      <c r="V90" s="1569"/>
      <c r="W90" s="1569"/>
      <c r="X90" s="1569"/>
      <c r="Y90" s="1569"/>
      <c r="Z90" s="1569"/>
      <c r="AA90" s="1569"/>
    </row>
    <row r="91" spans="1:27">
      <c r="A91" s="1547"/>
      <c r="B91" s="1569">
        <v>26</v>
      </c>
      <c r="C91" s="1569"/>
      <c r="D91" s="1569" t="s">
        <v>4788</v>
      </c>
      <c r="E91" s="1569"/>
      <c r="F91" s="1569"/>
      <c r="G91" s="2001">
        <v>308327</v>
      </c>
      <c r="H91" s="1569"/>
      <c r="I91" s="1569"/>
      <c r="J91" s="1569"/>
      <c r="K91" s="1569"/>
      <c r="L91" s="1569"/>
      <c r="M91" s="1569"/>
      <c r="N91" s="1569"/>
      <c r="O91" s="1569"/>
      <c r="P91" s="1569"/>
      <c r="Q91" s="1569"/>
      <c r="R91" s="1569"/>
      <c r="S91" s="1569"/>
      <c r="T91" s="1569"/>
      <c r="U91" s="1569"/>
      <c r="V91" s="1569"/>
      <c r="W91" s="1569"/>
      <c r="X91" s="1569"/>
      <c r="Y91" s="1569"/>
      <c r="Z91" s="1569"/>
      <c r="AA91" s="1569"/>
    </row>
    <row r="92" spans="1:27">
      <c r="A92" s="1547"/>
      <c r="B92" s="1569">
        <v>27</v>
      </c>
      <c r="C92" s="1569"/>
      <c r="D92" s="1569" t="s">
        <v>4789</v>
      </c>
      <c r="E92" s="1569"/>
      <c r="F92" s="1569"/>
      <c r="G92" s="2001">
        <v>889989</v>
      </c>
      <c r="H92" s="1569"/>
      <c r="I92" s="1569"/>
      <c r="J92" s="1569"/>
      <c r="K92" s="1569"/>
      <c r="L92" s="1569"/>
      <c r="M92" s="1569"/>
      <c r="N92" s="1569"/>
      <c r="O92" s="1569"/>
      <c r="P92" s="1569"/>
      <c r="Q92" s="1569"/>
      <c r="R92" s="1569"/>
      <c r="S92" s="1569"/>
      <c r="T92" s="1569"/>
      <c r="U92" s="1569"/>
      <c r="V92" s="1569"/>
      <c r="W92" s="1569"/>
      <c r="X92" s="1569"/>
      <c r="Y92" s="1569"/>
      <c r="Z92" s="1569"/>
      <c r="AA92" s="1569"/>
    </row>
    <row r="93" spans="1:27">
      <c r="A93" s="1547"/>
      <c r="B93" s="1569">
        <v>28</v>
      </c>
      <c r="C93" s="1569"/>
      <c r="D93" s="1569" t="s">
        <v>4790</v>
      </c>
      <c r="E93" s="1569"/>
      <c r="F93" s="1569"/>
      <c r="G93" s="2001">
        <v>758131</v>
      </c>
      <c r="H93" s="1569"/>
      <c r="I93" s="1569"/>
      <c r="J93" s="1569"/>
      <c r="K93" s="1569"/>
      <c r="L93" s="1569"/>
      <c r="M93" s="1569"/>
      <c r="N93" s="1569"/>
      <c r="O93" s="1569"/>
      <c r="P93" s="1569"/>
      <c r="Q93" s="1569"/>
      <c r="R93" s="1569"/>
      <c r="S93" s="1569"/>
      <c r="T93" s="1569"/>
      <c r="U93" s="1569"/>
      <c r="V93" s="1569"/>
      <c r="W93" s="1569"/>
      <c r="X93" s="1569"/>
      <c r="Y93" s="1569"/>
      <c r="Z93" s="1569"/>
      <c r="AA93" s="1569"/>
    </row>
    <row r="94" spans="1:27">
      <c r="A94" s="1547"/>
      <c r="B94" s="1569">
        <v>29</v>
      </c>
      <c r="C94" s="1569"/>
      <c r="D94" s="1569" t="s">
        <v>4791</v>
      </c>
      <c r="E94" s="1569"/>
      <c r="F94" s="1569"/>
      <c r="G94" s="2001">
        <v>4828302</v>
      </c>
      <c r="H94" s="1569"/>
      <c r="I94" s="1569"/>
      <c r="J94" s="1569"/>
      <c r="K94" s="1569"/>
      <c r="L94" s="1569"/>
      <c r="M94" s="1569"/>
      <c r="N94" s="1569"/>
      <c r="O94" s="1569"/>
      <c r="P94" s="1569"/>
      <c r="Q94" s="1569"/>
      <c r="R94" s="1569"/>
      <c r="S94" s="1569"/>
      <c r="T94" s="1569"/>
      <c r="U94" s="1569"/>
      <c r="V94" s="1569"/>
      <c r="W94" s="1569"/>
      <c r="X94" s="1569"/>
      <c r="Y94" s="1569"/>
      <c r="Z94" s="1569"/>
      <c r="AA94" s="1569"/>
    </row>
    <row r="95" spans="1:27">
      <c r="A95" s="1547"/>
      <c r="B95" s="1569">
        <v>30</v>
      </c>
      <c r="C95" s="1569"/>
      <c r="D95" s="1569" t="s">
        <v>4792</v>
      </c>
      <c r="E95" s="1569"/>
      <c r="F95" s="1569"/>
      <c r="G95" s="2001">
        <v>213084</v>
      </c>
      <c r="H95" s="1569"/>
      <c r="I95" s="1569"/>
      <c r="J95" s="1569"/>
      <c r="K95" s="1569"/>
      <c r="L95" s="1569"/>
      <c r="M95" s="1569"/>
      <c r="N95" s="1569"/>
      <c r="O95" s="1569"/>
      <c r="P95" s="1569"/>
      <c r="Q95" s="1569"/>
      <c r="R95" s="1569"/>
      <c r="S95" s="1569"/>
      <c r="T95" s="1569"/>
      <c r="U95" s="1569"/>
      <c r="V95" s="1569"/>
      <c r="W95" s="1569"/>
      <c r="X95" s="1569"/>
      <c r="Y95" s="1569"/>
      <c r="Z95" s="1569"/>
      <c r="AA95" s="1569"/>
    </row>
    <row r="96" spans="1:27">
      <c r="A96" s="1547"/>
      <c r="B96" s="1569">
        <v>31</v>
      </c>
      <c r="C96" s="1569"/>
      <c r="D96" s="1569" t="s">
        <v>4793</v>
      </c>
      <c r="E96" s="1569"/>
      <c r="F96" s="1569"/>
      <c r="G96" s="2001">
        <v>281327</v>
      </c>
      <c r="H96" s="1569"/>
      <c r="I96" s="1569"/>
      <c r="J96" s="1569"/>
      <c r="K96" s="1569"/>
      <c r="L96" s="1569"/>
      <c r="M96" s="1569"/>
      <c r="N96" s="1569"/>
      <c r="O96" s="1569"/>
      <c r="P96" s="1569"/>
      <c r="Q96" s="1569"/>
      <c r="R96" s="1569"/>
      <c r="S96" s="1569"/>
      <c r="T96" s="1569"/>
      <c r="U96" s="1569"/>
      <c r="V96" s="1569"/>
      <c r="W96" s="1569"/>
      <c r="X96" s="1569"/>
      <c r="Y96" s="1569"/>
      <c r="Z96" s="1569"/>
      <c r="AA96" s="1569"/>
    </row>
    <row r="97" spans="1:27">
      <c r="A97" s="1547"/>
      <c r="B97" s="1569">
        <v>32</v>
      </c>
      <c r="C97" s="1569"/>
      <c r="D97" s="1569" t="s">
        <v>4794</v>
      </c>
      <c r="E97" s="1569"/>
      <c r="F97" s="1569"/>
      <c r="G97" s="2001">
        <v>223119</v>
      </c>
      <c r="H97" s="1569"/>
      <c r="I97" s="1569"/>
      <c r="J97" s="1569"/>
      <c r="K97" s="1569"/>
      <c r="L97" s="1569"/>
      <c r="M97" s="1569"/>
      <c r="N97" s="1569"/>
      <c r="O97" s="1569"/>
      <c r="P97" s="1569"/>
      <c r="Q97" s="1569"/>
      <c r="R97" s="1569"/>
      <c r="S97" s="1569"/>
      <c r="T97" s="1569"/>
      <c r="U97" s="1569"/>
      <c r="V97" s="1569"/>
      <c r="W97" s="1569"/>
      <c r="X97" s="1569"/>
      <c r="Y97" s="1569"/>
      <c r="Z97" s="1569"/>
      <c r="AA97" s="1569"/>
    </row>
    <row r="98" spans="1:27">
      <c r="A98" s="1547"/>
      <c r="B98" s="1569">
        <v>33</v>
      </c>
      <c r="C98" s="1569"/>
      <c r="D98" s="1569" t="s">
        <v>4795</v>
      </c>
      <c r="E98" s="1569"/>
      <c r="F98" s="1569"/>
      <c r="G98" s="2001">
        <v>657304</v>
      </c>
      <c r="H98" s="1569"/>
      <c r="I98" s="1569"/>
      <c r="J98" s="1569"/>
      <c r="K98" s="1569"/>
      <c r="L98" s="1569"/>
      <c r="M98" s="1569"/>
      <c r="N98" s="1569"/>
      <c r="O98" s="1569"/>
      <c r="P98" s="1569"/>
      <c r="Q98" s="1569"/>
      <c r="R98" s="1569"/>
      <c r="S98" s="1569"/>
      <c r="T98" s="1569"/>
      <c r="U98" s="1569"/>
      <c r="V98" s="1569"/>
      <c r="W98" s="1569"/>
      <c r="X98" s="1569"/>
      <c r="Y98" s="1569"/>
      <c r="Z98" s="1569"/>
      <c r="AA98" s="1569"/>
    </row>
    <row r="99" spans="1:27">
      <c r="A99" s="1547"/>
      <c r="B99" s="1569">
        <v>34</v>
      </c>
      <c r="C99" s="1569"/>
      <c r="D99" s="1569" t="s">
        <v>4796</v>
      </c>
      <c r="E99" s="1569"/>
      <c r="F99" s="1569"/>
      <c r="G99" s="2001">
        <v>300991</v>
      </c>
      <c r="H99" s="1569"/>
      <c r="I99" s="1569"/>
      <c r="J99" s="1569"/>
      <c r="K99" s="1569"/>
      <c r="L99" s="1569"/>
      <c r="M99" s="1569"/>
      <c r="N99" s="1569"/>
      <c r="O99" s="1569"/>
      <c r="P99" s="1569"/>
      <c r="Q99" s="1569"/>
      <c r="R99" s="1569"/>
      <c r="S99" s="1569"/>
      <c r="T99" s="1569"/>
      <c r="U99" s="1569"/>
      <c r="V99" s="1569"/>
      <c r="W99" s="1569"/>
      <c r="X99" s="1569"/>
      <c r="Y99" s="1569"/>
      <c r="Z99" s="1569"/>
      <c r="AA99" s="1569"/>
    </row>
    <row r="100" spans="1:27">
      <c r="A100" s="1547"/>
      <c r="B100" s="1569">
        <v>35</v>
      </c>
      <c r="C100" s="1569"/>
      <c r="D100" s="1569" t="s">
        <v>4797</v>
      </c>
      <c r="E100" s="1569"/>
      <c r="F100" s="1569"/>
      <c r="G100" s="2001">
        <v>405628</v>
      </c>
      <c r="H100" s="1569"/>
      <c r="I100" s="1569"/>
      <c r="J100" s="1569"/>
      <c r="K100" s="1569"/>
      <c r="L100" s="1569"/>
      <c r="M100" s="1569"/>
      <c r="N100" s="1569"/>
      <c r="O100" s="1569"/>
      <c r="P100" s="1569"/>
      <c r="Q100" s="1569"/>
      <c r="R100" s="1569"/>
      <c r="S100" s="1569"/>
      <c r="T100" s="1569"/>
      <c r="U100" s="1569"/>
      <c r="V100" s="1569"/>
      <c r="W100" s="1569"/>
      <c r="X100" s="1569"/>
      <c r="Y100" s="1569"/>
      <c r="Z100" s="1569"/>
      <c r="AA100" s="1569"/>
    </row>
    <row r="101" spans="1:27">
      <c r="A101" s="1547"/>
      <c r="B101" s="1569">
        <v>36</v>
      </c>
      <c r="C101" s="1569"/>
      <c r="D101" s="1569" t="s">
        <v>4798</v>
      </c>
      <c r="E101" s="1569"/>
      <c r="F101" s="1569"/>
      <c r="G101" s="2001">
        <v>261868</v>
      </c>
      <c r="H101" s="1569"/>
      <c r="I101" s="1569"/>
      <c r="J101" s="1569"/>
      <c r="K101" s="1569"/>
      <c r="L101" s="1569"/>
      <c r="M101" s="1569"/>
      <c r="N101" s="1569"/>
      <c r="O101" s="1569"/>
      <c r="P101" s="1569"/>
      <c r="Q101" s="1569"/>
      <c r="R101" s="1569"/>
      <c r="S101" s="1569"/>
      <c r="T101" s="1569"/>
      <c r="U101" s="1569"/>
      <c r="V101" s="1569"/>
      <c r="W101" s="1569"/>
      <c r="X101" s="1569"/>
      <c r="Y101" s="1569"/>
      <c r="Z101" s="1569"/>
      <c r="AA101" s="1569"/>
    </row>
    <row r="102" spans="1:27">
      <c r="A102" s="1547"/>
      <c r="B102" s="1569">
        <v>37</v>
      </c>
      <c r="C102" s="1569"/>
      <c r="D102" s="1569" t="s">
        <v>4799</v>
      </c>
      <c r="E102" s="1569"/>
      <c r="F102" s="1569"/>
      <c r="G102" s="2001">
        <v>631332</v>
      </c>
      <c r="H102" s="1569"/>
      <c r="I102" s="1569"/>
      <c r="J102" s="1569"/>
      <c r="K102" s="1569"/>
      <c r="L102" s="1569"/>
      <c r="M102" s="1569"/>
      <c r="N102" s="1569"/>
      <c r="O102" s="1569"/>
      <c r="P102" s="1569"/>
      <c r="Q102" s="1569"/>
      <c r="R102" s="1569"/>
      <c r="S102" s="1569"/>
      <c r="T102" s="1569"/>
      <c r="U102" s="1569"/>
      <c r="V102" s="1569"/>
      <c r="W102" s="1569"/>
      <c r="X102" s="1569"/>
      <c r="Y102" s="1569"/>
      <c r="Z102" s="1569"/>
      <c r="AA102" s="1569"/>
    </row>
    <row r="103" spans="1:27">
      <c r="A103" s="1547"/>
      <c r="B103" s="1569">
        <v>38</v>
      </c>
      <c r="C103" s="1569"/>
      <c r="D103" s="1569" t="s">
        <v>4800</v>
      </c>
      <c r="E103" s="1569"/>
      <c r="F103" s="1569"/>
      <c r="G103" s="2001">
        <v>439905</v>
      </c>
      <c r="H103" s="1569"/>
      <c r="I103" s="1569"/>
      <c r="J103" s="1569"/>
      <c r="K103" s="1569"/>
      <c r="L103" s="1569"/>
      <c r="M103" s="1569"/>
      <c r="N103" s="1569"/>
      <c r="O103" s="1569"/>
      <c r="P103" s="1569"/>
      <c r="Q103" s="1569"/>
      <c r="R103" s="1569"/>
      <c r="S103" s="1569"/>
      <c r="T103" s="1569"/>
      <c r="U103" s="1569"/>
      <c r="V103" s="1569"/>
      <c r="W103" s="1569"/>
      <c r="X103" s="1569"/>
      <c r="Y103" s="1569"/>
      <c r="Z103" s="1569"/>
      <c r="AA103" s="1569"/>
    </row>
    <row r="104" spans="1:27">
      <c r="A104" s="1547"/>
      <c r="B104" s="1569">
        <v>39</v>
      </c>
      <c r="C104" s="1569"/>
      <c r="D104" s="1569" t="s">
        <v>4801</v>
      </c>
      <c r="E104" s="1569"/>
      <c r="F104" s="1569"/>
      <c r="G104" s="2001">
        <v>240162</v>
      </c>
      <c r="H104" s="1569"/>
      <c r="I104" s="1569"/>
      <c r="J104" s="1569"/>
      <c r="K104" s="1569"/>
      <c r="L104" s="1569"/>
      <c r="M104" s="1569"/>
      <c r="N104" s="1569"/>
      <c r="O104" s="1569"/>
      <c r="P104" s="1569"/>
      <c r="Q104" s="1569"/>
      <c r="R104" s="1569"/>
      <c r="S104" s="1569"/>
      <c r="T104" s="1569"/>
      <c r="U104" s="1569"/>
      <c r="V104" s="1569"/>
      <c r="W104" s="1569"/>
      <c r="X104" s="1569"/>
      <c r="Y104" s="1569"/>
      <c r="Z104" s="1569"/>
      <c r="AA104" s="1569"/>
    </row>
    <row r="105" spans="1:27">
      <c r="A105" s="1547"/>
      <c r="B105" s="1569">
        <v>40</v>
      </c>
      <c r="C105" s="1569"/>
      <c r="D105" s="1569" t="s">
        <v>4802</v>
      </c>
      <c r="E105" s="1569"/>
      <c r="F105" s="1569"/>
      <c r="G105" s="2001">
        <v>290945</v>
      </c>
      <c r="H105" s="1569"/>
      <c r="I105" s="1569"/>
      <c r="J105" s="1569"/>
      <c r="K105" s="1569"/>
      <c r="L105" s="1569"/>
      <c r="M105" s="1569"/>
      <c r="N105" s="1569"/>
      <c r="O105" s="1569"/>
      <c r="P105" s="1569"/>
      <c r="Q105" s="1569"/>
      <c r="R105" s="1569"/>
      <c r="S105" s="1569"/>
      <c r="T105" s="1569"/>
      <c r="U105" s="1569"/>
      <c r="V105" s="1569"/>
      <c r="W105" s="1569"/>
      <c r="X105" s="1569"/>
      <c r="Y105" s="1569"/>
      <c r="Z105" s="1569"/>
      <c r="AA105" s="1569"/>
    </row>
    <row r="106" spans="1:27">
      <c r="A106" s="1547"/>
      <c r="B106" s="1569">
        <v>41</v>
      </c>
      <c r="C106" s="1569"/>
      <c r="D106" s="1569" t="s">
        <v>4803</v>
      </c>
      <c r="E106" s="1569"/>
      <c r="F106" s="1569"/>
      <c r="G106" s="2001">
        <v>588383</v>
      </c>
      <c r="H106" s="1569"/>
      <c r="I106" s="1569"/>
      <c r="J106" s="1569"/>
      <c r="K106" s="1569"/>
      <c r="L106" s="1569"/>
      <c r="M106" s="1569"/>
      <c r="N106" s="1569"/>
      <c r="O106" s="1569"/>
      <c r="P106" s="1569"/>
      <c r="Q106" s="1569"/>
      <c r="R106" s="1569"/>
      <c r="S106" s="1569"/>
      <c r="T106" s="1569"/>
      <c r="U106" s="1569"/>
      <c r="V106" s="1569"/>
      <c r="W106" s="1569"/>
      <c r="X106" s="1569"/>
      <c r="Y106" s="1569"/>
      <c r="Z106" s="1569"/>
      <c r="AA106" s="1569"/>
    </row>
    <row r="107" spans="1:27">
      <c r="A107" s="1547"/>
      <c r="B107" s="1569">
        <v>42</v>
      </c>
      <c r="C107" s="1569"/>
      <c r="D107" s="1569" t="s">
        <v>4804</v>
      </c>
      <c r="E107" s="1569"/>
      <c r="F107" s="1569"/>
      <c r="G107" s="2001">
        <v>1018590</v>
      </c>
      <c r="H107" s="1569"/>
      <c r="I107" s="1569"/>
      <c r="J107" s="1569"/>
      <c r="K107" s="1569"/>
      <c r="L107" s="1569"/>
      <c r="M107" s="1569"/>
      <c r="N107" s="1569"/>
      <c r="O107" s="1569"/>
      <c r="P107" s="1569"/>
      <c r="Q107" s="1569"/>
      <c r="R107" s="1569"/>
      <c r="S107" s="1569"/>
      <c r="T107" s="1569"/>
      <c r="U107" s="1569"/>
      <c r="V107" s="1569"/>
      <c r="W107" s="1569"/>
      <c r="X107" s="1569"/>
      <c r="Y107" s="1569"/>
      <c r="Z107" s="1569"/>
      <c r="AA107" s="1569"/>
    </row>
    <row r="108" spans="1:27">
      <c r="A108" s="1547"/>
      <c r="B108" s="1569">
        <v>43</v>
      </c>
      <c r="C108" s="1569"/>
      <c r="D108" s="1569" t="s">
        <v>4805</v>
      </c>
      <c r="E108" s="1569"/>
      <c r="F108" s="1569"/>
      <c r="G108" s="2001">
        <v>1068929</v>
      </c>
      <c r="H108" s="1569"/>
      <c r="I108" s="1569"/>
      <c r="J108" s="1569"/>
      <c r="K108" s="1569"/>
      <c r="L108" s="1569"/>
      <c r="M108" s="1569"/>
      <c r="N108" s="1569"/>
      <c r="O108" s="1569"/>
      <c r="P108" s="1569"/>
      <c r="Q108" s="1569"/>
      <c r="R108" s="1569"/>
      <c r="S108" s="1569"/>
      <c r="T108" s="1569"/>
      <c r="U108" s="1569"/>
      <c r="V108" s="1569"/>
      <c r="W108" s="1569"/>
      <c r="X108" s="1569"/>
      <c r="Y108" s="1569"/>
      <c r="Z108" s="1569"/>
      <c r="AA108" s="1569"/>
    </row>
    <row r="109" spans="1:27">
      <c r="A109" s="1547"/>
      <c r="B109" s="1569">
        <v>44</v>
      </c>
      <c r="C109" s="1569"/>
      <c r="D109" s="1569" t="s">
        <v>4806</v>
      </c>
      <c r="E109" s="1569"/>
      <c r="F109" s="1569"/>
      <c r="G109" s="2001">
        <v>426593</v>
      </c>
      <c r="H109" s="1569"/>
      <c r="I109" s="1569"/>
      <c r="J109" s="1569"/>
      <c r="K109" s="1569"/>
      <c r="L109" s="1569"/>
      <c r="M109" s="1569"/>
      <c r="N109" s="1569"/>
      <c r="O109" s="1569"/>
      <c r="P109" s="1569"/>
      <c r="Q109" s="1569"/>
      <c r="R109" s="1569"/>
      <c r="S109" s="1569"/>
      <c r="T109" s="1569"/>
      <c r="U109" s="1569"/>
      <c r="V109" s="1569"/>
      <c r="W109" s="1569"/>
      <c r="X109" s="1569"/>
      <c r="Y109" s="1569"/>
      <c r="Z109" s="1569"/>
      <c r="AA109" s="1569"/>
    </row>
    <row r="110" spans="1:27">
      <c r="A110" s="1547"/>
      <c r="B110" s="1569">
        <v>45</v>
      </c>
      <c r="C110" s="1569"/>
      <c r="D110" s="1569" t="s">
        <v>4807</v>
      </c>
      <c r="E110" s="1569"/>
      <c r="F110" s="1569"/>
      <c r="G110" s="2001">
        <v>224022</v>
      </c>
      <c r="H110" s="1569"/>
      <c r="I110" s="1569"/>
      <c r="J110" s="1569"/>
      <c r="K110" s="1569"/>
      <c r="L110" s="1569"/>
      <c r="M110" s="1569"/>
      <c r="N110" s="1569"/>
      <c r="O110" s="1569"/>
      <c r="P110" s="1569"/>
      <c r="Q110" s="1569"/>
      <c r="R110" s="1569"/>
      <c r="S110" s="1569"/>
      <c r="T110" s="1569"/>
      <c r="U110" s="1569"/>
      <c r="V110" s="1569"/>
      <c r="W110" s="1569"/>
      <c r="X110" s="1569"/>
      <c r="Y110" s="1569"/>
      <c r="Z110" s="1569"/>
      <c r="AA110" s="1569"/>
    </row>
    <row r="111" spans="1:27">
      <c r="A111" s="1547"/>
      <c r="B111" s="1569">
        <v>46</v>
      </c>
      <c r="C111" s="1569"/>
      <c r="D111" s="1569" t="s">
        <v>4808</v>
      </c>
      <c r="E111" s="1569"/>
      <c r="F111" s="1569"/>
      <c r="G111" s="2001">
        <v>351450</v>
      </c>
      <c r="H111" s="1569"/>
      <c r="I111" s="1569"/>
      <c r="J111" s="1569"/>
      <c r="K111" s="1569"/>
      <c r="L111" s="1569"/>
      <c r="M111" s="1569"/>
      <c r="N111" s="1569"/>
      <c r="O111" s="1569"/>
      <c r="P111" s="1569"/>
      <c r="Q111" s="1569"/>
      <c r="R111" s="1569"/>
      <c r="S111" s="1569"/>
      <c r="T111" s="1569"/>
      <c r="U111" s="1569"/>
      <c r="V111" s="1569"/>
      <c r="W111" s="1569"/>
      <c r="X111" s="1569"/>
      <c r="Y111" s="1569"/>
      <c r="Z111" s="1569"/>
      <c r="AA111" s="1569"/>
    </row>
    <row r="112" spans="1:27">
      <c r="A112" s="1547"/>
      <c r="B112" s="1569">
        <v>47</v>
      </c>
      <c r="C112" s="1569"/>
      <c r="D112" s="1569" t="s">
        <v>4809</v>
      </c>
      <c r="E112" s="1569"/>
      <c r="F112" s="1569"/>
      <c r="G112" s="2001">
        <v>2019573</v>
      </c>
      <c r="H112" s="1569"/>
      <c r="I112" s="1569"/>
      <c r="J112" s="1569"/>
      <c r="K112" s="1569"/>
      <c r="L112" s="1569"/>
      <c r="M112" s="1569"/>
      <c r="N112" s="1569"/>
      <c r="O112" s="1569"/>
      <c r="P112" s="1569"/>
      <c r="Q112" s="1569"/>
      <c r="R112" s="1569"/>
      <c r="S112" s="1569"/>
      <c r="T112" s="1569"/>
      <c r="U112" s="1569"/>
      <c r="V112" s="1569"/>
      <c r="W112" s="1569"/>
      <c r="X112" s="1569"/>
      <c r="Y112" s="1569"/>
      <c r="Z112" s="1569"/>
      <c r="AA112" s="1569"/>
    </row>
    <row r="113" spans="1:27">
      <c r="A113" s="1547"/>
      <c r="B113" s="1569">
        <v>48</v>
      </c>
      <c r="C113" s="1569"/>
      <c r="D113" s="1569" t="s">
        <v>4810</v>
      </c>
      <c r="E113" s="1569"/>
      <c r="F113" s="1569"/>
      <c r="G113" s="2001">
        <v>496473</v>
      </c>
      <c r="H113" s="1569"/>
      <c r="I113" s="1569"/>
      <c r="J113" s="1569"/>
      <c r="K113" s="1569"/>
      <c r="L113" s="1569"/>
      <c r="M113" s="1569"/>
      <c r="N113" s="1569"/>
      <c r="O113" s="1569"/>
      <c r="P113" s="1569"/>
      <c r="Q113" s="1569"/>
      <c r="R113" s="1569"/>
      <c r="S113" s="1569"/>
      <c r="T113" s="1569"/>
      <c r="U113" s="1569"/>
      <c r="V113" s="1569"/>
      <c r="W113" s="1569"/>
      <c r="X113" s="1569"/>
      <c r="Y113" s="1569"/>
      <c r="Z113" s="1569"/>
      <c r="AA113" s="1569"/>
    </row>
    <row r="114" spans="1:27">
      <c r="A114" s="1547"/>
      <c r="B114" s="1569">
        <v>49</v>
      </c>
      <c r="C114" s="1569"/>
      <c r="D114" s="1569" t="s">
        <v>4811</v>
      </c>
      <c r="E114" s="1569"/>
      <c r="F114" s="1569"/>
      <c r="G114" s="2001">
        <v>407191</v>
      </c>
      <c r="H114" s="1569"/>
      <c r="I114" s="1569"/>
      <c r="J114" s="1569"/>
      <c r="K114" s="1569"/>
      <c r="L114" s="1569"/>
      <c r="M114" s="1569"/>
      <c r="N114" s="1569"/>
      <c r="O114" s="1569"/>
      <c r="P114" s="1569"/>
      <c r="Q114" s="1569"/>
      <c r="R114" s="1569"/>
      <c r="S114" s="1569"/>
      <c r="T114" s="1569"/>
      <c r="U114" s="1569"/>
      <c r="V114" s="1569"/>
      <c r="W114" s="1569"/>
      <c r="X114" s="1569"/>
      <c r="Y114" s="1569"/>
      <c r="Z114" s="1569"/>
      <c r="AA114" s="1569"/>
    </row>
    <row r="115" spans="1:27">
      <c r="A115" s="1547"/>
      <c r="B115" s="1569">
        <v>50</v>
      </c>
      <c r="C115" s="1569"/>
      <c r="D115" s="1569" t="s">
        <v>4812</v>
      </c>
      <c r="E115" s="1569"/>
      <c r="F115" s="1569"/>
      <c r="G115" s="2001">
        <v>234488</v>
      </c>
      <c r="H115" s="1569"/>
      <c r="I115" s="1569"/>
      <c r="J115" s="1569"/>
      <c r="K115" s="1569"/>
      <c r="L115" s="1569"/>
      <c r="M115" s="1569"/>
      <c r="N115" s="1569"/>
      <c r="O115" s="1569"/>
      <c r="P115" s="1569"/>
      <c r="Q115" s="1569"/>
      <c r="R115" s="1569"/>
      <c r="S115" s="1569"/>
      <c r="T115" s="1569"/>
      <c r="U115" s="1569"/>
      <c r="V115" s="1569"/>
      <c r="W115" s="1569"/>
      <c r="X115" s="1569"/>
      <c r="Y115" s="1569"/>
      <c r="Z115" s="1569"/>
      <c r="AA115" s="1569"/>
    </row>
    <row r="116" spans="1:27">
      <c r="A116" s="1547"/>
      <c r="B116" s="1569">
        <v>51</v>
      </c>
      <c r="C116" s="1569"/>
      <c r="D116" s="1569" t="s">
        <v>4813</v>
      </c>
      <c r="E116" s="1569"/>
      <c r="F116" s="1569"/>
      <c r="G116" s="2001">
        <v>1737325</v>
      </c>
      <c r="H116" s="1569"/>
      <c r="I116" s="1569"/>
      <c r="J116" s="1569"/>
      <c r="K116" s="1569"/>
      <c r="L116" s="1569"/>
      <c r="M116" s="1569"/>
      <c r="N116" s="1569"/>
      <c r="O116" s="1569"/>
      <c r="P116" s="1569"/>
      <c r="Q116" s="1569"/>
      <c r="R116" s="1569"/>
      <c r="S116" s="1569"/>
      <c r="T116" s="1569"/>
      <c r="U116" s="1569"/>
      <c r="V116" s="1569"/>
      <c r="W116" s="1569"/>
      <c r="X116" s="1569"/>
      <c r="Y116" s="1569"/>
      <c r="Z116" s="1569"/>
      <c r="AA116" s="1569"/>
    </row>
    <row r="117" spans="1:27">
      <c r="A117" s="1547"/>
      <c r="B117" s="1569">
        <v>52</v>
      </c>
      <c r="C117" s="1569"/>
      <c r="D117" s="1569" t="s">
        <v>4814</v>
      </c>
      <c r="E117" s="1569"/>
      <c r="F117" s="1569"/>
      <c r="G117" s="2001">
        <v>215389</v>
      </c>
      <c r="H117" s="1569"/>
      <c r="I117" s="1569"/>
      <c r="J117" s="1569"/>
      <c r="K117" s="1569"/>
      <c r="L117" s="1569"/>
      <c r="M117" s="1569"/>
      <c r="N117" s="1569"/>
      <c r="O117" s="1569"/>
      <c r="P117" s="1569"/>
      <c r="Q117" s="1569"/>
      <c r="R117" s="1569"/>
      <c r="S117" s="1569"/>
      <c r="T117" s="1569"/>
      <c r="U117" s="1569"/>
      <c r="V117" s="1569"/>
      <c r="W117" s="1569"/>
      <c r="X117" s="1569"/>
      <c r="Y117" s="1569"/>
      <c r="Z117" s="1569"/>
      <c r="AA117" s="1569"/>
    </row>
    <row r="118" spans="1:27">
      <c r="A118" s="1547"/>
      <c r="B118" s="1569">
        <v>53</v>
      </c>
      <c r="C118" s="1569"/>
      <c r="D118" s="1569" t="s">
        <v>4815</v>
      </c>
      <c r="E118" s="1569"/>
      <c r="F118" s="1569"/>
      <c r="G118" s="2001">
        <v>530458</v>
      </c>
      <c r="H118" s="1569"/>
      <c r="I118" s="1569"/>
      <c r="J118" s="1569"/>
      <c r="K118" s="1569"/>
      <c r="L118" s="1569"/>
      <c r="M118" s="1569"/>
      <c r="N118" s="1569"/>
      <c r="O118" s="1569"/>
      <c r="P118" s="1569"/>
      <c r="Q118" s="1569"/>
      <c r="R118" s="1569"/>
      <c r="S118" s="1569"/>
      <c r="T118" s="1569"/>
      <c r="U118" s="1569"/>
      <c r="V118" s="1569"/>
      <c r="W118" s="1569"/>
      <c r="X118" s="1569"/>
      <c r="Y118" s="1569"/>
      <c r="Z118" s="1569"/>
      <c r="AA118" s="1569"/>
    </row>
    <row r="119" spans="1:27" ht="15.75" thickBot="1">
      <c r="A119" s="1784"/>
      <c r="B119" s="1580">
        <v>54</v>
      </c>
      <c r="C119" s="2003"/>
      <c r="D119" s="2003" t="s">
        <v>4816</v>
      </c>
      <c r="E119" s="2003"/>
      <c r="F119" s="1580"/>
      <c r="G119" s="2010">
        <v>288275</v>
      </c>
      <c r="H119" s="1569"/>
      <c r="I119" s="1569"/>
      <c r="J119" s="1569"/>
      <c r="K119" s="1569"/>
      <c r="L119" s="1569"/>
      <c r="M119" s="1569"/>
      <c r="N119" s="1569"/>
      <c r="O119" s="1569"/>
      <c r="P119" s="1569"/>
      <c r="Q119" s="1569"/>
      <c r="R119" s="1569"/>
      <c r="S119" s="1569"/>
      <c r="T119" s="1569"/>
      <c r="U119" s="1569"/>
      <c r="V119" s="1569"/>
      <c r="W119" s="1569"/>
      <c r="X119" s="1569"/>
      <c r="Y119" s="1569"/>
      <c r="Z119" s="1569"/>
      <c r="AA119" s="1569"/>
    </row>
    <row r="120" spans="1:27">
      <c r="A120" s="1569"/>
      <c r="B120" s="1569"/>
      <c r="C120" s="1569"/>
      <c r="D120" s="1569"/>
      <c r="E120" s="1569"/>
      <c r="F120" s="1569"/>
      <c r="G120" s="1569"/>
      <c r="H120" s="1569"/>
      <c r="I120" s="1569"/>
      <c r="J120" s="1569"/>
      <c r="K120" s="1569"/>
      <c r="L120" s="1569"/>
      <c r="M120" s="1569"/>
      <c r="N120" s="1569"/>
      <c r="O120" s="1569"/>
      <c r="P120" s="1569"/>
      <c r="Q120" s="1569"/>
      <c r="R120" s="1569"/>
      <c r="S120" s="1569"/>
      <c r="T120" s="1569"/>
      <c r="U120" s="1569"/>
      <c r="V120" s="1569"/>
      <c r="W120" s="1569"/>
      <c r="X120" s="1569"/>
      <c r="Y120" s="1569"/>
      <c r="Z120" s="1569"/>
      <c r="AA120" s="1569"/>
    </row>
    <row r="121" spans="1:27" ht="15.75">
      <c r="A121" s="2496" t="s">
        <v>4606</v>
      </c>
      <c r="B121" s="2623"/>
      <c r="C121" s="2623"/>
      <c r="D121" s="2623"/>
      <c r="E121" s="2624"/>
      <c r="F121" s="2496"/>
      <c r="G121" s="1569"/>
      <c r="H121" s="1569"/>
      <c r="I121" s="1569"/>
      <c r="J121" s="1569"/>
      <c r="K121" s="1569"/>
      <c r="L121" s="1569"/>
      <c r="M121" s="1569"/>
      <c r="N121" s="1569"/>
      <c r="O121" s="1569"/>
      <c r="P121" s="1569"/>
      <c r="Q121" s="1569"/>
      <c r="R121" s="1569"/>
      <c r="S121" s="1569"/>
      <c r="T121" s="1569"/>
      <c r="U121" s="1569"/>
      <c r="V121" s="1569"/>
      <c r="W121" s="1569"/>
      <c r="X121" s="1569"/>
      <c r="Y121" s="1569"/>
      <c r="Z121" s="1569"/>
      <c r="AA121" s="1569"/>
    </row>
    <row r="122" spans="1:27">
      <c r="A122" s="1584" t="s">
        <v>1156</v>
      </c>
      <c r="B122" s="1584"/>
      <c r="C122" s="1584"/>
      <c r="D122" s="1584"/>
      <c r="E122" s="1584"/>
      <c r="F122" s="1584"/>
      <c r="G122" s="1584"/>
      <c r="H122" s="1569"/>
      <c r="I122" s="1569"/>
      <c r="J122" s="1569"/>
      <c r="K122" s="1569"/>
      <c r="L122" s="1569"/>
      <c r="M122" s="1569"/>
      <c r="N122" s="1569"/>
      <c r="O122" s="1569"/>
      <c r="P122" s="1569"/>
      <c r="Q122" s="1569"/>
      <c r="R122" s="1569"/>
      <c r="S122" s="1569"/>
      <c r="T122" s="1569"/>
      <c r="U122" s="1569"/>
      <c r="V122" s="1569"/>
      <c r="W122" s="1569"/>
      <c r="X122" s="1569"/>
      <c r="Y122" s="1569"/>
      <c r="Z122" s="1569"/>
      <c r="AA122" s="1569"/>
    </row>
    <row r="123" spans="1:27" ht="15.75" thickBot="1">
      <c r="A123" s="1569"/>
      <c r="B123" s="1569" t="str">
        <f>'Data Sheet'!$C$25</f>
        <v xml:space="preserve">Niagara Mohawk Power Corporation </v>
      </c>
      <c r="C123" s="1569"/>
      <c r="D123" s="1569"/>
      <c r="E123" s="1569"/>
      <c r="F123" s="2006" t="str">
        <f>'Data Sheet'!$C$40</f>
        <v>May 9, 2016</v>
      </c>
      <c r="G123" s="1569" t="str">
        <f>'Data Sheet'!$C$38</f>
        <v>December 31, 2015</v>
      </c>
      <c r="H123" s="1569"/>
      <c r="I123" s="1569"/>
      <c r="J123" s="1569"/>
      <c r="K123" s="1569"/>
      <c r="L123" s="1569"/>
      <c r="M123" s="1569"/>
      <c r="N123" s="1569"/>
      <c r="O123" s="1569"/>
      <c r="P123" s="1569"/>
      <c r="Q123" s="1569"/>
      <c r="R123" s="1569"/>
      <c r="S123" s="1569"/>
      <c r="T123" s="1569"/>
      <c r="U123" s="1569"/>
      <c r="V123" s="1569"/>
      <c r="W123" s="1569"/>
      <c r="X123" s="1569"/>
      <c r="Y123" s="1569"/>
      <c r="Z123" s="1569"/>
      <c r="AA123" s="1569"/>
    </row>
    <row r="124" spans="1:27">
      <c r="A124" s="1543"/>
      <c r="B124" s="1700"/>
      <c r="C124" s="1700"/>
      <c r="D124" s="1700"/>
      <c r="E124" s="1700"/>
      <c r="F124" s="1700"/>
      <c r="G124" s="1910"/>
      <c r="H124" s="1569"/>
      <c r="I124" s="1569"/>
      <c r="J124" s="1569"/>
      <c r="K124" s="1569"/>
      <c r="L124" s="1569"/>
      <c r="M124" s="1569"/>
      <c r="N124" s="1569"/>
      <c r="O124" s="1569"/>
      <c r="P124" s="1569"/>
      <c r="Q124" s="1569"/>
      <c r="R124" s="1569"/>
      <c r="S124" s="1569"/>
      <c r="T124" s="1569"/>
      <c r="U124" s="1569"/>
      <c r="V124" s="1569"/>
      <c r="W124" s="1569"/>
      <c r="X124" s="1569"/>
      <c r="Y124" s="1569"/>
      <c r="Z124" s="1569"/>
      <c r="AA124" s="1569"/>
    </row>
    <row r="125" spans="1:27" ht="15.75">
      <c r="A125" s="2007"/>
      <c r="B125" s="1584" t="s">
        <v>1143</v>
      </c>
      <c r="C125" s="1584"/>
      <c r="D125" s="1584"/>
      <c r="E125" s="1584"/>
      <c r="F125" s="1584"/>
      <c r="G125" s="2008"/>
      <c r="H125" s="1569"/>
      <c r="I125" s="1569"/>
      <c r="J125" s="1569"/>
      <c r="K125" s="1569"/>
      <c r="L125" s="1569"/>
      <c r="M125" s="1569"/>
      <c r="N125" s="1569"/>
      <c r="O125" s="1569"/>
      <c r="P125" s="1569"/>
      <c r="Q125" s="1569"/>
      <c r="R125" s="1569"/>
      <c r="S125" s="1569"/>
      <c r="T125" s="1569"/>
      <c r="U125" s="1569"/>
      <c r="V125" s="1569"/>
      <c r="W125" s="1569"/>
      <c r="X125" s="1569"/>
      <c r="Y125" s="1569"/>
      <c r="Z125" s="1569"/>
      <c r="AA125" s="1569"/>
    </row>
    <row r="126" spans="1:27">
      <c r="A126" s="1547"/>
      <c r="B126" s="1569"/>
      <c r="C126" s="1569"/>
      <c r="D126" s="1569"/>
      <c r="E126" s="1569"/>
      <c r="F126" s="1569"/>
      <c r="G126" s="1549"/>
      <c r="H126" s="1569"/>
      <c r="I126" s="1569"/>
      <c r="J126" s="1569"/>
      <c r="K126" s="1569"/>
      <c r="L126" s="1569"/>
      <c r="M126" s="1569"/>
      <c r="N126" s="1569"/>
      <c r="O126" s="1569"/>
      <c r="P126" s="1569"/>
      <c r="Q126" s="1569"/>
      <c r="R126" s="1569"/>
      <c r="S126" s="1569"/>
      <c r="T126" s="1569"/>
      <c r="U126" s="1569"/>
      <c r="V126" s="1569"/>
      <c r="W126" s="1569"/>
      <c r="X126" s="1569"/>
      <c r="Y126" s="1569"/>
      <c r="Z126" s="1569"/>
      <c r="AA126" s="1569"/>
    </row>
    <row r="127" spans="1:27">
      <c r="A127" s="1558"/>
      <c r="B127" s="1585">
        <v>55</v>
      </c>
      <c r="C127" s="1585"/>
      <c r="D127" s="1585" t="s">
        <v>4817</v>
      </c>
      <c r="E127" s="1585"/>
      <c r="F127" s="1585"/>
      <c r="G127" s="2009">
        <v>552965</v>
      </c>
      <c r="H127" s="1569"/>
      <c r="I127" s="1569"/>
      <c r="J127" s="1569"/>
      <c r="K127" s="1569"/>
      <c r="L127" s="1569"/>
      <c r="M127" s="1569"/>
      <c r="N127" s="1569"/>
      <c r="O127" s="1569"/>
      <c r="P127" s="1569"/>
      <c r="Q127" s="1569"/>
      <c r="R127" s="1569"/>
      <c r="S127" s="1569"/>
      <c r="T127" s="1569"/>
      <c r="U127" s="1569"/>
      <c r="V127" s="1569"/>
      <c r="W127" s="1569"/>
      <c r="X127" s="1569"/>
      <c r="Y127" s="1569"/>
      <c r="Z127" s="1569"/>
      <c r="AA127" s="1569"/>
    </row>
    <row r="128" spans="1:27">
      <c r="A128" s="1547"/>
      <c r="B128" s="1569">
        <v>56</v>
      </c>
      <c r="C128" s="1569"/>
      <c r="D128" s="1569" t="s">
        <v>4818</v>
      </c>
      <c r="E128" s="1569"/>
      <c r="F128" s="1569"/>
      <c r="G128" s="2001">
        <v>1679048</v>
      </c>
      <c r="H128" s="1569"/>
      <c r="I128" s="1569"/>
      <c r="J128" s="1569"/>
      <c r="K128" s="1569"/>
      <c r="L128" s="1569"/>
      <c r="M128" s="1569"/>
      <c r="N128" s="1569"/>
      <c r="O128" s="1569"/>
      <c r="P128" s="1569"/>
      <c r="Q128" s="1569"/>
      <c r="R128" s="1569"/>
      <c r="S128" s="1569"/>
      <c r="T128" s="1569"/>
      <c r="U128" s="1569"/>
      <c r="V128" s="1569"/>
      <c r="W128" s="1569"/>
      <c r="X128" s="1569"/>
      <c r="Y128" s="1569"/>
      <c r="Z128" s="1569"/>
      <c r="AA128" s="1569"/>
    </row>
    <row r="129" spans="1:27">
      <c r="A129" s="1547"/>
      <c r="B129" s="1569">
        <v>57</v>
      </c>
      <c r="C129" s="1569"/>
      <c r="D129" s="1569" t="s">
        <v>4819</v>
      </c>
      <c r="E129" s="1569"/>
      <c r="F129" s="1569"/>
      <c r="G129" s="2001">
        <v>600979</v>
      </c>
      <c r="H129" s="1569"/>
      <c r="I129" s="1569"/>
      <c r="J129" s="1569"/>
      <c r="K129" s="1569"/>
      <c r="L129" s="1569"/>
      <c r="M129" s="1569"/>
      <c r="N129" s="1569"/>
      <c r="O129" s="1569"/>
      <c r="P129" s="1569"/>
      <c r="Q129" s="1569"/>
      <c r="R129" s="1569"/>
      <c r="S129" s="1569"/>
      <c r="T129" s="1569"/>
      <c r="U129" s="1569"/>
      <c r="V129" s="1569"/>
      <c r="W129" s="1569"/>
      <c r="X129" s="1569"/>
      <c r="Y129" s="1569"/>
      <c r="Z129" s="1569"/>
      <c r="AA129" s="1569"/>
    </row>
    <row r="130" spans="1:27">
      <c r="A130" s="1547"/>
      <c r="B130" s="1569">
        <v>58</v>
      </c>
      <c r="C130" s="1569"/>
      <c r="D130" s="1569" t="s">
        <v>4820</v>
      </c>
      <c r="E130" s="1569"/>
      <c r="F130" s="1569"/>
      <c r="G130" s="2001">
        <v>213880</v>
      </c>
      <c r="H130" s="1569"/>
      <c r="I130" s="1569"/>
      <c r="J130" s="1569"/>
      <c r="K130" s="1569"/>
      <c r="L130" s="1569"/>
      <c r="M130" s="1569"/>
      <c r="N130" s="1569"/>
      <c r="O130" s="1569"/>
      <c r="P130" s="1569"/>
      <c r="Q130" s="1569"/>
      <c r="R130" s="1569"/>
      <c r="S130" s="1569"/>
      <c r="T130" s="1569"/>
      <c r="U130" s="1569"/>
      <c r="V130" s="1569"/>
      <c r="W130" s="1569"/>
      <c r="X130" s="1569"/>
      <c r="Y130" s="1569"/>
      <c r="Z130" s="1569"/>
      <c r="AA130" s="1569"/>
    </row>
    <row r="131" spans="1:27">
      <c r="A131" s="1547"/>
      <c r="B131" s="1569">
        <v>59</v>
      </c>
      <c r="C131" s="1569"/>
      <c r="D131" s="1569" t="s">
        <v>4821</v>
      </c>
      <c r="E131" s="1569"/>
      <c r="F131" s="1569"/>
      <c r="G131" s="2001">
        <v>1533164</v>
      </c>
      <c r="H131" s="1569"/>
      <c r="I131" s="1569"/>
      <c r="J131" s="1569"/>
      <c r="K131" s="1569"/>
      <c r="L131" s="1569"/>
      <c r="M131" s="1569"/>
      <c r="N131" s="1569"/>
      <c r="O131" s="1569"/>
      <c r="P131" s="1569"/>
      <c r="Q131" s="1569"/>
      <c r="R131" s="1569"/>
      <c r="S131" s="1569"/>
      <c r="T131" s="1569"/>
      <c r="U131" s="1569"/>
      <c r="V131" s="1569"/>
      <c r="W131" s="1569"/>
      <c r="X131" s="1569"/>
      <c r="Y131" s="1569"/>
      <c r="Z131" s="1569"/>
      <c r="AA131" s="1569"/>
    </row>
    <row r="132" spans="1:27">
      <c r="A132" s="1547"/>
      <c r="B132" s="1569">
        <v>60</v>
      </c>
      <c r="C132" s="1569"/>
      <c r="D132" s="1569" t="s">
        <v>4822</v>
      </c>
      <c r="E132" s="1569"/>
      <c r="F132" s="1569"/>
      <c r="G132" s="2001">
        <v>382785</v>
      </c>
      <c r="H132" s="1569"/>
      <c r="I132" s="1569"/>
      <c r="J132" s="1569"/>
      <c r="K132" s="1569"/>
      <c r="L132" s="1569"/>
      <c r="M132" s="1569"/>
      <c r="N132" s="1569"/>
      <c r="O132" s="1569"/>
      <c r="P132" s="1569"/>
      <c r="Q132" s="1569"/>
      <c r="R132" s="1569"/>
      <c r="S132" s="1569"/>
      <c r="T132" s="1569"/>
      <c r="U132" s="1569"/>
      <c r="V132" s="1569"/>
      <c r="W132" s="1569"/>
      <c r="X132" s="1569"/>
      <c r="Y132" s="1569"/>
      <c r="Z132" s="1569"/>
      <c r="AA132" s="1569"/>
    </row>
    <row r="133" spans="1:27">
      <c r="A133" s="1547"/>
      <c r="B133" s="1569">
        <v>61</v>
      </c>
      <c r="C133" s="1569"/>
      <c r="D133" s="1569" t="s">
        <v>4823</v>
      </c>
      <c r="E133" s="1569"/>
      <c r="F133" s="1569"/>
      <c r="G133" s="2001">
        <v>4298758</v>
      </c>
      <c r="H133" s="1569"/>
      <c r="I133" s="1569"/>
      <c r="J133" s="1569"/>
      <c r="K133" s="1569"/>
      <c r="L133" s="1569"/>
      <c r="M133" s="1569"/>
      <c r="N133" s="1569"/>
      <c r="O133" s="1569"/>
      <c r="P133" s="1569"/>
      <c r="Q133" s="1569"/>
      <c r="R133" s="1569"/>
      <c r="S133" s="1569"/>
      <c r="T133" s="1569"/>
      <c r="U133" s="1569"/>
      <c r="V133" s="1569"/>
      <c r="W133" s="1569"/>
      <c r="X133" s="1569"/>
      <c r="Y133" s="1569"/>
      <c r="Z133" s="1569"/>
      <c r="AA133" s="1569"/>
    </row>
    <row r="134" spans="1:27">
      <c r="A134" s="1547"/>
      <c r="B134" s="1569">
        <v>62</v>
      </c>
      <c r="C134" s="1569"/>
      <c r="D134" s="1569" t="s">
        <v>4824</v>
      </c>
      <c r="E134" s="1569"/>
      <c r="F134" s="1569"/>
      <c r="G134" s="2001">
        <v>1454017</v>
      </c>
      <c r="H134" s="1569"/>
      <c r="I134" s="1569"/>
      <c r="J134" s="1569"/>
      <c r="K134" s="1569"/>
      <c r="L134" s="1569"/>
      <c r="M134" s="1569"/>
      <c r="N134" s="1569"/>
      <c r="O134" s="1569"/>
      <c r="P134" s="1569"/>
      <c r="Q134" s="1569"/>
      <c r="R134" s="1569"/>
      <c r="S134" s="1569"/>
      <c r="T134" s="1569"/>
      <c r="U134" s="1569"/>
      <c r="V134" s="1569"/>
      <c r="W134" s="1569"/>
      <c r="X134" s="1569"/>
      <c r="Y134" s="1569"/>
      <c r="Z134" s="1569"/>
      <c r="AA134" s="1569"/>
    </row>
    <row r="135" spans="1:27">
      <c r="A135" s="1547"/>
      <c r="B135" s="1569">
        <v>63</v>
      </c>
      <c r="C135" s="1569"/>
      <c r="D135" s="1569" t="s">
        <v>4825</v>
      </c>
      <c r="E135" s="1569"/>
      <c r="F135" s="1569"/>
      <c r="G135" s="2001">
        <v>247702</v>
      </c>
      <c r="H135" s="1569"/>
      <c r="I135" s="1569"/>
      <c r="J135" s="1569"/>
      <c r="K135" s="1569"/>
      <c r="L135" s="1569"/>
      <c r="M135" s="1569"/>
      <c r="N135" s="1569"/>
      <c r="O135" s="1569"/>
      <c r="P135" s="1569"/>
      <c r="Q135" s="1569"/>
      <c r="R135" s="1569"/>
      <c r="S135" s="1569"/>
      <c r="T135" s="1569"/>
      <c r="U135" s="1569"/>
      <c r="V135" s="1569"/>
      <c r="W135" s="1569"/>
      <c r="X135" s="1569"/>
      <c r="Y135" s="1569"/>
      <c r="Z135" s="1569"/>
      <c r="AA135" s="1569"/>
    </row>
    <row r="136" spans="1:27">
      <c r="A136" s="1547"/>
      <c r="B136" s="1569">
        <v>64</v>
      </c>
      <c r="C136" s="1569"/>
      <c r="D136" s="1569" t="s">
        <v>4826</v>
      </c>
      <c r="E136" s="1563"/>
      <c r="F136" s="1563"/>
      <c r="G136" s="2001">
        <v>5876839</v>
      </c>
      <c r="H136" s="1569"/>
      <c r="I136" s="1569"/>
      <c r="J136" s="1569"/>
      <c r="K136" s="1569"/>
      <c r="L136" s="1569"/>
      <c r="M136" s="1569"/>
      <c r="N136" s="1569"/>
      <c r="O136" s="1569"/>
      <c r="P136" s="1569"/>
      <c r="Q136" s="1569"/>
      <c r="R136" s="1569"/>
      <c r="S136" s="1569"/>
      <c r="T136" s="1569"/>
      <c r="U136" s="1569"/>
      <c r="V136" s="1569"/>
      <c r="W136" s="1569"/>
      <c r="X136" s="1569"/>
      <c r="Y136" s="1569"/>
      <c r="Z136" s="1569"/>
      <c r="AA136" s="1569"/>
    </row>
    <row r="137" spans="1:27">
      <c r="A137" s="1547"/>
      <c r="B137" s="1569">
        <v>65</v>
      </c>
      <c r="C137" s="1569"/>
      <c r="D137" s="1569" t="s">
        <v>4827</v>
      </c>
      <c r="E137" s="1569"/>
      <c r="F137" s="1569"/>
      <c r="G137" s="2001">
        <v>3708550</v>
      </c>
      <c r="H137" s="1569"/>
      <c r="I137" s="1569"/>
      <c r="J137" s="1569"/>
      <c r="K137" s="1569"/>
      <c r="L137" s="1569"/>
      <c r="M137" s="1569"/>
      <c r="N137" s="1569"/>
      <c r="O137" s="1569"/>
      <c r="P137" s="1569"/>
      <c r="Q137" s="1569"/>
      <c r="R137" s="1569"/>
      <c r="S137" s="1569"/>
      <c r="T137" s="1569"/>
      <c r="U137" s="1569"/>
      <c r="V137" s="1569"/>
      <c r="W137" s="1569"/>
      <c r="X137" s="1569"/>
      <c r="Y137" s="1569"/>
      <c r="Z137" s="1569"/>
      <c r="AA137" s="1569"/>
    </row>
    <row r="138" spans="1:27">
      <c r="A138" s="1547"/>
      <c r="B138" s="1569">
        <v>66</v>
      </c>
      <c r="C138" s="1569"/>
      <c r="D138" s="1569" t="s">
        <v>4828</v>
      </c>
      <c r="E138" s="1569"/>
      <c r="F138" s="1569"/>
      <c r="G138" s="2001">
        <v>726017</v>
      </c>
      <c r="H138" s="1569"/>
      <c r="I138" s="1569"/>
      <c r="J138" s="1569"/>
      <c r="K138" s="1569"/>
      <c r="L138" s="1569"/>
      <c r="M138" s="1569"/>
      <c r="N138" s="1569"/>
      <c r="O138" s="1569"/>
      <c r="P138" s="1569"/>
      <c r="Q138" s="1569"/>
      <c r="R138" s="1569"/>
      <c r="S138" s="1569"/>
      <c r="T138" s="1569"/>
      <c r="U138" s="1569"/>
      <c r="V138" s="1569"/>
      <c r="W138" s="1569"/>
      <c r="X138" s="1569"/>
      <c r="Y138" s="1569"/>
      <c r="Z138" s="1569"/>
      <c r="AA138" s="1569"/>
    </row>
    <row r="139" spans="1:27">
      <c r="A139" s="1547"/>
      <c r="B139" s="1569">
        <v>67</v>
      </c>
      <c r="C139" s="1569"/>
      <c r="D139" s="1569" t="s">
        <v>4829</v>
      </c>
      <c r="E139" s="1569"/>
      <c r="F139" s="1569"/>
      <c r="G139" s="2001">
        <v>803092</v>
      </c>
      <c r="H139" s="1569"/>
      <c r="I139" s="1569"/>
      <c r="J139" s="1569"/>
      <c r="K139" s="1569"/>
      <c r="L139" s="1569"/>
      <c r="M139" s="1569"/>
      <c r="N139" s="1569"/>
      <c r="O139" s="1569"/>
      <c r="P139" s="1569"/>
      <c r="Q139" s="1569"/>
      <c r="R139" s="1569"/>
      <c r="S139" s="1569"/>
      <c r="T139" s="1569"/>
      <c r="U139" s="1569"/>
      <c r="V139" s="1569"/>
      <c r="W139" s="1569"/>
      <c r="X139" s="1569"/>
      <c r="Y139" s="1569"/>
      <c r="Z139" s="1569"/>
      <c r="AA139" s="1569"/>
    </row>
    <row r="140" spans="1:27">
      <c r="A140" s="1547"/>
      <c r="B140" s="1569">
        <v>68</v>
      </c>
      <c r="C140" s="1569"/>
      <c r="D140" s="1569" t="s">
        <v>4830</v>
      </c>
      <c r="E140" s="1569"/>
      <c r="F140" s="1569"/>
      <c r="G140" s="2001">
        <v>262451</v>
      </c>
      <c r="H140" s="1569"/>
      <c r="I140" s="1569"/>
      <c r="J140" s="1569"/>
      <c r="K140" s="1569"/>
      <c r="L140" s="1569"/>
      <c r="M140" s="1569"/>
      <c r="N140" s="1569"/>
      <c r="O140" s="1569"/>
      <c r="P140" s="1569"/>
      <c r="Q140" s="1569"/>
      <c r="R140" s="1569"/>
      <c r="S140" s="1569"/>
      <c r="T140" s="1569"/>
      <c r="U140" s="1569"/>
      <c r="V140" s="1569"/>
      <c r="W140" s="1569"/>
      <c r="X140" s="1569"/>
      <c r="Y140" s="1569"/>
      <c r="Z140" s="1569"/>
      <c r="AA140" s="1569"/>
    </row>
    <row r="141" spans="1:27">
      <c r="A141" s="1547"/>
      <c r="B141" s="1569">
        <v>69</v>
      </c>
      <c r="C141" s="1569"/>
      <c r="D141" s="1569" t="s">
        <v>4831</v>
      </c>
      <c r="E141" s="1569"/>
      <c r="F141" s="1569"/>
      <c r="G141" s="2001">
        <v>223856</v>
      </c>
      <c r="H141" s="1569"/>
      <c r="I141" s="1569"/>
      <c r="J141" s="1569"/>
      <c r="K141" s="1569"/>
      <c r="L141" s="1569"/>
      <c r="M141" s="1569"/>
      <c r="N141" s="1569"/>
      <c r="O141" s="1569"/>
      <c r="P141" s="1569"/>
      <c r="Q141" s="1569"/>
      <c r="R141" s="1569"/>
      <c r="S141" s="1569"/>
      <c r="T141" s="1569"/>
      <c r="U141" s="1569"/>
      <c r="V141" s="1569"/>
      <c r="W141" s="1569"/>
      <c r="X141" s="1569"/>
      <c r="Y141" s="1569"/>
      <c r="Z141" s="1569"/>
      <c r="AA141" s="1569"/>
    </row>
    <row r="142" spans="1:27">
      <c r="A142" s="1547"/>
      <c r="B142" s="1569">
        <v>70</v>
      </c>
      <c r="C142" s="1569"/>
      <c r="D142" s="1569" t="s">
        <v>4832</v>
      </c>
      <c r="E142" s="1569"/>
      <c r="F142" s="1569"/>
      <c r="G142" s="2001">
        <v>847728</v>
      </c>
      <c r="H142" s="1569"/>
      <c r="I142" s="1569"/>
      <c r="J142" s="1569"/>
      <c r="K142" s="1569"/>
      <c r="L142" s="1569"/>
      <c r="M142" s="1569"/>
      <c r="N142" s="1569"/>
      <c r="O142" s="1569"/>
      <c r="P142" s="1569"/>
      <c r="Q142" s="1569"/>
      <c r="R142" s="1569"/>
      <c r="S142" s="1569"/>
      <c r="T142" s="1569"/>
      <c r="U142" s="1569"/>
      <c r="V142" s="1569"/>
      <c r="W142" s="1569"/>
      <c r="X142" s="1569"/>
      <c r="Y142" s="1569"/>
      <c r="Z142" s="1569"/>
      <c r="AA142" s="1569"/>
    </row>
    <row r="143" spans="1:27">
      <c r="A143" s="1547"/>
      <c r="B143" s="1569">
        <v>71</v>
      </c>
      <c r="C143" s="1569"/>
      <c r="D143" s="1569" t="s">
        <v>4833</v>
      </c>
      <c r="E143" s="1569"/>
      <c r="F143" s="1569"/>
      <c r="G143" s="2001">
        <v>210186</v>
      </c>
      <c r="H143" s="1569"/>
      <c r="I143" s="1569"/>
      <c r="J143" s="1569"/>
      <c r="K143" s="1569"/>
      <c r="L143" s="1569"/>
      <c r="M143" s="1569"/>
      <c r="N143" s="1569"/>
      <c r="O143" s="1569"/>
      <c r="P143" s="1569"/>
      <c r="Q143" s="1569"/>
      <c r="R143" s="1569"/>
      <c r="S143" s="1569"/>
      <c r="T143" s="1569"/>
      <c r="U143" s="1569"/>
      <c r="V143" s="1569"/>
      <c r="W143" s="1569"/>
      <c r="X143" s="1569"/>
      <c r="Y143" s="1569"/>
      <c r="Z143" s="1569"/>
      <c r="AA143" s="1569"/>
    </row>
    <row r="144" spans="1:27">
      <c r="A144" s="1547"/>
      <c r="B144" s="1569">
        <v>72</v>
      </c>
      <c r="C144" s="1569"/>
      <c r="D144" s="1569" t="s">
        <v>4834</v>
      </c>
      <c r="E144" s="1569"/>
      <c r="F144" s="1569"/>
      <c r="G144" s="2001">
        <v>465968</v>
      </c>
      <c r="H144" s="1569"/>
      <c r="I144" s="1569"/>
      <c r="J144" s="1569"/>
      <c r="K144" s="1569"/>
      <c r="L144" s="1569"/>
      <c r="M144" s="1569"/>
      <c r="N144" s="1569"/>
      <c r="O144" s="1569"/>
      <c r="P144" s="1569"/>
      <c r="Q144" s="1569"/>
      <c r="R144" s="1569"/>
      <c r="S144" s="1569"/>
      <c r="T144" s="1569"/>
      <c r="U144" s="1569"/>
      <c r="V144" s="1569"/>
      <c r="W144" s="1569"/>
      <c r="X144" s="1569"/>
      <c r="Y144" s="1569"/>
      <c r="Z144" s="1569"/>
      <c r="AA144" s="1569"/>
    </row>
    <row r="145" spans="1:27">
      <c r="A145" s="1547"/>
      <c r="B145" s="1569">
        <v>73</v>
      </c>
      <c r="C145" s="1569"/>
      <c r="D145" s="1569" t="s">
        <v>4835</v>
      </c>
      <c r="E145" s="1569"/>
      <c r="F145" s="1569"/>
      <c r="G145" s="2001">
        <v>318388</v>
      </c>
      <c r="H145" s="1569"/>
      <c r="I145" s="1569"/>
      <c r="J145" s="1569"/>
      <c r="K145" s="1569"/>
      <c r="L145" s="1569"/>
      <c r="M145" s="1569"/>
      <c r="N145" s="1569"/>
      <c r="O145" s="1569"/>
      <c r="P145" s="1569"/>
      <c r="Q145" s="1569"/>
      <c r="R145" s="1569"/>
      <c r="S145" s="1569"/>
      <c r="T145" s="1569"/>
      <c r="U145" s="1569"/>
      <c r="V145" s="1569"/>
      <c r="W145" s="1569"/>
      <c r="X145" s="1569"/>
      <c r="Y145" s="1569"/>
      <c r="Z145" s="1569"/>
      <c r="AA145" s="1569"/>
    </row>
    <row r="146" spans="1:27">
      <c r="A146" s="1547"/>
      <c r="B146" s="1569">
        <v>74</v>
      </c>
      <c r="C146" s="1569"/>
      <c r="D146" s="1569" t="s">
        <v>4836</v>
      </c>
      <c r="E146" s="1569"/>
      <c r="F146" s="1569"/>
      <c r="G146" s="2001">
        <v>1459691</v>
      </c>
      <c r="H146" s="1569"/>
      <c r="I146" s="1569"/>
      <c r="J146" s="1569"/>
      <c r="K146" s="1569"/>
      <c r="L146" s="1569"/>
      <c r="M146" s="1569"/>
      <c r="N146" s="1569"/>
      <c r="O146" s="1569"/>
      <c r="P146" s="1569"/>
      <c r="Q146" s="1569"/>
      <c r="R146" s="1569"/>
      <c r="S146" s="1569"/>
      <c r="T146" s="1569"/>
      <c r="U146" s="1569"/>
      <c r="V146" s="1569"/>
      <c r="W146" s="1569"/>
      <c r="X146" s="1569"/>
      <c r="Y146" s="1569"/>
      <c r="Z146" s="1569"/>
      <c r="AA146" s="1569"/>
    </row>
    <row r="147" spans="1:27">
      <c r="A147" s="1547"/>
      <c r="B147" s="1569">
        <v>75</v>
      </c>
      <c r="C147" s="1569"/>
      <c r="D147" s="1569" t="s">
        <v>4837</v>
      </c>
      <c r="E147" s="1569"/>
      <c r="F147" s="1569"/>
      <c r="G147" s="2001">
        <v>259376</v>
      </c>
      <c r="H147" s="1569"/>
      <c r="I147" s="1569"/>
      <c r="J147" s="1569"/>
      <c r="K147" s="1569"/>
      <c r="L147" s="1569"/>
      <c r="M147" s="1569"/>
      <c r="N147" s="1569"/>
      <c r="O147" s="1569"/>
      <c r="P147" s="1569"/>
      <c r="Q147" s="1569"/>
      <c r="R147" s="1569"/>
      <c r="S147" s="1569"/>
      <c r="T147" s="1569"/>
      <c r="U147" s="1569"/>
      <c r="V147" s="1569"/>
      <c r="W147" s="1569"/>
      <c r="X147" s="1569"/>
      <c r="Y147" s="1569"/>
      <c r="Z147" s="1569"/>
      <c r="AA147" s="1569"/>
    </row>
    <row r="148" spans="1:27">
      <c r="A148" s="1547"/>
      <c r="B148" s="1569">
        <v>76</v>
      </c>
      <c r="C148" s="1569"/>
      <c r="D148" s="1569" t="s">
        <v>4838</v>
      </c>
      <c r="E148" s="1569"/>
      <c r="F148" s="1569"/>
      <c r="G148" s="2001">
        <v>2750643</v>
      </c>
      <c r="H148" s="1569"/>
      <c r="I148" s="1569"/>
      <c r="J148" s="1569"/>
      <c r="K148" s="1569"/>
      <c r="L148" s="1569"/>
      <c r="M148" s="1569"/>
      <c r="N148" s="1569"/>
      <c r="O148" s="1569"/>
      <c r="P148" s="1569"/>
      <c r="Q148" s="1569"/>
      <c r="R148" s="1569"/>
      <c r="S148" s="1569"/>
      <c r="T148" s="1569"/>
      <c r="U148" s="1569"/>
      <c r="V148" s="1569"/>
      <c r="W148" s="1569"/>
      <c r="X148" s="1569"/>
      <c r="Y148" s="1569"/>
      <c r="Z148" s="1569"/>
      <c r="AA148" s="1569"/>
    </row>
    <row r="149" spans="1:27">
      <c r="A149" s="1547"/>
      <c r="B149" s="1569">
        <v>77</v>
      </c>
      <c r="C149" s="1569"/>
      <c r="D149" s="1569" t="s">
        <v>4839</v>
      </c>
      <c r="E149" s="1569"/>
      <c r="F149" s="1569"/>
      <c r="G149" s="2001">
        <v>1471024</v>
      </c>
      <c r="H149" s="1569"/>
      <c r="I149" s="1569"/>
      <c r="J149" s="1569"/>
      <c r="K149" s="1569"/>
      <c r="L149" s="1569"/>
      <c r="M149" s="1569"/>
      <c r="N149" s="1569"/>
      <c r="O149" s="1569"/>
      <c r="P149" s="1569"/>
      <c r="Q149" s="1569"/>
      <c r="R149" s="1569"/>
      <c r="S149" s="1569"/>
      <c r="T149" s="1569"/>
      <c r="U149" s="1569"/>
      <c r="V149" s="1569"/>
      <c r="W149" s="1569"/>
      <c r="X149" s="1569"/>
      <c r="Y149" s="1569"/>
      <c r="Z149" s="1569"/>
      <c r="AA149" s="1569"/>
    </row>
    <row r="150" spans="1:27">
      <c r="A150" s="1547"/>
      <c r="B150" s="1569">
        <v>78</v>
      </c>
      <c r="C150" s="1569"/>
      <c r="D150" s="1569" t="s">
        <v>4840</v>
      </c>
      <c r="E150" s="1569"/>
      <c r="F150" s="1569"/>
      <c r="G150" s="2001">
        <v>2549248</v>
      </c>
      <c r="H150" s="1569"/>
      <c r="I150" s="1569"/>
      <c r="J150" s="1569"/>
      <c r="K150" s="1569"/>
      <c r="L150" s="1569"/>
      <c r="M150" s="1569"/>
      <c r="N150" s="1569"/>
      <c r="O150" s="1569"/>
      <c r="P150" s="1569"/>
      <c r="Q150" s="1569"/>
      <c r="R150" s="1569"/>
      <c r="S150" s="1569"/>
      <c r="T150" s="1569"/>
      <c r="U150" s="1569"/>
      <c r="V150" s="1569"/>
      <c r="W150" s="1569"/>
      <c r="X150" s="1569"/>
      <c r="Y150" s="1569"/>
      <c r="Z150" s="1569"/>
      <c r="AA150" s="1569"/>
    </row>
    <row r="151" spans="1:27">
      <c r="A151" s="1547"/>
      <c r="B151" s="1569">
        <v>79</v>
      </c>
      <c r="C151" s="1569"/>
      <c r="D151" s="1569" t="s">
        <v>4841</v>
      </c>
      <c r="E151" s="1569"/>
      <c r="F151" s="1569"/>
      <c r="G151" s="2001">
        <v>1195005</v>
      </c>
      <c r="H151" s="1569"/>
      <c r="I151" s="1569"/>
      <c r="J151" s="1569"/>
      <c r="K151" s="1569"/>
      <c r="L151" s="1569"/>
      <c r="M151" s="1569"/>
      <c r="N151" s="1569"/>
      <c r="O151" s="1569"/>
      <c r="P151" s="1569"/>
      <c r="Q151" s="1569"/>
      <c r="R151" s="1569"/>
      <c r="S151" s="1569"/>
      <c r="T151" s="1569"/>
      <c r="U151" s="1569"/>
      <c r="V151" s="1569"/>
      <c r="W151" s="1569"/>
      <c r="X151" s="1569"/>
      <c r="Y151" s="1569"/>
      <c r="Z151" s="1569"/>
      <c r="AA151" s="1569"/>
    </row>
    <row r="152" spans="1:27">
      <c r="A152" s="1547"/>
      <c r="B152" s="1569">
        <v>80</v>
      </c>
      <c r="C152" s="1569"/>
      <c r="D152" s="1569" t="s">
        <v>4842</v>
      </c>
      <c r="E152" s="1569"/>
      <c r="F152" s="1569"/>
      <c r="G152" s="2001">
        <v>873039</v>
      </c>
      <c r="H152" s="1569"/>
      <c r="I152" s="1569"/>
      <c r="J152" s="1569"/>
      <c r="K152" s="1569"/>
      <c r="L152" s="1569"/>
      <c r="M152" s="1569"/>
      <c r="N152" s="1569"/>
      <c r="O152" s="1569"/>
      <c r="P152" s="1569"/>
      <c r="Q152" s="1569"/>
      <c r="R152" s="1569"/>
      <c r="S152" s="1569"/>
      <c r="T152" s="1569"/>
      <c r="U152" s="1569"/>
      <c r="V152" s="1569"/>
      <c r="W152" s="1569"/>
      <c r="X152" s="1569"/>
      <c r="Y152" s="1569"/>
      <c r="Z152" s="1569"/>
      <c r="AA152" s="1569"/>
    </row>
    <row r="153" spans="1:27">
      <c r="A153" s="1547"/>
      <c r="B153" s="1569">
        <v>81</v>
      </c>
      <c r="C153" s="1569"/>
      <c r="D153" s="1569" t="s">
        <v>4843</v>
      </c>
      <c r="E153" s="1569"/>
      <c r="F153" s="1569"/>
      <c r="G153" s="2001">
        <v>432215</v>
      </c>
      <c r="H153" s="1569"/>
      <c r="I153" s="1569"/>
      <c r="J153" s="1569"/>
      <c r="K153" s="1569"/>
      <c r="L153" s="1569"/>
      <c r="M153" s="1569"/>
      <c r="N153" s="1569"/>
      <c r="O153" s="1569"/>
      <c r="P153" s="1569"/>
      <c r="Q153" s="1569"/>
      <c r="R153" s="1569"/>
      <c r="S153" s="1569"/>
      <c r="T153" s="1569"/>
      <c r="U153" s="1569"/>
      <c r="V153" s="1569"/>
      <c r="W153" s="1569"/>
      <c r="X153" s="1569"/>
      <c r="Y153" s="1569"/>
      <c r="Z153" s="1569"/>
      <c r="AA153" s="1569"/>
    </row>
    <row r="154" spans="1:27">
      <c r="A154" s="1547"/>
      <c r="B154" s="1569">
        <v>82</v>
      </c>
      <c r="C154" s="1569"/>
      <c r="D154" s="1569" t="s">
        <v>4844</v>
      </c>
      <c r="E154" s="1569"/>
      <c r="F154" s="1569"/>
      <c r="G154" s="2001">
        <v>1350839</v>
      </c>
      <c r="H154" s="1569"/>
      <c r="I154" s="1569"/>
      <c r="J154" s="1569"/>
      <c r="K154" s="1569"/>
      <c r="L154" s="1569"/>
      <c r="M154" s="1569"/>
      <c r="N154" s="1569"/>
      <c r="O154" s="1569"/>
      <c r="P154" s="1569"/>
      <c r="Q154" s="1569"/>
      <c r="R154" s="1569"/>
      <c r="S154" s="1569"/>
      <c r="T154" s="1569"/>
      <c r="U154" s="1569"/>
      <c r="V154" s="1569"/>
      <c r="W154" s="1569"/>
      <c r="X154" s="1569"/>
      <c r="Y154" s="1569"/>
      <c r="Z154" s="1569"/>
      <c r="AA154" s="1569"/>
    </row>
    <row r="155" spans="1:27">
      <c r="A155" s="1547"/>
      <c r="B155" s="1569">
        <v>83</v>
      </c>
      <c r="C155" s="1569"/>
      <c r="D155" s="1569" t="s">
        <v>4845</v>
      </c>
      <c r="E155" s="1569"/>
      <c r="F155" s="1569"/>
      <c r="G155" s="2001">
        <v>828563</v>
      </c>
      <c r="H155" s="1569"/>
      <c r="I155" s="1569"/>
      <c r="J155" s="1569"/>
      <c r="K155" s="1569"/>
      <c r="L155" s="1569"/>
      <c r="M155" s="1569"/>
      <c r="N155" s="1569"/>
      <c r="O155" s="1569"/>
      <c r="P155" s="1569"/>
      <c r="Q155" s="1569"/>
      <c r="R155" s="1569"/>
      <c r="S155" s="1569"/>
      <c r="T155" s="1569"/>
      <c r="U155" s="1569"/>
      <c r="V155" s="1569"/>
      <c r="W155" s="1569"/>
      <c r="X155" s="1569"/>
      <c r="Y155" s="1569"/>
      <c r="Z155" s="1569"/>
      <c r="AA155" s="1569"/>
    </row>
    <row r="156" spans="1:27" ht="15.75">
      <c r="A156" s="1547"/>
      <c r="B156" s="1569">
        <v>84</v>
      </c>
      <c r="C156" s="1569"/>
      <c r="D156" s="1569"/>
      <c r="E156" s="2005" t="s">
        <v>1153</v>
      </c>
      <c r="F156" s="1569"/>
      <c r="G156" s="2873">
        <f>SUM(G127:G155)+SUM(G68:G119)</f>
        <v>87519983</v>
      </c>
      <c r="H156" s="1569"/>
      <c r="I156" s="1569"/>
      <c r="J156" s="1569"/>
      <c r="K156" s="1569"/>
      <c r="L156" s="1569"/>
      <c r="M156" s="1569"/>
      <c r="N156" s="1569"/>
      <c r="O156" s="1569"/>
      <c r="P156" s="1569"/>
      <c r="Q156" s="1569"/>
      <c r="R156" s="1569"/>
      <c r="S156" s="1569"/>
      <c r="T156" s="1569"/>
      <c r="U156" s="1569"/>
      <c r="V156" s="1569"/>
      <c r="W156" s="1569"/>
      <c r="X156" s="1569"/>
      <c r="Y156" s="1569"/>
      <c r="Z156" s="1569"/>
      <c r="AA156" s="1569"/>
    </row>
    <row r="157" spans="1:27" ht="15.75">
      <c r="A157" s="1547"/>
      <c r="B157" s="1569">
        <v>85</v>
      </c>
      <c r="C157" s="1569"/>
      <c r="D157" s="2005" t="s">
        <v>1334</v>
      </c>
      <c r="E157" s="1569"/>
      <c r="F157" s="1569"/>
      <c r="G157" s="2001"/>
      <c r="H157" s="1569"/>
      <c r="I157" s="1569"/>
      <c r="J157" s="1569"/>
      <c r="K157" s="1569"/>
      <c r="L157" s="1569"/>
      <c r="M157" s="1569"/>
      <c r="N157" s="1569"/>
      <c r="O157" s="1569"/>
      <c r="P157" s="1569"/>
      <c r="Q157" s="1569"/>
      <c r="R157" s="1569"/>
      <c r="S157" s="1569"/>
      <c r="T157" s="1569"/>
      <c r="U157" s="1569"/>
      <c r="V157" s="1569"/>
      <c r="W157" s="1569"/>
      <c r="X157" s="1569"/>
      <c r="Y157" s="1569"/>
      <c r="Z157" s="1569"/>
      <c r="AA157" s="1569"/>
    </row>
    <row r="158" spans="1:27">
      <c r="A158" s="1547"/>
      <c r="B158" s="1569">
        <v>86</v>
      </c>
      <c r="C158" s="1569"/>
      <c r="D158" s="1569" t="s">
        <v>4846</v>
      </c>
      <c r="E158" s="1569"/>
      <c r="F158" s="1569"/>
      <c r="G158" s="2001">
        <v>322888</v>
      </c>
      <c r="H158" s="1569"/>
      <c r="I158" s="1569"/>
      <c r="J158" s="1569"/>
      <c r="K158" s="1569"/>
      <c r="L158" s="1569"/>
      <c r="M158" s="1569"/>
      <c r="N158" s="1569"/>
      <c r="O158" s="1569"/>
      <c r="P158" s="1569"/>
      <c r="Q158" s="1569"/>
      <c r="R158" s="1569"/>
      <c r="S158" s="1569"/>
      <c r="T158" s="1569"/>
      <c r="U158" s="1569"/>
      <c r="V158" s="1569"/>
      <c r="W158" s="1569"/>
      <c r="X158" s="1569"/>
      <c r="Y158" s="1569"/>
      <c r="Z158" s="1569"/>
      <c r="AA158" s="1569"/>
    </row>
    <row r="159" spans="1:27">
      <c r="A159" s="1547"/>
      <c r="B159" s="1569">
        <v>87</v>
      </c>
      <c r="C159" s="1569"/>
      <c r="D159" s="1569" t="s">
        <v>4847</v>
      </c>
      <c r="E159" s="1569"/>
      <c r="F159" s="1569"/>
      <c r="G159" s="2001">
        <v>461450</v>
      </c>
      <c r="H159" s="1569"/>
      <c r="I159" s="1569"/>
      <c r="J159" s="1569"/>
      <c r="K159" s="1569"/>
      <c r="L159" s="1569"/>
      <c r="M159" s="1569"/>
      <c r="N159" s="1569"/>
      <c r="O159" s="1569"/>
      <c r="P159" s="1569"/>
      <c r="Q159" s="1569"/>
      <c r="R159" s="1569"/>
      <c r="S159" s="1569"/>
      <c r="T159" s="1569"/>
      <c r="U159" s="1569"/>
      <c r="V159" s="1569"/>
      <c r="W159" s="1569"/>
      <c r="X159" s="1569"/>
      <c r="Y159" s="1569"/>
      <c r="Z159" s="1569"/>
      <c r="AA159" s="1569"/>
    </row>
    <row r="160" spans="1:27">
      <c r="A160" s="1547"/>
      <c r="B160" s="1569">
        <v>88</v>
      </c>
      <c r="C160" s="1569"/>
      <c r="D160" s="1569" t="s">
        <v>4848</v>
      </c>
      <c r="E160" s="1569"/>
      <c r="F160" s="1569"/>
      <c r="G160" s="2001">
        <v>438272</v>
      </c>
      <c r="H160" s="1569"/>
      <c r="I160" s="1569"/>
      <c r="J160" s="1569"/>
      <c r="K160" s="1569"/>
      <c r="L160" s="1569"/>
      <c r="M160" s="1569"/>
      <c r="N160" s="1569"/>
      <c r="O160" s="1569"/>
      <c r="P160" s="1569"/>
      <c r="Q160" s="1569"/>
      <c r="R160" s="1569"/>
      <c r="S160" s="1569"/>
      <c r="T160" s="1569"/>
      <c r="U160" s="1569"/>
      <c r="V160" s="1569"/>
      <c r="W160" s="1569"/>
      <c r="X160" s="1569"/>
      <c r="Y160" s="1569"/>
      <c r="Z160" s="1569"/>
      <c r="AA160" s="1569"/>
    </row>
    <row r="161" spans="1:27">
      <c r="A161" s="1547"/>
      <c r="B161" s="1569">
        <v>89</v>
      </c>
      <c r="C161" s="1569"/>
      <c r="D161" s="1569" t="s">
        <v>4849</v>
      </c>
      <c r="E161" s="1569"/>
      <c r="F161" s="1569"/>
      <c r="G161" s="2001">
        <v>893928</v>
      </c>
      <c r="H161" s="1569"/>
      <c r="I161" s="1569"/>
      <c r="J161" s="1569"/>
      <c r="K161" s="1569"/>
      <c r="L161" s="1569"/>
      <c r="M161" s="1569"/>
      <c r="N161" s="1569"/>
      <c r="O161" s="1569"/>
      <c r="P161" s="1569"/>
      <c r="Q161" s="1569"/>
      <c r="R161" s="1569"/>
      <c r="S161" s="1569"/>
      <c r="T161" s="1569"/>
      <c r="U161" s="1569"/>
      <c r="V161" s="1569"/>
      <c r="W161" s="1569"/>
      <c r="X161" s="1569"/>
      <c r="Y161" s="1569"/>
      <c r="Z161" s="1569"/>
      <c r="AA161" s="1569"/>
    </row>
    <row r="162" spans="1:27">
      <c r="A162" s="1547"/>
      <c r="B162" s="1569">
        <v>90</v>
      </c>
      <c r="C162" s="1569"/>
      <c r="D162" s="1569" t="s">
        <v>4850</v>
      </c>
      <c r="E162" s="1569"/>
      <c r="F162" s="1569"/>
      <c r="G162" s="2001">
        <v>564373</v>
      </c>
      <c r="H162" s="1569"/>
      <c r="I162" s="1569"/>
      <c r="J162" s="1569"/>
      <c r="K162" s="1569"/>
      <c r="L162" s="1569"/>
      <c r="M162" s="1569"/>
      <c r="N162" s="1569"/>
      <c r="O162" s="1569"/>
      <c r="P162" s="1569"/>
      <c r="Q162" s="1569"/>
      <c r="R162" s="1569"/>
      <c r="S162" s="1569"/>
      <c r="T162" s="1569"/>
      <c r="U162" s="1569"/>
      <c r="V162" s="1569"/>
      <c r="W162" s="1569"/>
      <c r="X162" s="1569"/>
      <c r="Y162" s="1569"/>
      <c r="Z162" s="1569"/>
      <c r="AA162" s="1569"/>
    </row>
    <row r="163" spans="1:27">
      <c r="A163" s="1547"/>
      <c r="B163" s="1569">
        <v>91</v>
      </c>
      <c r="C163" s="1569"/>
      <c r="D163" s="1569" t="s">
        <v>4851</v>
      </c>
      <c r="E163" s="1569"/>
      <c r="F163" s="1569"/>
      <c r="G163" s="2001">
        <v>675896</v>
      </c>
      <c r="H163" s="1569"/>
      <c r="I163" s="1569"/>
      <c r="J163" s="1569"/>
      <c r="K163" s="1569"/>
      <c r="L163" s="1569"/>
      <c r="M163" s="1569"/>
      <c r="N163" s="1569"/>
      <c r="O163" s="1569"/>
      <c r="P163" s="1569"/>
      <c r="Q163" s="1569"/>
      <c r="R163" s="1569"/>
      <c r="S163" s="1569"/>
      <c r="T163" s="1569"/>
      <c r="U163" s="1569"/>
      <c r="V163" s="1569"/>
      <c r="W163" s="1569"/>
      <c r="X163" s="1569"/>
      <c r="Y163" s="1569"/>
      <c r="Z163" s="1569"/>
      <c r="AA163" s="1569"/>
    </row>
    <row r="164" spans="1:27">
      <c r="A164" s="1547"/>
      <c r="B164" s="1569">
        <v>92</v>
      </c>
      <c r="C164" s="1569"/>
      <c r="D164" s="1569" t="s">
        <v>4852</v>
      </c>
      <c r="E164" s="1569"/>
      <c r="F164" s="1569"/>
      <c r="G164" s="2001">
        <v>2337417</v>
      </c>
      <c r="H164" s="1569"/>
      <c r="I164" s="1569"/>
      <c r="J164" s="1569"/>
      <c r="K164" s="1569"/>
      <c r="L164" s="1569"/>
      <c r="M164" s="1569"/>
      <c r="N164" s="1569"/>
      <c r="O164" s="1569"/>
      <c r="P164" s="1569"/>
      <c r="Q164" s="1569"/>
      <c r="R164" s="1569"/>
      <c r="S164" s="1569"/>
      <c r="T164" s="1569"/>
      <c r="U164" s="1569"/>
      <c r="V164" s="1569"/>
      <c r="W164" s="1569"/>
      <c r="X164" s="1569"/>
      <c r="Y164" s="1569"/>
      <c r="Z164" s="1569"/>
      <c r="AA164" s="1569"/>
    </row>
    <row r="165" spans="1:27">
      <c r="A165" s="1547"/>
      <c r="B165" s="1569">
        <v>93</v>
      </c>
      <c r="C165" s="1569"/>
      <c r="D165" s="1569" t="s">
        <v>4853</v>
      </c>
      <c r="E165" s="1569"/>
      <c r="F165" s="1569"/>
      <c r="G165" s="2001">
        <v>424755</v>
      </c>
      <c r="H165" s="1569"/>
      <c r="I165" s="1569"/>
      <c r="J165" s="1569"/>
      <c r="K165" s="1569"/>
      <c r="L165" s="1569"/>
      <c r="M165" s="1569"/>
      <c r="N165" s="1569"/>
      <c r="O165" s="1569"/>
      <c r="P165" s="1569"/>
      <c r="Q165" s="1569"/>
      <c r="R165" s="1569"/>
      <c r="S165" s="1569"/>
      <c r="T165" s="1569"/>
      <c r="U165" s="1569"/>
      <c r="V165" s="1569"/>
      <c r="W165" s="1569"/>
      <c r="X165" s="1569"/>
      <c r="Y165" s="1569"/>
      <c r="Z165" s="1569"/>
      <c r="AA165" s="1569"/>
    </row>
    <row r="166" spans="1:27">
      <c r="A166" s="1547"/>
      <c r="B166" s="1569">
        <v>94</v>
      </c>
      <c r="C166" s="1569"/>
      <c r="D166" s="1569" t="s">
        <v>4854</v>
      </c>
      <c r="E166" s="1569"/>
      <c r="F166" s="1569"/>
      <c r="G166" s="2001">
        <v>211715</v>
      </c>
      <c r="H166" s="1569"/>
      <c r="I166" s="1569"/>
      <c r="J166" s="1569"/>
      <c r="K166" s="1569"/>
      <c r="L166" s="1569"/>
      <c r="M166" s="1569"/>
      <c r="N166" s="1569"/>
      <c r="O166" s="1569"/>
      <c r="P166" s="1569"/>
      <c r="Q166" s="1569"/>
      <c r="R166" s="1569"/>
      <c r="S166" s="1569"/>
      <c r="T166" s="1569"/>
      <c r="U166" s="1569"/>
      <c r="V166" s="1569"/>
      <c r="W166" s="1569"/>
      <c r="X166" s="1569"/>
      <c r="Y166" s="1569"/>
      <c r="Z166" s="1569"/>
      <c r="AA166" s="1569"/>
    </row>
    <row r="167" spans="1:27">
      <c r="A167" s="1547"/>
      <c r="B167" s="1569">
        <v>95</v>
      </c>
      <c r="C167" s="1569"/>
      <c r="D167" s="1569" t="s">
        <v>4855</v>
      </c>
      <c r="E167" s="1569"/>
      <c r="F167" s="1569"/>
      <c r="G167" s="2001">
        <v>1514857</v>
      </c>
      <c r="H167" s="1569"/>
      <c r="I167" s="1569"/>
      <c r="J167" s="1569"/>
      <c r="K167" s="1569"/>
      <c r="L167" s="1569"/>
      <c r="M167" s="1569"/>
      <c r="N167" s="1569"/>
      <c r="O167" s="1569"/>
      <c r="P167" s="1569"/>
      <c r="Q167" s="1569"/>
      <c r="R167" s="1569"/>
      <c r="S167" s="1569"/>
      <c r="T167" s="1569"/>
      <c r="U167" s="1569"/>
      <c r="V167" s="1569"/>
      <c r="W167" s="1569"/>
      <c r="X167" s="1569"/>
      <c r="Y167" s="1569"/>
      <c r="Z167" s="1569"/>
      <c r="AA167" s="1569"/>
    </row>
    <row r="168" spans="1:27">
      <c r="A168" s="1547"/>
      <c r="B168" s="1569">
        <v>96</v>
      </c>
      <c r="C168" s="1569"/>
      <c r="D168" s="1569" t="s">
        <v>4856</v>
      </c>
      <c r="E168" s="1569"/>
      <c r="F168" s="1569"/>
      <c r="G168" s="2001">
        <v>1360917</v>
      </c>
      <c r="H168" s="1569"/>
      <c r="I168" s="1569"/>
      <c r="J168" s="1569"/>
      <c r="K168" s="1569"/>
      <c r="L168" s="1569"/>
      <c r="M168" s="1569"/>
      <c r="N168" s="1569"/>
      <c r="O168" s="1569"/>
      <c r="P168" s="1569"/>
      <c r="Q168" s="1569"/>
      <c r="R168" s="1569"/>
      <c r="S168" s="1569"/>
      <c r="T168" s="1569"/>
      <c r="U168" s="1569"/>
      <c r="V168" s="1569"/>
      <c r="W168" s="1569"/>
      <c r="X168" s="1569"/>
      <c r="Y168" s="1569"/>
      <c r="Z168" s="1569"/>
      <c r="AA168" s="1569"/>
    </row>
    <row r="169" spans="1:27">
      <c r="A169" s="1547"/>
      <c r="B169" s="1569">
        <v>97</v>
      </c>
      <c r="C169" s="1569"/>
      <c r="D169" s="1569" t="s">
        <v>4857</v>
      </c>
      <c r="E169" s="1569"/>
      <c r="F169" s="1569"/>
      <c r="G169" s="2001">
        <v>587615</v>
      </c>
      <c r="H169" s="1569"/>
      <c r="I169" s="1569"/>
      <c r="J169" s="1569"/>
      <c r="K169" s="1569"/>
      <c r="L169" s="1569"/>
      <c r="M169" s="1569"/>
      <c r="N169" s="1569"/>
      <c r="O169" s="1569"/>
      <c r="P169" s="1569"/>
      <c r="Q169" s="1569"/>
      <c r="R169" s="1569"/>
      <c r="S169" s="1569"/>
      <c r="T169" s="1569"/>
      <c r="U169" s="1569"/>
      <c r="V169" s="1569"/>
      <c r="W169" s="1569"/>
      <c r="X169" s="1569"/>
      <c r="Y169" s="1569"/>
      <c r="Z169" s="1569"/>
      <c r="AA169" s="1569"/>
    </row>
    <row r="170" spans="1:27">
      <c r="A170" s="1547"/>
      <c r="B170" s="1569">
        <v>98</v>
      </c>
      <c r="C170" s="1569"/>
      <c r="D170" s="1569" t="s">
        <v>4858</v>
      </c>
      <c r="E170" s="1569"/>
      <c r="F170" s="1569"/>
      <c r="G170" s="2001">
        <v>957416</v>
      </c>
      <c r="H170" s="1569"/>
      <c r="I170" s="1569"/>
      <c r="J170" s="1569"/>
      <c r="K170" s="1569"/>
      <c r="L170" s="1569"/>
      <c r="M170" s="1569"/>
      <c r="N170" s="1569"/>
      <c r="O170" s="1569"/>
      <c r="P170" s="1569"/>
      <c r="Q170" s="1569"/>
      <c r="R170" s="1569"/>
      <c r="S170" s="1569"/>
      <c r="T170" s="1569"/>
      <c r="U170" s="1569"/>
      <c r="V170" s="1569"/>
      <c r="W170" s="1569"/>
      <c r="X170" s="1569"/>
      <c r="Y170" s="1569"/>
      <c r="Z170" s="1569"/>
      <c r="AA170" s="1569"/>
    </row>
    <row r="171" spans="1:27">
      <c r="A171" s="1547"/>
      <c r="B171" s="1569">
        <v>99</v>
      </c>
      <c r="C171" s="1569"/>
      <c r="D171" s="1569" t="s">
        <v>4859</v>
      </c>
      <c r="E171" s="1569"/>
      <c r="F171" s="1569"/>
      <c r="G171" s="2001">
        <v>10402009</v>
      </c>
      <c r="H171" s="1569"/>
      <c r="I171" s="1569"/>
      <c r="J171" s="1569"/>
      <c r="K171" s="1569"/>
      <c r="L171" s="1569"/>
      <c r="M171" s="1569"/>
      <c r="N171" s="1569"/>
      <c r="O171" s="1569"/>
      <c r="P171" s="1569"/>
      <c r="Q171" s="1569"/>
      <c r="R171" s="1569"/>
      <c r="S171" s="1569"/>
      <c r="T171" s="1569"/>
      <c r="U171" s="1569"/>
      <c r="V171" s="1569"/>
      <c r="W171" s="1569"/>
      <c r="X171" s="1569"/>
      <c r="Y171" s="1569"/>
      <c r="Z171" s="1569"/>
      <c r="AA171" s="1569"/>
    </row>
    <row r="172" spans="1:27">
      <c r="A172" s="1547"/>
      <c r="B172" s="1569">
        <v>100</v>
      </c>
      <c r="C172" s="1569"/>
      <c r="D172" s="1569" t="s">
        <v>4860</v>
      </c>
      <c r="E172" s="1569"/>
      <c r="F172" s="1569"/>
      <c r="G172" s="2001">
        <v>1627370</v>
      </c>
      <c r="H172" s="1569"/>
      <c r="I172" s="1569"/>
      <c r="J172" s="1569"/>
      <c r="K172" s="1569"/>
      <c r="L172" s="1569"/>
      <c r="M172" s="1569"/>
      <c r="N172" s="1569"/>
      <c r="O172" s="1569"/>
      <c r="P172" s="1569"/>
      <c r="Q172" s="1569"/>
      <c r="R172" s="1569"/>
      <c r="S172" s="1569"/>
      <c r="T172" s="1569"/>
      <c r="U172" s="1569"/>
      <c r="V172" s="1569"/>
      <c r="W172" s="1569"/>
      <c r="X172" s="1569"/>
      <c r="Y172" s="1569"/>
      <c r="Z172" s="1569"/>
      <c r="AA172" s="1569"/>
    </row>
    <row r="173" spans="1:27">
      <c r="A173" s="1547"/>
      <c r="B173" s="1569">
        <v>101</v>
      </c>
      <c r="C173" s="1569"/>
      <c r="D173" s="1569" t="s">
        <v>4861</v>
      </c>
      <c r="E173" s="1569"/>
      <c r="F173" s="1569"/>
      <c r="G173" s="2001">
        <v>3120399</v>
      </c>
      <c r="H173" s="1569"/>
      <c r="I173" s="1569"/>
      <c r="J173" s="1569"/>
      <c r="K173" s="1569"/>
      <c r="L173" s="1569"/>
      <c r="M173" s="1569"/>
      <c r="N173" s="1569"/>
      <c r="O173" s="1569"/>
      <c r="P173" s="1569"/>
      <c r="Q173" s="1569"/>
      <c r="R173" s="1569"/>
      <c r="S173" s="1569"/>
      <c r="T173" s="1569"/>
      <c r="U173" s="1569"/>
      <c r="V173" s="1569"/>
      <c r="W173" s="1569"/>
      <c r="X173" s="1569"/>
      <c r="Y173" s="1569"/>
      <c r="Z173" s="1569"/>
      <c r="AA173" s="1569"/>
    </row>
    <row r="174" spans="1:27">
      <c r="A174" s="1547"/>
      <c r="B174" s="1569">
        <v>102</v>
      </c>
      <c r="C174" s="1569"/>
      <c r="D174" s="1569" t="s">
        <v>4862</v>
      </c>
      <c r="E174" s="1569"/>
      <c r="F174" s="1569"/>
      <c r="G174" s="2001">
        <v>3883606</v>
      </c>
      <c r="H174" s="1569"/>
      <c r="I174" s="1569"/>
      <c r="J174" s="1569"/>
      <c r="K174" s="1569"/>
      <c r="L174" s="1569"/>
      <c r="M174" s="1569"/>
      <c r="N174" s="1569"/>
      <c r="O174" s="1569"/>
      <c r="P174" s="1569"/>
      <c r="Q174" s="1569"/>
      <c r="R174" s="1569"/>
      <c r="S174" s="1569"/>
      <c r="T174" s="1569"/>
      <c r="U174" s="1569"/>
      <c r="V174" s="1569"/>
      <c r="W174" s="1569"/>
      <c r="X174" s="1569"/>
      <c r="Y174" s="1569"/>
      <c r="Z174" s="1569"/>
      <c r="AA174" s="1569"/>
    </row>
    <row r="175" spans="1:27">
      <c r="A175" s="1547"/>
      <c r="B175" s="1569">
        <v>103</v>
      </c>
      <c r="C175" s="1569"/>
      <c r="D175" s="1569" t="s">
        <v>4863</v>
      </c>
      <c r="E175" s="1569"/>
      <c r="F175" s="1569"/>
      <c r="G175" s="2001">
        <v>42947239</v>
      </c>
      <c r="H175" s="1569"/>
      <c r="I175" s="1569"/>
      <c r="J175" s="1569"/>
      <c r="K175" s="1569"/>
      <c r="L175" s="1569"/>
      <c r="M175" s="1569"/>
      <c r="N175" s="1569"/>
      <c r="O175" s="1569"/>
      <c r="P175" s="1569"/>
      <c r="Q175" s="1569"/>
      <c r="R175" s="1569"/>
      <c r="S175" s="1569"/>
      <c r="T175" s="1569"/>
      <c r="U175" s="1569"/>
      <c r="V175" s="1569"/>
      <c r="W175" s="1569"/>
      <c r="X175" s="1569"/>
      <c r="Y175" s="1569"/>
      <c r="Z175" s="1569"/>
      <c r="AA175" s="1569"/>
    </row>
    <row r="176" spans="1:27">
      <c r="A176" s="1547"/>
      <c r="B176" s="1569">
        <v>104</v>
      </c>
      <c r="C176" s="1569"/>
      <c r="D176" s="1569" t="s">
        <v>4864</v>
      </c>
      <c r="E176" s="1569"/>
      <c r="F176" s="1569"/>
      <c r="G176" s="2001">
        <v>2119247</v>
      </c>
      <c r="H176" s="1569"/>
      <c r="I176" s="1569"/>
      <c r="J176" s="1569"/>
      <c r="K176" s="1569"/>
      <c r="L176" s="1569"/>
      <c r="M176" s="1569"/>
      <c r="N176" s="1569"/>
      <c r="O176" s="1569"/>
      <c r="P176" s="1569"/>
      <c r="Q176" s="1569"/>
      <c r="R176" s="1569"/>
      <c r="S176" s="1569"/>
      <c r="T176" s="1569"/>
      <c r="U176" s="1569"/>
      <c r="V176" s="1569"/>
      <c r="W176" s="1569"/>
      <c r="X176" s="1569"/>
      <c r="Y176" s="1569"/>
      <c r="Z176" s="1569"/>
      <c r="AA176" s="1569"/>
    </row>
    <row r="177" spans="1:27">
      <c r="A177" s="1547"/>
      <c r="B177" s="1569">
        <v>105</v>
      </c>
      <c r="C177" s="1569"/>
      <c r="D177" s="1569" t="s">
        <v>4865</v>
      </c>
      <c r="E177" s="1569"/>
      <c r="F177" s="1569"/>
      <c r="G177" s="2001">
        <v>382539</v>
      </c>
      <c r="H177" s="1569"/>
      <c r="I177" s="1569"/>
      <c r="J177" s="1569"/>
      <c r="K177" s="1569"/>
      <c r="L177" s="1569"/>
      <c r="M177" s="1569"/>
      <c r="N177" s="1569"/>
      <c r="O177" s="1569"/>
      <c r="P177" s="1569"/>
      <c r="Q177" s="1569"/>
      <c r="R177" s="1569"/>
      <c r="S177" s="1569"/>
      <c r="T177" s="1569"/>
      <c r="U177" s="1569"/>
      <c r="V177" s="1569"/>
      <c r="W177" s="1569"/>
      <c r="X177" s="1569"/>
      <c r="Y177" s="1569"/>
      <c r="Z177" s="1569"/>
      <c r="AA177" s="1569"/>
    </row>
    <row r="178" spans="1:27">
      <c r="A178" s="1547"/>
      <c r="B178" s="1569">
        <v>106</v>
      </c>
      <c r="C178" s="1569"/>
      <c r="D178" s="1569" t="s">
        <v>4866</v>
      </c>
      <c r="E178" s="1569"/>
      <c r="F178" s="1569"/>
      <c r="G178" s="2001">
        <v>1155240</v>
      </c>
      <c r="H178" s="1569"/>
      <c r="I178" s="1569"/>
      <c r="J178" s="1569"/>
      <c r="K178" s="1569"/>
      <c r="L178" s="1569"/>
      <c r="M178" s="1569"/>
      <c r="N178" s="1569"/>
      <c r="O178" s="1569"/>
      <c r="P178" s="1569"/>
      <c r="Q178" s="1569"/>
      <c r="R178" s="1569"/>
      <c r="S178" s="1569"/>
      <c r="T178" s="1569"/>
      <c r="U178" s="1569"/>
      <c r="V178" s="1569"/>
      <c r="W178" s="1569"/>
      <c r="X178" s="1569"/>
      <c r="Y178" s="1569"/>
      <c r="Z178" s="1569"/>
      <c r="AA178" s="1569"/>
    </row>
    <row r="179" spans="1:27">
      <c r="A179" s="1547"/>
      <c r="B179" s="1569">
        <v>107</v>
      </c>
      <c r="C179" s="1569"/>
      <c r="D179" s="1569" t="s">
        <v>4867</v>
      </c>
      <c r="E179" s="1569"/>
      <c r="F179" s="1569"/>
      <c r="G179" s="2001">
        <v>2280333</v>
      </c>
      <c r="H179" s="1569"/>
      <c r="I179" s="1569"/>
      <c r="J179" s="1569"/>
      <c r="K179" s="1569"/>
      <c r="L179" s="1569"/>
      <c r="M179" s="1569"/>
      <c r="N179" s="1569"/>
      <c r="O179" s="1569"/>
      <c r="P179" s="1569"/>
      <c r="Q179" s="1569"/>
      <c r="R179" s="1569"/>
      <c r="S179" s="1569"/>
      <c r="T179" s="1569"/>
      <c r="U179" s="1569"/>
      <c r="V179" s="1569"/>
      <c r="W179" s="1569"/>
      <c r="X179" s="1569"/>
      <c r="Y179" s="1569"/>
      <c r="Z179" s="1569"/>
      <c r="AA179" s="1569"/>
    </row>
    <row r="180" spans="1:27" ht="15.75" thickBot="1">
      <c r="A180" s="1784"/>
      <c r="B180" s="1580">
        <v>108</v>
      </c>
      <c r="C180" s="2003"/>
      <c r="D180" s="2003" t="s">
        <v>4868</v>
      </c>
      <c r="E180" s="2003"/>
      <c r="F180" s="1580"/>
      <c r="G180" s="2010">
        <v>1625605</v>
      </c>
      <c r="H180" s="1569"/>
      <c r="I180" s="1569"/>
      <c r="J180" s="1569"/>
      <c r="K180" s="1569"/>
      <c r="L180" s="1569"/>
      <c r="M180" s="1569"/>
      <c r="N180" s="1569"/>
      <c r="O180" s="1569"/>
      <c r="P180" s="1569"/>
      <c r="Q180" s="1569"/>
      <c r="R180" s="1569"/>
      <c r="S180" s="1569"/>
      <c r="T180" s="1569"/>
      <c r="U180" s="1569"/>
      <c r="V180" s="1569"/>
      <c r="W180" s="1569"/>
      <c r="X180" s="1569"/>
      <c r="Y180" s="1569"/>
      <c r="Z180" s="1569"/>
      <c r="AA180" s="1569"/>
    </row>
    <row r="181" spans="1:27">
      <c r="A181" s="1569"/>
      <c r="B181" s="1569"/>
      <c r="C181" s="1569"/>
      <c r="D181" s="1569"/>
      <c r="E181" s="1569"/>
      <c r="F181" s="1569"/>
      <c r="G181" s="1569"/>
      <c r="H181" s="1569"/>
      <c r="I181" s="1569"/>
      <c r="J181" s="1569"/>
      <c r="K181" s="1569"/>
      <c r="L181" s="1569"/>
      <c r="M181" s="1569"/>
      <c r="N181" s="1569"/>
      <c r="O181" s="1569"/>
      <c r="P181" s="1569"/>
      <c r="Q181" s="1569"/>
      <c r="R181" s="1569"/>
      <c r="S181" s="1569"/>
      <c r="T181" s="1569"/>
      <c r="U181" s="1569"/>
      <c r="V181" s="1569"/>
      <c r="W181" s="1569"/>
      <c r="X181" s="1569"/>
      <c r="Y181" s="1569"/>
      <c r="Z181" s="1569"/>
      <c r="AA181" s="1569"/>
    </row>
    <row r="182" spans="1:27" ht="15.75">
      <c r="A182" s="2496" t="s">
        <v>4606</v>
      </c>
      <c r="B182" s="2623"/>
      <c r="C182" s="2623"/>
      <c r="D182" s="2623"/>
      <c r="E182" s="2624"/>
      <c r="F182" s="2496"/>
      <c r="G182" s="1569"/>
      <c r="H182" s="1569"/>
      <c r="I182" s="1569"/>
      <c r="J182" s="1569"/>
      <c r="K182" s="1569"/>
      <c r="L182" s="1569"/>
      <c r="M182" s="1569"/>
      <c r="N182" s="1569"/>
      <c r="O182" s="1569"/>
      <c r="P182" s="1569"/>
      <c r="Q182" s="1569"/>
      <c r="R182" s="1569"/>
      <c r="S182" s="1569"/>
      <c r="T182" s="1569"/>
      <c r="U182" s="1569"/>
      <c r="V182" s="1569"/>
      <c r="W182" s="1569"/>
      <c r="X182" s="1569"/>
      <c r="Y182" s="1569"/>
      <c r="Z182" s="1569"/>
      <c r="AA182" s="1569"/>
    </row>
    <row r="183" spans="1:27">
      <c r="A183" s="1584" t="s">
        <v>1157</v>
      </c>
      <c r="B183" s="1584"/>
      <c r="C183" s="1584"/>
      <c r="D183" s="1584"/>
      <c r="E183" s="1584"/>
      <c r="F183" s="1584"/>
      <c r="G183" s="1584"/>
      <c r="H183" s="1569"/>
      <c r="I183" s="1569"/>
      <c r="J183" s="1569"/>
      <c r="K183" s="1569"/>
      <c r="L183" s="1569"/>
      <c r="M183" s="1569"/>
      <c r="N183" s="1569"/>
      <c r="O183" s="1569"/>
      <c r="P183" s="1569"/>
      <c r="Q183" s="1569"/>
      <c r="R183" s="1569"/>
      <c r="S183" s="1569"/>
      <c r="T183" s="1569"/>
      <c r="U183" s="1569"/>
      <c r="V183" s="1569"/>
      <c r="W183" s="1569"/>
      <c r="X183" s="1569"/>
      <c r="Y183" s="1569"/>
      <c r="Z183" s="1569"/>
      <c r="AA183" s="1569"/>
    </row>
    <row r="184" spans="1:27" ht="15.75" thickBot="1">
      <c r="A184" s="1569"/>
      <c r="B184" s="1569" t="str">
        <f>'Data Sheet'!$C$25</f>
        <v xml:space="preserve">Niagara Mohawk Power Corporation </v>
      </c>
      <c r="C184" s="1569"/>
      <c r="D184" s="1569"/>
      <c r="E184" s="1569"/>
      <c r="F184" s="2006" t="str">
        <f>'Data Sheet'!$C$40</f>
        <v>May 9, 2016</v>
      </c>
      <c r="G184" s="1569" t="str">
        <f>'Data Sheet'!$C$38</f>
        <v>December 31, 2015</v>
      </c>
      <c r="H184" s="1569"/>
      <c r="I184" s="1569"/>
      <c r="J184" s="1569"/>
      <c r="K184" s="1569"/>
      <c r="L184" s="1569"/>
      <c r="M184" s="1569"/>
      <c r="N184" s="1569"/>
      <c r="O184" s="1569"/>
      <c r="P184" s="1569"/>
      <c r="Q184" s="1569"/>
      <c r="R184" s="1569"/>
      <c r="S184" s="1569"/>
      <c r="T184" s="1569"/>
      <c r="U184" s="1569"/>
      <c r="V184" s="1569"/>
      <c r="W184" s="1569"/>
      <c r="X184" s="1569"/>
      <c r="Y184" s="1569"/>
      <c r="Z184" s="1569"/>
      <c r="AA184" s="1569"/>
    </row>
    <row r="185" spans="1:27">
      <c r="A185" s="1543"/>
      <c r="B185" s="1700"/>
      <c r="C185" s="1700"/>
      <c r="D185" s="1700"/>
      <c r="E185" s="1700"/>
      <c r="F185" s="1700"/>
      <c r="G185" s="1910"/>
      <c r="H185" s="1569"/>
      <c r="I185" s="1569"/>
      <c r="J185" s="1569"/>
      <c r="K185" s="1569"/>
      <c r="L185" s="1569"/>
      <c r="M185" s="1569"/>
      <c r="N185" s="1569"/>
      <c r="O185" s="1569"/>
      <c r="P185" s="1569"/>
      <c r="Q185" s="1569"/>
      <c r="R185" s="1569"/>
      <c r="S185" s="1569"/>
      <c r="T185" s="1569"/>
      <c r="U185" s="1569"/>
      <c r="V185" s="1569"/>
      <c r="W185" s="1569"/>
      <c r="X185" s="1569"/>
      <c r="Y185" s="1569"/>
      <c r="Z185" s="1569"/>
      <c r="AA185" s="1569"/>
    </row>
    <row r="186" spans="1:27" ht="15.75">
      <c r="A186" s="2007"/>
      <c r="B186" s="1584" t="s">
        <v>1143</v>
      </c>
      <c r="C186" s="1584"/>
      <c r="D186" s="1584"/>
      <c r="E186" s="1584"/>
      <c r="F186" s="1584"/>
      <c r="G186" s="2008"/>
      <c r="H186" s="1569"/>
      <c r="I186" s="1569"/>
      <c r="J186" s="1569"/>
      <c r="K186" s="1569"/>
      <c r="L186" s="1569"/>
      <c r="M186" s="1569"/>
      <c r="N186" s="1569"/>
      <c r="O186" s="1569"/>
      <c r="P186" s="1569"/>
      <c r="Q186" s="1569"/>
      <c r="R186" s="1569"/>
      <c r="S186" s="1569"/>
      <c r="T186" s="1569"/>
      <c r="U186" s="1569"/>
      <c r="V186" s="1569"/>
      <c r="W186" s="1569"/>
      <c r="X186" s="1569"/>
      <c r="Y186" s="1569"/>
      <c r="Z186" s="1569"/>
      <c r="AA186" s="1569"/>
    </row>
    <row r="187" spans="1:27">
      <c r="A187" s="1547"/>
      <c r="B187" s="1569"/>
      <c r="C187" s="1569"/>
      <c r="D187" s="1569"/>
      <c r="E187" s="1569"/>
      <c r="F187" s="1569"/>
      <c r="G187" s="1549"/>
      <c r="H187" s="1569"/>
      <c r="I187" s="1569"/>
      <c r="J187" s="1569"/>
      <c r="K187" s="1569"/>
      <c r="L187" s="1569"/>
      <c r="M187" s="1569"/>
      <c r="N187" s="1569"/>
      <c r="O187" s="1569"/>
      <c r="P187" s="1569"/>
      <c r="Q187" s="1569"/>
      <c r="R187" s="1569"/>
      <c r="S187" s="1569"/>
      <c r="T187" s="1569"/>
      <c r="U187" s="1569"/>
      <c r="V187" s="1569"/>
      <c r="W187" s="1569"/>
      <c r="X187" s="1569"/>
      <c r="Y187" s="1569"/>
      <c r="Z187" s="1569"/>
      <c r="AA187" s="1569"/>
    </row>
    <row r="188" spans="1:27">
      <c r="A188" s="1558"/>
      <c r="B188" s="1585">
        <v>109</v>
      </c>
      <c r="C188" s="1585"/>
      <c r="D188" s="1585" t="s">
        <v>4869</v>
      </c>
      <c r="E188" s="1585"/>
      <c r="F188" s="1585"/>
      <c r="G188" s="2009">
        <v>5538093</v>
      </c>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row>
    <row r="189" spans="1:27">
      <c r="A189" s="1547"/>
      <c r="B189" s="1569">
        <v>110</v>
      </c>
      <c r="C189" s="1569"/>
      <c r="D189" s="1569" t="s">
        <v>4870</v>
      </c>
      <c r="E189" s="1569"/>
      <c r="F189" s="1569"/>
      <c r="G189" s="2001">
        <v>523782</v>
      </c>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row>
    <row r="190" spans="1:27">
      <c r="A190" s="1547"/>
      <c r="B190" s="1569">
        <v>111</v>
      </c>
      <c r="C190" s="1569"/>
      <c r="D190" s="1569" t="s">
        <v>4871</v>
      </c>
      <c r="E190" s="1569"/>
      <c r="F190" s="1569"/>
      <c r="G190" s="2001">
        <v>222090</v>
      </c>
      <c r="H190" s="1569"/>
      <c r="I190" s="1569"/>
      <c r="J190" s="1569"/>
      <c r="K190" s="1569"/>
      <c r="L190" s="1569"/>
      <c r="M190" s="1569"/>
      <c r="N190" s="1569"/>
      <c r="O190" s="1569"/>
      <c r="P190" s="1569"/>
      <c r="Q190" s="1569"/>
      <c r="R190" s="1569"/>
      <c r="S190" s="1569"/>
      <c r="T190" s="1569"/>
      <c r="U190" s="1569"/>
      <c r="V190" s="1569"/>
      <c r="W190" s="1569"/>
      <c r="X190" s="1569"/>
      <c r="Y190" s="1569"/>
      <c r="Z190" s="1569"/>
      <c r="AA190" s="1569"/>
    </row>
    <row r="191" spans="1:27">
      <c r="A191" s="1547"/>
      <c r="B191" s="1569">
        <v>112</v>
      </c>
      <c r="C191" s="1569"/>
      <c r="D191" s="1569" t="s">
        <v>4872</v>
      </c>
      <c r="E191" s="1569"/>
      <c r="F191" s="1569"/>
      <c r="G191" s="2001">
        <v>3977316</v>
      </c>
      <c r="H191" s="1569"/>
      <c r="I191" s="1569"/>
      <c r="J191" s="1569"/>
      <c r="K191" s="1569"/>
      <c r="L191" s="1569"/>
      <c r="M191" s="1569"/>
      <c r="N191" s="1569"/>
      <c r="O191" s="1569"/>
      <c r="P191" s="1569"/>
      <c r="Q191" s="1569"/>
      <c r="R191" s="1569"/>
      <c r="S191" s="1569"/>
      <c r="T191" s="1569"/>
      <c r="U191" s="1569"/>
      <c r="V191" s="1569"/>
      <c r="W191" s="1569"/>
      <c r="X191" s="1569"/>
      <c r="Y191" s="1569"/>
      <c r="Z191" s="1569"/>
      <c r="AA191" s="1569"/>
    </row>
    <row r="192" spans="1:27">
      <c r="A192" s="1547"/>
      <c r="B192" s="1569">
        <v>113</v>
      </c>
      <c r="C192" s="1569"/>
      <c r="D192" s="1569" t="s">
        <v>4873</v>
      </c>
      <c r="E192" s="1569"/>
      <c r="F192" s="1569"/>
      <c r="G192" s="2001">
        <v>368769</v>
      </c>
      <c r="H192" s="1569"/>
      <c r="I192" s="1569"/>
      <c r="J192" s="1569"/>
      <c r="K192" s="1569"/>
      <c r="L192" s="1569"/>
      <c r="M192" s="1569"/>
      <c r="N192" s="1569"/>
      <c r="O192" s="1569"/>
      <c r="P192" s="1569"/>
      <c r="Q192" s="1569"/>
      <c r="R192" s="1569"/>
      <c r="S192" s="1569"/>
      <c r="T192" s="1569"/>
      <c r="U192" s="1569"/>
      <c r="V192" s="1569"/>
      <c r="W192" s="1569"/>
      <c r="X192" s="1569"/>
      <c r="Y192" s="1569"/>
      <c r="Z192" s="1569"/>
      <c r="AA192" s="1569"/>
    </row>
    <row r="193" spans="1:25">
      <c r="A193" s="1547"/>
      <c r="B193" s="1569">
        <v>114</v>
      </c>
      <c r="C193" s="1569"/>
      <c r="D193" s="1569" t="s">
        <v>4874</v>
      </c>
      <c r="E193" s="1569"/>
      <c r="F193" s="1569"/>
      <c r="G193" s="2001">
        <v>795185</v>
      </c>
      <c r="H193" s="1569"/>
      <c r="I193" s="1569"/>
      <c r="J193" s="1569"/>
      <c r="K193" s="1569"/>
      <c r="L193" s="1569"/>
      <c r="M193" s="1569"/>
      <c r="N193" s="1569"/>
      <c r="O193" s="1569"/>
      <c r="P193" s="1569"/>
      <c r="Q193" s="1569"/>
      <c r="R193" s="1569"/>
      <c r="S193" s="1569"/>
      <c r="T193" s="1569"/>
      <c r="U193" s="1569"/>
      <c r="V193" s="1569"/>
      <c r="W193" s="1569"/>
      <c r="X193" s="1569"/>
      <c r="Y193" s="1569"/>
    </row>
    <row r="194" spans="1:25">
      <c r="A194" s="1547"/>
      <c r="B194" s="1569">
        <v>115</v>
      </c>
      <c r="C194" s="1569"/>
      <c r="D194" s="1569" t="s">
        <v>4875</v>
      </c>
      <c r="E194" s="1569"/>
      <c r="F194" s="1569"/>
      <c r="G194" s="2001">
        <v>1257892</v>
      </c>
      <c r="H194" s="1569"/>
      <c r="I194" s="1569"/>
      <c r="J194" s="1569"/>
      <c r="K194" s="1569"/>
      <c r="L194" s="1569"/>
      <c r="M194" s="1569"/>
      <c r="N194" s="1569"/>
      <c r="O194" s="1569"/>
      <c r="P194" s="1569"/>
      <c r="Q194" s="1569"/>
      <c r="R194" s="1569"/>
      <c r="S194" s="1569"/>
      <c r="T194" s="1569"/>
      <c r="U194" s="1569"/>
      <c r="V194" s="1569"/>
      <c r="W194" s="1569"/>
      <c r="X194" s="1569"/>
      <c r="Y194" s="1569"/>
    </row>
    <row r="195" spans="1:25">
      <c r="A195" s="1547"/>
      <c r="B195" s="1569">
        <v>116</v>
      </c>
      <c r="C195" s="1569"/>
      <c r="D195" s="1569" t="s">
        <v>4876</v>
      </c>
      <c r="E195" s="1569"/>
      <c r="F195" s="1569"/>
      <c r="G195" s="2001">
        <v>2058862</v>
      </c>
      <c r="H195" s="1569"/>
      <c r="I195" s="1569"/>
      <c r="J195" s="1569"/>
      <c r="K195" s="1569"/>
      <c r="L195" s="1569"/>
      <c r="M195" s="1569"/>
      <c r="N195" s="1569"/>
      <c r="O195" s="1569"/>
      <c r="P195" s="1569"/>
      <c r="Q195" s="1569"/>
      <c r="R195" s="1569"/>
      <c r="S195" s="1569"/>
      <c r="T195" s="1569"/>
      <c r="U195" s="1569"/>
      <c r="V195" s="1569"/>
      <c r="W195" s="1569"/>
      <c r="X195" s="1569"/>
      <c r="Y195" s="1569"/>
    </row>
    <row r="196" spans="1:25">
      <c r="A196" s="1547"/>
      <c r="B196" s="1569">
        <v>117</v>
      </c>
      <c r="C196" s="1569"/>
      <c r="D196" s="1569" t="s">
        <v>4877</v>
      </c>
      <c r="E196" s="1569"/>
      <c r="F196" s="1569"/>
      <c r="G196" s="2001">
        <v>11771647</v>
      </c>
      <c r="H196" s="1569"/>
      <c r="I196" s="1569"/>
      <c r="J196" s="1569"/>
      <c r="K196" s="1569"/>
      <c r="L196" s="1569"/>
      <c r="M196" s="1569"/>
      <c r="N196" s="1569"/>
      <c r="O196" s="1569"/>
      <c r="P196" s="1569"/>
      <c r="Q196" s="1569"/>
      <c r="R196" s="1569"/>
      <c r="S196" s="1569"/>
      <c r="T196" s="1569"/>
      <c r="U196" s="1569"/>
      <c r="V196" s="1569"/>
      <c r="W196" s="1569"/>
      <c r="X196" s="1569"/>
      <c r="Y196" s="1569"/>
    </row>
    <row r="197" spans="1:25">
      <c r="A197" s="1547"/>
      <c r="B197" s="1569">
        <v>118</v>
      </c>
      <c r="C197" s="1563"/>
      <c r="D197" s="1569" t="s">
        <v>4878</v>
      </c>
      <c r="E197" s="1563"/>
      <c r="F197" s="1563"/>
      <c r="G197" s="2001">
        <v>661307</v>
      </c>
      <c r="H197" s="1569"/>
      <c r="I197" s="1569"/>
      <c r="J197" s="1569"/>
      <c r="K197" s="1569"/>
      <c r="L197" s="1569"/>
      <c r="M197" s="1569"/>
      <c r="N197" s="1569"/>
      <c r="O197" s="1569"/>
      <c r="P197" s="1569"/>
      <c r="Q197" s="1569"/>
      <c r="R197" s="1569"/>
      <c r="S197" s="1569"/>
      <c r="T197" s="1569"/>
      <c r="U197" s="1569"/>
      <c r="V197" s="1569"/>
      <c r="W197" s="1569"/>
      <c r="X197" s="1569"/>
      <c r="Y197" s="1569"/>
    </row>
    <row r="198" spans="1:25">
      <c r="A198" s="1547"/>
      <c r="B198" s="1569">
        <v>119</v>
      </c>
      <c r="C198" s="1569"/>
      <c r="D198" s="1569" t="s">
        <v>4879</v>
      </c>
      <c r="E198" s="1569"/>
      <c r="F198" s="1569"/>
      <c r="G198" s="2001">
        <v>488768</v>
      </c>
      <c r="H198" s="1569"/>
      <c r="I198" s="1569"/>
      <c r="J198" s="1569"/>
      <c r="K198" s="1569"/>
      <c r="L198" s="1569"/>
      <c r="M198" s="1569"/>
      <c r="N198" s="1569"/>
      <c r="O198" s="1569"/>
      <c r="P198" s="1569"/>
      <c r="Q198" s="1569"/>
      <c r="R198" s="1569"/>
      <c r="S198" s="1569"/>
      <c r="T198" s="1569"/>
      <c r="U198" s="1569"/>
      <c r="V198" s="1569"/>
      <c r="W198" s="1569"/>
      <c r="X198" s="1569"/>
      <c r="Y198" s="1569"/>
    </row>
    <row r="199" spans="1:25">
      <c r="A199" s="1547"/>
      <c r="B199" s="1569">
        <v>120</v>
      </c>
      <c r="C199" s="1569"/>
      <c r="D199" s="1569" t="s">
        <v>4880</v>
      </c>
      <c r="E199" s="1569"/>
      <c r="F199" s="1569"/>
      <c r="G199" s="2001">
        <v>5671735</v>
      </c>
      <c r="H199" s="1569"/>
      <c r="I199" s="1569"/>
      <c r="J199" s="1569"/>
      <c r="K199" s="1569"/>
      <c r="L199" s="1569"/>
      <c r="M199" s="1569"/>
      <c r="N199" s="1569"/>
      <c r="O199" s="1569"/>
      <c r="P199" s="1569"/>
      <c r="Q199" s="1569"/>
      <c r="R199" s="1569"/>
      <c r="S199" s="1569"/>
      <c r="T199" s="1569"/>
      <c r="U199" s="1569"/>
      <c r="V199" s="1569"/>
      <c r="W199" s="1569"/>
      <c r="X199" s="1569"/>
      <c r="Y199" s="1569"/>
    </row>
    <row r="200" spans="1:25">
      <c r="A200" s="1547"/>
      <c r="B200" s="1569">
        <v>121</v>
      </c>
      <c r="C200" s="1569"/>
      <c r="D200" s="1569" t="s">
        <v>4881</v>
      </c>
      <c r="E200" s="1569"/>
      <c r="F200" s="1569"/>
      <c r="G200" s="2001">
        <v>268956</v>
      </c>
      <c r="H200" s="1569"/>
      <c r="I200" s="1569"/>
      <c r="J200" s="1569"/>
      <c r="K200" s="1569"/>
      <c r="L200" s="1569"/>
      <c r="M200" s="1569"/>
      <c r="N200" s="1569"/>
      <c r="O200" s="1569"/>
      <c r="P200" s="1569"/>
      <c r="Q200" s="1569"/>
      <c r="R200" s="1569"/>
      <c r="S200" s="1569"/>
      <c r="T200" s="1569"/>
      <c r="U200" s="1569"/>
      <c r="V200" s="1569"/>
      <c r="W200" s="1569"/>
      <c r="X200" s="1569"/>
      <c r="Y200" s="1569"/>
    </row>
    <row r="201" spans="1:25">
      <c r="A201" s="1547"/>
      <c r="B201" s="1569">
        <v>122</v>
      </c>
      <c r="C201" s="1569"/>
      <c r="D201" s="1569" t="s">
        <v>4882</v>
      </c>
      <c r="E201" s="1569"/>
      <c r="F201" s="1569"/>
      <c r="G201" s="2001">
        <v>283138</v>
      </c>
      <c r="H201" s="1569"/>
      <c r="I201" s="1569"/>
      <c r="J201" s="1569"/>
      <c r="K201" s="1569"/>
      <c r="L201" s="1569"/>
      <c r="M201" s="1569"/>
      <c r="N201" s="1569"/>
      <c r="O201" s="1569"/>
      <c r="P201" s="1569"/>
      <c r="Q201" s="1569"/>
      <c r="R201" s="1569"/>
      <c r="S201" s="1569"/>
      <c r="T201" s="1569"/>
      <c r="U201" s="1569"/>
      <c r="V201" s="1569"/>
      <c r="W201" s="1569"/>
      <c r="X201" s="1569"/>
      <c r="Y201" s="1569"/>
    </row>
    <row r="202" spans="1:25">
      <c r="A202" s="1547"/>
      <c r="B202" s="1569">
        <v>123</v>
      </c>
      <c r="C202" s="1569"/>
      <c r="D202" s="1569" t="s">
        <v>4883</v>
      </c>
      <c r="E202" s="1569"/>
      <c r="F202" s="1569"/>
      <c r="G202" s="2001">
        <v>274831</v>
      </c>
      <c r="H202" s="1569"/>
      <c r="I202" s="1569"/>
      <c r="J202" s="1569"/>
      <c r="K202" s="1569"/>
      <c r="L202" s="1569"/>
      <c r="M202" s="1569"/>
      <c r="N202" s="1569"/>
      <c r="O202" s="1569"/>
      <c r="P202" s="1569"/>
      <c r="Q202" s="1569"/>
      <c r="R202" s="1569"/>
      <c r="S202" s="1569"/>
      <c r="T202" s="1569"/>
      <c r="U202" s="1569"/>
      <c r="V202" s="1569"/>
      <c r="W202" s="1569"/>
      <c r="X202" s="1569"/>
      <c r="Y202" s="1569"/>
    </row>
    <row r="203" spans="1:25">
      <c r="A203" s="1547"/>
      <c r="B203" s="1569">
        <v>124</v>
      </c>
      <c r="C203" s="1569"/>
      <c r="D203" s="1569" t="s">
        <v>4884</v>
      </c>
      <c r="E203" s="1569"/>
      <c r="F203" s="1569"/>
      <c r="G203" s="2001">
        <v>213525</v>
      </c>
      <c r="H203" s="1569"/>
      <c r="I203" s="1569"/>
      <c r="J203" s="1569"/>
      <c r="K203" s="1569"/>
      <c r="L203" s="1569"/>
      <c r="M203" s="1569"/>
      <c r="N203" s="1569"/>
      <c r="O203" s="1569"/>
      <c r="P203" s="1569"/>
      <c r="Q203" s="1569"/>
      <c r="R203" s="1569"/>
      <c r="S203" s="1569"/>
      <c r="T203" s="1569"/>
      <c r="U203" s="1569"/>
      <c r="V203" s="1569"/>
      <c r="W203" s="1569"/>
      <c r="X203" s="1569"/>
      <c r="Y203" s="1569"/>
    </row>
    <row r="204" spans="1:25">
      <c r="A204" s="1547"/>
      <c r="B204" s="1569">
        <v>125</v>
      </c>
      <c r="C204" s="1569"/>
      <c r="D204" s="1569" t="s">
        <v>4885</v>
      </c>
      <c r="E204" s="1569"/>
      <c r="F204" s="1569"/>
      <c r="G204" s="2001">
        <v>252997</v>
      </c>
      <c r="H204" s="1569"/>
      <c r="I204" s="1569"/>
      <c r="J204" s="1569"/>
      <c r="K204" s="1569"/>
      <c r="L204" s="1569"/>
      <c r="M204" s="1569"/>
      <c r="N204" s="1569"/>
      <c r="O204" s="1569"/>
      <c r="P204" s="1569"/>
      <c r="Q204" s="1569"/>
      <c r="R204" s="1569"/>
      <c r="S204" s="1569"/>
      <c r="T204" s="1569"/>
      <c r="U204" s="1569"/>
      <c r="V204" s="1569"/>
      <c r="W204" s="1569"/>
      <c r="X204" s="1569"/>
      <c r="Y204" s="1569"/>
    </row>
    <row r="205" spans="1:25">
      <c r="A205" s="1547"/>
      <c r="B205" s="1569">
        <v>126</v>
      </c>
      <c r="C205" s="1569"/>
      <c r="D205" s="1569" t="s">
        <v>4886</v>
      </c>
      <c r="E205" s="1569"/>
      <c r="F205" s="1569"/>
      <c r="G205" s="2001">
        <v>499590</v>
      </c>
      <c r="H205" s="1569"/>
      <c r="I205" s="1569"/>
      <c r="J205" s="1569"/>
      <c r="K205" s="1569"/>
      <c r="L205" s="1569"/>
      <c r="M205" s="1569"/>
      <c r="N205" s="1569"/>
      <c r="O205" s="1569"/>
      <c r="P205" s="1569"/>
      <c r="Q205" s="1569"/>
      <c r="R205" s="1569"/>
      <c r="S205" s="1569"/>
      <c r="T205" s="1569"/>
      <c r="U205" s="1569"/>
      <c r="V205" s="1569"/>
      <c r="W205" s="1569"/>
      <c r="X205" s="1569"/>
      <c r="Y205" s="1569"/>
    </row>
    <row r="206" spans="1:25">
      <c r="A206" s="1547"/>
      <c r="B206" s="1569">
        <v>127</v>
      </c>
      <c r="C206" s="1569"/>
      <c r="D206" s="1569" t="s">
        <v>4887</v>
      </c>
      <c r="E206" s="1569"/>
      <c r="F206" s="1569"/>
      <c r="G206" s="2001">
        <v>402004</v>
      </c>
      <c r="H206" s="1569"/>
      <c r="I206" s="1569"/>
      <c r="J206" s="1569"/>
      <c r="K206" s="1569"/>
      <c r="L206" s="1569"/>
      <c r="M206" s="1569"/>
      <c r="N206" s="1569"/>
      <c r="O206" s="1569"/>
      <c r="P206" s="1569"/>
      <c r="Q206" s="1569"/>
      <c r="R206" s="1569"/>
      <c r="S206" s="1569"/>
      <c r="T206" s="1569"/>
      <c r="U206" s="1569"/>
      <c r="V206" s="1569"/>
      <c r="W206" s="1569"/>
      <c r="X206" s="1569"/>
      <c r="Y206" s="1569"/>
    </row>
    <row r="207" spans="1:25">
      <c r="A207" s="1547"/>
      <c r="B207" s="1569">
        <v>128</v>
      </c>
      <c r="C207" s="1569"/>
      <c r="D207" s="1569" t="s">
        <v>4888</v>
      </c>
      <c r="E207" s="1569"/>
      <c r="F207" s="1569"/>
      <c r="G207" s="2001">
        <v>912612</v>
      </c>
      <c r="H207" s="1569"/>
      <c r="I207" s="1569"/>
      <c r="J207" s="1569"/>
      <c r="K207" s="1569"/>
      <c r="L207" s="1569"/>
      <c r="M207" s="1569"/>
      <c r="N207" s="1569"/>
      <c r="O207" s="1569"/>
      <c r="P207" s="1569"/>
      <c r="Q207" s="1569"/>
      <c r="R207" s="1569"/>
      <c r="S207" s="1569"/>
      <c r="T207" s="1569"/>
      <c r="U207" s="1569"/>
      <c r="V207" s="1569"/>
      <c r="W207" s="1569"/>
      <c r="X207" s="1569"/>
      <c r="Y207" s="1569"/>
    </row>
    <row r="208" spans="1:25">
      <c r="A208" s="1547"/>
      <c r="B208" s="1569">
        <v>129</v>
      </c>
      <c r="C208" s="1569"/>
      <c r="D208" s="1569" t="s">
        <v>4889</v>
      </c>
      <c r="E208" s="1569"/>
      <c r="F208" s="1569"/>
      <c r="G208" s="2001">
        <v>263865</v>
      </c>
      <c r="H208" s="1569"/>
      <c r="I208" s="1569"/>
      <c r="J208" s="1569"/>
      <c r="K208" s="1569"/>
      <c r="L208" s="1569"/>
      <c r="M208" s="1569"/>
      <c r="N208" s="1569"/>
      <c r="O208" s="1569"/>
      <c r="P208" s="1569"/>
      <c r="Q208" s="1569"/>
      <c r="R208" s="1569"/>
      <c r="S208" s="1569"/>
      <c r="T208" s="1569"/>
      <c r="U208" s="1569"/>
      <c r="V208" s="1569"/>
      <c r="W208" s="1569"/>
      <c r="X208" s="1569"/>
      <c r="Y208" s="1569"/>
    </row>
    <row r="209" spans="1:25">
      <c r="A209" s="1547"/>
      <c r="B209" s="1569">
        <v>130</v>
      </c>
      <c r="C209" s="1569"/>
      <c r="D209" s="1569" t="s">
        <v>4890</v>
      </c>
      <c r="E209" s="1569"/>
      <c r="F209" s="1569"/>
      <c r="G209" s="2001">
        <v>406670</v>
      </c>
      <c r="H209" s="1569"/>
      <c r="I209" s="1569"/>
      <c r="J209" s="1569"/>
      <c r="K209" s="1569"/>
      <c r="L209" s="1569"/>
      <c r="M209" s="1569"/>
      <c r="N209" s="1569"/>
      <c r="O209" s="1569"/>
      <c r="P209" s="1569"/>
      <c r="Q209" s="1569"/>
      <c r="R209" s="1569"/>
      <c r="S209" s="1569"/>
      <c r="T209" s="1569"/>
      <c r="U209" s="1569"/>
      <c r="V209" s="1569"/>
      <c r="W209" s="1569"/>
      <c r="X209" s="1569"/>
      <c r="Y209" s="1569"/>
    </row>
    <row r="210" spans="1:25">
      <c r="A210" s="1547"/>
      <c r="B210" s="1569">
        <v>131</v>
      </c>
      <c r="C210" s="1569"/>
      <c r="D210" s="1569" t="s">
        <v>4891</v>
      </c>
      <c r="E210" s="1569"/>
      <c r="F210" s="1569"/>
      <c r="G210" s="2001">
        <v>13500959</v>
      </c>
      <c r="H210" s="1569"/>
      <c r="I210" s="1569"/>
      <c r="J210" s="1569"/>
      <c r="K210" s="1569"/>
      <c r="L210" s="1569"/>
      <c r="M210" s="1569"/>
      <c r="N210" s="1569"/>
      <c r="O210" s="1569"/>
      <c r="P210" s="1569"/>
      <c r="Q210" s="1569"/>
      <c r="R210" s="1569"/>
      <c r="S210" s="1569"/>
      <c r="T210" s="1569"/>
      <c r="U210" s="1569"/>
      <c r="V210" s="1569"/>
      <c r="W210" s="1569"/>
      <c r="X210" s="1569"/>
      <c r="Y210" s="1569"/>
    </row>
    <row r="211" spans="1:25">
      <c r="A211" s="1547"/>
      <c r="B211" s="1569">
        <v>132</v>
      </c>
      <c r="C211" s="1569"/>
      <c r="D211" s="1569" t="s">
        <v>4892</v>
      </c>
      <c r="E211" s="1569"/>
      <c r="F211" s="1569"/>
      <c r="G211" s="2001">
        <v>3191905</v>
      </c>
      <c r="H211" s="1569"/>
      <c r="I211" s="1569"/>
      <c r="J211" s="1569"/>
      <c r="K211" s="1569"/>
      <c r="L211" s="1569"/>
      <c r="M211" s="1569"/>
      <c r="N211" s="1569"/>
      <c r="O211" s="1569"/>
      <c r="P211" s="1569"/>
      <c r="Q211" s="1569"/>
      <c r="R211" s="1569"/>
      <c r="S211" s="1569"/>
      <c r="T211" s="1569"/>
      <c r="U211" s="1569"/>
      <c r="V211" s="1569"/>
      <c r="W211" s="1569"/>
      <c r="X211" s="1569"/>
      <c r="Y211" s="1569"/>
    </row>
    <row r="212" spans="1:25">
      <c r="A212" s="1547"/>
      <c r="B212" s="1569">
        <v>133</v>
      </c>
      <c r="C212" s="1569"/>
      <c r="D212" s="1569" t="s">
        <v>4893</v>
      </c>
      <c r="E212" s="1569"/>
      <c r="F212" s="1569"/>
      <c r="G212" s="2001">
        <v>409937</v>
      </c>
      <c r="H212" s="1569"/>
      <c r="I212" s="1569"/>
      <c r="J212" s="1569"/>
      <c r="K212" s="1569"/>
      <c r="L212" s="1569"/>
      <c r="M212" s="1569"/>
      <c r="N212" s="1569"/>
      <c r="O212" s="1569"/>
      <c r="P212" s="1569"/>
      <c r="Q212" s="1569"/>
      <c r="R212" s="1569"/>
      <c r="S212" s="1569"/>
      <c r="T212" s="1569"/>
      <c r="U212" s="1569"/>
      <c r="V212" s="1569"/>
      <c r="W212" s="1569"/>
      <c r="X212" s="1569"/>
      <c r="Y212" s="1569"/>
    </row>
    <row r="213" spans="1:25">
      <c r="A213" s="1547"/>
      <c r="B213" s="1569">
        <v>134</v>
      </c>
      <c r="C213" s="1569"/>
      <c r="D213" s="1569" t="s">
        <v>4894</v>
      </c>
      <c r="E213" s="1569"/>
      <c r="F213" s="1569"/>
      <c r="G213" s="2001">
        <v>390338</v>
      </c>
      <c r="H213" s="1569"/>
      <c r="I213" s="1569"/>
      <c r="J213" s="1569"/>
      <c r="K213" s="1569"/>
      <c r="L213" s="1569"/>
      <c r="M213" s="1569"/>
      <c r="N213" s="1569"/>
      <c r="O213" s="1569"/>
      <c r="P213" s="1569"/>
      <c r="Q213" s="1569"/>
      <c r="R213" s="1569"/>
      <c r="S213" s="1569"/>
      <c r="T213" s="1569"/>
      <c r="U213" s="1569"/>
      <c r="V213" s="1569"/>
      <c r="W213" s="1569"/>
      <c r="X213" s="1569"/>
      <c r="Y213" s="1569"/>
    </row>
    <row r="214" spans="1:25">
      <c r="A214" s="1547"/>
      <c r="B214" s="1569">
        <v>135</v>
      </c>
      <c r="C214" s="1569"/>
      <c r="D214" s="1569" t="s">
        <v>4895</v>
      </c>
      <c r="E214" s="1569"/>
      <c r="F214" s="1569"/>
      <c r="G214" s="2001">
        <v>260667</v>
      </c>
      <c r="H214" s="1569"/>
      <c r="I214" s="1569"/>
      <c r="J214" s="1569"/>
      <c r="K214" s="1569"/>
      <c r="L214" s="1569"/>
      <c r="M214" s="1569"/>
      <c r="N214" s="1569"/>
      <c r="O214" s="1569"/>
      <c r="P214" s="1569"/>
      <c r="Q214" s="1569"/>
      <c r="R214" s="1569"/>
      <c r="S214" s="1569"/>
      <c r="T214" s="1569"/>
      <c r="U214" s="1569"/>
      <c r="V214" s="1569"/>
      <c r="W214" s="1569"/>
      <c r="X214" s="1569"/>
      <c r="Y214" s="1569"/>
    </row>
    <row r="215" spans="1:25">
      <c r="A215" s="1547"/>
      <c r="B215" s="1569">
        <v>136</v>
      </c>
      <c r="C215" s="1569"/>
      <c r="D215" s="1569" t="s">
        <v>4896</v>
      </c>
      <c r="E215" s="1569"/>
      <c r="F215" s="1569"/>
      <c r="G215" s="2001">
        <v>295974</v>
      </c>
      <c r="H215" s="1569"/>
      <c r="I215" s="1569"/>
      <c r="J215" s="1569"/>
      <c r="K215" s="1569"/>
      <c r="L215" s="1569"/>
      <c r="M215" s="1569"/>
      <c r="N215" s="1569"/>
      <c r="O215" s="1569"/>
      <c r="P215" s="1569"/>
      <c r="Q215" s="1569"/>
      <c r="R215" s="1569"/>
      <c r="S215" s="1569"/>
      <c r="T215" s="1569"/>
      <c r="U215" s="1569"/>
      <c r="V215" s="1569"/>
      <c r="W215" s="1569"/>
      <c r="X215" s="1569"/>
      <c r="Y215" s="1569"/>
    </row>
    <row r="216" spans="1:25">
      <c r="A216" s="1547"/>
      <c r="B216" s="1569">
        <v>137</v>
      </c>
      <c r="C216" s="1569"/>
      <c r="D216" s="1569" t="s">
        <v>4897</v>
      </c>
      <c r="E216" s="1569"/>
      <c r="F216" s="1569"/>
      <c r="G216" s="2001">
        <v>1423622</v>
      </c>
      <c r="H216" s="1569"/>
      <c r="I216" s="1569"/>
      <c r="J216" s="1569"/>
      <c r="K216" s="1569"/>
      <c r="L216" s="1569"/>
      <c r="M216" s="1569"/>
      <c r="N216" s="1569"/>
      <c r="O216" s="1569"/>
      <c r="P216" s="1569"/>
      <c r="Q216" s="1569"/>
      <c r="R216" s="1569"/>
      <c r="S216" s="1569"/>
      <c r="T216" s="1569"/>
      <c r="U216" s="1569"/>
      <c r="V216" s="1569"/>
      <c r="W216" s="1569"/>
      <c r="X216" s="1569"/>
      <c r="Y216" s="1569"/>
    </row>
    <row r="217" spans="1:25">
      <c r="A217" s="1547"/>
      <c r="B217" s="1569">
        <v>138</v>
      </c>
      <c r="C217" s="1569"/>
      <c r="D217" s="1569" t="s">
        <v>4898</v>
      </c>
      <c r="E217" s="1569"/>
      <c r="F217" s="1569"/>
      <c r="G217" s="2001">
        <v>1303670</v>
      </c>
      <c r="H217" s="1569"/>
      <c r="I217" s="1569"/>
      <c r="J217" s="1569"/>
      <c r="K217" s="1569"/>
      <c r="L217" s="1569"/>
      <c r="M217" s="1569"/>
      <c r="N217" s="1569"/>
      <c r="O217" s="1569"/>
      <c r="P217" s="1569"/>
      <c r="Q217" s="1569"/>
      <c r="R217" s="1569"/>
      <c r="S217" s="1569"/>
      <c r="T217" s="1569"/>
      <c r="U217" s="1569"/>
      <c r="V217" s="1569"/>
      <c r="W217" s="1569"/>
      <c r="X217" s="1569"/>
      <c r="Y217" s="1569"/>
    </row>
    <row r="218" spans="1:25">
      <c r="A218" s="1547"/>
      <c r="B218" s="1569">
        <v>139</v>
      </c>
      <c r="C218" s="1569"/>
      <c r="D218" s="1569" t="s">
        <v>4899</v>
      </c>
      <c r="E218" s="1569"/>
      <c r="F218" s="1569"/>
      <c r="G218" s="2001">
        <v>464469</v>
      </c>
      <c r="H218" s="1569"/>
      <c r="I218" s="1569"/>
      <c r="J218" s="1569"/>
      <c r="K218" s="1569"/>
      <c r="L218" s="1569"/>
      <c r="M218" s="1569"/>
      <c r="N218" s="1569"/>
      <c r="O218" s="1569"/>
      <c r="P218" s="1569"/>
      <c r="Q218" s="1569"/>
      <c r="R218" s="1569"/>
      <c r="S218" s="1569"/>
      <c r="T218" s="1569"/>
      <c r="U218" s="1569"/>
      <c r="V218" s="1569"/>
      <c r="W218" s="1569"/>
      <c r="X218" s="1569"/>
      <c r="Y218" s="1569"/>
    </row>
    <row r="219" spans="1:25">
      <c r="A219" s="1547"/>
      <c r="B219" s="1569">
        <v>140</v>
      </c>
      <c r="C219" s="1569"/>
      <c r="D219" s="1569" t="s">
        <v>4900</v>
      </c>
      <c r="E219" s="1569"/>
      <c r="F219" s="1569"/>
      <c r="G219" s="2001">
        <v>516881</v>
      </c>
      <c r="H219" s="1569"/>
      <c r="I219" s="1569"/>
      <c r="J219" s="1569"/>
      <c r="K219" s="1569"/>
      <c r="L219" s="1569"/>
      <c r="M219" s="1569"/>
      <c r="N219" s="1569"/>
      <c r="O219" s="1569"/>
      <c r="P219" s="1569"/>
      <c r="Q219" s="1569"/>
      <c r="R219" s="1569"/>
      <c r="S219" s="1569"/>
      <c r="T219" s="1569"/>
      <c r="U219" s="1569"/>
      <c r="V219" s="1569"/>
      <c r="W219" s="1569"/>
      <c r="X219" s="1569"/>
      <c r="Y219" s="1569"/>
    </row>
    <row r="220" spans="1:25">
      <c r="A220" s="1547"/>
      <c r="B220" s="1569">
        <v>141</v>
      </c>
      <c r="C220" s="1569"/>
      <c r="D220" s="1569" t="s">
        <v>4901</v>
      </c>
      <c r="E220" s="1569"/>
      <c r="F220" s="1569"/>
      <c r="G220" s="2001">
        <v>2291662</v>
      </c>
      <c r="H220" s="1569"/>
      <c r="I220" s="1569"/>
      <c r="J220" s="1569"/>
      <c r="K220" s="1569"/>
      <c r="L220" s="1569"/>
      <c r="M220" s="1569"/>
      <c r="N220" s="1569"/>
      <c r="O220" s="1569"/>
      <c r="P220" s="1569"/>
      <c r="Q220" s="1569"/>
      <c r="R220" s="1569"/>
      <c r="S220" s="1569"/>
      <c r="T220" s="1569"/>
      <c r="U220" s="1569"/>
      <c r="V220" s="1569"/>
      <c r="W220" s="1569"/>
      <c r="X220" s="1569"/>
      <c r="Y220" s="1569"/>
    </row>
    <row r="221" spans="1:25">
      <c r="A221" s="1547"/>
      <c r="B221" s="1569">
        <v>142</v>
      </c>
      <c r="C221" s="1569"/>
      <c r="D221" s="1569" t="s">
        <v>4902</v>
      </c>
      <c r="E221" s="1569"/>
      <c r="F221" s="1569"/>
      <c r="G221" s="2001">
        <v>735269</v>
      </c>
      <c r="H221" s="1569"/>
      <c r="I221" s="1569"/>
      <c r="J221" s="1569"/>
      <c r="K221" s="1569"/>
      <c r="L221" s="1569"/>
      <c r="M221" s="1569"/>
      <c r="N221" s="1569"/>
      <c r="O221" s="1569"/>
      <c r="P221" s="1569"/>
      <c r="Q221" s="1569"/>
      <c r="R221" s="1569"/>
      <c r="S221" s="1569"/>
      <c r="T221" s="1569"/>
      <c r="U221" s="1569"/>
      <c r="V221" s="1569"/>
      <c r="W221" s="1569"/>
      <c r="X221" s="1569"/>
      <c r="Y221" s="1569"/>
    </row>
    <row r="222" spans="1:25">
      <c r="A222" s="1547"/>
      <c r="B222" s="1569">
        <v>143</v>
      </c>
      <c r="C222" s="1569"/>
      <c r="D222" s="1569" t="s">
        <v>4903</v>
      </c>
      <c r="E222" s="1569"/>
      <c r="F222" s="1569"/>
      <c r="G222" s="2001">
        <v>674230</v>
      </c>
      <c r="H222" s="1569"/>
      <c r="I222" s="1569"/>
      <c r="J222" s="1569"/>
      <c r="K222" s="1569"/>
      <c r="L222" s="1569"/>
      <c r="M222" s="1569"/>
      <c r="N222" s="1569"/>
      <c r="O222" s="1569"/>
      <c r="P222" s="1569"/>
      <c r="Q222" s="1569"/>
      <c r="R222" s="1569"/>
      <c r="S222" s="1569"/>
      <c r="T222" s="1569"/>
      <c r="U222" s="1569"/>
      <c r="V222" s="1569"/>
      <c r="W222" s="1569"/>
      <c r="X222" s="1569"/>
      <c r="Y222" s="1569"/>
    </row>
    <row r="223" spans="1:25">
      <c r="A223" s="1547"/>
      <c r="B223" s="1569">
        <v>144</v>
      </c>
      <c r="C223" s="1569"/>
      <c r="D223" s="1569" t="s">
        <v>4904</v>
      </c>
      <c r="E223" s="1569"/>
      <c r="F223" s="1569"/>
      <c r="G223" s="2001">
        <v>230564</v>
      </c>
      <c r="H223" s="1569"/>
      <c r="I223" s="1569"/>
      <c r="J223" s="1569"/>
      <c r="K223" s="1569"/>
      <c r="L223" s="1569"/>
      <c r="M223" s="1569"/>
      <c r="N223" s="1569"/>
      <c r="O223" s="1569"/>
      <c r="P223" s="1569"/>
      <c r="Q223" s="1569"/>
      <c r="R223" s="1569"/>
      <c r="S223" s="1569"/>
      <c r="T223" s="1569"/>
      <c r="U223" s="1569"/>
      <c r="V223" s="1569"/>
      <c r="W223" s="1569"/>
      <c r="X223" s="1569"/>
      <c r="Y223" s="1569"/>
    </row>
    <row r="224" spans="1:25">
      <c r="A224" s="1547"/>
      <c r="B224" s="1569">
        <v>145</v>
      </c>
      <c r="C224" s="1569"/>
      <c r="D224" s="1569" t="s">
        <v>4905</v>
      </c>
      <c r="E224" s="1569"/>
      <c r="F224" s="1569"/>
      <c r="G224" s="2001">
        <v>1184968</v>
      </c>
      <c r="H224" s="1569"/>
      <c r="I224" s="1569"/>
      <c r="J224" s="1569"/>
      <c r="K224" s="1569"/>
      <c r="L224" s="1569"/>
      <c r="M224" s="1569"/>
      <c r="N224" s="1569"/>
      <c r="O224" s="1569"/>
      <c r="P224" s="1569"/>
      <c r="Q224" s="1569"/>
      <c r="R224" s="1569"/>
      <c r="S224" s="1569"/>
      <c r="T224" s="1569"/>
      <c r="U224" s="1569"/>
      <c r="V224" s="1569"/>
      <c r="W224" s="1569"/>
      <c r="X224" s="1569"/>
      <c r="Y224" s="1569"/>
    </row>
    <row r="225" spans="1:7">
      <c r="A225" s="1547"/>
      <c r="B225" s="1569">
        <v>146</v>
      </c>
      <c r="C225" s="1569"/>
      <c r="D225" s="1569" t="s">
        <v>4906</v>
      </c>
      <c r="E225" s="1569"/>
      <c r="F225" s="1569"/>
      <c r="G225" s="2001">
        <v>234830</v>
      </c>
    </row>
    <row r="226" spans="1:7">
      <c r="A226" s="1547"/>
      <c r="B226" s="1569">
        <v>147</v>
      </c>
      <c r="C226" s="1569"/>
      <c r="D226" s="1569" t="s">
        <v>4907</v>
      </c>
      <c r="E226" s="1569"/>
      <c r="F226" s="1569"/>
      <c r="G226" s="2001">
        <v>213296</v>
      </c>
    </row>
    <row r="227" spans="1:7">
      <c r="A227" s="1547"/>
      <c r="B227" s="1569">
        <v>148</v>
      </c>
      <c r="C227" s="1569"/>
      <c r="D227" s="1569" t="s">
        <v>4908</v>
      </c>
      <c r="E227" s="1569"/>
      <c r="F227" s="1569"/>
      <c r="G227" s="2001">
        <v>5977327</v>
      </c>
    </row>
    <row r="228" spans="1:7">
      <c r="A228" s="1547"/>
      <c r="B228" s="1569">
        <v>149</v>
      </c>
      <c r="C228" s="1569"/>
      <c r="D228" s="1569" t="s">
        <v>4909</v>
      </c>
      <c r="E228" s="1569"/>
      <c r="F228" s="1569"/>
      <c r="G228" s="2001">
        <v>2041809</v>
      </c>
    </row>
    <row r="229" spans="1:7">
      <c r="A229" s="1547"/>
      <c r="B229" s="1569">
        <v>150</v>
      </c>
      <c r="C229" s="1569"/>
      <c r="D229" s="1569" t="s">
        <v>4910</v>
      </c>
      <c r="E229" s="1569"/>
      <c r="F229" s="1569"/>
      <c r="G229" s="2001">
        <v>540582</v>
      </c>
    </row>
    <row r="230" spans="1:7">
      <c r="A230" s="1547"/>
      <c r="B230" s="1569">
        <v>151</v>
      </c>
      <c r="C230" s="1569"/>
      <c r="D230" s="1569" t="s">
        <v>4911</v>
      </c>
      <c r="E230" s="1569"/>
      <c r="F230" s="1569"/>
      <c r="G230" s="2001">
        <v>280736</v>
      </c>
    </row>
    <row r="231" spans="1:7">
      <c r="A231" s="1547"/>
      <c r="B231" s="1569">
        <v>152</v>
      </c>
      <c r="C231" s="1569"/>
      <c r="D231" s="1569" t="s">
        <v>4912</v>
      </c>
      <c r="E231" s="1569"/>
      <c r="F231" s="1569"/>
      <c r="G231" s="2001">
        <v>457775</v>
      </c>
    </row>
    <row r="232" spans="1:7">
      <c r="A232" s="1547"/>
      <c r="B232" s="1569">
        <v>153</v>
      </c>
      <c r="C232" s="1569"/>
      <c r="D232" s="1569" t="s">
        <v>4913</v>
      </c>
      <c r="E232" s="1569"/>
      <c r="F232" s="1569"/>
      <c r="G232" s="2001">
        <v>578496</v>
      </c>
    </row>
    <row r="233" spans="1:7">
      <c r="A233" s="1547"/>
      <c r="B233" s="1569">
        <v>154</v>
      </c>
      <c r="C233" s="1569"/>
      <c r="D233" s="1569" t="s">
        <v>4914</v>
      </c>
      <c r="E233" s="1569"/>
      <c r="F233" s="1569"/>
      <c r="G233" s="2001">
        <v>532763</v>
      </c>
    </row>
    <row r="234" spans="1:7">
      <c r="A234" s="1547"/>
      <c r="B234" s="1569">
        <v>155</v>
      </c>
      <c r="C234" s="1569"/>
      <c r="D234" s="1569" t="s">
        <v>4915</v>
      </c>
      <c r="E234" s="1569"/>
      <c r="F234" s="1569"/>
      <c r="G234" s="2001">
        <v>765901</v>
      </c>
    </row>
    <row r="235" spans="1:7">
      <c r="A235" s="1547"/>
      <c r="B235" s="1569">
        <v>156</v>
      </c>
      <c r="C235" s="1569"/>
      <c r="D235" s="1569" t="s">
        <v>4916</v>
      </c>
      <c r="E235" s="1569"/>
      <c r="F235" s="1569"/>
      <c r="G235" s="2001">
        <v>743492</v>
      </c>
    </row>
    <row r="236" spans="1:7">
      <c r="A236" s="1547"/>
      <c r="B236" s="1569">
        <v>157</v>
      </c>
      <c r="C236" s="1569"/>
      <c r="D236" s="1569" t="s">
        <v>4917</v>
      </c>
      <c r="E236" s="1569"/>
      <c r="F236" s="1569"/>
      <c r="G236" s="2001">
        <v>468320</v>
      </c>
    </row>
    <row r="237" spans="1:7">
      <c r="A237" s="1547"/>
      <c r="B237" s="1569">
        <v>158</v>
      </c>
      <c r="C237" s="1569"/>
      <c r="D237" s="1569" t="s">
        <v>4918</v>
      </c>
      <c r="E237" s="1569"/>
      <c r="F237" s="1569"/>
      <c r="G237" s="2001">
        <v>3505756</v>
      </c>
    </row>
    <row r="238" spans="1:7">
      <c r="A238" s="1547"/>
      <c r="B238" s="1569">
        <v>159</v>
      </c>
      <c r="C238" s="1569"/>
      <c r="D238" s="1569" t="s">
        <v>4919</v>
      </c>
      <c r="E238" s="1569"/>
      <c r="F238" s="1569"/>
      <c r="G238" s="2001">
        <v>303974</v>
      </c>
    </row>
    <row r="239" spans="1:7">
      <c r="A239" s="1547"/>
      <c r="B239" s="1569">
        <v>160</v>
      </c>
      <c r="C239" s="1569"/>
      <c r="D239" s="1569" t="s">
        <v>4920</v>
      </c>
      <c r="E239" s="1569"/>
      <c r="F239" s="1569"/>
      <c r="G239" s="2001">
        <v>527707</v>
      </c>
    </row>
    <row r="240" spans="1:7">
      <c r="A240" s="1547"/>
      <c r="B240" s="1569">
        <v>161</v>
      </c>
      <c r="C240" s="1569"/>
      <c r="D240" s="1569" t="s">
        <v>4921</v>
      </c>
      <c r="E240" s="1569"/>
      <c r="F240" s="1569"/>
      <c r="G240" s="2001">
        <v>301016</v>
      </c>
    </row>
    <row r="241" spans="1:7" ht="15.75" thickBot="1">
      <c r="A241" s="1784"/>
      <c r="B241" s="1580">
        <v>162</v>
      </c>
      <c r="C241" s="2003"/>
      <c r="D241" s="2003" t="s">
        <v>4922</v>
      </c>
      <c r="E241" s="2003"/>
      <c r="F241" s="1580"/>
      <c r="G241" s="2010">
        <v>252758</v>
      </c>
    </row>
    <row r="243" spans="1:7" ht="15.75">
      <c r="A243" s="2496" t="s">
        <v>4606</v>
      </c>
      <c r="B243" s="2623"/>
      <c r="C243" s="2623"/>
      <c r="D243" s="2623"/>
      <c r="E243" s="2624"/>
      <c r="F243" s="2496"/>
      <c r="G243" s="1569"/>
    </row>
    <row r="244" spans="1:7">
      <c r="A244" s="1584" t="s">
        <v>1158</v>
      </c>
      <c r="B244" s="1584"/>
      <c r="C244" s="1584"/>
      <c r="D244" s="1584"/>
      <c r="E244" s="1584"/>
      <c r="F244" s="1584"/>
      <c r="G244" s="1584"/>
    </row>
    <row r="245" spans="1:7" ht="15.75" thickBot="1">
      <c r="A245" s="1569"/>
      <c r="B245" s="1569" t="str">
        <f>'Data Sheet'!$C$25</f>
        <v xml:space="preserve">Niagara Mohawk Power Corporation </v>
      </c>
      <c r="C245" s="1569"/>
      <c r="D245" s="1569"/>
      <c r="E245" s="1569"/>
      <c r="F245" s="2006" t="str">
        <f>'Data Sheet'!$C$40</f>
        <v>May 9, 2016</v>
      </c>
      <c r="G245" s="1546" t="str">
        <f>'Data Sheet'!$C$38</f>
        <v>December 31, 2015</v>
      </c>
    </row>
    <row r="246" spans="1:7">
      <c r="A246" s="1543"/>
      <c r="B246" s="1700"/>
      <c r="C246" s="1700"/>
      <c r="D246" s="1700"/>
      <c r="E246" s="1700"/>
      <c r="F246" s="1700"/>
      <c r="G246" s="1910"/>
    </row>
    <row r="247" spans="1:7" ht="15.75">
      <c r="A247" s="2007"/>
      <c r="B247" s="1584" t="s">
        <v>1143</v>
      </c>
      <c r="C247" s="1584"/>
      <c r="D247" s="1584"/>
      <c r="E247" s="1584"/>
      <c r="F247" s="1584"/>
      <c r="G247" s="2008"/>
    </row>
    <row r="248" spans="1:7">
      <c r="A248" s="1547"/>
      <c r="B248" s="1569"/>
      <c r="C248" s="1569"/>
      <c r="D248" s="1569"/>
      <c r="E248" s="1569"/>
      <c r="F248" s="1569"/>
      <c r="G248" s="1549"/>
    </row>
    <row r="249" spans="1:7">
      <c r="A249" s="1558"/>
      <c r="B249" s="1585">
        <v>163</v>
      </c>
      <c r="C249" s="1585"/>
      <c r="D249" s="1585" t="s">
        <v>4923</v>
      </c>
      <c r="E249" s="1585"/>
      <c r="F249" s="1585"/>
      <c r="G249" s="2009">
        <v>797972</v>
      </c>
    </row>
    <row r="250" spans="1:7">
      <c r="A250" s="1547"/>
      <c r="B250" s="1569">
        <v>164</v>
      </c>
      <c r="C250" s="1569"/>
      <c r="D250" s="1569" t="s">
        <v>4924</v>
      </c>
      <c r="E250" s="1569"/>
      <c r="F250" s="1569"/>
      <c r="G250" s="2001">
        <v>488662</v>
      </c>
    </row>
    <row r="251" spans="1:7">
      <c r="A251" s="1547"/>
      <c r="B251" s="1569">
        <v>165</v>
      </c>
      <c r="C251" s="1569"/>
      <c r="D251" s="1569" t="s">
        <v>4925</v>
      </c>
      <c r="E251" s="1569"/>
      <c r="F251" s="1569"/>
      <c r="G251" s="2001">
        <v>454746</v>
      </c>
    </row>
    <row r="252" spans="1:7">
      <c r="A252" s="1547"/>
      <c r="B252" s="1569">
        <v>166</v>
      </c>
      <c r="C252" s="1569"/>
      <c r="D252" s="1569" t="s">
        <v>4926</v>
      </c>
      <c r="E252" s="1569"/>
      <c r="F252" s="1569"/>
      <c r="G252" s="2001">
        <v>494100</v>
      </c>
    </row>
    <row r="253" spans="1:7">
      <c r="A253" s="1547"/>
      <c r="B253" s="1569">
        <v>167</v>
      </c>
      <c r="C253" s="1569"/>
      <c r="D253" s="1569" t="s">
        <v>4927</v>
      </c>
      <c r="E253" s="1569"/>
      <c r="F253" s="1569"/>
      <c r="G253" s="2001">
        <v>869989</v>
      </c>
    </row>
    <row r="254" spans="1:7">
      <c r="A254" s="1547"/>
      <c r="B254" s="1569">
        <v>168</v>
      </c>
      <c r="C254" s="1569"/>
      <c r="D254" s="1569" t="s">
        <v>4949</v>
      </c>
      <c r="E254" s="1569"/>
      <c r="F254" s="1569"/>
      <c r="G254" s="2001">
        <v>199038</v>
      </c>
    </row>
    <row r="255" spans="1:7">
      <c r="A255" s="1547"/>
      <c r="B255" s="1569">
        <v>169</v>
      </c>
      <c r="C255" s="1569"/>
      <c r="D255" s="1569"/>
      <c r="E255" s="1569" t="s">
        <v>1153</v>
      </c>
      <c r="F255" s="1569"/>
      <c r="G255" s="2001">
        <f>SUM(G249:G254)+SUM(G188:G241)+SUM(G158:G180)</f>
        <v>165314880</v>
      </c>
    </row>
    <row r="256" spans="1:7" ht="15.75">
      <c r="A256" s="1547"/>
      <c r="B256" s="1569">
        <v>170</v>
      </c>
      <c r="C256" s="1569"/>
      <c r="D256" s="2005"/>
      <c r="E256" s="2005" t="s">
        <v>4950</v>
      </c>
      <c r="F256" s="1569"/>
      <c r="G256" s="2873">
        <f>+G255+G156</f>
        <v>252834863</v>
      </c>
    </row>
    <row r="257" spans="1:7" ht="15.75">
      <c r="A257" s="1547"/>
      <c r="B257" s="1569">
        <v>171</v>
      </c>
      <c r="C257" s="1569"/>
      <c r="D257" s="2005" t="s">
        <v>4928</v>
      </c>
      <c r="E257" s="1569"/>
      <c r="F257" s="1569"/>
      <c r="G257" s="2001"/>
    </row>
    <row r="258" spans="1:7">
      <c r="A258" s="1547"/>
      <c r="B258" s="1569">
        <v>172</v>
      </c>
      <c r="C258" s="1563"/>
      <c r="D258" s="1569" t="s">
        <v>4929</v>
      </c>
      <c r="E258" s="1563"/>
      <c r="F258" s="1563"/>
      <c r="G258" s="2001">
        <v>211869</v>
      </c>
    </row>
    <row r="259" spans="1:7">
      <c r="A259" s="1547"/>
      <c r="B259" s="1569">
        <v>173</v>
      </c>
      <c r="C259" s="1569"/>
      <c r="D259" s="1569" t="s">
        <v>4930</v>
      </c>
      <c r="E259" s="1569"/>
      <c r="F259" s="1569"/>
      <c r="G259" s="2001">
        <v>1107821</v>
      </c>
    </row>
    <row r="260" spans="1:7">
      <c r="A260" s="1547"/>
      <c r="B260" s="1569">
        <v>174</v>
      </c>
      <c r="C260" s="1569"/>
      <c r="D260" s="1569" t="s">
        <v>4931</v>
      </c>
      <c r="E260" s="1569"/>
      <c r="F260" s="1569"/>
      <c r="G260" s="2001">
        <v>1143461</v>
      </c>
    </row>
    <row r="261" spans="1:7">
      <c r="A261" s="1547"/>
      <c r="B261" s="1569">
        <v>175</v>
      </c>
      <c r="C261" s="1569"/>
      <c r="D261" s="1569" t="s">
        <v>4932</v>
      </c>
      <c r="E261" s="1569"/>
      <c r="F261" s="1569"/>
      <c r="G261" s="2001">
        <v>412045</v>
      </c>
    </row>
    <row r="262" spans="1:7">
      <c r="A262" s="1547"/>
      <c r="B262" s="1569">
        <v>176</v>
      </c>
      <c r="C262" s="1569"/>
      <c r="D262" s="1569" t="s">
        <v>4933</v>
      </c>
      <c r="E262" s="1569"/>
      <c r="F262" s="1569"/>
      <c r="G262" s="2001">
        <v>256959</v>
      </c>
    </row>
    <row r="263" spans="1:7">
      <c r="A263" s="1547"/>
      <c r="B263" s="1569">
        <v>177</v>
      </c>
      <c r="C263" s="1569"/>
      <c r="D263" s="1569" t="s">
        <v>4934</v>
      </c>
      <c r="E263" s="1569"/>
      <c r="F263" s="1569"/>
      <c r="G263" s="2001">
        <v>414507</v>
      </c>
    </row>
    <row r="264" spans="1:7">
      <c r="A264" s="1547"/>
      <c r="B264" s="1569">
        <v>178</v>
      </c>
      <c r="C264" s="1569"/>
      <c r="D264" s="1569" t="s">
        <v>4935</v>
      </c>
      <c r="E264" s="1569"/>
      <c r="F264" s="1569"/>
      <c r="G264" s="2001">
        <v>641522</v>
      </c>
    </row>
    <row r="265" spans="1:7">
      <c r="A265" s="1547"/>
      <c r="B265" s="1569">
        <v>179</v>
      </c>
      <c r="C265" s="1569"/>
      <c r="D265" s="1569" t="s">
        <v>4936</v>
      </c>
      <c r="E265" s="1569"/>
      <c r="F265" s="1569"/>
      <c r="G265" s="2001">
        <v>2749475</v>
      </c>
    </row>
    <row r="266" spans="1:7">
      <c r="A266" s="1547"/>
      <c r="B266" s="1569">
        <v>180</v>
      </c>
      <c r="C266" s="1569"/>
      <c r="D266" s="1569" t="s">
        <v>4937</v>
      </c>
      <c r="E266" s="1569"/>
      <c r="F266" s="1569"/>
      <c r="G266" s="2001">
        <v>4878975</v>
      </c>
    </row>
    <row r="267" spans="1:7">
      <c r="A267" s="1547"/>
      <c r="B267" s="1569">
        <v>181</v>
      </c>
      <c r="C267" s="1569"/>
      <c r="D267" s="1569" t="s">
        <v>4938</v>
      </c>
      <c r="E267" s="1569"/>
      <c r="F267" s="1569"/>
      <c r="G267" s="2001">
        <v>1149710</v>
      </c>
    </row>
    <row r="268" spans="1:7">
      <c r="A268" s="1547"/>
      <c r="B268" s="1569">
        <v>182</v>
      </c>
      <c r="C268" s="1569"/>
      <c r="D268" s="1569" t="s">
        <v>4939</v>
      </c>
      <c r="E268" s="1569"/>
      <c r="F268" s="1569"/>
      <c r="G268" s="2001">
        <v>640729</v>
      </c>
    </row>
    <row r="269" spans="1:7">
      <c r="A269" s="1547"/>
      <c r="B269" s="1569">
        <v>183</v>
      </c>
      <c r="C269" s="1569"/>
      <c r="D269" s="1569" t="s">
        <v>4940</v>
      </c>
      <c r="E269" s="1569"/>
      <c r="F269" s="1569"/>
      <c r="G269" s="2001">
        <v>267463</v>
      </c>
    </row>
    <row r="270" spans="1:7">
      <c r="A270" s="1547"/>
      <c r="B270" s="1569">
        <v>184</v>
      </c>
      <c r="C270" s="1569"/>
      <c r="D270" s="1569" t="s">
        <v>4941</v>
      </c>
      <c r="E270" s="1569"/>
      <c r="F270" s="1569"/>
      <c r="G270" s="2001">
        <v>2844902</v>
      </c>
    </row>
    <row r="271" spans="1:7">
      <c r="A271" s="1547"/>
      <c r="B271" s="1569">
        <v>185</v>
      </c>
      <c r="C271" s="1569"/>
      <c r="D271" s="1569" t="s">
        <v>4942</v>
      </c>
      <c r="E271" s="1569"/>
      <c r="F271" s="1569"/>
      <c r="G271" s="2001">
        <v>485864</v>
      </c>
    </row>
    <row r="272" spans="1:7" ht="15.75">
      <c r="A272" s="1547"/>
      <c r="B272" s="1569">
        <v>186</v>
      </c>
      <c r="C272" s="1569"/>
      <c r="D272" s="1569" t="s">
        <v>4943</v>
      </c>
      <c r="E272" s="2005"/>
      <c r="F272" s="1569"/>
      <c r="G272" s="2001">
        <v>1453867</v>
      </c>
    </row>
    <row r="273" spans="1:7" ht="15.75">
      <c r="A273" s="1547"/>
      <c r="B273" s="1569">
        <v>187</v>
      </c>
      <c r="C273" s="1569"/>
      <c r="D273" s="1569" t="s">
        <v>4949</v>
      </c>
      <c r="E273" s="2005"/>
      <c r="F273" s="1569"/>
      <c r="G273" s="2001">
        <v>5491662</v>
      </c>
    </row>
    <row r="274" spans="1:7" ht="15.75">
      <c r="A274" s="1547"/>
      <c r="B274" s="1569">
        <v>188</v>
      </c>
      <c r="C274" s="1569"/>
      <c r="D274" s="2005"/>
      <c r="E274" s="2005" t="s">
        <v>6386</v>
      </c>
      <c r="F274" s="1569"/>
      <c r="G274" s="2001">
        <f>SUM(G258:G273)</f>
        <v>24150831</v>
      </c>
    </row>
    <row r="275" spans="1:7" ht="15.75">
      <c r="A275" s="1547"/>
      <c r="B275" s="1569">
        <v>189</v>
      </c>
      <c r="C275" s="1569"/>
      <c r="D275" s="2005" t="s">
        <v>3479</v>
      </c>
      <c r="E275" s="1569"/>
      <c r="F275" s="1569"/>
      <c r="G275" s="2001"/>
    </row>
    <row r="276" spans="1:7">
      <c r="A276" s="1547"/>
      <c r="B276" s="1569">
        <v>190</v>
      </c>
      <c r="C276" s="1569"/>
      <c r="D276" s="1569" t="s">
        <v>4944</v>
      </c>
      <c r="E276" s="1569"/>
      <c r="F276" s="1569"/>
      <c r="G276" s="2001">
        <v>792306</v>
      </c>
    </row>
    <row r="277" spans="1:7">
      <c r="A277" s="1547"/>
      <c r="B277" s="1569">
        <v>191</v>
      </c>
      <c r="C277" s="1569"/>
      <c r="D277" s="1569" t="s">
        <v>4945</v>
      </c>
      <c r="E277" s="1569"/>
      <c r="F277" s="1569"/>
      <c r="G277" s="2001">
        <v>862329</v>
      </c>
    </row>
    <row r="278" spans="1:7">
      <c r="A278" s="1547"/>
      <c r="B278" s="1569">
        <v>192</v>
      </c>
      <c r="C278" s="1569"/>
      <c r="D278" s="1569" t="s">
        <v>4946</v>
      </c>
      <c r="E278" s="1569"/>
      <c r="F278" s="1569"/>
      <c r="G278" s="2001">
        <v>910771</v>
      </c>
    </row>
    <row r="279" spans="1:7">
      <c r="A279" s="1547"/>
      <c r="B279" s="1569">
        <v>193</v>
      </c>
      <c r="C279" s="1569"/>
      <c r="D279" s="1569" t="s">
        <v>4947</v>
      </c>
      <c r="E279" s="1569"/>
      <c r="F279" s="1569"/>
      <c r="G279" s="2001">
        <v>320872</v>
      </c>
    </row>
    <row r="280" spans="1:7" ht="15.75">
      <c r="A280" s="1547"/>
      <c r="B280" s="1569">
        <v>194</v>
      </c>
      <c r="C280" s="1569"/>
      <c r="D280" s="1569" t="s">
        <v>4948</v>
      </c>
      <c r="E280" s="2005"/>
      <c r="F280" s="1569"/>
      <c r="G280" s="2001">
        <v>754011</v>
      </c>
    </row>
    <row r="281" spans="1:7" ht="15.75">
      <c r="A281" s="1547"/>
      <c r="B281" s="1569">
        <v>195</v>
      </c>
      <c r="C281" s="1569"/>
      <c r="D281" s="1569" t="s">
        <v>4949</v>
      </c>
      <c r="E281" s="2005"/>
      <c r="F281" s="1569"/>
      <c r="G281" s="2001">
        <v>1586854</v>
      </c>
    </row>
    <row r="282" spans="1:7" ht="15.75">
      <c r="A282" s="1547"/>
      <c r="B282" s="1569">
        <v>196</v>
      </c>
      <c r="C282" s="1569"/>
      <c r="D282" s="2005"/>
      <c r="E282" s="2005" t="s">
        <v>6387</v>
      </c>
      <c r="F282" s="1569"/>
      <c r="G282" s="2873">
        <f>SUM(G276:G281)</f>
        <v>5227143</v>
      </c>
    </row>
    <row r="283" spans="1:7" ht="15.75">
      <c r="A283" s="1547"/>
      <c r="B283" s="1569">
        <v>197</v>
      </c>
      <c r="C283" s="1569"/>
      <c r="D283" s="2005"/>
      <c r="E283" s="1569"/>
      <c r="F283" s="1569"/>
      <c r="G283" s="2873"/>
    </row>
    <row r="284" spans="1:7" ht="15.75">
      <c r="A284" s="1547"/>
      <c r="B284" s="1569">
        <v>198</v>
      </c>
      <c r="C284" s="1569"/>
      <c r="D284" s="2005" t="s">
        <v>2288</v>
      </c>
      <c r="E284" s="1569"/>
      <c r="F284" s="1569"/>
      <c r="G284" s="2873">
        <f>+G282+G274+G256</f>
        <v>282212837</v>
      </c>
    </row>
    <row r="285" spans="1:7">
      <c r="A285" s="1547"/>
      <c r="B285" s="1569">
        <v>199</v>
      </c>
      <c r="C285" s="1569"/>
      <c r="D285" s="1569"/>
      <c r="E285" s="1569"/>
      <c r="F285" s="1569"/>
      <c r="G285" s="2001"/>
    </row>
    <row r="286" spans="1:7">
      <c r="A286" s="1547"/>
      <c r="B286" s="1569">
        <v>200</v>
      </c>
      <c r="C286" s="1569"/>
      <c r="D286" s="1569"/>
      <c r="E286" s="1569"/>
      <c r="F286" s="1569"/>
      <c r="G286" s="2001"/>
    </row>
    <row r="287" spans="1:7">
      <c r="A287" s="1547"/>
      <c r="B287" s="1569">
        <v>201</v>
      </c>
      <c r="C287" s="1569"/>
      <c r="D287" s="1569"/>
      <c r="E287" s="1569"/>
      <c r="F287" s="1569"/>
      <c r="G287" s="2001"/>
    </row>
    <row r="288" spans="1:7">
      <c r="A288" s="1547"/>
      <c r="B288" s="1569">
        <v>202</v>
      </c>
      <c r="C288" s="1569"/>
      <c r="D288" s="1569"/>
      <c r="E288" s="1569"/>
      <c r="F288" s="1569"/>
      <c r="G288" s="2001"/>
    </row>
    <row r="289" spans="1:7">
      <c r="A289" s="1547"/>
      <c r="B289" s="1569">
        <v>203</v>
      </c>
      <c r="C289" s="1569"/>
      <c r="D289" s="1569"/>
      <c r="E289" s="1569"/>
      <c r="F289" s="1569"/>
      <c r="G289" s="2001"/>
    </row>
    <row r="290" spans="1:7">
      <c r="A290" s="1547"/>
      <c r="B290" s="1569">
        <v>204</v>
      </c>
      <c r="C290" s="1569"/>
      <c r="D290" s="1569"/>
      <c r="E290" s="1569"/>
      <c r="F290" s="1569"/>
      <c r="G290" s="2001"/>
    </row>
    <row r="291" spans="1:7">
      <c r="A291" s="1547"/>
      <c r="B291" s="1569">
        <v>205</v>
      </c>
      <c r="C291" s="1569"/>
      <c r="D291" s="1569"/>
      <c r="E291" s="1569"/>
      <c r="F291" s="1569"/>
      <c r="G291" s="2001"/>
    </row>
    <row r="292" spans="1:7">
      <c r="A292" s="1547"/>
      <c r="B292" s="1569">
        <v>206</v>
      </c>
      <c r="C292" s="1569"/>
      <c r="D292" s="1569"/>
      <c r="E292" s="1569"/>
      <c r="F292" s="1569"/>
      <c r="G292" s="2001"/>
    </row>
    <row r="293" spans="1:7">
      <c r="A293" s="1547"/>
      <c r="B293" s="1569">
        <v>207</v>
      </c>
      <c r="C293" s="1569"/>
      <c r="D293" s="1569"/>
      <c r="E293" s="1569"/>
      <c r="F293" s="1569"/>
      <c r="G293" s="2001"/>
    </row>
    <row r="294" spans="1:7">
      <c r="A294" s="1547"/>
      <c r="B294" s="1569">
        <v>208</v>
      </c>
      <c r="C294" s="1569"/>
      <c r="D294" s="1569"/>
      <c r="E294" s="1569"/>
      <c r="F294" s="1569"/>
      <c r="G294" s="2001"/>
    </row>
    <row r="295" spans="1:7">
      <c r="A295" s="1547"/>
      <c r="B295" s="1569">
        <v>209</v>
      </c>
      <c r="C295" s="1569"/>
      <c r="D295" s="1569"/>
      <c r="E295" s="1569"/>
      <c r="F295" s="1569"/>
      <c r="G295" s="2001"/>
    </row>
    <row r="296" spans="1:7">
      <c r="A296" s="1547"/>
      <c r="B296" s="1569">
        <v>210</v>
      </c>
      <c r="C296" s="1569"/>
      <c r="D296" s="1569"/>
      <c r="E296" s="1569"/>
      <c r="F296" s="1569"/>
      <c r="G296" s="2001"/>
    </row>
    <row r="297" spans="1:7">
      <c r="A297" s="1547"/>
      <c r="B297" s="1569">
        <v>211</v>
      </c>
      <c r="C297" s="1569"/>
      <c r="D297" s="1569"/>
      <c r="E297" s="1569"/>
      <c r="F297" s="1569"/>
      <c r="G297" s="2001"/>
    </row>
    <row r="298" spans="1:7">
      <c r="A298" s="1547"/>
      <c r="B298" s="1569">
        <v>212</v>
      </c>
      <c r="C298" s="1569"/>
      <c r="D298" s="1569"/>
      <c r="E298" s="1569"/>
      <c r="F298" s="1569"/>
      <c r="G298" s="2001"/>
    </row>
    <row r="299" spans="1:7">
      <c r="A299" s="1547"/>
      <c r="B299" s="1569">
        <v>213</v>
      </c>
      <c r="C299" s="1569"/>
      <c r="D299" s="1569"/>
      <c r="E299" s="1569"/>
      <c r="F299" s="1569"/>
      <c r="G299" s="2001"/>
    </row>
    <row r="300" spans="1:7">
      <c r="A300" s="1547"/>
      <c r="B300" s="1569">
        <v>214</v>
      </c>
      <c r="C300" s="1569"/>
      <c r="D300" s="1569"/>
      <c r="E300" s="1569"/>
      <c r="F300" s="1569"/>
      <c r="G300" s="2001"/>
    </row>
    <row r="301" spans="1:7">
      <c r="A301" s="1547"/>
      <c r="B301" s="1569">
        <v>215</v>
      </c>
      <c r="C301" s="1569"/>
      <c r="D301" s="1569"/>
      <c r="E301" s="1569"/>
      <c r="F301" s="1569"/>
      <c r="G301" s="2001"/>
    </row>
    <row r="302" spans="1:7" ht="15.75" thickBot="1">
      <c r="A302" s="1784"/>
      <c r="B302" s="1580"/>
      <c r="C302" s="2003"/>
      <c r="D302" s="2003"/>
      <c r="E302" s="2003"/>
      <c r="F302" s="1580"/>
      <c r="G302" s="2010"/>
    </row>
    <row r="304" spans="1:7" ht="15.75">
      <c r="A304" s="2496" t="s">
        <v>4606</v>
      </c>
      <c r="B304" s="2623"/>
      <c r="C304" s="2623"/>
      <c r="D304" s="2623"/>
      <c r="E304" s="2624"/>
      <c r="F304" s="2496"/>
      <c r="G304" s="1569"/>
    </row>
    <row r="305" spans="1:7">
      <c r="A305" s="1584" t="s">
        <v>1159</v>
      </c>
      <c r="B305" s="1584"/>
      <c r="C305" s="1584"/>
      <c r="D305" s="1584"/>
      <c r="E305" s="1584"/>
      <c r="F305" s="1584"/>
      <c r="G305" s="1584"/>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2" max="6" man="1"/>
    <brk id="183" max="6" man="1"/>
    <brk id="244"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140"/>
  <sheetViews>
    <sheetView defaultGridColor="0" view="pageBreakPreview" topLeftCell="C172" colorId="22" zoomScale="80" zoomScaleNormal="100" zoomScaleSheetLayoutView="80" workbookViewId="0">
      <selection activeCell="H79" sqref="H79"/>
    </sheetView>
  </sheetViews>
  <sheetFormatPr defaultColWidth="9.6640625" defaultRowHeight="15"/>
  <cols>
    <col min="1" max="1" width="4.6640625" style="6" customWidth="1"/>
    <col min="2" max="2" width="1.6640625" style="6" customWidth="1"/>
    <col min="3" max="3" width="30.6640625" style="6" customWidth="1"/>
    <col min="4" max="4" width="28.6640625" style="6" customWidth="1"/>
    <col min="5" max="5" width="14.5546875" style="6" customWidth="1"/>
    <col min="6" max="6" width="27.88671875" style="6" customWidth="1"/>
    <col min="7" max="7" width="9.88671875" style="6" customWidth="1"/>
    <col min="8" max="16384" width="9.6640625" style="6"/>
  </cols>
  <sheetData>
    <row r="1" spans="1:56" ht="15" customHeight="1">
      <c r="A1" s="24" t="s">
        <v>403</v>
      </c>
      <c r="B1" s="61"/>
      <c r="C1" s="61"/>
      <c r="D1" s="224" t="s">
        <v>3222</v>
      </c>
      <c r="E1" s="225" t="s">
        <v>1761</v>
      </c>
      <c r="F1" s="255" t="s">
        <v>1762</v>
      </c>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row>
    <row r="2" spans="1:56" ht="15" customHeight="1">
      <c r="A2" s="67" t="str">
        <f>'Data Sheet'!$C$25</f>
        <v xml:space="preserve">Niagara Mohawk Power Corporation </v>
      </c>
      <c r="B2" s="12"/>
      <c r="C2" s="12"/>
      <c r="D2" s="73" t="s">
        <v>5119</v>
      </c>
      <c r="E2" s="93" t="s">
        <v>3240</v>
      </c>
      <c r="F2" s="78"/>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row>
    <row r="3" spans="1:56" ht="15" customHeight="1">
      <c r="A3" s="67"/>
      <c r="B3" s="12"/>
      <c r="C3" s="12"/>
      <c r="D3" s="73" t="s">
        <v>404</v>
      </c>
      <c r="E3" s="692" t="str">
        <f>'Data Sheet'!$C$40</f>
        <v>May 9, 2016</v>
      </c>
      <c r="F3" s="106" t="str">
        <f>'Data Sheet'!$C$38</f>
        <v>December 31, 2015</v>
      </c>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row>
    <row r="4" spans="1:56" ht="15" customHeight="1">
      <c r="A4" s="226" t="s">
        <v>1764</v>
      </c>
      <c r="B4" s="227"/>
      <c r="C4" s="227"/>
      <c r="D4" s="227"/>
      <c r="E4" s="227"/>
      <c r="F4" s="228"/>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row>
    <row r="5" spans="1:56" ht="15" customHeight="1">
      <c r="A5" s="67"/>
      <c r="B5" s="12"/>
      <c r="C5" s="12"/>
      <c r="D5" s="12"/>
      <c r="E5" s="12"/>
      <c r="F5" s="68"/>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row>
    <row r="6" spans="1:56" ht="15" customHeight="1">
      <c r="A6" s="229" t="s">
        <v>1765</v>
      </c>
      <c r="B6" s="230"/>
      <c r="C6" s="230"/>
      <c r="D6" s="230"/>
      <c r="E6" s="230"/>
      <c r="F6" s="231"/>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row>
    <row r="7" spans="1:56" ht="15" customHeight="1">
      <c r="A7" s="229" t="s">
        <v>1766</v>
      </c>
      <c r="B7" s="230"/>
      <c r="C7" s="230"/>
      <c r="D7" s="230"/>
      <c r="E7" s="230"/>
      <c r="F7" s="231"/>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row>
    <row r="8" spans="1:56" ht="15" customHeight="1">
      <c r="A8" s="229"/>
      <c r="B8" s="230"/>
      <c r="C8" s="230"/>
      <c r="D8" s="230"/>
      <c r="E8" s="230"/>
      <c r="F8" s="231"/>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row>
    <row r="9" spans="1:56" ht="15" customHeight="1">
      <c r="A9" s="229" t="s">
        <v>99</v>
      </c>
      <c r="B9" s="230"/>
      <c r="C9" s="230"/>
      <c r="D9" s="230"/>
      <c r="E9" s="230"/>
      <c r="F9" s="231"/>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row>
    <row r="10" spans="1:56" ht="15" customHeight="1">
      <c r="A10" s="229"/>
      <c r="B10" s="230"/>
      <c r="C10" s="230"/>
      <c r="D10" s="230"/>
      <c r="E10" s="230"/>
      <c r="F10" s="231"/>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row>
    <row r="11" spans="1:56" ht="15" customHeight="1">
      <c r="A11" s="229" t="s">
        <v>100</v>
      </c>
      <c r="B11" s="230"/>
      <c r="C11" s="230"/>
      <c r="D11" s="230"/>
      <c r="E11" s="230"/>
      <c r="F11" s="231"/>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row>
    <row r="12" spans="1:56" ht="15" customHeight="1">
      <c r="A12" s="229" t="s">
        <v>101</v>
      </c>
      <c r="B12" s="230"/>
      <c r="C12" s="230"/>
      <c r="D12" s="230"/>
      <c r="E12" s="230"/>
      <c r="F12" s="231"/>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row>
    <row r="13" spans="1:56" ht="15" customHeight="1">
      <c r="A13" s="229" t="s">
        <v>102</v>
      </c>
      <c r="B13" s="230"/>
      <c r="C13" s="230"/>
      <c r="D13" s="230"/>
      <c r="E13" s="230"/>
      <c r="F13" s="231"/>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row>
    <row r="14" spans="1:56" ht="15" customHeight="1">
      <c r="A14" s="229"/>
      <c r="B14" s="230"/>
      <c r="C14" s="230"/>
      <c r="D14" s="230"/>
      <c r="E14" s="230"/>
      <c r="F14" s="231"/>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row>
    <row r="15" spans="1:56" ht="15" customHeight="1">
      <c r="A15" s="229" t="s">
        <v>103</v>
      </c>
      <c r="B15" s="230"/>
      <c r="C15" s="230"/>
      <c r="D15" s="230"/>
      <c r="E15" s="230"/>
      <c r="F15" s="231"/>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row>
    <row r="16" spans="1:56" ht="15" customHeight="1">
      <c r="A16" s="229" t="s">
        <v>104</v>
      </c>
      <c r="B16" s="230"/>
      <c r="C16" s="230"/>
      <c r="D16" s="230"/>
      <c r="E16" s="230"/>
      <c r="F16" s="231"/>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row>
    <row r="17" spans="1:56" ht="15" customHeight="1">
      <c r="A17" s="69"/>
      <c r="B17" s="72"/>
      <c r="C17" s="72"/>
      <c r="D17" s="72"/>
      <c r="E17" s="72"/>
      <c r="F17" s="71"/>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c r="A18" s="67"/>
      <c r="B18" s="93"/>
      <c r="C18" s="12"/>
      <c r="D18" s="12"/>
      <c r="E18" s="12"/>
      <c r="F18" s="233" t="s">
        <v>105</v>
      </c>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c r="A19" s="234" t="s">
        <v>1688</v>
      </c>
      <c r="B19" s="93"/>
      <c r="C19" s="12" t="s">
        <v>106</v>
      </c>
      <c r="D19" s="12"/>
      <c r="E19" s="12"/>
      <c r="F19" s="554" t="s">
        <v>107</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c r="A20" s="235" t="s">
        <v>1691</v>
      </c>
      <c r="B20" s="100"/>
      <c r="C20" s="72" t="s">
        <v>108</v>
      </c>
      <c r="D20" s="72"/>
      <c r="E20" s="72"/>
      <c r="F20" s="654" t="s">
        <v>2953</v>
      </c>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c r="A21" s="67"/>
      <c r="B21" s="93"/>
      <c r="C21" s="12"/>
      <c r="D21" s="12"/>
      <c r="E21" s="12"/>
      <c r="F21" s="278"/>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row>
    <row r="22" spans="1:56">
      <c r="A22" s="67">
        <v>1</v>
      </c>
      <c r="B22" s="293" t="s">
        <v>2929</v>
      </c>
      <c r="C22" s="12"/>
      <c r="D22" s="12"/>
      <c r="E22" s="12"/>
      <c r="F22" s="78"/>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row>
    <row r="23" spans="1:56">
      <c r="A23" s="67">
        <v>2</v>
      </c>
      <c r="B23" s="93"/>
      <c r="C23" s="12"/>
      <c r="D23" s="12"/>
      <c r="E23" s="12"/>
      <c r="F23" s="278"/>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row>
    <row r="24" spans="1:56">
      <c r="A24" s="67">
        <v>3</v>
      </c>
      <c r="B24" s="93"/>
      <c r="C24" s="12"/>
      <c r="D24" s="12"/>
      <c r="E24" s="12"/>
      <c r="F24" s="279"/>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row>
    <row r="25" spans="1:56">
      <c r="A25" s="67">
        <v>4</v>
      </c>
      <c r="B25" s="93"/>
      <c r="C25" s="12"/>
      <c r="D25" s="12"/>
      <c r="E25" s="12"/>
      <c r="F25" s="279"/>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c r="A26" s="67">
        <v>5</v>
      </c>
      <c r="B26" s="93"/>
      <c r="C26" s="12"/>
      <c r="D26" s="12"/>
      <c r="E26" s="12"/>
      <c r="F26" s="279"/>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row>
    <row r="27" spans="1:56">
      <c r="A27" s="67">
        <v>6</v>
      </c>
      <c r="B27" s="93"/>
      <c r="C27" s="12"/>
      <c r="D27" s="12"/>
      <c r="E27" s="12"/>
      <c r="F27" s="279"/>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row>
    <row r="28" spans="1:56">
      <c r="A28" s="67">
        <v>7</v>
      </c>
      <c r="B28" s="93"/>
      <c r="C28" s="12"/>
      <c r="D28" s="12"/>
      <c r="E28" s="12"/>
      <c r="F28" s="279"/>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row>
    <row r="29" spans="1:56">
      <c r="A29" s="67">
        <v>8</v>
      </c>
      <c r="B29" s="93"/>
      <c r="C29" s="12"/>
      <c r="D29" s="12"/>
      <c r="E29" s="12"/>
      <c r="F29" s="279"/>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row>
    <row r="30" spans="1:56">
      <c r="A30" s="67">
        <v>9</v>
      </c>
      <c r="B30" s="93"/>
      <c r="C30" s="12"/>
      <c r="D30" s="12"/>
      <c r="E30" s="12"/>
      <c r="F30" s="279"/>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row>
    <row r="31" spans="1:56">
      <c r="A31" s="67">
        <v>10</v>
      </c>
      <c r="B31" s="93"/>
      <c r="C31" s="12"/>
      <c r="D31" s="12"/>
      <c r="E31" s="12"/>
      <c r="F31" s="279"/>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row>
    <row r="32" spans="1:56">
      <c r="A32" s="67">
        <v>11</v>
      </c>
      <c r="B32" s="93"/>
      <c r="C32" s="12"/>
      <c r="D32" s="12"/>
      <c r="E32" s="12"/>
      <c r="F32" s="279"/>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row>
    <row r="33" spans="1:56">
      <c r="A33" s="67">
        <v>12</v>
      </c>
      <c r="B33" s="93"/>
      <c r="C33" s="12"/>
      <c r="D33" s="12"/>
      <c r="E33" s="12"/>
      <c r="F33" s="279"/>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row>
    <row r="34" spans="1:56">
      <c r="A34" s="67">
        <v>13</v>
      </c>
      <c r="B34" s="93"/>
      <c r="C34" s="12"/>
      <c r="D34" s="12"/>
      <c r="E34" s="12"/>
      <c r="F34" s="279"/>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row>
    <row r="35" spans="1:56">
      <c r="A35" s="67">
        <v>14</v>
      </c>
      <c r="B35" s="93"/>
      <c r="C35" s="12"/>
      <c r="D35" s="12"/>
      <c r="E35" s="12"/>
      <c r="F35" s="279"/>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row>
    <row r="36" spans="1:56">
      <c r="A36" s="67">
        <v>15</v>
      </c>
      <c r="B36" s="93"/>
      <c r="C36" s="12"/>
      <c r="D36" s="12"/>
      <c r="E36" s="12"/>
      <c r="F36" s="279"/>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row>
    <row r="37" spans="1:56">
      <c r="A37" s="67">
        <v>16</v>
      </c>
      <c r="B37" s="93"/>
      <c r="C37" s="12"/>
      <c r="D37" s="12"/>
      <c r="E37" s="12"/>
      <c r="F37" s="279"/>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row>
    <row r="38" spans="1:56">
      <c r="A38" s="67">
        <v>17</v>
      </c>
      <c r="B38" s="93"/>
      <c r="C38" s="12"/>
      <c r="D38" s="12"/>
      <c r="E38" s="12"/>
      <c r="F38" s="279"/>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row>
    <row r="39" spans="1:56">
      <c r="A39" s="67">
        <v>18</v>
      </c>
      <c r="B39" s="93"/>
      <c r="C39" s="12" t="s">
        <v>109</v>
      </c>
      <c r="D39" s="12"/>
      <c r="E39" s="12"/>
      <c r="F39" s="279">
        <f>+F122</f>
        <v>84670511</v>
      </c>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row>
    <row r="40" spans="1:56">
      <c r="A40" s="67">
        <v>19</v>
      </c>
      <c r="B40" s="93"/>
      <c r="C40" s="12"/>
      <c r="D40" s="12" t="s">
        <v>1153</v>
      </c>
      <c r="E40" s="12"/>
      <c r="F40" s="259">
        <f>SUM(F21:F39)</f>
        <v>84670511</v>
      </c>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row>
    <row r="41" spans="1:56">
      <c r="A41" s="67">
        <v>20</v>
      </c>
      <c r="B41" s="293" t="s">
        <v>2930</v>
      </c>
      <c r="C41" s="12"/>
      <c r="D41" s="12"/>
      <c r="E41" s="12"/>
      <c r="F41" s="278"/>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row>
    <row r="42" spans="1:56">
      <c r="A42" s="67">
        <v>21</v>
      </c>
      <c r="B42" s="93"/>
      <c r="C42" s="12"/>
      <c r="D42" s="12"/>
      <c r="E42" s="12"/>
      <c r="F42" s="278"/>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row>
    <row r="43" spans="1:56">
      <c r="A43" s="67">
        <v>22</v>
      </c>
      <c r="B43" s="93"/>
      <c r="C43" s="12"/>
      <c r="D43" s="12"/>
      <c r="E43" s="12"/>
      <c r="F43" s="279"/>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row>
    <row r="44" spans="1:56">
      <c r="A44" s="67">
        <v>23</v>
      </c>
      <c r="B44" s="93"/>
      <c r="C44" s="12"/>
      <c r="D44" s="12"/>
      <c r="E44" s="12"/>
      <c r="F44" s="279"/>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row>
    <row r="45" spans="1:56">
      <c r="A45" s="67">
        <v>24</v>
      </c>
      <c r="B45" s="93"/>
      <c r="C45" s="12"/>
      <c r="D45" s="12"/>
      <c r="E45" s="12"/>
      <c r="F45" s="279"/>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row>
    <row r="46" spans="1:56">
      <c r="A46" s="67">
        <v>25</v>
      </c>
      <c r="B46" s="93"/>
      <c r="C46" s="12"/>
      <c r="D46" s="12"/>
      <c r="E46" s="12"/>
      <c r="F46" s="279"/>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row>
    <row r="47" spans="1:56">
      <c r="A47" s="67">
        <v>26</v>
      </c>
      <c r="B47" s="93"/>
      <c r="C47" s="12"/>
      <c r="D47" s="12"/>
      <c r="E47" s="12"/>
      <c r="F47" s="279"/>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row>
    <row r="48" spans="1:56">
      <c r="A48" s="67">
        <v>27</v>
      </c>
      <c r="B48" s="93"/>
      <c r="C48" s="12"/>
      <c r="D48" s="12"/>
      <c r="E48" s="12"/>
      <c r="F48" s="279"/>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row>
    <row r="49" spans="1:56">
      <c r="A49" s="67">
        <v>28</v>
      </c>
      <c r="B49" s="93"/>
      <c r="C49" s="12"/>
      <c r="D49" s="12"/>
      <c r="E49" s="12"/>
      <c r="F49" s="279"/>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row>
    <row r="50" spans="1:56">
      <c r="A50" s="67">
        <v>29</v>
      </c>
      <c r="B50" s="93"/>
      <c r="C50" s="12"/>
      <c r="D50" s="12"/>
      <c r="E50" s="12"/>
      <c r="F50" s="279"/>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row>
    <row r="51" spans="1:56">
      <c r="A51" s="67">
        <v>30</v>
      </c>
      <c r="B51" s="93"/>
      <c r="C51" s="12"/>
      <c r="D51" s="12"/>
      <c r="E51" s="12"/>
      <c r="F51" s="279"/>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row>
    <row r="52" spans="1:56">
      <c r="A52" s="67">
        <v>31</v>
      </c>
      <c r="B52" s="93"/>
      <c r="C52" s="12" t="s">
        <v>109</v>
      </c>
      <c r="D52" s="12"/>
      <c r="E52" s="12"/>
      <c r="F52" s="278">
        <f>+F137</f>
        <v>17199901</v>
      </c>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row>
    <row r="53" spans="1:56">
      <c r="A53" s="67">
        <v>32</v>
      </c>
      <c r="B53" s="93"/>
      <c r="C53" s="12"/>
      <c r="D53" s="12" t="s">
        <v>1153</v>
      </c>
      <c r="E53" s="12"/>
      <c r="F53" s="259">
        <f>SUM(F41:F52)</f>
        <v>17199901</v>
      </c>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row>
    <row r="54" spans="1:56">
      <c r="A54" s="67">
        <v>33</v>
      </c>
      <c r="B54" s="293" t="s">
        <v>3479</v>
      </c>
      <c r="C54" s="12"/>
      <c r="D54" s="12"/>
      <c r="E54" s="12"/>
      <c r="F54" s="278"/>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row>
    <row r="55" spans="1:56">
      <c r="A55" s="67">
        <v>34</v>
      </c>
      <c r="B55" s="93"/>
      <c r="C55" s="12" t="s">
        <v>4952</v>
      </c>
      <c r="D55" s="12"/>
      <c r="E55" s="12"/>
      <c r="F55" s="278">
        <v>54207</v>
      </c>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row>
    <row r="56" spans="1:56">
      <c r="A56" s="67">
        <v>35</v>
      </c>
      <c r="B56" s="93"/>
      <c r="C56" s="12" t="s">
        <v>4953</v>
      </c>
      <c r="D56" s="12"/>
      <c r="E56" s="12"/>
      <c r="F56" s="279">
        <v>48908</v>
      </c>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row>
    <row r="57" spans="1:56">
      <c r="A57" s="67">
        <v>36</v>
      </c>
      <c r="B57" s="93"/>
      <c r="C57" s="12" t="s">
        <v>4954</v>
      </c>
      <c r="D57" s="12"/>
      <c r="E57" s="12"/>
      <c r="F57" s="279">
        <v>-1068</v>
      </c>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row>
    <row r="58" spans="1:56">
      <c r="A58" s="67">
        <v>37</v>
      </c>
      <c r="B58" s="93"/>
      <c r="C58" s="12" t="s">
        <v>4955</v>
      </c>
      <c r="D58" s="12"/>
      <c r="E58" s="12"/>
      <c r="F58" s="279">
        <v>24780</v>
      </c>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row>
    <row r="59" spans="1:56">
      <c r="A59" s="67">
        <v>38</v>
      </c>
      <c r="B59" s="93"/>
      <c r="C59" s="12" t="s">
        <v>4956</v>
      </c>
      <c r="D59" s="12"/>
      <c r="E59" s="12"/>
      <c r="F59" s="279">
        <v>40048</v>
      </c>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row>
    <row r="60" spans="1:56">
      <c r="A60" s="67">
        <v>39</v>
      </c>
      <c r="B60" s="93"/>
      <c r="C60" s="12" t="s">
        <v>4957</v>
      </c>
      <c r="D60" s="12"/>
      <c r="E60" s="12"/>
      <c r="F60" s="279">
        <v>2645</v>
      </c>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row>
    <row r="61" spans="1:56">
      <c r="A61" s="67">
        <v>40</v>
      </c>
      <c r="B61" s="93"/>
      <c r="C61" s="12" t="s">
        <v>4958</v>
      </c>
      <c r="D61" s="12"/>
      <c r="E61" s="12"/>
      <c r="F61" s="279">
        <v>9744</v>
      </c>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row>
    <row r="62" spans="1:56">
      <c r="A62" s="67">
        <v>41</v>
      </c>
      <c r="B62" s="93"/>
      <c r="C62" s="12" t="s">
        <v>4959</v>
      </c>
      <c r="D62" s="12"/>
      <c r="E62" s="12"/>
      <c r="F62" s="279">
        <v>17006</v>
      </c>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row>
    <row r="63" spans="1:56">
      <c r="A63" s="67">
        <v>42</v>
      </c>
      <c r="B63" s="93"/>
      <c r="C63" s="12" t="s">
        <v>4960</v>
      </c>
      <c r="D63" s="12"/>
      <c r="E63" s="12"/>
      <c r="F63" s="279">
        <v>7074</v>
      </c>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row>
    <row r="64" spans="1:56">
      <c r="A64" s="67">
        <v>43</v>
      </c>
      <c r="B64" s="93"/>
      <c r="C64" s="12" t="s">
        <v>4961</v>
      </c>
      <c r="D64" s="12"/>
      <c r="E64" s="12"/>
      <c r="F64" s="279">
        <v>45913</v>
      </c>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row>
    <row r="65" spans="1:56">
      <c r="A65" s="67">
        <v>44</v>
      </c>
      <c r="B65" s="93"/>
      <c r="C65" s="12" t="s">
        <v>4962</v>
      </c>
      <c r="D65" s="12"/>
      <c r="E65" s="12"/>
      <c r="F65" s="279">
        <v>3221</v>
      </c>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row>
    <row r="66" spans="1:56">
      <c r="A66" s="67">
        <v>45</v>
      </c>
      <c r="B66" s="93"/>
      <c r="C66" s="12"/>
      <c r="D66" s="12" t="s">
        <v>1153</v>
      </c>
      <c r="E66" s="12"/>
      <c r="F66" s="259">
        <f>SUM(F54:F65)</f>
        <v>252478</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row>
    <row r="67" spans="1:56" ht="15.75" thickBot="1">
      <c r="A67" s="294">
        <v>46</v>
      </c>
      <c r="B67" s="250"/>
      <c r="C67" s="270" t="s">
        <v>169</v>
      </c>
      <c r="D67" s="270" t="s">
        <v>2874</v>
      </c>
      <c r="E67" s="270"/>
      <c r="F67" s="267">
        <f>SUM(F40+F53+F66)</f>
        <v>102122890</v>
      </c>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row>
    <row r="68" spans="1:56" ht="15.75">
      <c r="A68" s="110" t="s">
        <v>110</v>
      </c>
      <c r="B68" s="12"/>
      <c r="C68" s="12"/>
      <c r="D68" s="110"/>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row>
    <row r="69" spans="1:56">
      <c r="A69" s="64" t="s">
        <v>111</v>
      </c>
      <c r="B69" s="64"/>
      <c r="C69" s="64"/>
      <c r="D69" s="64"/>
      <c r="E69" s="64"/>
      <c r="F69" s="64"/>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row>
    <row r="70" spans="1:56" ht="15.75" thickBot="1">
      <c r="A70" s="12"/>
      <c r="B70" s="12"/>
      <c r="C70" s="12"/>
      <c r="D70" s="12"/>
      <c r="E70" s="12"/>
      <c r="F70" s="64"/>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row>
    <row r="71" spans="1:56">
      <c r="A71" s="24" t="s">
        <v>403</v>
      </c>
      <c r="B71" s="61"/>
      <c r="C71" s="61"/>
      <c r="D71" s="224" t="s">
        <v>3222</v>
      </c>
      <c r="E71" s="225" t="s">
        <v>1761</v>
      </c>
      <c r="F71" s="255" t="s">
        <v>1762</v>
      </c>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row>
    <row r="72" spans="1:56">
      <c r="A72" s="67" t="str">
        <f>'Data Sheet'!$C$25</f>
        <v xml:space="preserve">Niagara Mohawk Power Corporation </v>
      </c>
      <c r="B72" s="12"/>
      <c r="C72" s="12"/>
      <c r="D72" s="73" t="s">
        <v>5119</v>
      </c>
      <c r="E72" s="93" t="s">
        <v>3240</v>
      </c>
      <c r="F72" s="78"/>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row>
    <row r="73" spans="1:56">
      <c r="A73" s="67"/>
      <c r="B73" s="12"/>
      <c r="C73" s="12"/>
      <c r="D73" s="73" t="s">
        <v>404</v>
      </c>
      <c r="E73" s="692" t="str">
        <f>'Data Sheet'!$C$40</f>
        <v>May 9, 2016</v>
      </c>
      <c r="F73" s="106" t="str">
        <f>'Data Sheet'!$C$38</f>
        <v>December 31, 2015</v>
      </c>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row>
    <row r="74" spans="1:56">
      <c r="A74" s="226" t="s">
        <v>1764</v>
      </c>
      <c r="B74" s="227"/>
      <c r="C74" s="227"/>
      <c r="D74" s="227"/>
      <c r="E74" s="227"/>
      <c r="F74" s="228"/>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row>
    <row r="75" spans="1:56">
      <c r="A75" s="67"/>
      <c r="B75" s="12"/>
      <c r="C75" s="12"/>
      <c r="D75" s="12"/>
      <c r="E75" s="12"/>
      <c r="F75" s="68"/>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row>
    <row r="76" spans="1:56">
      <c r="A76" s="229" t="s">
        <v>1765</v>
      </c>
      <c r="B76" s="230"/>
      <c r="C76" s="230"/>
      <c r="D76" s="230"/>
      <c r="E76" s="230"/>
      <c r="F76" s="23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row>
    <row r="77" spans="1:56">
      <c r="A77" s="229" t="s">
        <v>1766</v>
      </c>
      <c r="B77" s="230"/>
      <c r="C77" s="230"/>
      <c r="D77" s="230"/>
      <c r="E77" s="230"/>
      <c r="F77" s="23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row>
    <row r="78" spans="1:56">
      <c r="A78" s="229"/>
      <c r="B78" s="230"/>
      <c r="C78" s="230"/>
      <c r="D78" s="230"/>
      <c r="E78" s="230"/>
      <c r="F78" s="23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row>
    <row r="79" spans="1:56">
      <c r="A79" s="229" t="s">
        <v>99</v>
      </c>
      <c r="B79" s="230"/>
      <c r="C79" s="230"/>
      <c r="D79" s="230"/>
      <c r="E79" s="230"/>
      <c r="F79" s="23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row>
    <row r="80" spans="1:56">
      <c r="A80" s="229"/>
      <c r="B80" s="230"/>
      <c r="C80" s="230"/>
      <c r="D80" s="230"/>
      <c r="E80" s="230"/>
      <c r="F80" s="23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row>
    <row r="81" spans="1:56">
      <c r="A81" s="229" t="s">
        <v>100</v>
      </c>
      <c r="B81" s="230"/>
      <c r="C81" s="230"/>
      <c r="D81" s="230"/>
      <c r="E81" s="230"/>
      <c r="F81" s="23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row>
    <row r="82" spans="1:56">
      <c r="A82" s="229" t="s">
        <v>101</v>
      </c>
      <c r="B82" s="230"/>
      <c r="C82" s="230"/>
      <c r="D82" s="230"/>
      <c r="E82" s="230"/>
      <c r="F82" s="23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row>
    <row r="83" spans="1:56">
      <c r="A83" s="229" t="s">
        <v>102</v>
      </c>
      <c r="B83" s="230"/>
      <c r="C83" s="230"/>
      <c r="D83" s="230"/>
      <c r="E83" s="230"/>
      <c r="F83" s="23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row>
    <row r="84" spans="1:56">
      <c r="A84" s="229"/>
      <c r="B84" s="230"/>
      <c r="C84" s="230"/>
      <c r="D84" s="230"/>
      <c r="E84" s="230"/>
      <c r="F84" s="23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row>
    <row r="85" spans="1:56">
      <c r="A85" s="229" t="s">
        <v>103</v>
      </c>
      <c r="B85" s="230"/>
      <c r="C85" s="230"/>
      <c r="D85" s="230"/>
      <c r="E85" s="230"/>
      <c r="F85" s="23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row>
    <row r="86" spans="1:56">
      <c r="A86" s="229" t="s">
        <v>104</v>
      </c>
      <c r="B86" s="230"/>
      <c r="C86" s="230"/>
      <c r="D86" s="230"/>
      <c r="E86" s="230"/>
      <c r="F86" s="23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row>
    <row r="87" spans="1:56">
      <c r="A87" s="69"/>
      <c r="B87" s="72"/>
      <c r="C87" s="72"/>
      <c r="D87" s="72"/>
      <c r="E87" s="72"/>
      <c r="F87" s="71"/>
    </row>
    <row r="88" spans="1:56">
      <c r="A88" s="67"/>
      <c r="B88" s="93"/>
      <c r="C88" s="12"/>
      <c r="D88" s="12"/>
      <c r="E88" s="12"/>
      <c r="F88" s="233" t="s">
        <v>105</v>
      </c>
    </row>
    <row r="89" spans="1:56">
      <c r="A89" s="2836" t="s">
        <v>1688</v>
      </c>
      <c r="B89" s="93"/>
      <c r="C89" s="12" t="s">
        <v>106</v>
      </c>
      <c r="D89" s="12"/>
      <c r="E89" s="12"/>
      <c r="F89" s="554" t="s">
        <v>107</v>
      </c>
    </row>
    <row r="90" spans="1:56">
      <c r="A90" s="235" t="s">
        <v>1691</v>
      </c>
      <c r="B90" s="100"/>
      <c r="C90" s="72" t="s">
        <v>108</v>
      </c>
      <c r="D90" s="72"/>
      <c r="E90" s="72"/>
      <c r="F90" s="654" t="s">
        <v>2953</v>
      </c>
    </row>
    <row r="91" spans="1:56" ht="15.75">
      <c r="A91" s="67"/>
      <c r="B91" s="2874" t="s">
        <v>2929</v>
      </c>
      <c r="C91" s="12"/>
      <c r="D91" s="12"/>
      <c r="E91" s="12"/>
      <c r="F91" s="278"/>
    </row>
    <row r="92" spans="1:56">
      <c r="A92" s="67">
        <v>1</v>
      </c>
      <c r="B92" s="293"/>
      <c r="C92" s="12" t="s">
        <v>1335</v>
      </c>
      <c r="D92" s="12"/>
      <c r="E92" s="12"/>
      <c r="F92" s="279"/>
    </row>
    <row r="93" spans="1:56">
      <c r="A93" s="67">
        <v>2</v>
      </c>
      <c r="B93" s="93"/>
      <c r="C93" s="12" t="s">
        <v>4952</v>
      </c>
      <c r="D93" s="12"/>
      <c r="E93" s="12"/>
      <c r="F93" s="279">
        <v>9689789</v>
      </c>
    </row>
    <row r="94" spans="1:56">
      <c r="A94" s="67">
        <v>3</v>
      </c>
      <c r="B94" s="93"/>
      <c r="C94" s="12" t="s">
        <v>4953</v>
      </c>
      <c r="D94" s="12"/>
      <c r="E94" s="12"/>
      <c r="F94" s="279">
        <v>13756655</v>
      </c>
    </row>
    <row r="95" spans="1:56">
      <c r="A95" s="67">
        <v>4</v>
      </c>
      <c r="B95" s="93"/>
      <c r="C95" s="12" t="s">
        <v>4954</v>
      </c>
      <c r="D95" s="12"/>
      <c r="E95" s="12"/>
      <c r="F95" s="279">
        <v>-23662</v>
      </c>
    </row>
    <row r="96" spans="1:56">
      <c r="A96" s="67">
        <v>5</v>
      </c>
      <c r="B96" s="93"/>
      <c r="C96" s="12" t="s">
        <v>4955</v>
      </c>
      <c r="D96" s="12"/>
      <c r="E96" s="12"/>
      <c r="F96" s="279">
        <v>5827165</v>
      </c>
    </row>
    <row r="97" spans="1:6">
      <c r="A97" s="67">
        <v>6</v>
      </c>
      <c r="B97" s="93"/>
      <c r="C97" s="12" t="s">
        <v>4956</v>
      </c>
      <c r="D97" s="12"/>
      <c r="E97" s="12"/>
      <c r="F97" s="279">
        <v>9056885</v>
      </c>
    </row>
    <row r="98" spans="1:6">
      <c r="A98" s="67">
        <v>7</v>
      </c>
      <c r="B98" s="93"/>
      <c r="C98" s="12" t="s">
        <v>4957</v>
      </c>
      <c r="D98" s="12"/>
      <c r="E98" s="12"/>
      <c r="F98" s="279">
        <v>494833</v>
      </c>
    </row>
    <row r="99" spans="1:6">
      <c r="A99" s="67">
        <v>8</v>
      </c>
      <c r="B99" s="93"/>
      <c r="C99" s="12" t="s">
        <v>4958</v>
      </c>
      <c r="D99" s="12"/>
      <c r="E99" s="12"/>
      <c r="F99" s="279">
        <v>1924822</v>
      </c>
    </row>
    <row r="100" spans="1:6">
      <c r="A100" s="67">
        <v>9</v>
      </c>
      <c r="B100" s="93"/>
      <c r="C100" s="12" t="s">
        <v>4959</v>
      </c>
      <c r="D100" s="12"/>
      <c r="E100" s="12"/>
      <c r="F100" s="279">
        <v>642068</v>
      </c>
    </row>
    <row r="101" spans="1:6">
      <c r="A101" s="67">
        <v>10</v>
      </c>
      <c r="B101" s="93"/>
      <c r="C101" s="12" t="s">
        <v>4960</v>
      </c>
      <c r="D101" s="12"/>
      <c r="E101" s="12"/>
      <c r="F101" s="279">
        <v>2421844</v>
      </c>
    </row>
    <row r="102" spans="1:6">
      <c r="A102" s="67">
        <v>11</v>
      </c>
      <c r="B102" s="93"/>
      <c r="C102" s="12" t="s">
        <v>4961</v>
      </c>
      <c r="D102" s="12"/>
      <c r="E102" s="12"/>
      <c r="F102" s="279">
        <v>10720201</v>
      </c>
    </row>
    <row r="103" spans="1:6">
      <c r="A103" s="67">
        <v>12</v>
      </c>
      <c r="B103" s="93"/>
      <c r="C103" s="12" t="s">
        <v>4962</v>
      </c>
      <c r="D103" s="12"/>
      <c r="E103" s="12"/>
      <c r="F103" s="279">
        <v>981822</v>
      </c>
    </row>
    <row r="104" spans="1:6">
      <c r="A104" s="67">
        <v>13</v>
      </c>
      <c r="B104" s="93"/>
      <c r="C104" s="12" t="s">
        <v>4963</v>
      </c>
      <c r="D104" s="12"/>
      <c r="E104" s="12"/>
      <c r="F104" s="279">
        <v>5506199</v>
      </c>
    </row>
    <row r="105" spans="1:6">
      <c r="A105" s="67">
        <v>14</v>
      </c>
      <c r="B105" s="93"/>
      <c r="C105" s="12" t="s">
        <v>4964</v>
      </c>
      <c r="D105" s="12"/>
      <c r="E105" s="12"/>
      <c r="F105" s="279">
        <v>2175</v>
      </c>
    </row>
    <row r="106" spans="1:6">
      <c r="A106" s="67">
        <v>15</v>
      </c>
      <c r="B106" s="93"/>
      <c r="C106" s="12"/>
      <c r="D106" s="12"/>
      <c r="E106" s="12" t="s">
        <v>1153</v>
      </c>
      <c r="F106" s="279">
        <v>61000796</v>
      </c>
    </row>
    <row r="107" spans="1:6">
      <c r="A107" s="67">
        <v>16</v>
      </c>
      <c r="B107" s="93"/>
      <c r="C107" s="12" t="s">
        <v>1334</v>
      </c>
      <c r="D107" s="12"/>
      <c r="E107" s="12"/>
      <c r="F107" s="279"/>
    </row>
    <row r="108" spans="1:6">
      <c r="A108" s="67">
        <v>17</v>
      </c>
      <c r="B108" s="93"/>
      <c r="C108" s="12" t="s">
        <v>4952</v>
      </c>
      <c r="D108" s="12"/>
      <c r="E108" s="12"/>
      <c r="F108" s="279">
        <v>4111449</v>
      </c>
    </row>
    <row r="109" spans="1:6">
      <c r="A109" s="67">
        <v>18</v>
      </c>
      <c r="B109" s="93"/>
      <c r="C109" s="12" t="s">
        <v>4953</v>
      </c>
      <c r="D109" s="12"/>
      <c r="E109" s="12"/>
      <c r="F109" s="279">
        <v>4948853</v>
      </c>
    </row>
    <row r="110" spans="1:6">
      <c r="A110" s="67">
        <v>19</v>
      </c>
      <c r="B110" s="93"/>
      <c r="C110" s="12" t="s">
        <v>4954</v>
      </c>
      <c r="D110" s="12"/>
      <c r="E110" s="12"/>
      <c r="F110" s="279">
        <v>8979</v>
      </c>
    </row>
    <row r="111" spans="1:6">
      <c r="A111" s="67">
        <v>20</v>
      </c>
      <c r="B111" s="293"/>
      <c r="C111" s="12" t="s">
        <v>4955</v>
      </c>
      <c r="D111" s="12"/>
      <c r="E111" s="12"/>
      <c r="F111" s="279">
        <v>2207206</v>
      </c>
    </row>
    <row r="112" spans="1:6">
      <c r="A112" s="67">
        <v>21</v>
      </c>
      <c r="B112" s="93"/>
      <c r="C112" s="12" t="s">
        <v>4956</v>
      </c>
      <c r="D112" s="12"/>
      <c r="E112" s="12"/>
      <c r="F112" s="279">
        <v>3481007</v>
      </c>
    </row>
    <row r="113" spans="1:6">
      <c r="A113" s="67">
        <v>22</v>
      </c>
      <c r="B113" s="93"/>
      <c r="C113" s="12" t="s">
        <v>4957</v>
      </c>
      <c r="D113" s="12"/>
      <c r="E113" s="12"/>
      <c r="F113" s="279">
        <v>189023</v>
      </c>
    </row>
    <row r="114" spans="1:6">
      <c r="A114" s="67">
        <v>23</v>
      </c>
      <c r="B114" s="93"/>
      <c r="C114" s="12" t="s">
        <v>4958</v>
      </c>
      <c r="D114" s="12"/>
      <c r="E114" s="12"/>
      <c r="F114" s="279">
        <v>775430</v>
      </c>
    </row>
    <row r="115" spans="1:6">
      <c r="A115" s="67">
        <v>24</v>
      </c>
      <c r="B115" s="93"/>
      <c r="C115" s="12" t="s">
        <v>4959</v>
      </c>
      <c r="D115" s="12"/>
      <c r="E115" s="12"/>
      <c r="F115" s="279">
        <v>868471</v>
      </c>
    </row>
    <row r="116" spans="1:6">
      <c r="A116" s="67">
        <v>25</v>
      </c>
      <c r="B116" s="93"/>
      <c r="C116" s="12" t="s">
        <v>4960</v>
      </c>
      <c r="D116" s="12"/>
      <c r="E116" s="12"/>
      <c r="F116" s="279">
        <v>765092</v>
      </c>
    </row>
    <row r="117" spans="1:6">
      <c r="A117" s="67">
        <v>26</v>
      </c>
      <c r="B117" s="93"/>
      <c r="C117" s="12" t="s">
        <v>4961</v>
      </c>
      <c r="D117" s="12"/>
      <c r="E117" s="12"/>
      <c r="F117" s="279">
        <v>4068337</v>
      </c>
    </row>
    <row r="118" spans="1:6">
      <c r="A118" s="67">
        <v>27</v>
      </c>
      <c r="B118" s="93"/>
      <c r="C118" s="12" t="s">
        <v>4962</v>
      </c>
      <c r="D118" s="12"/>
      <c r="E118" s="12"/>
      <c r="F118" s="279">
        <v>350979</v>
      </c>
    </row>
    <row r="119" spans="1:6">
      <c r="A119" s="67">
        <v>28</v>
      </c>
      <c r="B119" s="93"/>
      <c r="C119" s="12" t="s">
        <v>4963</v>
      </c>
      <c r="D119" s="12"/>
      <c r="E119" s="12"/>
      <c r="F119" s="279">
        <v>1898657</v>
      </c>
    </row>
    <row r="120" spans="1:6">
      <c r="A120" s="67">
        <v>29</v>
      </c>
      <c r="B120" s="93"/>
      <c r="C120" s="12" t="s">
        <v>4964</v>
      </c>
      <c r="D120" s="12"/>
      <c r="E120" s="12"/>
      <c r="F120" s="279">
        <v>-3768</v>
      </c>
    </row>
    <row r="121" spans="1:6">
      <c r="A121" s="67">
        <v>30</v>
      </c>
      <c r="B121" s="93"/>
      <c r="C121" s="12"/>
      <c r="D121" s="12"/>
      <c r="E121" s="12" t="s">
        <v>1153</v>
      </c>
      <c r="F121" s="279">
        <v>23669715</v>
      </c>
    </row>
    <row r="122" spans="1:6" ht="15.75">
      <c r="A122" s="67">
        <v>31</v>
      </c>
      <c r="B122" s="93"/>
      <c r="C122" s="12"/>
      <c r="D122" s="3329" t="s">
        <v>4950</v>
      </c>
      <c r="E122" s="3330"/>
      <c r="F122" s="2875">
        <f>+F121+F106</f>
        <v>84670511</v>
      </c>
    </row>
    <row r="123" spans="1:6" ht="15.75">
      <c r="A123" s="67">
        <v>32</v>
      </c>
      <c r="B123" s="2874" t="s">
        <v>4965</v>
      </c>
      <c r="C123" s="12"/>
      <c r="D123" s="12"/>
      <c r="E123" s="12"/>
      <c r="F123" s="279"/>
    </row>
    <row r="124" spans="1:6">
      <c r="A124" s="67">
        <v>33</v>
      </c>
      <c r="B124" s="293"/>
      <c r="C124" s="12" t="s">
        <v>4952</v>
      </c>
      <c r="D124" s="12"/>
      <c r="E124" s="12"/>
      <c r="F124" s="279">
        <v>2793292</v>
      </c>
    </row>
    <row r="125" spans="1:6">
      <c r="A125" s="67">
        <v>34</v>
      </c>
      <c r="B125" s="93"/>
      <c r="C125" s="12" t="s">
        <v>4953</v>
      </c>
      <c r="D125" s="12"/>
      <c r="E125" s="12"/>
      <c r="F125" s="279">
        <v>4088886</v>
      </c>
    </row>
    <row r="126" spans="1:6">
      <c r="A126" s="67">
        <v>35</v>
      </c>
      <c r="B126" s="93"/>
      <c r="C126" s="12" t="s">
        <v>4954</v>
      </c>
      <c r="D126" s="12"/>
      <c r="E126" s="12"/>
      <c r="F126" s="279">
        <v>18338</v>
      </c>
    </row>
    <row r="127" spans="1:6">
      <c r="A127" s="67">
        <v>36</v>
      </c>
      <c r="B127" s="93"/>
      <c r="C127" s="12" t="s">
        <v>4955</v>
      </c>
      <c r="D127" s="12"/>
      <c r="E127" s="12"/>
      <c r="F127" s="279">
        <v>1678001</v>
      </c>
    </row>
    <row r="128" spans="1:6">
      <c r="A128" s="67">
        <v>37</v>
      </c>
      <c r="B128" s="93"/>
      <c r="C128" s="12" t="s">
        <v>4956</v>
      </c>
      <c r="D128" s="12"/>
      <c r="E128" s="12"/>
      <c r="F128" s="279">
        <v>2617452</v>
      </c>
    </row>
    <row r="129" spans="1:6">
      <c r="A129" s="67">
        <v>38</v>
      </c>
      <c r="B129" s="93"/>
      <c r="C129" s="12" t="s">
        <v>4957</v>
      </c>
      <c r="D129" s="12"/>
      <c r="E129" s="12"/>
      <c r="F129" s="279">
        <v>133900</v>
      </c>
    </row>
    <row r="130" spans="1:6">
      <c r="A130" s="67">
        <v>39</v>
      </c>
      <c r="B130" s="93"/>
      <c r="C130" s="12" t="s">
        <v>4958</v>
      </c>
      <c r="D130" s="12"/>
      <c r="E130" s="12"/>
      <c r="F130" s="279">
        <v>548958</v>
      </c>
    </row>
    <row r="131" spans="1:6">
      <c r="A131" s="67">
        <v>40</v>
      </c>
      <c r="B131" s="93"/>
      <c r="C131" s="12" t="s">
        <v>4959</v>
      </c>
      <c r="D131" s="12"/>
      <c r="E131" s="12"/>
      <c r="F131" s="279">
        <v>95091</v>
      </c>
    </row>
    <row r="132" spans="1:6">
      <c r="A132" s="67">
        <v>41</v>
      </c>
      <c r="B132" s="93"/>
      <c r="C132" s="12" t="s">
        <v>4960</v>
      </c>
      <c r="D132" s="12"/>
      <c r="E132" s="12"/>
      <c r="F132" s="279">
        <v>718339</v>
      </c>
    </row>
    <row r="133" spans="1:6">
      <c r="A133" s="67">
        <v>42</v>
      </c>
      <c r="B133" s="93"/>
      <c r="C133" s="12" t="s">
        <v>4961</v>
      </c>
      <c r="D133" s="12"/>
      <c r="E133" s="12"/>
      <c r="F133" s="279">
        <v>3089378</v>
      </c>
    </row>
    <row r="134" spans="1:6">
      <c r="A134" s="67">
        <v>43</v>
      </c>
      <c r="B134" s="93"/>
      <c r="C134" s="12" t="s">
        <v>4962</v>
      </c>
      <c r="D134" s="12"/>
      <c r="E134" s="12"/>
      <c r="F134" s="279">
        <v>297529</v>
      </c>
    </row>
    <row r="135" spans="1:6">
      <c r="A135" s="67">
        <v>44</v>
      </c>
      <c r="B135" s="93"/>
      <c r="C135" s="12" t="s">
        <v>4963</v>
      </c>
      <c r="D135" s="12"/>
      <c r="E135" s="12"/>
      <c r="F135" s="279">
        <v>1121659</v>
      </c>
    </row>
    <row r="136" spans="1:6">
      <c r="A136" s="67">
        <v>45</v>
      </c>
      <c r="B136" s="93"/>
      <c r="C136" s="12" t="s">
        <v>4964</v>
      </c>
      <c r="D136" s="12"/>
      <c r="E136" s="12"/>
      <c r="F136" s="279">
        <v>-922</v>
      </c>
    </row>
    <row r="137" spans="1:6" ht="16.5" thickBot="1">
      <c r="A137" s="294">
        <v>46</v>
      </c>
      <c r="B137" s="250"/>
      <c r="C137" s="270"/>
      <c r="D137" s="270" t="s">
        <v>2874</v>
      </c>
      <c r="E137" s="2876" t="s">
        <v>1153</v>
      </c>
      <c r="F137" s="2877">
        <f>SUM(F124:F136)</f>
        <v>17199901</v>
      </c>
    </row>
    <row r="138" spans="1:6" ht="15.75">
      <c r="A138" s="110" t="s">
        <v>110</v>
      </c>
      <c r="B138" s="12"/>
      <c r="C138" s="12"/>
      <c r="D138" s="110"/>
      <c r="E138" s="12"/>
      <c r="F138" s="12"/>
    </row>
    <row r="139" spans="1:6">
      <c r="A139" s="64" t="s">
        <v>4951</v>
      </c>
      <c r="B139" s="64"/>
      <c r="C139" s="64"/>
      <c r="D139" s="64"/>
      <c r="E139" s="64"/>
      <c r="F139" s="64"/>
    </row>
    <row r="140" spans="1:6">
      <c r="A140" s="12"/>
      <c r="B140" s="12"/>
      <c r="C140" s="12"/>
      <c r="D140" s="12"/>
      <c r="E140" s="12"/>
      <c r="F140" s="64"/>
    </row>
  </sheetData>
  <mergeCells count="1">
    <mergeCell ref="D122:E122"/>
  </mergeCells>
  <printOptions horizontalCentered="1" verticalCentered="1"/>
  <pageMargins left="0.5" right="0.5" top="0.5" bottom="0.5" header="0.5" footer="0.5"/>
  <pageSetup scale="67" orientation="portrait" horizontalDpi="300" verticalDpi="300" r:id="rId1"/>
  <headerFooter alignWithMargins="0"/>
  <rowBreaks count="1" manualBreakCount="1">
    <brk id="69" max="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view="pageBreakPreview" topLeftCell="B1" colorId="22" zoomScale="80" zoomScaleNormal="100" zoomScaleSheetLayoutView="80" workbookViewId="0">
      <selection activeCell="H79" sqref="H79"/>
    </sheetView>
  </sheetViews>
  <sheetFormatPr defaultColWidth="9.6640625" defaultRowHeight="15"/>
  <cols>
    <col min="1" max="1" width="8.6640625" style="6" customWidth="1"/>
    <col min="2" max="2" width="4.6640625" style="6" customWidth="1"/>
    <col min="3" max="3" width="20.6640625" style="6" customWidth="1"/>
    <col min="4" max="4" width="3.6640625" style="6" customWidth="1"/>
    <col min="5" max="5" width="19" style="6" customWidth="1"/>
    <col min="6" max="6" width="22.6640625" style="6" customWidth="1"/>
    <col min="7" max="7" width="25.21875" style="6" customWidth="1"/>
    <col min="8" max="16384" width="9.6640625" style="6"/>
  </cols>
  <sheetData>
    <row r="1" spans="1:7">
      <c r="A1" s="24" t="s">
        <v>1759</v>
      </c>
      <c r="B1" s="61"/>
      <c r="C1" s="223"/>
      <c r="D1" s="225" t="s">
        <v>3222</v>
      </c>
      <c r="E1" s="61"/>
      <c r="F1" s="225" t="s">
        <v>1761</v>
      </c>
      <c r="G1" s="410" t="s">
        <v>1762</v>
      </c>
    </row>
    <row r="2" spans="1:7">
      <c r="A2" s="67" t="str">
        <f>'Data Sheet'!$C$25</f>
        <v xml:space="preserve">Niagara Mohawk Power Corporation </v>
      </c>
      <c r="B2" s="12"/>
      <c r="C2" s="76"/>
      <c r="D2" s="93" t="s">
        <v>5119</v>
      </c>
      <c r="E2" s="12"/>
      <c r="F2" s="93" t="s">
        <v>3240</v>
      </c>
      <c r="G2" s="78"/>
    </row>
    <row r="3" spans="1:7" ht="15" customHeight="1">
      <c r="A3" s="69"/>
      <c r="B3" s="72"/>
      <c r="C3" s="113"/>
      <c r="D3" s="100" t="s">
        <v>404</v>
      </c>
      <c r="E3" s="72"/>
      <c r="F3" s="691" t="str">
        <f>'Data Sheet'!$C$40</f>
        <v>May 9, 2016</v>
      </c>
      <c r="G3" s="236" t="str">
        <f>'Data Sheet'!$C$38</f>
        <v>December 31, 2015</v>
      </c>
    </row>
    <row r="4" spans="1:7" ht="15" customHeight="1">
      <c r="A4" s="3341" t="s">
        <v>112</v>
      </c>
      <c r="B4" s="3342"/>
      <c r="C4" s="3342"/>
      <c r="D4" s="3342"/>
      <c r="E4" s="3342"/>
      <c r="F4" s="3342"/>
      <c r="G4" s="3343"/>
    </row>
    <row r="5" spans="1:7">
      <c r="A5" s="3346" t="s">
        <v>1415</v>
      </c>
      <c r="B5" s="3344"/>
      <c r="C5" s="3344"/>
      <c r="D5" s="3344"/>
      <c r="E5" s="3344"/>
      <c r="F5" s="3344" t="s">
        <v>1416</v>
      </c>
      <c r="G5" s="3345"/>
    </row>
    <row r="6" spans="1:7">
      <c r="A6" s="3338" t="s">
        <v>113</v>
      </c>
      <c r="B6" s="3339"/>
      <c r="C6" s="3339"/>
      <c r="D6" s="3339"/>
      <c r="E6" s="3339"/>
      <c r="F6" s="3334" t="s">
        <v>114</v>
      </c>
      <c r="G6" s="3335"/>
    </row>
    <row r="7" spans="1:7">
      <c r="A7" s="3338" t="s">
        <v>2961</v>
      </c>
      <c r="B7" s="3339"/>
      <c r="C7" s="3339"/>
      <c r="D7" s="3339"/>
      <c r="E7" s="3339"/>
      <c r="F7" s="3334" t="s">
        <v>2962</v>
      </c>
      <c r="G7" s="3335"/>
    </row>
    <row r="8" spans="1:7">
      <c r="A8" s="3338" t="s">
        <v>3016</v>
      </c>
      <c r="B8" s="3339"/>
      <c r="C8" s="3339"/>
      <c r="D8" s="3339"/>
      <c r="E8" s="3339"/>
      <c r="F8" s="3334" t="s">
        <v>3017</v>
      </c>
      <c r="G8" s="3335"/>
    </row>
    <row r="9" spans="1:7">
      <c r="A9" s="3338" t="s">
        <v>3018</v>
      </c>
      <c r="B9" s="3339"/>
      <c r="C9" s="3339"/>
      <c r="D9" s="3339"/>
      <c r="E9" s="3339"/>
      <c r="F9" s="3334" t="s">
        <v>1417</v>
      </c>
      <c r="G9" s="3335"/>
    </row>
    <row r="10" spans="1:7">
      <c r="A10" s="3338" t="s">
        <v>3019</v>
      </c>
      <c r="B10" s="3339"/>
      <c r="C10" s="3339"/>
      <c r="D10" s="3339"/>
      <c r="E10" s="3339"/>
      <c r="F10" s="3334" t="s">
        <v>3020</v>
      </c>
      <c r="G10" s="3335"/>
    </row>
    <row r="11" spans="1:7">
      <c r="A11" s="3338" t="s">
        <v>3021</v>
      </c>
      <c r="B11" s="3339"/>
      <c r="C11" s="3339"/>
      <c r="D11" s="3339"/>
      <c r="E11" s="3339"/>
      <c r="F11" s="3334" t="s">
        <v>3022</v>
      </c>
      <c r="G11" s="3335"/>
    </row>
    <row r="12" spans="1:7" ht="15.6" customHeight="1">
      <c r="A12" s="3340" t="s">
        <v>3023</v>
      </c>
      <c r="B12" s="3336"/>
      <c r="C12" s="3336"/>
      <c r="D12" s="3336"/>
      <c r="E12" s="2470"/>
      <c r="F12" s="3336" t="s">
        <v>3024</v>
      </c>
      <c r="G12" s="3337"/>
    </row>
    <row r="13" spans="1:7" ht="17.45" customHeight="1">
      <c r="A13" s="3331" t="s">
        <v>3025</v>
      </c>
      <c r="B13" s="3332"/>
      <c r="C13" s="3332"/>
      <c r="D13" s="3332"/>
      <c r="E13" s="3332"/>
      <c r="F13" s="3332"/>
      <c r="G13" s="3333"/>
    </row>
    <row r="14" spans="1:7">
      <c r="A14" s="1508"/>
      <c r="B14" s="12"/>
      <c r="C14" s="2888" t="s">
        <v>4966</v>
      </c>
      <c r="D14" s="12"/>
      <c r="E14" s="12"/>
      <c r="F14" s="12"/>
      <c r="G14" s="68"/>
    </row>
    <row r="15" spans="1:7">
      <c r="A15" s="2474"/>
      <c r="B15" s="12"/>
      <c r="C15" s="2888" t="s">
        <v>4967</v>
      </c>
      <c r="D15" s="12"/>
      <c r="E15" s="12"/>
      <c r="F15" s="12"/>
      <c r="G15" s="68"/>
    </row>
    <row r="16" spans="1:7">
      <c r="A16" s="2474"/>
      <c r="B16" s="2878" t="s">
        <v>4968</v>
      </c>
      <c r="C16" s="2879"/>
      <c r="D16" s="12"/>
      <c r="E16" s="12"/>
      <c r="F16" s="12"/>
      <c r="G16" s="68"/>
    </row>
    <row r="17" spans="1:7" ht="15.75">
      <c r="A17" s="2474"/>
      <c r="B17" s="2880"/>
      <c r="C17" s="2881" t="s">
        <v>4969</v>
      </c>
      <c r="D17" s="12"/>
      <c r="E17" s="12"/>
      <c r="F17" s="12"/>
      <c r="G17" s="68"/>
    </row>
    <row r="18" spans="1:7" ht="15.75">
      <c r="A18" s="2474"/>
      <c r="B18" s="2880"/>
      <c r="C18" s="2881" t="s">
        <v>4970</v>
      </c>
      <c r="D18" s="12"/>
      <c r="E18" s="12"/>
      <c r="F18" s="12"/>
      <c r="G18" s="68"/>
    </row>
    <row r="19" spans="1:7" ht="15.75">
      <c r="A19" s="2474"/>
      <c r="B19" s="2880"/>
      <c r="C19" s="2881" t="s">
        <v>4971</v>
      </c>
      <c r="D19" s="12"/>
      <c r="E19" s="12"/>
      <c r="F19" s="12"/>
      <c r="G19" s="68"/>
    </row>
    <row r="20" spans="1:7">
      <c r="A20" s="2474"/>
      <c r="B20" s="1464"/>
      <c r="C20" s="1464"/>
      <c r="D20" s="12"/>
      <c r="E20" s="12"/>
      <c r="F20" s="12"/>
      <c r="G20" s="68"/>
    </row>
    <row r="21" spans="1:7" ht="15.75">
      <c r="A21" s="2474"/>
      <c r="B21" s="2882" t="s">
        <v>4958</v>
      </c>
      <c r="C21" s="1464"/>
      <c r="D21" s="12"/>
      <c r="E21" s="12"/>
      <c r="F21" s="12"/>
      <c r="G21" s="68"/>
    </row>
    <row r="22" spans="1:7">
      <c r="A22" s="2474"/>
      <c r="B22" s="1464"/>
      <c r="C22" s="1464" t="s">
        <v>4972</v>
      </c>
      <c r="D22" s="12"/>
      <c r="E22" s="12"/>
      <c r="F22" s="12"/>
      <c r="G22" s="68"/>
    </row>
    <row r="23" spans="1:7">
      <c r="A23" s="2474"/>
      <c r="B23" s="1464"/>
      <c r="C23" s="1464" t="s">
        <v>4973</v>
      </c>
      <c r="D23" s="12"/>
      <c r="E23" s="12"/>
      <c r="F23" s="12"/>
      <c r="G23" s="68"/>
    </row>
    <row r="24" spans="1:7">
      <c r="A24" s="2474"/>
      <c r="B24" s="1464"/>
      <c r="C24" s="1464"/>
      <c r="D24" s="12"/>
      <c r="E24" s="12"/>
      <c r="F24" s="12"/>
      <c r="G24" s="68"/>
    </row>
    <row r="25" spans="1:7" ht="15.75">
      <c r="A25" s="2474"/>
      <c r="B25" s="2882" t="s">
        <v>4974</v>
      </c>
      <c r="C25" s="1464"/>
      <c r="D25" s="12"/>
      <c r="E25" s="12"/>
      <c r="F25" s="12"/>
      <c r="G25" s="68"/>
    </row>
    <row r="26" spans="1:7">
      <c r="A26" s="2474"/>
      <c r="B26" s="1464"/>
      <c r="C26" s="1464" t="s">
        <v>4975</v>
      </c>
      <c r="D26" s="12"/>
      <c r="E26" s="12"/>
      <c r="F26" s="12"/>
      <c r="G26" s="68"/>
    </row>
    <row r="27" spans="1:7">
      <c r="A27" s="2474"/>
      <c r="B27" s="1464"/>
      <c r="C27" s="1464" t="s">
        <v>4976</v>
      </c>
      <c r="D27" s="12"/>
      <c r="E27" s="12"/>
      <c r="F27" s="12"/>
      <c r="G27" s="68"/>
    </row>
    <row r="28" spans="1:7">
      <c r="A28" s="2474"/>
      <c r="B28" s="1464"/>
      <c r="C28" s="1464"/>
      <c r="D28" s="12"/>
      <c r="E28" s="12"/>
      <c r="F28" s="12"/>
      <c r="G28" s="68"/>
    </row>
    <row r="29" spans="1:7" ht="15.75">
      <c r="A29" s="2474"/>
      <c r="B29" s="2882" t="s">
        <v>4977</v>
      </c>
      <c r="C29" s="1464"/>
      <c r="D29" s="12"/>
      <c r="E29" s="12"/>
      <c r="F29" s="12"/>
      <c r="G29" s="68"/>
    </row>
    <row r="30" spans="1:7">
      <c r="A30" s="2474"/>
      <c r="B30" s="1464"/>
      <c r="C30" s="1464" t="s">
        <v>4978</v>
      </c>
      <c r="D30" s="12"/>
      <c r="E30" s="12"/>
      <c r="F30" s="12"/>
      <c r="G30" s="68"/>
    </row>
    <row r="31" spans="1:7">
      <c r="A31" s="2474"/>
      <c r="B31" s="1464"/>
      <c r="C31" s="1464" t="s">
        <v>4979</v>
      </c>
      <c r="D31" s="12"/>
      <c r="E31" s="12"/>
      <c r="F31" s="12"/>
      <c r="G31" s="68"/>
    </row>
    <row r="32" spans="1:7">
      <c r="A32" s="2474"/>
      <c r="B32" s="1464"/>
      <c r="C32" s="1464"/>
      <c r="D32" s="12"/>
      <c r="E32" s="12"/>
      <c r="F32" s="12"/>
      <c r="G32" s="68"/>
    </row>
    <row r="33" spans="1:7" ht="15.75">
      <c r="A33" s="2474"/>
      <c r="B33" s="2882" t="s">
        <v>4980</v>
      </c>
      <c r="C33" s="1464"/>
      <c r="D33" s="12"/>
      <c r="E33" s="12"/>
      <c r="F33" s="12"/>
      <c r="G33" s="68"/>
    </row>
    <row r="34" spans="1:7">
      <c r="A34" s="2474"/>
      <c r="B34" s="1464"/>
      <c r="C34" s="1464" t="s">
        <v>4981</v>
      </c>
      <c r="D34" s="12"/>
      <c r="E34" s="12"/>
      <c r="F34" s="12"/>
      <c r="G34" s="68"/>
    </row>
    <row r="35" spans="1:7">
      <c r="A35" s="2474"/>
      <c r="B35" s="1464"/>
      <c r="C35" s="1464"/>
      <c r="D35" s="12"/>
      <c r="E35" s="12"/>
      <c r="F35" s="12"/>
      <c r="G35" s="68"/>
    </row>
    <row r="36" spans="1:7" ht="15.75">
      <c r="A36" s="2474"/>
      <c r="B36" s="2882" t="s">
        <v>4982</v>
      </c>
      <c r="C36" s="1464"/>
      <c r="D36" s="12"/>
      <c r="E36" s="12"/>
      <c r="F36" s="12"/>
      <c r="G36" s="68"/>
    </row>
    <row r="37" spans="1:7">
      <c r="A37" s="2474"/>
      <c r="B37" s="1464"/>
      <c r="C37" s="1464" t="s">
        <v>4983</v>
      </c>
      <c r="D37" s="12"/>
      <c r="E37" s="12"/>
      <c r="F37" s="12"/>
      <c r="G37" s="68"/>
    </row>
    <row r="38" spans="1:7">
      <c r="A38" s="2474"/>
      <c r="B38" s="1464"/>
      <c r="C38" s="1464" t="s">
        <v>4984</v>
      </c>
      <c r="D38" s="12"/>
      <c r="E38" s="12"/>
      <c r="F38" s="12"/>
      <c r="G38" s="68"/>
    </row>
    <row r="39" spans="1:7">
      <c r="A39" s="2474"/>
      <c r="B39" s="1464"/>
      <c r="C39" s="1464"/>
      <c r="D39" s="12"/>
      <c r="E39" s="12"/>
      <c r="F39" s="12"/>
      <c r="G39" s="68"/>
    </row>
    <row r="40" spans="1:7" ht="15.75">
      <c r="A40" s="2474"/>
      <c r="B40" s="2882" t="s">
        <v>4985</v>
      </c>
      <c r="C40" s="1464"/>
      <c r="D40" s="12"/>
      <c r="E40" s="12"/>
      <c r="F40" s="12"/>
      <c r="G40" s="68"/>
    </row>
    <row r="41" spans="1:7">
      <c r="A41" s="2474"/>
      <c r="B41" s="1464"/>
      <c r="C41" s="1464" t="s">
        <v>4986</v>
      </c>
      <c r="D41" s="12"/>
      <c r="E41" s="12"/>
      <c r="F41" s="12"/>
      <c r="G41" s="68"/>
    </row>
    <row r="42" spans="1:7">
      <c r="A42" s="2474"/>
      <c r="B42" s="1464"/>
      <c r="C42" s="1464" t="s">
        <v>4987</v>
      </c>
      <c r="D42" s="12"/>
      <c r="E42" s="12"/>
      <c r="F42" s="12"/>
      <c r="G42" s="68"/>
    </row>
    <row r="43" spans="1:7">
      <c r="A43" s="1508"/>
      <c r="B43" s="72"/>
      <c r="C43" s="72"/>
      <c r="D43" s="72"/>
      <c r="E43" s="72"/>
      <c r="F43" s="72"/>
      <c r="G43" s="71"/>
    </row>
    <row r="44" spans="1:7">
      <c r="A44" s="2480" t="s">
        <v>3026</v>
      </c>
      <c r="B44" s="652"/>
      <c r="C44" s="652"/>
      <c r="D44" s="652"/>
      <c r="E44" s="652"/>
      <c r="F44" s="652"/>
      <c r="G44" s="530"/>
    </row>
    <row r="45" spans="1:7">
      <c r="A45" s="67" t="s">
        <v>3027</v>
      </c>
      <c r="B45" s="12"/>
      <c r="C45" s="12"/>
      <c r="D45" s="12"/>
      <c r="E45" s="12"/>
      <c r="F45" s="12"/>
      <c r="G45" s="68"/>
    </row>
    <row r="46" spans="1:7">
      <c r="A46" s="67" t="s">
        <v>3028</v>
      </c>
      <c r="B46" s="12"/>
      <c r="C46" s="12"/>
      <c r="D46" s="12"/>
      <c r="E46" s="12"/>
      <c r="F46" s="12"/>
      <c r="G46" s="68"/>
    </row>
    <row r="47" spans="1:7">
      <c r="A47" s="2475" t="s">
        <v>4328</v>
      </c>
      <c r="B47" s="1460"/>
      <c r="C47" s="1460"/>
      <c r="D47" s="1460"/>
      <c r="E47" s="1460"/>
      <c r="F47" s="1460"/>
      <c r="G47" s="699"/>
    </row>
    <row r="48" spans="1:7">
      <c r="A48" s="67"/>
      <c r="B48" s="265"/>
      <c r="C48" s="265"/>
      <c r="D48" s="265"/>
      <c r="E48" s="265"/>
      <c r="F48" s="697" t="s">
        <v>1717</v>
      </c>
      <c r="G48" s="261" t="s">
        <v>1718</v>
      </c>
    </row>
    <row r="49" spans="1:9">
      <c r="A49" s="67"/>
      <c r="B49" s="697" t="s">
        <v>1688</v>
      </c>
      <c r="C49" s="697" t="s">
        <v>1719</v>
      </c>
      <c r="D49" s="265"/>
      <c r="E49" s="697" t="s">
        <v>1796</v>
      </c>
      <c r="F49" s="697" t="s">
        <v>1720</v>
      </c>
      <c r="G49" s="261" t="s">
        <v>1721</v>
      </c>
    </row>
    <row r="50" spans="1:9">
      <c r="A50" s="67"/>
      <c r="B50" s="697" t="s">
        <v>1691</v>
      </c>
      <c r="C50" s="697" t="s">
        <v>1722</v>
      </c>
      <c r="D50" s="265"/>
      <c r="E50" s="697" t="s">
        <v>2953</v>
      </c>
      <c r="F50" s="697" t="s">
        <v>2954</v>
      </c>
      <c r="G50" s="261" t="s">
        <v>2955</v>
      </c>
    </row>
    <row r="51" spans="1:9">
      <c r="A51" s="67"/>
      <c r="B51" s="265">
        <v>1</v>
      </c>
      <c r="C51" s="265" t="s">
        <v>1723</v>
      </c>
      <c r="D51" s="265"/>
      <c r="E51" s="694"/>
      <c r="F51" s="328"/>
      <c r="G51" s="299"/>
    </row>
    <row r="52" spans="1:9">
      <c r="A52" s="67"/>
      <c r="B52" s="265">
        <v>2</v>
      </c>
      <c r="C52" s="265" t="s">
        <v>1724</v>
      </c>
      <c r="D52" s="265"/>
      <c r="E52" s="698"/>
      <c r="F52" s="328"/>
      <c r="G52" s="299"/>
    </row>
    <row r="53" spans="1:9">
      <c r="A53" s="67"/>
      <c r="B53" s="265">
        <v>3</v>
      </c>
      <c r="C53" s="265" t="s">
        <v>1624</v>
      </c>
      <c r="D53" s="265"/>
      <c r="E53" s="693">
        <v>2954465186</v>
      </c>
      <c r="F53" s="700">
        <f>+E53/E56</f>
        <v>0.49323070863579233</v>
      </c>
      <c r="G53" s="2889">
        <v>3.5700000000000003E-2</v>
      </c>
    </row>
    <row r="54" spans="1:9">
      <c r="A54" s="67"/>
      <c r="B54" s="265">
        <v>4</v>
      </c>
      <c r="C54" s="265" t="s">
        <v>1725</v>
      </c>
      <c r="D54" s="265"/>
      <c r="E54" s="693">
        <v>28984701</v>
      </c>
      <c r="F54" s="700">
        <f>+E54/$E$56</f>
        <v>4.8388265604110449E-3</v>
      </c>
      <c r="G54" s="2889">
        <v>3.6600000000000001E-2</v>
      </c>
    </row>
    <row r="55" spans="1:9">
      <c r="A55" s="67"/>
      <c r="B55" s="265">
        <v>5</v>
      </c>
      <c r="C55" s="265" t="s">
        <v>1726</v>
      </c>
      <c r="D55" s="265"/>
      <c r="E55" s="693">
        <v>3006576959</v>
      </c>
      <c r="F55" s="700">
        <f>+E55/$E$56</f>
        <v>0.50193046480379666</v>
      </c>
      <c r="G55" s="2889">
        <v>9.2999999999999999E-2</v>
      </c>
    </row>
    <row r="56" spans="1:9">
      <c r="A56" s="67"/>
      <c r="B56" s="265">
        <v>6</v>
      </c>
      <c r="C56" s="265" t="s">
        <v>1727</v>
      </c>
      <c r="D56" s="265"/>
      <c r="E56" s="693">
        <f>SUM(E53:E55)</f>
        <v>5990026846</v>
      </c>
      <c r="F56" s="700">
        <f>F53+F54+F55</f>
        <v>1</v>
      </c>
      <c r="G56" s="299"/>
      <c r="I56" s="813"/>
    </row>
    <row r="57" spans="1:9">
      <c r="A57" s="67"/>
      <c r="B57" s="79">
        <v>7</v>
      </c>
      <c r="C57" s="79" t="s">
        <v>1728</v>
      </c>
      <c r="D57" s="79"/>
      <c r="E57" s="693">
        <v>273754160</v>
      </c>
      <c r="F57" s="701"/>
      <c r="G57" s="297"/>
      <c r="I57" s="817"/>
    </row>
    <row r="58" spans="1:9">
      <c r="A58" s="67"/>
      <c r="B58" s="81"/>
      <c r="C58" s="81" t="s">
        <v>1729</v>
      </c>
      <c r="D58" s="81"/>
      <c r="E58" s="466"/>
      <c r="F58" s="318"/>
      <c r="G58" s="298"/>
      <c r="I58" s="813"/>
    </row>
    <row r="59" spans="1:9">
      <c r="A59" s="67"/>
      <c r="B59" s="12"/>
      <c r="C59" s="12"/>
      <c r="D59" s="12"/>
      <c r="E59" s="12"/>
      <c r="F59" s="12"/>
      <c r="G59" s="68"/>
    </row>
    <row r="60" spans="1:9">
      <c r="A60" s="82" t="s">
        <v>1730</v>
      </c>
      <c r="B60" s="84"/>
      <c r="C60" s="84"/>
      <c r="D60" s="84"/>
      <c r="E60" s="84"/>
      <c r="F60" s="84"/>
      <c r="G60" s="80"/>
    </row>
    <row r="61" spans="1:9">
      <c r="A61" s="67"/>
      <c r="B61" s="12"/>
      <c r="C61" s="12"/>
      <c r="D61" s="12" t="s">
        <v>1731</v>
      </c>
      <c r="E61" s="681" t="s">
        <v>6377</v>
      </c>
      <c r="F61" s="681"/>
      <c r="G61" s="68"/>
    </row>
    <row r="62" spans="1:9">
      <c r="A62" s="67"/>
      <c r="B62" s="12"/>
      <c r="C62" s="12"/>
      <c r="D62" s="12"/>
      <c r="E62" s="12"/>
      <c r="F62" s="12"/>
      <c r="G62" s="68"/>
    </row>
    <row r="63" spans="1:9">
      <c r="A63" s="82" t="s">
        <v>474</v>
      </c>
      <c r="B63" s="84"/>
      <c r="C63" s="84"/>
      <c r="D63" s="84"/>
      <c r="E63" s="84" t="s">
        <v>6378</v>
      </c>
      <c r="F63" s="84"/>
      <c r="G63" s="80"/>
    </row>
    <row r="64" spans="1:9">
      <c r="A64" s="67"/>
      <c r="B64" s="12"/>
      <c r="C64" s="12"/>
      <c r="D64" s="12"/>
      <c r="E64" s="681"/>
      <c r="F64" s="681"/>
      <c r="G64" s="68"/>
    </row>
    <row r="65" spans="1:7">
      <c r="A65" s="67"/>
      <c r="B65" s="12"/>
      <c r="C65" s="12"/>
      <c r="D65" s="12"/>
      <c r="E65" s="12"/>
      <c r="F65" s="12"/>
      <c r="G65" s="68"/>
    </row>
    <row r="66" spans="1:7">
      <c r="A66" s="82" t="s">
        <v>475</v>
      </c>
      <c r="B66" s="84"/>
      <c r="C66" s="84"/>
      <c r="D66" s="84"/>
      <c r="E66" s="84"/>
      <c r="F66" s="84"/>
      <c r="G66" s="80"/>
    </row>
    <row r="67" spans="1:7">
      <c r="A67" s="67" t="s">
        <v>476</v>
      </c>
      <c r="B67" s="12"/>
      <c r="C67" s="12"/>
      <c r="D67" s="681" t="s">
        <v>1731</v>
      </c>
      <c r="E67" s="12"/>
      <c r="F67" s="2890">
        <v>1.77E-2</v>
      </c>
      <c r="G67" s="68"/>
    </row>
    <row r="68" spans="1:7" ht="15.75" thickBot="1">
      <c r="A68" s="107" t="s">
        <v>477</v>
      </c>
      <c r="B68" s="108"/>
      <c r="C68" s="108"/>
      <c r="D68" s="702" t="s">
        <v>1731</v>
      </c>
      <c r="E68" s="108"/>
      <c r="F68" s="2891">
        <v>4.6699999999999998E-2</v>
      </c>
      <c r="G68" s="109"/>
    </row>
    <row r="69" spans="1:7" ht="15.75">
      <c r="A69" s="110" t="s">
        <v>478</v>
      </c>
      <c r="B69" s="12"/>
      <c r="C69" s="110"/>
      <c r="D69" s="110" t="s">
        <v>479</v>
      </c>
    </row>
    <row r="70" spans="1:7" ht="15.75">
      <c r="A70" s="110"/>
      <c r="B70" s="12"/>
      <c r="C70" s="110"/>
      <c r="D70" s="110"/>
    </row>
    <row r="71" spans="1:7">
      <c r="A71" s="2471"/>
      <c r="B71" s="2471"/>
      <c r="C71" s="2471"/>
      <c r="D71" s="2471"/>
      <c r="E71" s="2471" t="s">
        <v>480</v>
      </c>
      <c r="F71" s="2471"/>
      <c r="G71" s="2471"/>
    </row>
    <row r="72" spans="1:7" ht="15.75">
      <c r="A72" s="635" t="s">
        <v>1155</v>
      </c>
      <c r="B72" s="2471"/>
      <c r="C72" s="2471"/>
      <c r="D72" s="2471"/>
      <c r="E72" s="2471"/>
      <c r="F72" s="2471"/>
      <c r="G72" s="2471"/>
    </row>
    <row r="73" spans="1:7" ht="15.75" thickBot="1">
      <c r="A73" s="12" t="str">
        <f>'Data Sheet'!$C$25</f>
        <v xml:space="preserve">Niagara Mohawk Power Corporation </v>
      </c>
      <c r="B73" s="12"/>
      <c r="C73" s="12"/>
      <c r="D73" s="12"/>
      <c r="E73" s="12"/>
      <c r="F73" s="682" t="str">
        <f>'Data Sheet'!$C$40</f>
        <v>May 9, 2016</v>
      </c>
      <c r="G73" s="6" t="str">
        <f>'Data Sheet'!$C$38</f>
        <v>December 31, 2015</v>
      </c>
    </row>
    <row r="74" spans="1:7">
      <c r="A74" s="24"/>
      <c r="B74" s="61"/>
      <c r="C74" s="61"/>
      <c r="D74" s="61"/>
      <c r="E74" s="61"/>
      <c r="F74" s="61"/>
      <c r="G74" s="62"/>
    </row>
    <row r="75" spans="1:7">
      <c r="A75" s="2472" t="s">
        <v>112</v>
      </c>
      <c r="B75" s="2471"/>
      <c r="C75" s="2471"/>
      <c r="D75" s="2471"/>
      <c r="E75" s="2471"/>
      <c r="F75" s="2471"/>
      <c r="G75" s="403"/>
    </row>
    <row r="76" spans="1:7">
      <c r="A76" s="69"/>
      <c r="B76" s="72"/>
      <c r="C76" s="72"/>
      <c r="D76" s="72"/>
      <c r="E76" s="72"/>
      <c r="F76" s="72"/>
      <c r="G76" s="71"/>
    </row>
    <row r="77" spans="1:7">
      <c r="A77" s="82"/>
      <c r="B77" s="84"/>
      <c r="C77" s="84"/>
      <c r="D77" s="84"/>
      <c r="E77" s="84"/>
      <c r="F77" s="84"/>
      <c r="G77" s="68"/>
    </row>
    <row r="78" spans="1:7" ht="15.75">
      <c r="A78" s="67"/>
      <c r="B78" s="2885" t="s">
        <v>4988</v>
      </c>
      <c r="C78" s="2883"/>
      <c r="D78" s="12"/>
      <c r="E78" s="12"/>
      <c r="F78" s="12"/>
      <c r="G78" s="68"/>
    </row>
    <row r="79" spans="1:7">
      <c r="A79" s="67"/>
      <c r="B79" s="1507"/>
      <c r="C79" s="1507" t="s">
        <v>4989</v>
      </c>
      <c r="D79" s="12"/>
      <c r="E79" s="12"/>
      <c r="F79" s="12"/>
      <c r="G79" s="68"/>
    </row>
    <row r="80" spans="1:7">
      <c r="A80" s="67"/>
      <c r="B80" s="1507"/>
      <c r="C80" s="1507" t="s">
        <v>4976</v>
      </c>
      <c r="D80" s="12"/>
      <c r="E80" s="12"/>
      <c r="F80" s="12"/>
      <c r="G80" s="68"/>
    </row>
    <row r="81" spans="1:7">
      <c r="A81" s="67"/>
      <c r="B81" s="2884"/>
      <c r="C81" s="2884"/>
      <c r="D81" s="12"/>
      <c r="E81" s="12"/>
      <c r="F81" s="12"/>
      <c r="G81" s="68"/>
    </row>
    <row r="82" spans="1:7" ht="15.75">
      <c r="A82" s="67"/>
      <c r="B82" s="2885" t="s">
        <v>4990</v>
      </c>
      <c r="C82" s="110"/>
      <c r="D82" s="12"/>
      <c r="E82" s="12"/>
      <c r="F82" s="12"/>
      <c r="G82" s="68"/>
    </row>
    <row r="83" spans="1:7">
      <c r="A83" s="67"/>
      <c r="B83" s="2886"/>
      <c r="C83" s="1507" t="s">
        <v>4991</v>
      </c>
      <c r="D83" s="12"/>
      <c r="E83" s="12"/>
      <c r="F83" s="12"/>
      <c r="G83" s="68"/>
    </row>
    <row r="84" spans="1:7">
      <c r="A84" s="67"/>
      <c r="B84" s="2886"/>
      <c r="C84" s="1507" t="s">
        <v>4992</v>
      </c>
      <c r="D84" s="12"/>
      <c r="E84" s="12"/>
      <c r="F84" s="12"/>
      <c r="G84" s="68"/>
    </row>
    <row r="85" spans="1:7">
      <c r="A85" s="67"/>
      <c r="B85" s="2886"/>
      <c r="C85" s="1507" t="s">
        <v>4993</v>
      </c>
      <c r="D85" s="12"/>
      <c r="E85" s="12"/>
      <c r="F85" s="12"/>
      <c r="G85" s="68"/>
    </row>
    <row r="86" spans="1:7">
      <c r="A86" s="67"/>
      <c r="B86" s="2886"/>
      <c r="C86" s="1507" t="s">
        <v>4994</v>
      </c>
      <c r="D86" s="12"/>
      <c r="E86" s="2471"/>
      <c r="F86" s="2471"/>
      <c r="G86" s="68"/>
    </row>
    <row r="87" spans="1:7">
      <c r="A87" s="67"/>
      <c r="B87" s="2886"/>
      <c r="C87" s="14"/>
      <c r="D87" s="12"/>
      <c r="E87" s="12"/>
      <c r="F87" s="12"/>
      <c r="G87" s="68"/>
    </row>
    <row r="88" spans="1:7" ht="15.75">
      <c r="A88" s="67"/>
      <c r="B88" s="2885" t="s">
        <v>4995</v>
      </c>
      <c r="C88" s="110"/>
      <c r="D88" s="12"/>
      <c r="E88" s="12"/>
      <c r="F88" s="12"/>
      <c r="G88" s="68"/>
    </row>
    <row r="89" spans="1:7">
      <c r="A89" s="67"/>
      <c r="B89" s="2834"/>
      <c r="C89" s="2887" t="s">
        <v>4997</v>
      </c>
      <c r="D89" s="12"/>
      <c r="E89" s="12"/>
      <c r="F89" s="12"/>
      <c r="G89" s="68"/>
    </row>
    <row r="90" spans="1:7">
      <c r="A90" s="67"/>
      <c r="B90" s="2886"/>
      <c r="C90" s="2887" t="s">
        <v>4998</v>
      </c>
      <c r="D90" s="12"/>
      <c r="E90" s="12"/>
      <c r="F90" s="12"/>
      <c r="G90" s="68"/>
    </row>
    <row r="91" spans="1:7">
      <c r="A91" s="67"/>
      <c r="B91" s="2886"/>
      <c r="C91" s="2887" t="s">
        <v>4999</v>
      </c>
      <c r="D91" s="12"/>
      <c r="E91" s="12"/>
      <c r="F91" s="12"/>
      <c r="G91" s="68"/>
    </row>
    <row r="92" spans="1:7">
      <c r="A92" s="67"/>
      <c r="B92" s="2887"/>
      <c r="C92" s="2887" t="s">
        <v>5000</v>
      </c>
      <c r="D92" s="12"/>
      <c r="E92" s="12"/>
      <c r="F92" s="12"/>
      <c r="G92" s="68"/>
    </row>
    <row r="93" spans="1:7" ht="15.75">
      <c r="A93" s="67"/>
      <c r="B93" s="2885"/>
      <c r="C93" s="2885"/>
      <c r="D93" s="12"/>
      <c r="E93" s="12"/>
      <c r="F93" s="12"/>
      <c r="G93" s="68"/>
    </row>
    <row r="94" spans="1:7" ht="15.75">
      <c r="A94" s="67"/>
      <c r="B94" s="2885" t="s">
        <v>4996</v>
      </c>
      <c r="C94" s="2887"/>
      <c r="D94" s="12"/>
      <c r="E94" s="12"/>
      <c r="F94" s="12"/>
      <c r="G94" s="68"/>
    </row>
    <row r="95" spans="1:7">
      <c r="A95" s="67"/>
      <c r="B95" s="2887" t="s">
        <v>5001</v>
      </c>
      <c r="C95" s="2887"/>
      <c r="D95" s="12"/>
      <c r="E95" s="12"/>
      <c r="F95" s="12"/>
      <c r="G95" s="68"/>
    </row>
    <row r="96" spans="1:7">
      <c r="A96" s="67"/>
      <c r="B96" s="2887" t="s">
        <v>5002</v>
      </c>
      <c r="C96" s="2887"/>
      <c r="D96" s="12"/>
      <c r="E96" s="12"/>
      <c r="F96" s="12"/>
      <c r="G96" s="68"/>
    </row>
    <row r="97" spans="1:7">
      <c r="A97" s="67"/>
      <c r="B97" s="2887" t="s">
        <v>5003</v>
      </c>
      <c r="C97" s="2887"/>
      <c r="D97" s="12"/>
      <c r="E97" s="12"/>
      <c r="F97" s="12"/>
      <c r="G97" s="68"/>
    </row>
    <row r="98" spans="1:7">
      <c r="A98" s="67"/>
      <c r="B98" s="2887" t="s">
        <v>5004</v>
      </c>
      <c r="C98" s="2887"/>
      <c r="D98" s="12"/>
      <c r="E98" s="12"/>
      <c r="F98" s="12"/>
      <c r="G98" s="68"/>
    </row>
    <row r="99" spans="1:7">
      <c r="A99" s="67"/>
      <c r="B99" s="2496" t="s">
        <v>5005</v>
      </c>
      <c r="C99" s="2496"/>
      <c r="D99" s="12"/>
      <c r="E99" s="12"/>
      <c r="F99" s="12"/>
      <c r="G99" s="68"/>
    </row>
    <row r="100" spans="1:7">
      <c r="A100" s="67"/>
      <c r="B100" s="12" t="s">
        <v>5006</v>
      </c>
      <c r="C100" s="12"/>
      <c r="D100" s="12"/>
      <c r="E100" s="12"/>
      <c r="F100" s="12"/>
      <c r="G100" s="68"/>
    </row>
    <row r="101" spans="1:7">
      <c r="A101" s="67"/>
      <c r="B101" s="12"/>
      <c r="C101" s="12"/>
      <c r="D101" s="12"/>
      <c r="E101" s="12"/>
      <c r="F101" s="12"/>
      <c r="G101" s="68"/>
    </row>
    <row r="102" spans="1:7">
      <c r="A102" s="67"/>
      <c r="B102" s="12"/>
      <c r="C102" s="12"/>
      <c r="D102" s="12"/>
      <c r="E102" s="12"/>
      <c r="F102" s="12"/>
      <c r="G102" s="68"/>
    </row>
    <row r="103" spans="1:7">
      <c r="A103" s="67"/>
      <c r="B103" s="12"/>
      <c r="C103" s="12"/>
      <c r="D103" s="12"/>
      <c r="E103" s="12"/>
      <c r="F103" s="12"/>
      <c r="G103" s="68"/>
    </row>
    <row r="104" spans="1:7">
      <c r="A104" s="67"/>
      <c r="B104" s="12"/>
      <c r="C104" s="12"/>
      <c r="D104" s="12"/>
      <c r="E104" s="12"/>
      <c r="F104" s="12"/>
      <c r="G104" s="68"/>
    </row>
    <row r="105" spans="1:7">
      <c r="A105" s="67"/>
      <c r="B105" s="12"/>
      <c r="C105" s="12"/>
      <c r="D105" s="12"/>
      <c r="E105" s="12"/>
      <c r="F105" s="12"/>
      <c r="G105" s="68"/>
    </row>
    <row r="106" spans="1:7">
      <c r="A106" s="67"/>
      <c r="B106" s="12"/>
      <c r="C106" s="12"/>
      <c r="D106" s="12"/>
      <c r="E106" s="12"/>
      <c r="F106" s="12"/>
      <c r="G106" s="68"/>
    </row>
    <row r="107" spans="1:7">
      <c r="A107" s="67"/>
      <c r="B107" s="12"/>
      <c r="C107" s="12"/>
      <c r="D107" s="12"/>
      <c r="E107" s="12"/>
      <c r="F107" s="12"/>
      <c r="G107" s="68"/>
    </row>
    <row r="108" spans="1:7">
      <c r="A108" s="67"/>
      <c r="B108" s="12"/>
      <c r="C108" s="12"/>
      <c r="D108" s="12"/>
      <c r="E108" s="12"/>
      <c r="F108" s="12"/>
      <c r="G108" s="68"/>
    </row>
    <row r="109" spans="1:7">
      <c r="A109" s="67"/>
      <c r="B109" s="12"/>
      <c r="C109" s="12"/>
      <c r="D109" s="12"/>
      <c r="E109" s="12"/>
      <c r="F109" s="12"/>
      <c r="G109" s="68"/>
    </row>
    <row r="110" spans="1:7">
      <c r="A110" s="67"/>
      <c r="B110" s="12"/>
      <c r="C110" s="12"/>
      <c r="D110" s="12"/>
      <c r="E110" s="12"/>
      <c r="F110" s="12"/>
      <c r="G110" s="68"/>
    </row>
    <row r="111" spans="1:7">
      <c r="A111" s="67"/>
      <c r="B111" s="12"/>
      <c r="C111" s="12"/>
      <c r="D111" s="12"/>
      <c r="E111" s="12"/>
      <c r="F111" s="12"/>
      <c r="G111" s="68"/>
    </row>
    <row r="112" spans="1:7">
      <c r="A112" s="67"/>
      <c r="B112" s="12"/>
      <c r="C112" s="12"/>
      <c r="D112" s="12"/>
      <c r="E112" s="12"/>
      <c r="F112" s="12"/>
      <c r="G112" s="68"/>
    </row>
    <row r="113" spans="1:7">
      <c r="A113" s="67"/>
      <c r="B113" s="12"/>
      <c r="C113" s="12"/>
      <c r="D113" s="12"/>
      <c r="E113" s="12"/>
      <c r="F113" s="12"/>
      <c r="G113" s="68"/>
    </row>
    <row r="114" spans="1:7">
      <c r="A114" s="67"/>
      <c r="B114" s="12"/>
      <c r="C114" s="12"/>
      <c r="D114" s="12"/>
      <c r="E114" s="12"/>
      <c r="F114" s="12"/>
      <c r="G114" s="68"/>
    </row>
    <row r="115" spans="1:7">
      <c r="A115" s="67"/>
      <c r="B115" s="12"/>
      <c r="C115" s="12"/>
      <c r="D115" s="12"/>
      <c r="E115" s="12"/>
      <c r="F115" s="12"/>
      <c r="G115" s="68"/>
    </row>
    <row r="116" spans="1:7">
      <c r="A116" s="67"/>
      <c r="B116" s="12"/>
      <c r="C116" s="12"/>
      <c r="D116" s="12"/>
      <c r="E116" s="12"/>
      <c r="F116" s="12"/>
      <c r="G116" s="68"/>
    </row>
    <row r="117" spans="1:7">
      <c r="A117" s="67"/>
      <c r="B117" s="12"/>
      <c r="C117" s="12"/>
      <c r="D117" s="12"/>
      <c r="E117" s="12"/>
      <c r="F117" s="12"/>
      <c r="G117" s="68"/>
    </row>
    <row r="118" spans="1:7">
      <c r="A118" s="67"/>
      <c r="B118" s="12"/>
      <c r="C118" s="12"/>
      <c r="D118" s="12"/>
      <c r="E118" s="12"/>
      <c r="F118" s="12"/>
      <c r="G118" s="68"/>
    </row>
    <row r="119" spans="1:7">
      <c r="A119" s="67"/>
      <c r="B119" s="12"/>
      <c r="C119" s="12"/>
      <c r="D119" s="12"/>
      <c r="E119" s="12"/>
      <c r="F119" s="12"/>
      <c r="G119" s="68"/>
    </row>
    <row r="120" spans="1:7">
      <c r="A120" s="67"/>
      <c r="B120" s="12"/>
      <c r="C120" s="12"/>
      <c r="D120" s="12"/>
      <c r="E120" s="12"/>
      <c r="F120" s="12"/>
      <c r="G120" s="68"/>
    </row>
    <row r="121" spans="1:7">
      <c r="A121" s="67"/>
      <c r="B121" s="12"/>
      <c r="C121" s="12"/>
      <c r="D121" s="12"/>
      <c r="E121" s="12"/>
      <c r="F121" s="12"/>
      <c r="G121" s="68"/>
    </row>
    <row r="122" spans="1:7">
      <c r="A122" s="67"/>
      <c r="B122" s="12"/>
      <c r="C122" s="12"/>
      <c r="D122" s="12"/>
      <c r="E122" s="12"/>
      <c r="F122" s="12"/>
      <c r="G122" s="68"/>
    </row>
    <row r="123" spans="1:7">
      <c r="A123" s="67"/>
      <c r="B123" s="12"/>
      <c r="C123" s="12"/>
      <c r="D123" s="12"/>
      <c r="E123" s="12"/>
      <c r="F123" s="12"/>
      <c r="G123" s="68"/>
    </row>
    <row r="124" spans="1:7">
      <c r="A124" s="67"/>
      <c r="B124" s="12"/>
      <c r="C124" s="12"/>
      <c r="D124" s="12"/>
      <c r="E124" s="12"/>
      <c r="F124" s="12"/>
      <c r="G124" s="68"/>
    </row>
    <row r="125" spans="1:7">
      <c r="A125" s="67"/>
      <c r="B125" s="12"/>
      <c r="C125" s="12"/>
      <c r="D125" s="12"/>
      <c r="E125" s="12"/>
      <c r="F125" s="12"/>
      <c r="G125" s="68"/>
    </row>
    <row r="126" spans="1:7">
      <c r="A126" s="67"/>
      <c r="B126" s="12"/>
      <c r="C126" s="12"/>
      <c r="D126" s="12"/>
      <c r="E126" s="12"/>
      <c r="F126" s="12"/>
      <c r="G126" s="68"/>
    </row>
    <row r="127" spans="1:7">
      <c r="A127" s="67"/>
      <c r="B127" s="12"/>
      <c r="C127" s="12"/>
      <c r="D127" s="12"/>
      <c r="E127" s="12"/>
      <c r="F127" s="12"/>
      <c r="G127" s="68"/>
    </row>
    <row r="128" spans="1:7">
      <c r="A128" s="67"/>
      <c r="B128" s="12"/>
      <c r="C128" s="12"/>
      <c r="D128" s="12"/>
      <c r="E128" s="12"/>
      <c r="F128" s="12"/>
      <c r="G128" s="68"/>
    </row>
    <row r="129" spans="1:7">
      <c r="A129" s="67"/>
      <c r="B129" s="12"/>
      <c r="C129" s="12"/>
      <c r="D129" s="12"/>
      <c r="E129" s="12"/>
      <c r="F129" s="12"/>
      <c r="G129" s="68"/>
    </row>
    <row r="130" spans="1:7" ht="15.75" thickBot="1">
      <c r="A130" s="107"/>
      <c r="B130" s="108"/>
      <c r="C130" s="290"/>
      <c r="D130" s="290"/>
      <c r="E130" s="290"/>
      <c r="F130" s="108"/>
      <c r="G130" s="109"/>
    </row>
    <row r="131" spans="1:7" ht="15.75">
      <c r="A131" s="110" t="s">
        <v>481</v>
      </c>
      <c r="B131" s="12"/>
      <c r="C131" s="12"/>
      <c r="D131" s="110" t="s">
        <v>479</v>
      </c>
    </row>
    <row r="132" spans="1:7">
      <c r="A132" s="12"/>
      <c r="B132" s="12"/>
      <c r="C132" s="12"/>
      <c r="D132" s="12"/>
      <c r="E132" s="12"/>
      <c r="F132" s="12"/>
    </row>
    <row r="133" spans="1:7" ht="15.75">
      <c r="A133" s="2471"/>
      <c r="B133" s="2471"/>
      <c r="C133" s="2471"/>
      <c r="D133" s="635"/>
      <c r="E133" s="2835" t="s">
        <v>482</v>
      </c>
      <c r="F133" s="2471"/>
      <c r="G133" s="2471"/>
    </row>
  </sheetData>
  <sheetProtection selectLockedCells="1" selectUnlockedCells="1"/>
  <mergeCells count="18">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65" fitToHeight="2" orientation="portrait" horizontalDpi="300" verticalDpi="300" r:id="rId1"/>
  <headerFooter alignWithMargins="0"/>
  <rowBreaks count="1" manualBreakCount="1">
    <brk id="71"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BG189"/>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2.6640625" style="1546" customWidth="1"/>
    <col min="2" max="2" width="3.6640625" style="1546" customWidth="1"/>
    <col min="3" max="3" width="1.6640625" style="1546" customWidth="1"/>
    <col min="4" max="4" width="39.6640625" style="1546" customWidth="1"/>
    <col min="5" max="5" width="21.44140625" style="1546" customWidth="1"/>
    <col min="6" max="8" width="15.6640625" style="1546" customWidth="1"/>
    <col min="9" max="10" width="9.6640625" style="1546"/>
    <col min="11" max="11" width="16" style="1546" bestFit="1" customWidth="1"/>
    <col min="12" max="16384" width="9.6640625" style="1546"/>
  </cols>
  <sheetData>
    <row r="1" spans="1:59" ht="17.45" customHeight="1">
      <c r="A1" s="1543"/>
      <c r="B1" s="1700" t="s">
        <v>1759</v>
      </c>
      <c r="C1" s="1700"/>
      <c r="D1" s="1544"/>
      <c r="E1" s="1700" t="s">
        <v>3222</v>
      </c>
      <c r="F1" s="1911" t="s">
        <v>1761</v>
      </c>
      <c r="G1" s="1911" t="s">
        <v>1762</v>
      </c>
      <c r="H1" s="1910"/>
      <c r="I1" s="1569"/>
      <c r="J1" s="1569"/>
      <c r="K1" s="1569"/>
      <c r="L1" s="1569"/>
      <c r="M1" s="1569"/>
      <c r="N1" s="1569"/>
      <c r="O1" s="1569"/>
      <c r="P1" s="1569"/>
      <c r="Q1" s="1569"/>
      <c r="R1" s="1569"/>
      <c r="S1" s="1569"/>
      <c r="T1" s="1569"/>
      <c r="U1" s="1569"/>
      <c r="V1" s="1569"/>
      <c r="W1" s="1569"/>
      <c r="X1" s="1569"/>
      <c r="Y1" s="1569"/>
      <c r="Z1" s="1569"/>
      <c r="AA1" s="1569"/>
      <c r="AB1" s="1569"/>
      <c r="AC1" s="1569"/>
      <c r="AD1" s="1569"/>
      <c r="AE1" s="1569"/>
      <c r="AF1" s="1569"/>
      <c r="AG1" s="1569"/>
      <c r="AH1" s="1569"/>
      <c r="AI1" s="1569"/>
      <c r="AJ1" s="1569"/>
      <c r="AK1" s="1569"/>
      <c r="AL1" s="1569"/>
      <c r="AM1" s="1569"/>
      <c r="AN1" s="1569"/>
      <c r="AO1" s="1569"/>
      <c r="AP1" s="1569"/>
      <c r="AQ1" s="1569"/>
      <c r="AR1" s="1569"/>
      <c r="AS1" s="1569"/>
      <c r="AT1" s="1569"/>
      <c r="AU1" s="1569"/>
      <c r="AV1" s="1569"/>
      <c r="AW1" s="1569"/>
      <c r="AX1" s="1569"/>
      <c r="AY1" s="1569"/>
      <c r="AZ1" s="1569"/>
      <c r="BA1" s="1569"/>
      <c r="BB1" s="1569"/>
      <c r="BC1" s="1569"/>
      <c r="BD1" s="1569"/>
      <c r="BE1" s="1569"/>
      <c r="BF1" s="1569"/>
      <c r="BG1" s="1569"/>
    </row>
    <row r="2" spans="1:59" ht="13.5" customHeight="1">
      <c r="A2" s="1547"/>
      <c r="B2" s="1569" t="str">
        <f>'Data Sheet'!$C$25</f>
        <v xml:space="preserve">Niagara Mohawk Power Corporation </v>
      </c>
      <c r="C2" s="1569"/>
      <c r="D2" s="2011"/>
      <c r="E2" s="2896" t="s">
        <v>5119</v>
      </c>
      <c r="F2" s="1821" t="s">
        <v>3240</v>
      </c>
      <c r="G2" s="2013"/>
      <c r="H2" s="1549"/>
      <c r="I2" s="1569"/>
      <c r="J2" s="1569"/>
      <c r="K2" s="1569"/>
      <c r="L2" s="1569"/>
      <c r="M2" s="1569"/>
      <c r="N2" s="1569"/>
      <c r="O2" s="1569"/>
      <c r="P2" s="1569"/>
      <c r="Q2" s="1569"/>
      <c r="R2" s="1569"/>
      <c r="S2" s="1569"/>
      <c r="T2" s="1569"/>
      <c r="U2" s="1569"/>
      <c r="V2" s="1569"/>
      <c r="W2" s="1569"/>
      <c r="X2" s="1569"/>
      <c r="Y2" s="1569"/>
      <c r="Z2" s="1569"/>
      <c r="AA2" s="1569"/>
      <c r="AB2" s="1569"/>
      <c r="AC2" s="1569"/>
      <c r="AD2" s="1569"/>
      <c r="AE2" s="1569"/>
      <c r="AF2" s="1569"/>
      <c r="AG2" s="1569"/>
      <c r="AH2" s="1569"/>
      <c r="AI2" s="1569"/>
      <c r="AJ2" s="1569"/>
      <c r="AK2" s="1569"/>
      <c r="AL2" s="1569"/>
      <c r="AM2" s="1569"/>
      <c r="AN2" s="1569"/>
      <c r="AO2" s="1569"/>
      <c r="AP2" s="1569"/>
      <c r="AQ2" s="1569"/>
      <c r="AR2" s="1569"/>
      <c r="AS2" s="1569"/>
      <c r="AT2" s="1569"/>
      <c r="AU2" s="1569"/>
      <c r="AV2" s="1569"/>
      <c r="AW2" s="1569"/>
      <c r="AX2" s="1569"/>
      <c r="AY2" s="1569"/>
      <c r="AZ2" s="1569"/>
      <c r="BA2" s="1569"/>
      <c r="BB2" s="1569"/>
      <c r="BC2" s="1569"/>
      <c r="BD2" s="1569"/>
      <c r="BE2" s="1569"/>
      <c r="BF2" s="1569"/>
      <c r="BG2" s="1569"/>
    </row>
    <row r="3" spans="1:59" ht="15" customHeight="1">
      <c r="A3" s="1547"/>
      <c r="B3" s="1714"/>
      <c r="C3" s="1714"/>
      <c r="D3" s="2014"/>
      <c r="E3" s="2897" t="s">
        <v>404</v>
      </c>
      <c r="F3" s="2016" t="str">
        <f>'Data Sheet'!$C$40</f>
        <v>May 9, 2016</v>
      </c>
      <c r="G3" s="1913" t="str">
        <f>'Data Sheet'!$C$38</f>
        <v>December 31, 2015</v>
      </c>
      <c r="H3" s="1914"/>
      <c r="I3" s="1569"/>
      <c r="J3" s="1569"/>
      <c r="K3" s="1569"/>
      <c r="L3" s="1569"/>
      <c r="M3" s="1569"/>
      <c r="N3" s="1569"/>
      <c r="O3" s="1569"/>
      <c r="P3" s="1569"/>
      <c r="Q3" s="1569"/>
      <c r="R3" s="1569"/>
      <c r="S3" s="1569"/>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c r="AY3" s="1569"/>
      <c r="AZ3" s="1569"/>
      <c r="BA3" s="1569"/>
      <c r="BB3" s="1569"/>
      <c r="BC3" s="1569"/>
      <c r="BD3" s="1569"/>
      <c r="BE3" s="1569"/>
      <c r="BF3" s="1569"/>
      <c r="BG3" s="1569"/>
    </row>
    <row r="4" spans="1:59" ht="15" customHeight="1">
      <c r="A4" s="1915" t="s">
        <v>483</v>
      </c>
      <c r="B4" s="1826"/>
      <c r="C4" s="1826"/>
      <c r="D4" s="2017"/>
      <c r="E4" s="1826"/>
      <c r="F4" s="1826"/>
      <c r="G4" s="1826"/>
      <c r="H4" s="1827"/>
      <c r="I4" s="1569"/>
      <c r="J4" s="1569"/>
      <c r="K4" s="1569"/>
      <c r="L4" s="1569"/>
      <c r="M4" s="1569"/>
      <c r="N4" s="1569"/>
      <c r="O4" s="1569"/>
      <c r="P4" s="1569"/>
      <c r="Q4" s="1569"/>
      <c r="R4" s="1569"/>
      <c r="S4" s="1569"/>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c r="AY4" s="1569"/>
      <c r="AZ4" s="1569"/>
      <c r="BA4" s="1569"/>
      <c r="BB4" s="1569"/>
      <c r="BC4" s="1569"/>
      <c r="BD4" s="1569"/>
      <c r="BE4" s="1569"/>
      <c r="BF4" s="1569"/>
      <c r="BG4" s="1569"/>
    </row>
    <row r="5" spans="1:59" ht="13.5" customHeight="1">
      <c r="A5" s="1547"/>
      <c r="B5" s="1569"/>
      <c r="C5" s="1569"/>
      <c r="D5" s="1569"/>
      <c r="E5" s="1569"/>
      <c r="F5" s="1569"/>
      <c r="G5" s="1569"/>
      <c r="H5" s="1549"/>
      <c r="I5" s="1569"/>
      <c r="J5" s="1569"/>
      <c r="K5" s="1569"/>
      <c r="L5" s="1569"/>
      <c r="M5" s="1569"/>
      <c r="N5" s="1569"/>
      <c r="O5" s="1569"/>
      <c r="P5" s="1569"/>
      <c r="Q5" s="1569"/>
      <c r="R5" s="1569"/>
      <c r="S5" s="1569"/>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c r="AY5" s="1569"/>
      <c r="AZ5" s="1569"/>
      <c r="BA5" s="1569"/>
      <c r="BB5" s="1569"/>
      <c r="BC5" s="1569"/>
      <c r="BD5" s="1569"/>
      <c r="BE5" s="1569"/>
      <c r="BF5" s="1569"/>
      <c r="BG5" s="1569"/>
    </row>
    <row r="6" spans="1:59" ht="13.5" customHeight="1">
      <c r="A6" s="1547"/>
      <c r="B6" s="1917" t="s">
        <v>484</v>
      </c>
      <c r="C6" s="1917"/>
      <c r="D6" s="1917"/>
      <c r="E6" s="1917"/>
      <c r="F6" s="1917"/>
      <c r="G6" s="1917"/>
      <c r="H6" s="1918"/>
      <c r="I6" s="1569"/>
      <c r="J6" s="1569"/>
      <c r="K6" s="1569"/>
      <c r="L6" s="1569"/>
      <c r="M6" s="1569"/>
      <c r="N6" s="1569"/>
      <c r="O6" s="1569"/>
      <c r="P6" s="1569"/>
      <c r="Q6" s="1569"/>
      <c r="R6" s="1569"/>
      <c r="S6" s="1569"/>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c r="AY6" s="1569"/>
      <c r="AZ6" s="1569"/>
      <c r="BA6" s="1569"/>
      <c r="BB6" s="1569"/>
      <c r="BC6" s="1569"/>
      <c r="BD6" s="1569"/>
      <c r="BE6" s="1569"/>
      <c r="BF6" s="1569"/>
      <c r="BG6" s="1569"/>
    </row>
    <row r="7" spans="1:59" ht="13.5" customHeight="1">
      <c r="A7" s="1547"/>
      <c r="B7" s="1917"/>
      <c r="C7" s="1917"/>
      <c r="D7" s="1917"/>
      <c r="E7" s="1917"/>
      <c r="F7" s="1917"/>
      <c r="G7" s="1917"/>
      <c r="H7" s="1918"/>
      <c r="I7" s="1569"/>
      <c r="J7" s="1569"/>
      <c r="K7" s="1569"/>
      <c r="L7" s="1569"/>
      <c r="M7" s="1569"/>
      <c r="N7" s="1569"/>
      <c r="O7" s="1569"/>
      <c r="P7" s="1569"/>
      <c r="Q7" s="1569"/>
      <c r="R7" s="1569"/>
      <c r="S7" s="1569"/>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c r="AY7" s="1569"/>
      <c r="AZ7" s="1569"/>
      <c r="BA7" s="1569"/>
      <c r="BB7" s="1569"/>
      <c r="BC7" s="1569"/>
      <c r="BD7" s="1569"/>
      <c r="BE7" s="1569"/>
      <c r="BF7" s="1569"/>
      <c r="BG7" s="1569"/>
    </row>
    <row r="8" spans="1:59" ht="13.5" customHeight="1">
      <c r="A8" s="1547"/>
      <c r="B8" s="1917" t="s">
        <v>485</v>
      </c>
      <c r="C8" s="1917"/>
      <c r="D8" s="1917"/>
      <c r="E8" s="1917"/>
      <c r="F8" s="1917"/>
      <c r="G8" s="1917"/>
      <c r="H8" s="1918"/>
      <c r="I8" s="1569"/>
      <c r="J8" s="1569"/>
      <c r="K8" s="1569"/>
      <c r="L8" s="1569"/>
      <c r="M8" s="1569"/>
      <c r="N8" s="1569"/>
      <c r="O8" s="1569"/>
      <c r="P8" s="1569"/>
      <c r="Q8" s="1569"/>
      <c r="R8" s="1569"/>
      <c r="S8" s="1569"/>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c r="AY8" s="1569"/>
      <c r="AZ8" s="1569"/>
      <c r="BA8" s="1569"/>
      <c r="BB8" s="1569"/>
      <c r="BC8" s="1569"/>
      <c r="BD8" s="1569"/>
      <c r="BE8" s="1569"/>
      <c r="BF8" s="1569"/>
      <c r="BG8" s="1569"/>
    </row>
    <row r="9" spans="1:59" ht="13.5" customHeight="1">
      <c r="A9" s="1547"/>
      <c r="B9" s="1917" t="s">
        <v>486</v>
      </c>
      <c r="C9" s="1917"/>
      <c r="D9" s="1917"/>
      <c r="E9" s="1917"/>
      <c r="F9" s="1917"/>
      <c r="G9" s="1917"/>
      <c r="H9" s="1918"/>
      <c r="I9" s="1569"/>
      <c r="J9" s="1569"/>
      <c r="K9" s="1569"/>
      <c r="L9" s="1569"/>
      <c r="M9" s="1569"/>
      <c r="N9" s="1569"/>
      <c r="O9" s="1569"/>
      <c r="P9" s="1569"/>
      <c r="Q9" s="1569"/>
      <c r="R9" s="1569"/>
      <c r="S9" s="1569"/>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c r="AY9" s="1569"/>
      <c r="AZ9" s="1569"/>
      <c r="BA9" s="1569"/>
      <c r="BB9" s="1569"/>
      <c r="BC9" s="1569"/>
      <c r="BD9" s="1569"/>
      <c r="BE9" s="1569"/>
      <c r="BF9" s="1569"/>
      <c r="BG9" s="1569"/>
    </row>
    <row r="10" spans="1:59" ht="13.5" customHeight="1">
      <c r="A10" s="1547"/>
      <c r="B10" s="1917"/>
      <c r="C10" s="1917"/>
      <c r="D10" s="1917"/>
      <c r="E10" s="1917"/>
      <c r="F10" s="1917"/>
      <c r="G10" s="1917"/>
      <c r="H10" s="1918"/>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c r="AY10" s="1569"/>
      <c r="AZ10" s="1569"/>
      <c r="BA10" s="1569"/>
      <c r="BB10" s="1569"/>
      <c r="BC10" s="1569"/>
      <c r="BD10" s="1569"/>
      <c r="BE10" s="1569"/>
      <c r="BF10" s="1569"/>
      <c r="BG10" s="1569"/>
    </row>
    <row r="11" spans="1:59" ht="13.5" customHeight="1">
      <c r="A11" s="1547"/>
      <c r="B11" s="1917" t="s">
        <v>487</v>
      </c>
      <c r="C11" s="1917"/>
      <c r="D11" s="1917"/>
      <c r="E11" s="1917"/>
      <c r="F11" s="1917"/>
      <c r="G11" s="1917"/>
      <c r="H11" s="1918"/>
      <c r="I11" s="1569"/>
      <c r="J11" s="1569"/>
      <c r="K11" s="1569"/>
      <c r="L11" s="1569"/>
      <c r="M11" s="1569"/>
      <c r="N11" s="1569"/>
      <c r="O11" s="1569"/>
      <c r="P11" s="1569"/>
      <c r="Q11" s="1569"/>
      <c r="R11" s="1569"/>
      <c r="S11" s="1569"/>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c r="AY11" s="1569"/>
      <c r="AZ11" s="1569"/>
      <c r="BA11" s="1569"/>
      <c r="BB11" s="1569"/>
      <c r="BC11" s="1569"/>
      <c r="BD11" s="1569"/>
      <c r="BE11" s="1569"/>
      <c r="BF11" s="1569"/>
      <c r="BG11" s="1569"/>
    </row>
    <row r="12" spans="1:59" ht="13.5" customHeight="1">
      <c r="A12" s="1547"/>
      <c r="B12" s="1917" t="s">
        <v>632</v>
      </c>
      <c r="C12" s="1917"/>
      <c r="D12" s="1917"/>
      <c r="E12" s="1917"/>
      <c r="F12" s="1917"/>
      <c r="G12" s="1917"/>
      <c r="H12" s="1918"/>
      <c r="I12" s="1569"/>
      <c r="J12" s="1569"/>
      <c r="K12" s="1569"/>
      <c r="L12" s="1569"/>
      <c r="M12" s="1569"/>
      <c r="N12" s="1569"/>
      <c r="O12" s="1569"/>
      <c r="P12" s="1569"/>
      <c r="Q12" s="1569"/>
      <c r="R12" s="1569"/>
      <c r="S12" s="1569"/>
      <c r="T12" s="1569"/>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c r="AY12" s="1569"/>
      <c r="AZ12" s="1569"/>
      <c r="BA12" s="1569"/>
      <c r="BB12" s="1569"/>
      <c r="BC12" s="1569"/>
      <c r="BD12" s="1569"/>
      <c r="BE12" s="1569"/>
      <c r="BF12" s="1569"/>
      <c r="BG12" s="1569"/>
    </row>
    <row r="13" spans="1:59" ht="13.5" customHeight="1">
      <c r="A13" s="1547"/>
      <c r="B13" s="1917" t="s">
        <v>741</v>
      </c>
      <c r="C13" s="1917"/>
      <c r="D13" s="1917"/>
      <c r="E13" s="1917"/>
      <c r="F13" s="1917"/>
      <c r="G13" s="1917"/>
      <c r="H13" s="1918"/>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c r="AY13" s="1569"/>
      <c r="AZ13" s="1569"/>
      <c r="BA13" s="1569"/>
      <c r="BB13" s="1569"/>
      <c r="BC13" s="1569"/>
      <c r="BD13" s="1569"/>
      <c r="BE13" s="1569"/>
      <c r="BF13" s="1569"/>
      <c r="BG13" s="1569"/>
    </row>
    <row r="14" spans="1:59" ht="13.5" customHeight="1">
      <c r="A14" s="1547"/>
      <c r="B14" s="1917" t="s">
        <v>742</v>
      </c>
      <c r="C14" s="1917"/>
      <c r="D14" s="1917"/>
      <c r="E14" s="1917"/>
      <c r="F14" s="1917"/>
      <c r="G14" s="1917"/>
      <c r="H14" s="1918"/>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c r="AY14" s="1569"/>
      <c r="AZ14" s="1569"/>
      <c r="BA14" s="1569"/>
      <c r="BB14" s="1569"/>
      <c r="BC14" s="1569"/>
      <c r="BD14" s="1569"/>
      <c r="BE14" s="1569"/>
      <c r="BF14" s="1569"/>
      <c r="BG14" s="1569"/>
    </row>
    <row r="15" spans="1:59" ht="13.5" customHeight="1">
      <c r="A15" s="1547"/>
      <c r="B15" s="1917"/>
      <c r="C15" s="1917"/>
      <c r="D15" s="1917"/>
      <c r="E15" s="1917"/>
      <c r="F15" s="1917"/>
      <c r="G15" s="1917"/>
      <c r="H15" s="1918"/>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c r="AY15" s="1569"/>
      <c r="AZ15" s="1569"/>
      <c r="BA15" s="1569"/>
      <c r="BB15" s="1569"/>
      <c r="BC15" s="1569"/>
      <c r="BD15" s="1569"/>
      <c r="BE15" s="1569"/>
      <c r="BF15" s="1569"/>
      <c r="BG15" s="1569"/>
    </row>
    <row r="16" spans="1:59" ht="13.5" customHeight="1">
      <c r="A16" s="1547"/>
      <c r="B16" s="1917" t="s">
        <v>743</v>
      </c>
      <c r="C16" s="1917"/>
      <c r="D16" s="1917"/>
      <c r="E16" s="1917"/>
      <c r="F16" s="1917"/>
      <c r="G16" s="1917"/>
      <c r="H16" s="1918"/>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c r="AY16" s="1569"/>
      <c r="AZ16" s="1569"/>
      <c r="BA16" s="1569"/>
      <c r="BB16" s="1569"/>
      <c r="BC16" s="1569"/>
      <c r="BD16" s="1569"/>
      <c r="BE16" s="1569"/>
      <c r="BF16" s="1569"/>
      <c r="BG16" s="1569"/>
    </row>
    <row r="17" spans="1:59" ht="13.5" customHeight="1">
      <c r="A17" s="1550"/>
      <c r="B17" s="1714"/>
      <c r="C17" s="1714"/>
      <c r="D17" s="1714"/>
      <c r="E17" s="1714"/>
      <c r="F17" s="1714"/>
      <c r="G17" s="1714"/>
      <c r="H17" s="1914"/>
      <c r="I17" s="1569"/>
      <c r="J17" s="1569"/>
      <c r="K17" s="1569"/>
      <c r="L17" s="1569"/>
      <c r="M17" s="1569"/>
      <c r="N17" s="1569"/>
      <c r="O17" s="1569"/>
      <c r="P17" s="1569"/>
      <c r="Q17" s="1569"/>
      <c r="R17" s="1569"/>
      <c r="S17" s="1569"/>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c r="AY17" s="1569"/>
      <c r="AZ17" s="1569"/>
      <c r="BA17" s="1569"/>
      <c r="BB17" s="1569"/>
      <c r="BC17" s="1569"/>
      <c r="BD17" s="1569"/>
      <c r="BE17" s="1569"/>
      <c r="BF17" s="1569"/>
      <c r="BG17" s="1569"/>
    </row>
    <row r="18" spans="1:59" ht="13.5" customHeight="1">
      <c r="A18" s="1975"/>
      <c r="B18" s="1976"/>
      <c r="C18" s="1976"/>
      <c r="D18" s="1826" t="s">
        <v>0</v>
      </c>
      <c r="E18" s="1826"/>
      <c r="F18" s="1826"/>
      <c r="G18" s="1826"/>
      <c r="H18" s="1827"/>
      <c r="I18" s="1569"/>
      <c r="J18" s="1569"/>
      <c r="K18" s="1569"/>
      <c r="L18" s="1569"/>
      <c r="M18" s="1569"/>
      <c r="N18" s="1569"/>
      <c r="O18" s="1569"/>
      <c r="P18" s="1569"/>
      <c r="Q18" s="1569"/>
      <c r="R18" s="1569"/>
      <c r="S18" s="1569"/>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c r="AY18" s="1569"/>
      <c r="AZ18" s="1569"/>
      <c r="BA18" s="1569"/>
      <c r="BB18" s="1569"/>
      <c r="BC18" s="1569"/>
      <c r="BD18" s="1569"/>
      <c r="BE18" s="1569"/>
      <c r="BF18" s="1569"/>
      <c r="BG18" s="1569"/>
    </row>
    <row r="19" spans="1:59" ht="13.5" customHeight="1">
      <c r="A19" s="1547"/>
      <c r="B19" s="1569"/>
      <c r="C19" s="1821"/>
      <c r="D19" s="1569"/>
      <c r="E19" s="1840" t="s">
        <v>2288</v>
      </c>
      <c r="F19" s="1840" t="s">
        <v>1</v>
      </c>
      <c r="G19" s="1840" t="s">
        <v>2</v>
      </c>
      <c r="H19" s="1922" t="s">
        <v>1</v>
      </c>
      <c r="I19" s="1569"/>
      <c r="J19" s="1569"/>
      <c r="K19" s="1569"/>
      <c r="L19" s="1569"/>
      <c r="M19" s="1569"/>
      <c r="N19" s="1569"/>
      <c r="O19" s="1569"/>
      <c r="P19" s="1569"/>
      <c r="Q19" s="1569"/>
      <c r="R19" s="1569"/>
      <c r="S19" s="1569"/>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c r="AY19" s="1569"/>
      <c r="AZ19" s="1569"/>
      <c r="BA19" s="1569"/>
      <c r="BB19" s="1569"/>
      <c r="BC19" s="1569"/>
      <c r="BD19" s="1569"/>
      <c r="BE19" s="1569"/>
      <c r="BF19" s="1569"/>
      <c r="BG19" s="1569"/>
    </row>
    <row r="20" spans="1:59" ht="13.5" customHeight="1">
      <c r="A20" s="1547"/>
      <c r="B20" s="1563" t="s">
        <v>1688</v>
      </c>
      <c r="C20" s="1821"/>
      <c r="D20" s="1563" t="s">
        <v>1742</v>
      </c>
      <c r="E20" s="1840" t="s">
        <v>3</v>
      </c>
      <c r="F20" s="1840" t="s">
        <v>4</v>
      </c>
      <c r="G20" s="1840" t="s">
        <v>5</v>
      </c>
      <c r="H20" s="1922" t="s">
        <v>2939</v>
      </c>
      <c r="I20" s="1569"/>
      <c r="J20" s="1569"/>
      <c r="K20" s="1569"/>
      <c r="L20" s="1569"/>
      <c r="M20" s="1569"/>
      <c r="N20" s="1569"/>
      <c r="O20" s="1569"/>
      <c r="P20" s="1569"/>
      <c r="Q20" s="1569"/>
      <c r="R20" s="1569"/>
      <c r="S20" s="1569"/>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c r="AY20" s="1569"/>
      <c r="AZ20" s="1569"/>
      <c r="BA20" s="1569"/>
      <c r="BB20" s="1569"/>
      <c r="BC20" s="1569"/>
      <c r="BD20" s="1569"/>
      <c r="BE20" s="1569"/>
      <c r="BF20" s="1569"/>
      <c r="BG20" s="1569"/>
    </row>
    <row r="21" spans="1:59" ht="13.5" customHeight="1">
      <c r="A21" s="1550"/>
      <c r="B21" s="1563" t="s">
        <v>1691</v>
      </c>
      <c r="C21" s="1913"/>
      <c r="D21" s="1566" t="s">
        <v>2952</v>
      </c>
      <c r="E21" s="1924" t="s">
        <v>2953</v>
      </c>
      <c r="F21" s="1924" t="s">
        <v>2954</v>
      </c>
      <c r="G21" s="1924" t="s">
        <v>2955</v>
      </c>
      <c r="H21" s="1925" t="s">
        <v>2303</v>
      </c>
      <c r="I21" s="1569"/>
      <c r="J21" s="1569"/>
      <c r="K21" s="1569"/>
      <c r="L21" s="1569"/>
      <c r="M21" s="1569"/>
      <c r="N21" s="1569"/>
      <c r="O21" s="1569"/>
      <c r="P21" s="1569"/>
      <c r="Q21" s="1569"/>
      <c r="R21" s="1569"/>
      <c r="S21" s="1569"/>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c r="AY21" s="1569"/>
      <c r="AZ21" s="1569"/>
      <c r="BA21" s="1569"/>
      <c r="BB21" s="1569"/>
      <c r="BC21" s="1569"/>
      <c r="BD21" s="1569"/>
      <c r="BE21" s="1569"/>
      <c r="BF21" s="1569"/>
      <c r="BG21" s="1569"/>
    </row>
    <row r="22" spans="1:59" ht="19.899999999999999" customHeight="1">
      <c r="A22" s="1550"/>
      <c r="B22" s="1976">
        <v>1</v>
      </c>
      <c r="C22" s="1927"/>
      <c r="D22" s="1976" t="s">
        <v>6</v>
      </c>
      <c r="E22" s="1980">
        <f>F22+G22+H22</f>
        <v>2619669197.1199999</v>
      </c>
      <c r="F22" s="2898">
        <v>2618875087</v>
      </c>
      <c r="G22" s="2018"/>
      <c r="H22" s="2899">
        <v>794110.12000000011</v>
      </c>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c r="AY22" s="1569"/>
      <c r="AZ22" s="1569"/>
      <c r="BA22" s="1569"/>
      <c r="BB22" s="1569"/>
      <c r="BC22" s="1569"/>
      <c r="BD22" s="1569"/>
      <c r="BE22" s="1569"/>
      <c r="BF22" s="1569"/>
      <c r="BG22" s="1569"/>
    </row>
    <row r="23" spans="1:59" ht="19.899999999999999" customHeight="1">
      <c r="A23" s="1547"/>
      <c r="B23" s="1585">
        <v>2</v>
      </c>
      <c r="C23" s="1920"/>
      <c r="D23" s="1585" t="s">
        <v>7</v>
      </c>
      <c r="E23" s="1945"/>
      <c r="F23" s="1948"/>
      <c r="G23" s="1945"/>
      <c r="H23" s="201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c r="BC23" s="1569"/>
      <c r="BD23" s="1569"/>
      <c r="BE23" s="1569"/>
      <c r="BF23" s="1569"/>
      <c r="BG23" s="1569"/>
    </row>
    <row r="24" spans="1:59" ht="19.899999999999999" customHeight="1">
      <c r="A24" s="1550"/>
      <c r="B24" s="1714"/>
      <c r="C24" s="1913"/>
      <c r="D24" s="1714" t="s">
        <v>8</v>
      </c>
      <c r="E24" s="2020"/>
      <c r="F24" s="2021"/>
      <c r="G24" s="1950"/>
      <c r="H24" s="2022"/>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c r="AY24" s="1569"/>
      <c r="AZ24" s="1569"/>
      <c r="BA24" s="1569"/>
      <c r="BB24" s="1569"/>
      <c r="BC24" s="1569"/>
      <c r="BD24" s="1569"/>
      <c r="BE24" s="1569"/>
      <c r="BF24" s="1569"/>
      <c r="BG24" s="1569"/>
    </row>
    <row r="25" spans="1:59" ht="19.899999999999999" customHeight="1">
      <c r="A25" s="1550"/>
      <c r="B25" s="1976">
        <v>3</v>
      </c>
      <c r="C25" s="1927"/>
      <c r="D25" s="1976" t="s">
        <v>9</v>
      </c>
      <c r="E25" s="1984">
        <f>F25+G25+H25</f>
        <v>192470655</v>
      </c>
      <c r="F25" s="2900">
        <v>192470655</v>
      </c>
      <c r="G25" s="2900"/>
      <c r="H25" s="2628"/>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c r="AY25" s="1569"/>
      <c r="AZ25" s="1569"/>
      <c r="BA25" s="1569"/>
      <c r="BB25" s="1569"/>
      <c r="BC25" s="1569"/>
      <c r="BD25" s="1569"/>
      <c r="BE25" s="1569"/>
      <c r="BF25" s="1569"/>
      <c r="BG25" s="1569"/>
    </row>
    <row r="26" spans="1:59" ht="30">
      <c r="A26" s="2500"/>
      <c r="B26" s="2625">
        <v>4</v>
      </c>
      <c r="C26" s="2595"/>
      <c r="D26" s="2626" t="s">
        <v>4361</v>
      </c>
      <c r="E26" s="2604">
        <f>F26+G26+H26</f>
        <v>10245</v>
      </c>
      <c r="F26" s="2901">
        <v>10245</v>
      </c>
      <c r="G26" s="2902"/>
      <c r="H26" s="2023"/>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c r="AY26" s="1569"/>
      <c r="AZ26" s="1569"/>
      <c r="BA26" s="1569"/>
      <c r="BB26" s="1569"/>
      <c r="BC26" s="1569"/>
      <c r="BD26" s="1569"/>
      <c r="BE26" s="1569"/>
      <c r="BF26" s="1569"/>
      <c r="BG26" s="1569"/>
    </row>
    <row r="27" spans="1:59" ht="19.899999999999999" customHeight="1">
      <c r="A27" s="1550"/>
      <c r="B27" s="1976">
        <v>5</v>
      </c>
      <c r="C27" s="1927"/>
      <c r="D27" s="1976" t="s">
        <v>10</v>
      </c>
      <c r="E27" s="1984">
        <f>H27</f>
        <v>32458</v>
      </c>
      <c r="F27" s="2629"/>
      <c r="G27" s="2627"/>
      <c r="H27" s="2903">
        <v>32458</v>
      </c>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c r="AY27" s="1569"/>
      <c r="AZ27" s="1569"/>
      <c r="BA27" s="1569"/>
      <c r="BB27" s="1569"/>
      <c r="BC27" s="1569"/>
      <c r="BD27" s="1569"/>
      <c r="BE27" s="1569"/>
      <c r="BF27" s="1569"/>
      <c r="BG27" s="1569"/>
    </row>
    <row r="28" spans="1:59" ht="19.899999999999999" customHeight="1">
      <c r="A28" s="1550"/>
      <c r="B28" s="1976">
        <v>6</v>
      </c>
      <c r="C28" s="1927"/>
      <c r="D28" s="1976" t="s">
        <v>11</v>
      </c>
      <c r="E28" s="1984">
        <f>F28</f>
        <v>0</v>
      </c>
      <c r="F28" s="1984"/>
      <c r="G28" s="1950"/>
      <c r="H28" s="2025"/>
      <c r="I28" s="1569"/>
      <c r="J28" s="1569"/>
      <c r="K28" s="1569"/>
      <c r="L28" s="1569"/>
      <c r="M28" s="1569"/>
      <c r="N28" s="1569"/>
      <c r="O28" s="1569"/>
      <c r="P28" s="1569"/>
      <c r="Q28" s="1569"/>
      <c r="R28" s="1569"/>
      <c r="S28" s="1569"/>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c r="AY28" s="1569"/>
      <c r="AZ28" s="1569"/>
      <c r="BA28" s="1569"/>
      <c r="BB28" s="1569"/>
      <c r="BC28" s="1569"/>
      <c r="BD28" s="1569"/>
      <c r="BE28" s="1569"/>
      <c r="BF28" s="1569"/>
      <c r="BG28" s="1569"/>
    </row>
    <row r="29" spans="1:59" ht="19.899999999999999" customHeight="1">
      <c r="A29" s="1550"/>
      <c r="B29" s="1976">
        <v>7</v>
      </c>
      <c r="C29" s="1927"/>
      <c r="D29" s="1976" t="s">
        <v>12</v>
      </c>
      <c r="E29" s="1984">
        <f>F29+G29+H29</f>
        <v>0</v>
      </c>
      <c r="F29" s="2900"/>
      <c r="G29" s="2900"/>
      <c r="H29" s="2904"/>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c r="AY29" s="1569"/>
      <c r="AZ29" s="1569"/>
      <c r="BA29" s="1569"/>
      <c r="BB29" s="1569"/>
      <c r="BC29" s="1569"/>
      <c r="BD29" s="1569"/>
      <c r="BE29" s="1569"/>
      <c r="BF29" s="1569"/>
      <c r="BG29" s="1569"/>
    </row>
    <row r="30" spans="1:59" ht="19.899999999999999" customHeight="1">
      <c r="A30" s="1550"/>
      <c r="B30" s="1976">
        <v>8</v>
      </c>
      <c r="C30" s="1927"/>
      <c r="D30" s="1976" t="s">
        <v>13</v>
      </c>
      <c r="E30" s="1984">
        <f>F30+G30+H30</f>
        <v>0</v>
      </c>
      <c r="F30" s="2900"/>
      <c r="G30" s="2900"/>
      <c r="H30" s="2904"/>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c r="AY30" s="1569"/>
      <c r="AZ30" s="1569"/>
      <c r="BA30" s="1569"/>
      <c r="BB30" s="1569"/>
      <c r="BC30" s="1569"/>
      <c r="BD30" s="1569"/>
      <c r="BE30" s="1569"/>
      <c r="BF30" s="1569"/>
      <c r="BG30" s="1569"/>
    </row>
    <row r="31" spans="1:59" ht="19.899999999999999" customHeight="1">
      <c r="A31" s="1550"/>
      <c r="B31" s="1976">
        <v>9</v>
      </c>
      <c r="C31" s="1927"/>
      <c r="D31" s="1976"/>
      <c r="E31" s="1984"/>
      <c r="F31" s="2900"/>
      <c r="G31" s="2900"/>
      <c r="H31" s="2904"/>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c r="AN31" s="1569"/>
      <c r="AO31" s="1569"/>
      <c r="AP31" s="1569"/>
      <c r="AQ31" s="1569"/>
      <c r="AR31" s="1569"/>
      <c r="AS31" s="1569"/>
      <c r="AT31" s="1569"/>
      <c r="AU31" s="1569"/>
      <c r="AV31" s="1569"/>
      <c r="AW31" s="1569"/>
      <c r="AX31" s="1569"/>
      <c r="AY31" s="1569"/>
      <c r="AZ31" s="1569"/>
      <c r="BA31" s="1569"/>
      <c r="BB31" s="1569"/>
      <c r="BC31" s="1569"/>
      <c r="BD31" s="1569"/>
      <c r="BE31" s="1569"/>
      <c r="BF31" s="1569"/>
      <c r="BG31" s="1569"/>
    </row>
    <row r="32" spans="1:59" ht="19.899999999999999" customHeight="1">
      <c r="A32" s="1547"/>
      <c r="B32" s="1585">
        <v>10</v>
      </c>
      <c r="C32" s="1920"/>
      <c r="D32" s="1585" t="s">
        <v>14</v>
      </c>
      <c r="E32" s="2026">
        <f>F32+G32+H32</f>
        <v>192513358</v>
      </c>
      <c r="F32" s="2026">
        <f>F25+F26+F28+F29+F30+F31</f>
        <v>192480900</v>
      </c>
      <c r="G32" s="2026">
        <f>G25+G26+G29+G30+G31</f>
        <v>0</v>
      </c>
      <c r="H32" s="2009">
        <f>H27+H29+H30+H31</f>
        <v>32458</v>
      </c>
      <c r="I32" s="1569"/>
      <c r="J32" s="1569"/>
      <c r="K32" s="1569"/>
      <c r="L32" s="1569"/>
      <c r="M32" s="1569"/>
      <c r="N32" s="1569"/>
      <c r="O32" s="1569"/>
      <c r="P32" s="1569"/>
      <c r="Q32" s="1569"/>
      <c r="R32" s="1569"/>
      <c r="S32" s="1569"/>
      <c r="T32" s="1569"/>
      <c r="U32" s="1569"/>
      <c r="V32" s="1569"/>
      <c r="W32" s="1569"/>
      <c r="X32" s="1569"/>
      <c r="Y32" s="1569"/>
      <c r="Z32" s="1569"/>
      <c r="AA32" s="1569"/>
      <c r="AB32" s="1569"/>
      <c r="AC32" s="1569"/>
      <c r="AD32" s="1569"/>
      <c r="AE32" s="1569"/>
      <c r="AF32" s="1569"/>
      <c r="AG32" s="1569"/>
      <c r="AH32" s="1569"/>
      <c r="AI32" s="1569"/>
      <c r="AJ32" s="1569"/>
      <c r="AK32" s="1569"/>
      <c r="AL32" s="1569"/>
      <c r="AM32" s="1569"/>
      <c r="AN32" s="1569"/>
      <c r="AO32" s="1569"/>
      <c r="AP32" s="1569"/>
      <c r="AQ32" s="1569"/>
      <c r="AR32" s="1569"/>
      <c r="AS32" s="1569"/>
      <c r="AT32" s="1569"/>
      <c r="AU32" s="1569"/>
      <c r="AV32" s="1569"/>
      <c r="AW32" s="1569"/>
      <c r="AX32" s="1569"/>
      <c r="AY32" s="1569"/>
      <c r="AZ32" s="1569"/>
      <c r="BA32" s="1569"/>
      <c r="BB32" s="1569"/>
      <c r="BC32" s="1569"/>
      <c r="BD32" s="1569"/>
      <c r="BE32" s="1569"/>
      <c r="BF32" s="1569"/>
      <c r="BG32" s="1569"/>
    </row>
    <row r="33" spans="1:59" ht="19.899999999999999" customHeight="1">
      <c r="A33" s="1550"/>
      <c r="B33" s="1714"/>
      <c r="C33" s="1913"/>
      <c r="D33" s="1714" t="s">
        <v>15</v>
      </c>
      <c r="E33" s="2027"/>
      <c r="F33" s="2027"/>
      <c r="G33" s="2027"/>
      <c r="H33" s="1912"/>
      <c r="I33" s="1569"/>
      <c r="J33" s="1569"/>
      <c r="K33" s="1569"/>
      <c r="L33" s="1569"/>
      <c r="M33" s="1569"/>
      <c r="N33" s="1569"/>
      <c r="O33" s="1569"/>
      <c r="P33" s="1569"/>
      <c r="Q33" s="1569"/>
      <c r="R33" s="1569"/>
      <c r="S33" s="1569"/>
      <c r="T33" s="1569"/>
      <c r="U33" s="1569"/>
      <c r="V33" s="1569"/>
      <c r="W33" s="1569"/>
      <c r="X33" s="1569"/>
      <c r="Y33" s="1569"/>
      <c r="Z33" s="1569"/>
      <c r="AA33" s="1569"/>
      <c r="AB33" s="1569"/>
      <c r="AC33" s="1569"/>
      <c r="AD33" s="1569"/>
      <c r="AE33" s="1569"/>
      <c r="AF33" s="1569"/>
      <c r="AG33" s="1569"/>
      <c r="AH33" s="1569"/>
      <c r="AI33" s="1569"/>
      <c r="AJ33" s="1569"/>
      <c r="AK33" s="1569"/>
      <c r="AL33" s="1569"/>
      <c r="AM33" s="1569"/>
      <c r="AN33" s="1569"/>
      <c r="AO33" s="1569"/>
      <c r="AP33" s="1569"/>
      <c r="AQ33" s="1569"/>
      <c r="AR33" s="1569"/>
      <c r="AS33" s="1569"/>
      <c r="AT33" s="1569"/>
      <c r="AU33" s="1569"/>
      <c r="AV33" s="1569"/>
      <c r="AW33" s="1569"/>
      <c r="AX33" s="1569"/>
      <c r="AY33" s="1569"/>
      <c r="AZ33" s="1569"/>
      <c r="BA33" s="1569"/>
      <c r="BB33" s="1569"/>
      <c r="BC33" s="1569"/>
      <c r="BD33" s="1569"/>
      <c r="BE33" s="1569"/>
      <c r="BF33" s="1569"/>
      <c r="BG33" s="1569"/>
    </row>
    <row r="34" spans="1:59" ht="19.899999999999999" customHeight="1">
      <c r="A34" s="1550"/>
      <c r="B34" s="1976">
        <v>11</v>
      </c>
      <c r="C34" s="1927"/>
      <c r="D34" s="1976" t="s">
        <v>16</v>
      </c>
      <c r="E34" s="1957" t="s">
        <v>1748</v>
      </c>
      <c r="F34" s="1960"/>
      <c r="G34" s="1957"/>
      <c r="H34" s="2025"/>
      <c r="I34" s="1569"/>
      <c r="J34" s="1569"/>
      <c r="K34" s="1569"/>
      <c r="L34" s="1569"/>
      <c r="M34" s="1569"/>
      <c r="N34" s="1569"/>
      <c r="O34" s="1569"/>
      <c r="P34" s="1569"/>
      <c r="Q34" s="1569"/>
      <c r="R34" s="1569"/>
      <c r="S34" s="1569"/>
      <c r="T34" s="1569"/>
      <c r="U34" s="1569"/>
      <c r="V34" s="1569"/>
      <c r="W34" s="1569"/>
      <c r="X34" s="1569"/>
      <c r="Y34" s="1569"/>
      <c r="Z34" s="1569"/>
      <c r="AA34" s="1569"/>
      <c r="AB34" s="1569"/>
      <c r="AC34" s="1569"/>
      <c r="AD34" s="1569"/>
      <c r="AE34" s="1569"/>
      <c r="AF34" s="1569"/>
      <c r="AG34" s="1569"/>
      <c r="AH34" s="1569"/>
      <c r="AI34" s="1569"/>
      <c r="AJ34" s="1569"/>
      <c r="AK34" s="1569"/>
      <c r="AL34" s="1569"/>
      <c r="AM34" s="1569"/>
      <c r="AN34" s="1569"/>
      <c r="AO34" s="1569"/>
      <c r="AP34" s="1569"/>
      <c r="AQ34" s="1569"/>
      <c r="AR34" s="1569"/>
      <c r="AS34" s="1569"/>
      <c r="AT34" s="1569"/>
      <c r="AU34" s="1569"/>
      <c r="AV34" s="1569"/>
      <c r="AW34" s="1569"/>
      <c r="AX34" s="1569"/>
      <c r="AY34" s="1569"/>
      <c r="AZ34" s="1569"/>
      <c r="BA34" s="1569"/>
      <c r="BB34" s="1569"/>
      <c r="BC34" s="1569"/>
      <c r="BD34" s="1569"/>
      <c r="BE34" s="1569"/>
      <c r="BF34" s="1569"/>
      <c r="BG34" s="1569"/>
    </row>
    <row r="35" spans="1:59" ht="19.899999999999999" customHeight="1">
      <c r="A35" s="1550"/>
      <c r="B35" s="1976">
        <v>12</v>
      </c>
      <c r="C35" s="1927"/>
      <c r="D35" s="1976" t="s">
        <v>17</v>
      </c>
      <c r="E35" s="1984">
        <f>F35+G35+H35</f>
        <v>167574647</v>
      </c>
      <c r="F35" s="2900">
        <v>167574647</v>
      </c>
      <c r="G35" s="2900"/>
      <c r="H35" s="2904">
        <v>0</v>
      </c>
      <c r="I35" s="1569"/>
      <c r="J35" s="1569"/>
      <c r="K35" s="1569"/>
      <c r="L35" s="1569"/>
      <c r="M35" s="1569"/>
      <c r="N35" s="1569"/>
      <c r="O35" s="1569"/>
      <c r="P35" s="1569"/>
      <c r="Q35" s="1569"/>
      <c r="R35" s="1569"/>
      <c r="S35" s="1569"/>
      <c r="T35" s="1569"/>
      <c r="U35" s="1569"/>
      <c r="V35" s="1569"/>
      <c r="W35" s="1569"/>
      <c r="X35" s="1569"/>
      <c r="Y35" s="1569"/>
      <c r="Z35" s="1569"/>
      <c r="AA35" s="1569"/>
      <c r="AB35" s="1569"/>
      <c r="AC35" s="1569"/>
      <c r="AD35" s="1569"/>
      <c r="AE35" s="1569"/>
      <c r="AF35" s="1569"/>
      <c r="AG35" s="1569"/>
      <c r="AH35" s="1569"/>
      <c r="AI35" s="1569"/>
      <c r="AJ35" s="1569"/>
      <c r="AK35" s="1569"/>
      <c r="AL35" s="1569"/>
      <c r="AM35" s="1569"/>
      <c r="AN35" s="1569"/>
      <c r="AO35" s="1569"/>
      <c r="AP35" s="1569"/>
      <c r="AQ35" s="1569"/>
      <c r="AR35" s="1569"/>
      <c r="AS35" s="1569"/>
      <c r="AT35" s="1569"/>
      <c r="AU35" s="1569"/>
      <c r="AV35" s="1569"/>
      <c r="AW35" s="1569"/>
      <c r="AX35" s="1569"/>
      <c r="AY35" s="1569"/>
      <c r="AZ35" s="1569"/>
      <c r="BA35" s="1569"/>
      <c r="BB35" s="1569"/>
      <c r="BC35" s="1569"/>
      <c r="BD35" s="1569"/>
      <c r="BE35" s="1569"/>
      <c r="BF35" s="1569"/>
      <c r="BG35" s="1569"/>
    </row>
    <row r="36" spans="1:59" ht="19.899999999999999" customHeight="1">
      <c r="A36" s="1550"/>
      <c r="B36" s="1976">
        <v>13</v>
      </c>
      <c r="C36" s="1927"/>
      <c r="D36" s="1976" t="s">
        <v>18</v>
      </c>
      <c r="E36" s="1984">
        <f>F36+G36+H36</f>
        <v>64107617</v>
      </c>
      <c r="F36" s="2900">
        <v>64107737</v>
      </c>
      <c r="G36" s="2900"/>
      <c r="H36" s="2905">
        <v>-120</v>
      </c>
      <c r="I36" s="1569"/>
      <c r="J36" s="1569"/>
      <c r="K36" s="1569"/>
      <c r="L36" s="1569"/>
      <c r="M36" s="1569"/>
      <c r="N36" s="1569"/>
      <c r="O36" s="1569"/>
      <c r="P36" s="1569"/>
      <c r="Q36" s="1569"/>
      <c r="R36" s="1569"/>
      <c r="S36" s="1569"/>
      <c r="T36" s="1569"/>
      <c r="U36" s="1569"/>
      <c r="V36" s="1569"/>
      <c r="W36" s="1569"/>
      <c r="X36" s="1569"/>
      <c r="Y36" s="1569"/>
      <c r="Z36" s="1569"/>
      <c r="AA36" s="1569"/>
      <c r="AB36" s="1569"/>
      <c r="AC36" s="1569"/>
      <c r="AD36" s="1569"/>
      <c r="AE36" s="1569"/>
      <c r="AF36" s="1569"/>
      <c r="AG36" s="1569"/>
      <c r="AH36" s="1569"/>
      <c r="AI36" s="1569"/>
      <c r="AJ36" s="1569"/>
      <c r="AK36" s="1569"/>
      <c r="AL36" s="1569"/>
      <c r="AM36" s="1569"/>
      <c r="AN36" s="1569"/>
      <c r="AO36" s="1569"/>
      <c r="AP36" s="1569"/>
      <c r="AQ36" s="1569"/>
      <c r="AR36" s="1569"/>
      <c r="AS36" s="1569"/>
      <c r="AT36" s="1569"/>
      <c r="AU36" s="1569"/>
      <c r="AV36" s="1569"/>
      <c r="AW36" s="1569"/>
      <c r="AX36" s="1569"/>
      <c r="AY36" s="1569"/>
      <c r="AZ36" s="1569"/>
      <c r="BA36" s="1569"/>
      <c r="BB36" s="1569"/>
      <c r="BC36" s="1569"/>
      <c r="BD36" s="1569"/>
      <c r="BE36" s="1569"/>
      <c r="BF36" s="1569"/>
      <c r="BG36" s="1569"/>
    </row>
    <row r="37" spans="1:59" ht="19.899999999999999" customHeight="1">
      <c r="A37" s="1550"/>
      <c r="B37" s="1976">
        <v>14</v>
      </c>
      <c r="C37" s="1927"/>
      <c r="D37" s="1976" t="s">
        <v>19</v>
      </c>
      <c r="E37" s="1984">
        <f>F37+G37+H37</f>
        <v>13816950</v>
      </c>
      <c r="F37" s="2900">
        <v>13816950</v>
      </c>
      <c r="G37" s="2900"/>
      <c r="H37" s="2905">
        <v>0</v>
      </c>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row>
    <row r="38" spans="1:59" ht="19.899999999999999" customHeight="1">
      <c r="A38" s="1547"/>
      <c r="B38" s="1585">
        <v>15</v>
      </c>
      <c r="C38" s="1920"/>
      <c r="D38" s="1585" t="s">
        <v>20</v>
      </c>
      <c r="E38" s="2026">
        <f>F38+G38+H38</f>
        <v>217865314</v>
      </c>
      <c r="F38" s="2026">
        <f>F35+F36-F37</f>
        <v>217865434</v>
      </c>
      <c r="G38" s="2026">
        <f>G35+G36+G37</f>
        <v>0</v>
      </c>
      <c r="H38" s="2893">
        <f>H35+H36+H37</f>
        <v>-120</v>
      </c>
      <c r="I38" s="1569"/>
      <c r="J38" s="1569"/>
      <c r="K38" s="1569"/>
      <c r="L38" s="1569"/>
      <c r="M38" s="1569"/>
      <c r="N38" s="1569"/>
      <c r="O38" s="1569"/>
      <c r="P38" s="1569"/>
      <c r="Q38" s="1569"/>
      <c r="R38" s="1569"/>
      <c r="S38" s="1569"/>
      <c r="T38" s="1569"/>
      <c r="U38" s="1569"/>
      <c r="V38" s="1569"/>
      <c r="W38" s="1569"/>
      <c r="X38" s="1569"/>
      <c r="Y38" s="1569"/>
      <c r="Z38" s="1569"/>
      <c r="AA38" s="1569"/>
      <c r="AB38" s="1569"/>
      <c r="AC38" s="1569"/>
      <c r="AD38" s="1569"/>
      <c r="AE38" s="1569"/>
      <c r="AF38" s="1569"/>
      <c r="AG38" s="1569"/>
      <c r="AH38" s="1569"/>
      <c r="AI38" s="1569"/>
      <c r="AJ38" s="1569"/>
      <c r="AK38" s="1569"/>
      <c r="AL38" s="1569"/>
      <c r="AM38" s="1569"/>
      <c r="AN38" s="1569"/>
      <c r="AO38" s="1569"/>
      <c r="AP38" s="1569"/>
      <c r="AQ38" s="1569"/>
      <c r="AR38" s="1569"/>
      <c r="AS38" s="1569"/>
      <c r="AT38" s="1569"/>
      <c r="AU38" s="1569"/>
      <c r="AV38" s="1569"/>
      <c r="AW38" s="1569"/>
      <c r="AX38" s="1569"/>
      <c r="AY38" s="1569"/>
      <c r="AZ38" s="1569"/>
      <c r="BA38" s="1569"/>
      <c r="BB38" s="1569"/>
      <c r="BC38" s="1569"/>
      <c r="BD38" s="1569"/>
      <c r="BE38" s="1569"/>
      <c r="BF38" s="1569"/>
      <c r="BG38" s="1569"/>
    </row>
    <row r="39" spans="1:59" ht="19.899999999999999" customHeight="1">
      <c r="A39" s="1550"/>
      <c r="B39" s="1714"/>
      <c r="C39" s="2502"/>
      <c r="D39" s="2501" t="s">
        <v>4549</v>
      </c>
      <c r="E39" s="2027"/>
      <c r="F39" s="2027"/>
      <c r="G39" s="2027"/>
      <c r="H39" s="2894"/>
      <c r="I39" s="1569"/>
      <c r="J39" s="1569"/>
      <c r="K39" s="1569"/>
      <c r="L39" s="1569"/>
      <c r="M39" s="1569"/>
      <c r="N39" s="1569"/>
      <c r="O39" s="1569"/>
      <c r="P39" s="1569"/>
      <c r="Q39" s="1569"/>
      <c r="R39" s="1569"/>
      <c r="S39" s="1569"/>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c r="AY39" s="1569"/>
      <c r="AZ39" s="1569"/>
      <c r="BA39" s="1569"/>
      <c r="BB39" s="1569"/>
      <c r="BC39" s="1569"/>
      <c r="BD39" s="1569"/>
      <c r="BE39" s="1569"/>
      <c r="BF39" s="1569"/>
      <c r="BG39" s="1569"/>
    </row>
    <row r="40" spans="1:59" ht="19.899999999999999" customHeight="1">
      <c r="A40" s="1550"/>
      <c r="B40" s="1976">
        <v>16</v>
      </c>
      <c r="C40" s="1927"/>
      <c r="D40" s="1976" t="s">
        <v>1326</v>
      </c>
      <c r="E40" s="1984">
        <f>F40+G40+H40</f>
        <v>-12715139.5</v>
      </c>
      <c r="F40" s="2900">
        <v>-12715139.5</v>
      </c>
      <c r="G40" s="2900"/>
      <c r="H40" s="2905"/>
      <c r="I40" s="1569"/>
      <c r="J40" s="1569"/>
      <c r="K40" s="1569"/>
      <c r="L40" s="1569"/>
      <c r="M40" s="1569"/>
      <c r="N40" s="1569"/>
      <c r="O40" s="1569"/>
      <c r="P40" s="1569"/>
      <c r="Q40" s="1569"/>
      <c r="R40" s="1569"/>
      <c r="S40" s="1569"/>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c r="AY40" s="1569"/>
      <c r="AZ40" s="1569"/>
      <c r="BA40" s="1569"/>
      <c r="BB40" s="1569"/>
      <c r="BC40" s="1569"/>
      <c r="BD40" s="1569"/>
      <c r="BE40" s="1569"/>
      <c r="BF40" s="1569"/>
      <c r="BG40" s="1569"/>
    </row>
    <row r="41" spans="1:59" ht="19.899999999999999" customHeight="1">
      <c r="A41" s="1550"/>
      <c r="B41" s="1976">
        <v>17</v>
      </c>
      <c r="C41" s="1927"/>
      <c r="D41" s="2892" t="s">
        <v>306</v>
      </c>
      <c r="E41" s="1984">
        <f>F41+G41+H41</f>
        <v>-189761</v>
      </c>
      <c r="F41" s="2900">
        <v>-380994</v>
      </c>
      <c r="G41" s="2900"/>
      <c r="H41" s="2905">
        <v>191233</v>
      </c>
      <c r="I41" s="1569"/>
      <c r="J41" s="1569"/>
      <c r="K41" s="1569"/>
      <c r="L41" s="1569"/>
      <c r="M41" s="1569"/>
      <c r="N41" s="1569"/>
      <c r="O41" s="1569"/>
      <c r="P41" s="1569"/>
      <c r="Q41" s="1569"/>
      <c r="R41" s="1569"/>
      <c r="S41" s="1569"/>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c r="AY41" s="1569"/>
      <c r="AZ41" s="1569"/>
      <c r="BA41" s="1569"/>
      <c r="BB41" s="1569"/>
      <c r="BC41" s="1569"/>
      <c r="BD41" s="1569"/>
      <c r="BE41" s="1569"/>
      <c r="BF41" s="1569"/>
      <c r="BG41" s="1569"/>
    </row>
    <row r="42" spans="1:59" ht="19.899999999999999" customHeight="1">
      <c r="A42" s="2500"/>
      <c r="B42" s="2609">
        <v>18</v>
      </c>
      <c r="C42" s="2630"/>
      <c r="D42" s="2609" t="s">
        <v>3884</v>
      </c>
      <c r="E42" s="2631"/>
      <c r="F42" s="2906"/>
      <c r="G42" s="2906"/>
      <c r="H42" s="2907"/>
      <c r="I42" s="1569"/>
      <c r="J42" s="1569"/>
      <c r="K42" s="1569"/>
      <c r="L42" s="1569"/>
      <c r="M42" s="1569"/>
      <c r="N42" s="1569"/>
      <c r="O42" s="1569"/>
      <c r="P42" s="1569"/>
      <c r="Q42" s="1569"/>
      <c r="R42" s="1569"/>
      <c r="S42" s="1569"/>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c r="AY42" s="1569"/>
      <c r="AZ42" s="1569"/>
      <c r="BA42" s="1569"/>
      <c r="BB42" s="1569"/>
      <c r="BC42" s="1569"/>
      <c r="BD42" s="1569"/>
      <c r="BE42" s="1569"/>
      <c r="BF42" s="1569"/>
      <c r="BG42" s="1569"/>
    </row>
    <row r="43" spans="1:59" ht="19.899999999999999" customHeight="1">
      <c r="A43" s="1547"/>
      <c r="B43" s="1585">
        <v>19</v>
      </c>
      <c r="C43" s="1920"/>
      <c r="D43" s="1585" t="s">
        <v>1327</v>
      </c>
      <c r="E43" s="2028">
        <f>F43+G43+H43</f>
        <v>2581412340.6199999</v>
      </c>
      <c r="F43" s="2028">
        <f>F22+F32-F38+F40+F41+F42</f>
        <v>2580394419.5</v>
      </c>
      <c r="G43" s="2028">
        <f>G22+G32+G38+G40+G41+G42</f>
        <v>0</v>
      </c>
      <c r="H43" s="2029">
        <f>H22+H32-H38+H40+H41+H42</f>
        <v>1017921.1200000001</v>
      </c>
      <c r="I43" s="1569"/>
      <c r="J43" s="1569"/>
      <c r="K43" s="2895"/>
      <c r="L43" s="1569"/>
      <c r="M43" s="1569"/>
      <c r="N43" s="1569"/>
      <c r="O43" s="1569"/>
      <c r="P43" s="1569"/>
      <c r="Q43" s="1569"/>
      <c r="R43" s="1569"/>
      <c r="S43" s="1569"/>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c r="AY43" s="1569"/>
      <c r="AZ43" s="1569"/>
      <c r="BA43" s="1569"/>
      <c r="BB43" s="1569"/>
      <c r="BC43" s="1569"/>
      <c r="BD43" s="1569"/>
      <c r="BE43" s="1569"/>
      <c r="BF43" s="1569"/>
      <c r="BG43" s="1569"/>
    </row>
    <row r="44" spans="1:59" ht="19.899999999999999" customHeight="1">
      <c r="A44" s="1550"/>
      <c r="B44" s="1714"/>
      <c r="C44" s="2502"/>
      <c r="D44" s="2501" t="s">
        <v>4550</v>
      </c>
      <c r="E44" s="2027"/>
      <c r="F44" s="2027"/>
      <c r="G44" s="2027"/>
      <c r="H44" s="1912"/>
      <c r="I44" s="1569"/>
      <c r="J44" s="1807"/>
      <c r="K44" s="2895"/>
      <c r="L44" s="1569"/>
      <c r="M44" s="1569"/>
      <c r="N44" s="1569"/>
      <c r="O44" s="1569"/>
      <c r="P44" s="1569"/>
      <c r="Q44" s="1569"/>
      <c r="R44" s="1569"/>
      <c r="S44" s="1569"/>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c r="AY44" s="1569"/>
      <c r="AZ44" s="1569"/>
      <c r="BA44" s="1569"/>
      <c r="BB44" s="1569"/>
      <c r="BC44" s="1569"/>
      <c r="BD44" s="1569"/>
      <c r="BE44" s="1569"/>
      <c r="BF44" s="1569"/>
      <c r="BG44" s="1569"/>
    </row>
    <row r="45" spans="1:59" ht="19.899999999999999" customHeight="1">
      <c r="A45" s="1550"/>
      <c r="B45" s="1976"/>
      <c r="C45" s="1569"/>
      <c r="D45" s="1569" t="s">
        <v>1328</v>
      </c>
      <c r="E45" s="2030"/>
      <c r="F45" s="2030"/>
      <c r="G45" s="2031"/>
      <c r="H45" s="1973"/>
      <c r="I45" s="1569"/>
      <c r="J45" s="1569"/>
      <c r="K45" s="1569"/>
      <c r="L45" s="1569"/>
      <c r="M45" s="1569"/>
      <c r="N45" s="1569"/>
      <c r="O45" s="1569"/>
      <c r="P45" s="1569"/>
      <c r="Q45" s="1569"/>
      <c r="R45" s="1569"/>
      <c r="S45" s="1569"/>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c r="AY45" s="1569"/>
      <c r="AZ45" s="1569"/>
      <c r="BA45" s="1569"/>
      <c r="BB45" s="1569"/>
      <c r="BC45" s="1569"/>
      <c r="BD45" s="1569"/>
      <c r="BE45" s="1569"/>
      <c r="BF45" s="1569"/>
      <c r="BG45" s="1569"/>
    </row>
    <row r="46" spans="1:59" ht="19.899999999999999" customHeight="1">
      <c r="A46" s="1550"/>
      <c r="B46" s="1976">
        <v>20</v>
      </c>
      <c r="C46" s="1927"/>
      <c r="D46" s="1976" t="s">
        <v>1329</v>
      </c>
      <c r="E46" s="1980">
        <f t="shared" ref="E46:E55" si="0">F46+G46+H46</f>
        <v>0</v>
      </c>
      <c r="F46" s="2898"/>
      <c r="G46" s="2898" t="s">
        <v>1748</v>
      </c>
      <c r="H46" s="2899"/>
      <c r="I46" s="1569"/>
      <c r="J46" s="1569"/>
      <c r="K46" s="1569"/>
      <c r="L46" s="1569"/>
      <c r="M46" s="1569"/>
      <c r="N46" s="1569"/>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c r="AY46" s="1569"/>
      <c r="AZ46" s="1569"/>
      <c r="BA46" s="1569"/>
      <c r="BB46" s="1569"/>
      <c r="BC46" s="1569"/>
      <c r="BD46" s="1569"/>
      <c r="BE46" s="1569"/>
      <c r="BF46" s="1569"/>
      <c r="BG46" s="1569"/>
    </row>
    <row r="47" spans="1:59" ht="19.899999999999999" customHeight="1">
      <c r="A47" s="1550"/>
      <c r="B47" s="1976">
        <v>21</v>
      </c>
      <c r="C47" s="1927"/>
      <c r="D47" s="1976" t="s">
        <v>1330</v>
      </c>
      <c r="E47" s="1984">
        <f t="shared" si="0"/>
        <v>0</v>
      </c>
      <c r="F47" s="2900"/>
      <c r="G47" s="2900"/>
      <c r="H47" s="2904"/>
      <c r="I47" s="1569"/>
      <c r="J47" s="1569"/>
      <c r="K47" s="1569"/>
      <c r="L47" s="1569"/>
      <c r="M47" s="1569"/>
      <c r="N47" s="1569"/>
      <c r="O47" s="1569"/>
      <c r="P47" s="1569"/>
      <c r="Q47" s="1569"/>
      <c r="R47" s="1569"/>
      <c r="S47" s="1569"/>
      <c r="T47" s="1569"/>
      <c r="U47" s="1569"/>
      <c r="V47" s="1569"/>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c r="AY47" s="1569"/>
      <c r="AZ47" s="1569"/>
      <c r="BA47" s="1569"/>
      <c r="BB47" s="1569"/>
      <c r="BC47" s="1569"/>
      <c r="BD47" s="1569"/>
      <c r="BE47" s="1569"/>
      <c r="BF47" s="1569"/>
      <c r="BG47" s="1569"/>
    </row>
    <row r="48" spans="1:59" ht="19.899999999999999" customHeight="1">
      <c r="A48" s="1550"/>
      <c r="B48" s="1976">
        <v>22</v>
      </c>
      <c r="C48" s="1927"/>
      <c r="D48" s="1976" t="s">
        <v>1331</v>
      </c>
      <c r="E48" s="1984">
        <v>1017579</v>
      </c>
      <c r="F48" s="2900"/>
      <c r="G48" s="2900"/>
      <c r="H48" s="2904">
        <v>1017579</v>
      </c>
      <c r="I48" s="1569"/>
      <c r="J48" s="1569"/>
      <c r="K48" s="1569"/>
      <c r="L48" s="1569"/>
      <c r="M48" s="1569"/>
      <c r="N48" s="1569"/>
      <c r="O48" s="1569"/>
      <c r="P48" s="1569"/>
      <c r="Q48" s="1569"/>
      <c r="R48" s="1569"/>
      <c r="S48" s="1569"/>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c r="AY48" s="1569"/>
      <c r="AZ48" s="1569"/>
      <c r="BA48" s="1569"/>
      <c r="BB48" s="1569"/>
      <c r="BC48" s="1569"/>
      <c r="BD48" s="1569"/>
      <c r="BE48" s="1569"/>
      <c r="BF48" s="1569"/>
      <c r="BG48" s="1569"/>
    </row>
    <row r="49" spans="1:59" ht="19.899999999999999" customHeight="1">
      <c r="A49" s="1550"/>
      <c r="B49" s="1976">
        <v>23</v>
      </c>
      <c r="C49" s="1927"/>
      <c r="D49" s="1976" t="s">
        <v>1332</v>
      </c>
      <c r="E49" s="1984">
        <v>342</v>
      </c>
      <c r="F49" s="2900"/>
      <c r="G49" s="2900"/>
      <c r="H49" s="2904">
        <v>342</v>
      </c>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c r="AY49" s="1569"/>
      <c r="AZ49" s="1569"/>
      <c r="BA49" s="1569"/>
      <c r="BB49" s="1569"/>
      <c r="BC49" s="1569"/>
      <c r="BD49" s="1569"/>
      <c r="BE49" s="1569"/>
      <c r="BF49" s="1569"/>
      <c r="BG49" s="1569"/>
    </row>
    <row r="50" spans="1:59" ht="19.899999999999999" customHeight="1">
      <c r="A50" s="1550"/>
      <c r="B50" s="1976">
        <v>24</v>
      </c>
      <c r="C50" s="1927"/>
      <c r="D50" s="1976" t="s">
        <v>1333</v>
      </c>
      <c r="E50" s="1984"/>
      <c r="F50" s="2900"/>
      <c r="G50" s="2900"/>
      <c r="H50" s="2904"/>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c r="AY50" s="1569"/>
      <c r="AZ50" s="1569"/>
      <c r="BA50" s="1569"/>
      <c r="BB50" s="1569"/>
      <c r="BC50" s="1569"/>
      <c r="BD50" s="1569"/>
      <c r="BE50" s="1569"/>
      <c r="BF50" s="1569"/>
      <c r="BG50" s="1569"/>
    </row>
    <row r="51" spans="1:59" ht="19.899999999999999" customHeight="1">
      <c r="A51" s="1550"/>
      <c r="B51" s="1976">
        <v>25</v>
      </c>
      <c r="C51" s="1927"/>
      <c r="D51" s="1976" t="s">
        <v>1334</v>
      </c>
      <c r="E51" s="1984">
        <v>568591501</v>
      </c>
      <c r="F51" s="2900">
        <v>568591501</v>
      </c>
      <c r="G51" s="2900"/>
      <c r="H51" s="2904"/>
      <c r="I51" s="1569"/>
      <c r="J51" s="1569"/>
      <c r="K51" s="1569"/>
      <c r="L51" s="1569"/>
      <c r="M51" s="1569"/>
      <c r="N51" s="1569"/>
      <c r="O51" s="1569"/>
      <c r="P51" s="1569"/>
      <c r="Q51" s="1569"/>
      <c r="R51" s="1569"/>
      <c r="S51" s="1569"/>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c r="AY51" s="1569"/>
      <c r="AZ51" s="1569"/>
      <c r="BA51" s="1569"/>
      <c r="BB51" s="1569"/>
      <c r="BC51" s="1569"/>
      <c r="BD51" s="1569"/>
      <c r="BE51" s="1569"/>
      <c r="BF51" s="1569"/>
      <c r="BG51" s="1569"/>
    </row>
    <row r="52" spans="1:59" ht="19.899999999999999" customHeight="1">
      <c r="A52" s="1550"/>
      <c r="B52" s="1976">
        <v>26</v>
      </c>
      <c r="C52" s="1927"/>
      <c r="D52" s="1976" t="s">
        <v>1335</v>
      </c>
      <c r="E52" s="1984">
        <v>1784611601</v>
      </c>
      <c r="F52" s="2900">
        <v>1784611601</v>
      </c>
      <c r="G52" s="2900"/>
      <c r="H52" s="2904"/>
      <c r="I52" s="1569"/>
      <c r="J52" s="1569"/>
      <c r="K52" s="1569"/>
      <c r="L52" s="1569"/>
      <c r="M52" s="1569"/>
      <c r="N52" s="1569"/>
      <c r="O52" s="1569"/>
      <c r="P52" s="1569"/>
      <c r="Q52" s="1569"/>
      <c r="R52" s="1569"/>
      <c r="S52" s="1569"/>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c r="AY52" s="1569"/>
      <c r="AZ52" s="1569"/>
      <c r="BA52" s="1569"/>
      <c r="BB52" s="1569"/>
      <c r="BC52" s="1569"/>
      <c r="BD52" s="1569"/>
      <c r="BE52" s="1569"/>
      <c r="BF52" s="1569"/>
      <c r="BG52" s="1569"/>
    </row>
    <row r="53" spans="1:59" ht="19.899999999999999" customHeight="1">
      <c r="A53" s="2500"/>
      <c r="B53" s="2609">
        <v>27</v>
      </c>
      <c r="C53" s="2630"/>
      <c r="D53" s="2609" t="s">
        <v>3885</v>
      </c>
      <c r="E53" s="2631"/>
      <c r="F53" s="2906"/>
      <c r="G53" s="2906"/>
      <c r="H53" s="2907"/>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c r="AY53" s="1569"/>
      <c r="AZ53" s="1569"/>
      <c r="BA53" s="1569"/>
      <c r="BB53" s="1569"/>
      <c r="BC53" s="1569"/>
      <c r="BD53" s="1569"/>
      <c r="BE53" s="1569"/>
      <c r="BF53" s="1569"/>
      <c r="BG53" s="1569"/>
    </row>
    <row r="54" spans="1:59" ht="19.899999999999999" customHeight="1">
      <c r="A54" s="1550"/>
      <c r="B54" s="1976">
        <v>28</v>
      </c>
      <c r="C54" s="1927"/>
      <c r="D54" s="1976" t="s">
        <v>1336</v>
      </c>
      <c r="E54" s="1984">
        <v>227191318</v>
      </c>
      <c r="F54" s="2900">
        <v>227191318</v>
      </c>
      <c r="G54" s="2900"/>
      <c r="H54" s="2904"/>
      <c r="I54" s="1569"/>
      <c r="J54" s="1569"/>
      <c r="K54" s="1569"/>
      <c r="L54" s="1569"/>
      <c r="M54" s="1569"/>
      <c r="N54" s="1569"/>
      <c r="O54" s="1569"/>
      <c r="P54" s="1569"/>
      <c r="Q54" s="1569"/>
      <c r="R54" s="1569"/>
      <c r="S54" s="1569"/>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c r="AY54" s="1569"/>
      <c r="AZ54" s="1569"/>
      <c r="BA54" s="1569"/>
      <c r="BB54" s="1569"/>
      <c r="BC54" s="1569"/>
      <c r="BD54" s="1569"/>
      <c r="BE54" s="1569"/>
      <c r="BF54" s="1569"/>
      <c r="BG54" s="1569"/>
    </row>
    <row r="55" spans="1:59" ht="19.899999999999999" customHeight="1" thickBot="1">
      <c r="A55" s="1784"/>
      <c r="B55" s="1995">
        <v>29</v>
      </c>
      <c r="C55" s="2608"/>
      <c r="D55" s="2632" t="s">
        <v>4551</v>
      </c>
      <c r="E55" s="1994">
        <f t="shared" si="0"/>
        <v>2581412341</v>
      </c>
      <c r="F55" s="2032">
        <f>SUM(F46:F54)</f>
        <v>2580394420</v>
      </c>
      <c r="G55" s="2032">
        <f>SUM(G46:G54)</f>
        <v>0</v>
      </c>
      <c r="H55" s="2004">
        <f>SUM(H46:H54)</f>
        <v>1017921</v>
      </c>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c r="AY55" s="1569"/>
      <c r="AZ55" s="1569"/>
      <c r="BA55" s="1569"/>
      <c r="BB55" s="1569"/>
      <c r="BC55" s="1569"/>
      <c r="BD55" s="1569"/>
      <c r="BE55" s="1569"/>
      <c r="BF55" s="1569"/>
      <c r="BG55" s="1569"/>
    </row>
    <row r="56" spans="1:59">
      <c r="A56" s="1569"/>
      <c r="B56" s="1569"/>
      <c r="C56" s="1569"/>
      <c r="D56" s="1569"/>
      <c r="E56" s="1569"/>
      <c r="F56" s="2030"/>
      <c r="G56" s="2030"/>
      <c r="H56" s="1569"/>
      <c r="I56" s="1569"/>
      <c r="J56" s="1569"/>
      <c r="K56" s="1569"/>
      <c r="L56" s="1569"/>
      <c r="M56" s="1569"/>
      <c r="N56" s="1569"/>
      <c r="O56" s="1569"/>
      <c r="P56" s="1569"/>
      <c r="Q56" s="1569"/>
      <c r="R56" s="1569"/>
      <c r="S56" s="1569"/>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c r="AY56" s="1569"/>
      <c r="AZ56" s="1569"/>
      <c r="BA56" s="1569"/>
      <c r="BB56" s="1569"/>
      <c r="BC56" s="1569"/>
      <c r="BD56" s="1569"/>
      <c r="BE56" s="1569"/>
      <c r="BF56" s="1569"/>
      <c r="BG56" s="1569"/>
    </row>
    <row r="57" spans="1:59">
      <c r="A57" s="2496" t="s">
        <v>4607</v>
      </c>
      <c r="B57" s="1955"/>
      <c r="C57" s="2496"/>
      <c r="D57" s="2496"/>
      <c r="E57" s="1569"/>
      <c r="F57" s="1569"/>
      <c r="G57" s="1569"/>
      <c r="H57" s="1997" t="s">
        <v>1337</v>
      </c>
      <c r="I57" s="1569"/>
      <c r="J57" s="1569"/>
      <c r="K57" s="1569"/>
      <c r="L57" s="1569"/>
      <c r="M57" s="1569"/>
      <c r="N57" s="1569"/>
      <c r="O57" s="1569"/>
      <c r="P57" s="1569"/>
      <c r="Q57" s="1569"/>
      <c r="R57" s="1569"/>
      <c r="S57" s="1569"/>
      <c r="T57" s="1569"/>
      <c r="U57" s="1569"/>
      <c r="V57" s="1569"/>
      <c r="W57" s="1569"/>
      <c r="X57" s="1569"/>
      <c r="Y57" s="1569"/>
      <c r="Z57" s="1569"/>
      <c r="AA57" s="1569"/>
      <c r="AB57" s="1569"/>
      <c r="AC57" s="1569"/>
      <c r="AD57" s="1569"/>
      <c r="AE57" s="1569"/>
      <c r="AF57" s="1569"/>
      <c r="AG57" s="1569"/>
      <c r="AH57" s="1569"/>
      <c r="AI57" s="1569"/>
      <c r="AJ57" s="1569"/>
      <c r="AK57" s="1569"/>
      <c r="AL57" s="1569"/>
      <c r="AM57" s="1569"/>
      <c r="AN57" s="1569"/>
      <c r="AO57" s="1569"/>
      <c r="AP57" s="1569"/>
      <c r="AQ57" s="1569"/>
      <c r="AR57" s="1569"/>
      <c r="AS57" s="1569"/>
      <c r="AT57" s="1569"/>
      <c r="AU57" s="1569"/>
      <c r="AV57" s="1569"/>
      <c r="AW57" s="1569"/>
      <c r="AX57" s="1569"/>
      <c r="AY57" s="1569"/>
      <c r="AZ57" s="1569"/>
      <c r="BA57" s="1569"/>
      <c r="BB57" s="1569"/>
      <c r="BC57" s="1569"/>
      <c r="BD57" s="1569"/>
      <c r="BE57" s="1569"/>
      <c r="BF57" s="1569"/>
      <c r="BG57" s="1569"/>
    </row>
    <row r="58" spans="1:59">
      <c r="A58" s="1569"/>
      <c r="B58" s="1584" t="s">
        <v>1338</v>
      </c>
      <c r="C58" s="1584"/>
      <c r="D58" s="1584"/>
      <c r="E58" s="1584"/>
      <c r="F58" s="1584"/>
      <c r="G58" s="1584"/>
      <c r="H58" s="1584"/>
      <c r="I58" s="1569"/>
      <c r="J58" s="1569"/>
      <c r="K58" s="1569"/>
      <c r="L58" s="1569"/>
      <c r="M58" s="1569"/>
      <c r="N58" s="1569"/>
      <c r="O58" s="1569"/>
      <c r="P58" s="1569"/>
      <c r="Q58" s="1569"/>
      <c r="R58" s="1569"/>
      <c r="S58" s="1569"/>
      <c r="T58" s="1569"/>
      <c r="U58" s="1569"/>
      <c r="V58" s="1569"/>
      <c r="W58" s="1569"/>
      <c r="X58" s="1569"/>
      <c r="Y58" s="1569"/>
      <c r="Z58" s="1569"/>
      <c r="AA58" s="1569"/>
      <c r="AB58" s="1569"/>
      <c r="AC58" s="1569"/>
      <c r="AD58" s="1569"/>
      <c r="AE58" s="1569"/>
      <c r="AF58" s="1569"/>
      <c r="AG58" s="1569"/>
      <c r="AH58" s="1569"/>
      <c r="AI58" s="1569"/>
      <c r="AJ58" s="1569"/>
      <c r="AK58" s="1569"/>
      <c r="AL58" s="1569"/>
      <c r="AM58" s="1569"/>
      <c r="AN58" s="1569"/>
      <c r="AO58" s="1569"/>
      <c r="AP58" s="1569"/>
      <c r="AQ58" s="1569"/>
      <c r="AR58" s="1569"/>
      <c r="AS58" s="1569"/>
      <c r="AT58" s="1569"/>
      <c r="AU58" s="1569"/>
      <c r="AV58" s="1569"/>
      <c r="AW58" s="1569"/>
      <c r="AX58" s="1569"/>
      <c r="AY58" s="1569"/>
      <c r="AZ58" s="1569"/>
      <c r="BA58" s="1569"/>
      <c r="BB58" s="1569"/>
      <c r="BC58" s="1569"/>
      <c r="BD58" s="1569"/>
      <c r="BE58" s="1569"/>
      <c r="BF58" s="1569"/>
      <c r="BG58" s="1569"/>
    </row>
    <row r="59" spans="1:59" ht="1.1499999999999999" customHeight="1">
      <c r="A59" s="1569"/>
      <c r="B59" s="1569"/>
      <c r="C59" s="1569"/>
      <c r="D59" s="1569"/>
      <c r="E59" s="1569"/>
      <c r="F59" s="1569"/>
      <c r="G59" s="1569"/>
      <c r="H59" s="1569"/>
      <c r="I59" s="1569"/>
      <c r="J59" s="1569"/>
      <c r="K59" s="1569"/>
      <c r="L59" s="1569"/>
      <c r="M59" s="1569"/>
      <c r="N59" s="1569"/>
      <c r="O59" s="1569"/>
      <c r="P59" s="1569"/>
      <c r="Q59" s="1569"/>
      <c r="R59" s="1569"/>
      <c r="S59" s="1569"/>
      <c r="T59" s="1569"/>
      <c r="U59" s="1569"/>
      <c r="V59" s="1569"/>
      <c r="W59" s="1569"/>
      <c r="X59" s="1569"/>
      <c r="Y59" s="1569"/>
      <c r="Z59" s="1569"/>
      <c r="AA59" s="1569"/>
      <c r="AB59" s="1569"/>
      <c r="AC59" s="1569"/>
      <c r="AD59" s="1569"/>
      <c r="AE59" s="1569"/>
      <c r="AF59" s="1569"/>
      <c r="AG59" s="1569"/>
      <c r="AH59" s="1569"/>
      <c r="AI59" s="1569"/>
      <c r="AJ59" s="1569"/>
      <c r="AK59" s="1569"/>
      <c r="AL59" s="1569"/>
      <c r="AM59" s="1569"/>
      <c r="AN59" s="1569"/>
      <c r="AO59" s="1569"/>
      <c r="AP59" s="1569"/>
      <c r="AQ59" s="1569"/>
      <c r="AR59" s="1569"/>
      <c r="AS59" s="1569"/>
      <c r="AT59" s="1569"/>
      <c r="AU59" s="1569"/>
      <c r="AV59" s="1569"/>
      <c r="AW59" s="1569"/>
      <c r="AX59" s="1569"/>
      <c r="AY59" s="1569"/>
      <c r="AZ59" s="1569"/>
      <c r="BA59" s="1569"/>
      <c r="BB59" s="1569"/>
      <c r="BC59" s="1569"/>
      <c r="BD59" s="1569"/>
      <c r="BE59" s="1569"/>
      <c r="BF59" s="1569"/>
      <c r="BG59" s="1569"/>
    </row>
    <row r="60" spans="1:59" ht="15.75">
      <c r="A60" s="1588" t="s">
        <v>1155</v>
      </c>
      <c r="B60" s="1584"/>
      <c r="C60" s="1584"/>
      <c r="D60" s="1584"/>
      <c r="E60" s="1584"/>
      <c r="F60" s="1584"/>
      <c r="G60" s="1584"/>
      <c r="H60" s="1584"/>
      <c r="I60" s="1569"/>
      <c r="J60" s="1569"/>
      <c r="K60" s="1569"/>
      <c r="L60" s="1569"/>
      <c r="M60" s="1569"/>
      <c r="N60" s="1569"/>
      <c r="O60" s="1569"/>
      <c r="P60" s="1569"/>
      <c r="Q60" s="1569"/>
      <c r="R60" s="1569"/>
      <c r="S60" s="1569"/>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c r="AO60" s="1569"/>
      <c r="AP60" s="1569"/>
      <c r="AQ60" s="1569"/>
      <c r="AR60" s="1569"/>
      <c r="AS60" s="1569"/>
      <c r="AT60" s="1569"/>
      <c r="AU60" s="1569"/>
      <c r="AV60" s="1569"/>
      <c r="AW60" s="1569"/>
      <c r="AX60" s="1569"/>
      <c r="AY60" s="1569"/>
      <c r="AZ60" s="1569"/>
      <c r="BA60" s="1569"/>
      <c r="BB60" s="1569"/>
      <c r="BC60" s="1569"/>
      <c r="BD60" s="1569"/>
      <c r="BE60" s="1569"/>
      <c r="BF60" s="1569"/>
      <c r="BG60" s="1569"/>
    </row>
    <row r="61" spans="1:59">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c r="AO61" s="1569"/>
      <c r="AP61" s="1569"/>
      <c r="AQ61" s="1569"/>
      <c r="AR61" s="1569"/>
      <c r="AS61" s="1569"/>
      <c r="AT61" s="1569"/>
      <c r="AU61" s="1569"/>
      <c r="AV61" s="1569"/>
      <c r="AW61" s="1569"/>
      <c r="AX61" s="1569"/>
      <c r="AY61" s="1569"/>
      <c r="AZ61" s="1569"/>
      <c r="BA61" s="1569"/>
      <c r="BB61" s="1569"/>
      <c r="BC61" s="1569"/>
      <c r="BD61" s="1569"/>
      <c r="BE61" s="1569"/>
      <c r="BF61" s="1569"/>
      <c r="BG61" s="1569"/>
    </row>
    <row r="62" spans="1:59" ht="15.75" thickBot="1">
      <c r="A62" s="1569" t="str">
        <f>'Data Sheet'!$C$25</f>
        <v xml:space="preserve">Niagara Mohawk Power Corporation </v>
      </c>
      <c r="B62" s="1569"/>
      <c r="C62" s="1569"/>
      <c r="D62" s="1569"/>
      <c r="E62" s="1569"/>
      <c r="F62" s="2006" t="str">
        <f>'Data Sheet'!$C$40</f>
        <v>May 9, 2016</v>
      </c>
      <c r="G62" s="1569" t="str">
        <f>'Data Sheet'!$C$38</f>
        <v>December 31, 2015</v>
      </c>
      <c r="H62" s="1569"/>
      <c r="I62" s="1569"/>
      <c r="J62" s="1569"/>
      <c r="K62" s="1569"/>
      <c r="L62" s="1569"/>
      <c r="M62" s="1569"/>
      <c r="N62" s="1569"/>
      <c r="O62" s="1569"/>
      <c r="P62" s="1569"/>
      <c r="Q62" s="1569"/>
      <c r="R62" s="1569"/>
      <c r="S62" s="1569"/>
      <c r="T62" s="1569"/>
      <c r="U62" s="1569"/>
      <c r="V62" s="1569"/>
      <c r="W62" s="1569"/>
      <c r="X62" s="1569"/>
      <c r="Y62" s="1569"/>
      <c r="Z62" s="1569"/>
      <c r="AA62" s="1569"/>
      <c r="AB62" s="1569"/>
      <c r="AC62" s="1569"/>
      <c r="AD62" s="1569"/>
      <c r="AE62" s="1569"/>
      <c r="AF62" s="1569"/>
      <c r="AG62" s="1569"/>
      <c r="AH62" s="1569"/>
      <c r="AI62" s="1569"/>
      <c r="AJ62" s="1569"/>
      <c r="AK62" s="1569"/>
      <c r="AL62" s="1569"/>
      <c r="AM62" s="1569"/>
      <c r="AN62" s="1569"/>
      <c r="AO62" s="1569"/>
      <c r="AP62" s="1569"/>
      <c r="AQ62" s="1569"/>
      <c r="AR62" s="1569"/>
      <c r="AS62" s="1569"/>
      <c r="AT62" s="1569"/>
      <c r="AU62" s="1569"/>
      <c r="AV62" s="1569"/>
      <c r="AW62" s="1569"/>
      <c r="AX62" s="1569"/>
      <c r="AY62" s="1569"/>
      <c r="AZ62" s="1569"/>
      <c r="BA62" s="1569"/>
      <c r="BB62" s="1569"/>
      <c r="BC62" s="1569"/>
      <c r="BD62" s="1569"/>
      <c r="BE62" s="1569"/>
      <c r="BF62" s="1569"/>
      <c r="BG62" s="1569"/>
    </row>
    <row r="63" spans="1:59">
      <c r="A63" s="1543"/>
      <c r="B63" s="1700"/>
      <c r="C63" s="1700"/>
      <c r="D63" s="1700"/>
      <c r="E63" s="1700"/>
      <c r="F63" s="1700"/>
      <c r="G63" s="1700"/>
      <c r="H63" s="1910"/>
      <c r="I63" s="1569"/>
      <c r="J63" s="1569"/>
      <c r="K63" s="1569"/>
      <c r="L63" s="1569"/>
      <c r="M63" s="1569"/>
      <c r="N63" s="1569"/>
      <c r="O63" s="1569"/>
      <c r="P63" s="1569"/>
      <c r="Q63" s="1569"/>
      <c r="R63" s="1569"/>
      <c r="S63" s="1569"/>
      <c r="T63" s="1569"/>
      <c r="U63" s="1569"/>
      <c r="V63" s="1569"/>
      <c r="W63" s="1569"/>
      <c r="X63" s="1569"/>
      <c r="Y63" s="1569"/>
      <c r="Z63" s="1569"/>
      <c r="AA63" s="1569"/>
      <c r="AB63" s="1569"/>
      <c r="AC63" s="1569"/>
      <c r="AD63" s="1569"/>
      <c r="AE63" s="1569"/>
      <c r="AF63" s="1569"/>
      <c r="AG63" s="1569"/>
      <c r="AH63" s="1569"/>
      <c r="AI63" s="1569"/>
      <c r="AJ63" s="1569"/>
      <c r="AK63" s="1569"/>
      <c r="AL63" s="1569"/>
      <c r="AM63" s="1569"/>
      <c r="AN63" s="1569"/>
      <c r="AO63" s="1569"/>
      <c r="AP63" s="1569"/>
      <c r="AQ63" s="1569"/>
      <c r="AR63" s="1569"/>
      <c r="AS63" s="1569"/>
      <c r="AT63" s="1569"/>
      <c r="AU63" s="1569"/>
      <c r="AV63" s="1569"/>
      <c r="AW63" s="1569"/>
      <c r="AX63" s="1569"/>
      <c r="AY63" s="1569"/>
      <c r="AZ63" s="1569"/>
      <c r="BA63" s="1569"/>
      <c r="BB63" s="1569"/>
      <c r="BC63" s="1569"/>
      <c r="BD63" s="1569"/>
      <c r="BE63" s="1569"/>
      <c r="BF63" s="1569"/>
      <c r="BG63" s="1569"/>
    </row>
    <row r="64" spans="1:59">
      <c r="A64" s="2033" t="s">
        <v>483</v>
      </c>
      <c r="B64" s="1584"/>
      <c r="C64" s="1584"/>
      <c r="D64" s="1584"/>
      <c r="E64" s="1584"/>
      <c r="F64" s="1584"/>
      <c r="G64" s="1584"/>
      <c r="H64" s="2008"/>
      <c r="I64" s="1569"/>
      <c r="J64" s="1569"/>
      <c r="K64" s="1569"/>
      <c r="L64" s="1569"/>
      <c r="M64" s="1569"/>
      <c r="N64" s="1569"/>
      <c r="O64" s="1569"/>
      <c r="P64" s="1569"/>
      <c r="Q64" s="1569"/>
      <c r="R64" s="1569"/>
      <c r="S64" s="1569"/>
      <c r="T64" s="1569"/>
      <c r="U64" s="1569"/>
      <c r="V64" s="1569"/>
      <c r="W64" s="1569"/>
      <c r="X64" s="1569"/>
      <c r="Y64" s="1569"/>
      <c r="Z64" s="1569"/>
      <c r="AA64" s="1569"/>
      <c r="AB64" s="1569"/>
      <c r="AC64" s="1569"/>
      <c r="AD64" s="1569"/>
      <c r="AE64" s="1569"/>
      <c r="AF64" s="1569"/>
      <c r="AG64" s="1569"/>
      <c r="AH64" s="1569"/>
      <c r="AI64" s="1569"/>
      <c r="AJ64" s="1569"/>
      <c r="AK64" s="1569"/>
      <c r="AL64" s="1569"/>
      <c r="AM64" s="1569"/>
      <c r="AN64" s="1569"/>
      <c r="AO64" s="1569"/>
      <c r="AP64" s="1569"/>
      <c r="AQ64" s="1569"/>
      <c r="AR64" s="1569"/>
      <c r="AS64" s="1569"/>
      <c r="AT64" s="1569"/>
      <c r="AU64" s="1569"/>
      <c r="AV64" s="1569"/>
      <c r="AW64" s="1569"/>
      <c r="AX64" s="1569"/>
      <c r="AY64" s="1569"/>
      <c r="AZ64" s="1569"/>
      <c r="BA64" s="1569"/>
      <c r="BB64" s="1569"/>
      <c r="BC64" s="1569"/>
      <c r="BD64" s="1569"/>
      <c r="BE64" s="1569"/>
      <c r="BF64" s="1569"/>
      <c r="BG64" s="1569"/>
    </row>
    <row r="65" spans="1:59">
      <c r="A65" s="1550"/>
      <c r="B65" s="1714"/>
      <c r="C65" s="1714"/>
      <c r="D65" s="1714"/>
      <c r="E65" s="1714"/>
      <c r="F65" s="1714"/>
      <c r="G65" s="1714"/>
      <c r="H65" s="1914"/>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c r="AI65" s="1569"/>
      <c r="AJ65" s="1569"/>
      <c r="AK65" s="1569"/>
      <c r="AL65" s="1569"/>
      <c r="AM65" s="1569"/>
      <c r="AN65" s="1569"/>
      <c r="AO65" s="1569"/>
      <c r="AP65" s="1569"/>
      <c r="AQ65" s="1569"/>
      <c r="AR65" s="1569"/>
      <c r="AS65" s="1569"/>
      <c r="AT65" s="1569"/>
      <c r="AU65" s="1569"/>
      <c r="AV65" s="1569"/>
      <c r="AW65" s="1569"/>
      <c r="AX65" s="1569"/>
      <c r="AY65" s="1569"/>
      <c r="AZ65" s="1569"/>
      <c r="BA65" s="1569"/>
      <c r="BB65" s="1569"/>
      <c r="BC65" s="1569"/>
      <c r="BD65" s="1569"/>
      <c r="BE65" s="1569"/>
      <c r="BF65" s="1569"/>
      <c r="BG65" s="1569"/>
    </row>
    <row r="66" spans="1:59">
      <c r="A66" s="1547"/>
      <c r="B66" s="1569"/>
      <c r="C66" s="1569"/>
      <c r="D66" s="1569"/>
      <c r="E66" s="1569"/>
      <c r="F66" s="1569"/>
      <c r="G66" s="1569"/>
      <c r="H66" s="1549"/>
      <c r="I66" s="1569"/>
      <c r="J66" s="1569"/>
      <c r="K66" s="1569"/>
      <c r="L66" s="1569"/>
      <c r="M66" s="1569"/>
      <c r="N66" s="1569"/>
      <c r="O66" s="1569"/>
      <c r="P66" s="1569"/>
      <c r="Q66" s="1569"/>
      <c r="R66" s="1569"/>
      <c r="S66" s="1569"/>
      <c r="T66" s="1569"/>
      <c r="U66" s="1569"/>
      <c r="V66" s="1569"/>
      <c r="W66" s="1569"/>
      <c r="X66" s="1569"/>
      <c r="Y66" s="1569"/>
      <c r="Z66" s="1569"/>
      <c r="AA66" s="1569"/>
      <c r="AB66" s="1569"/>
      <c r="AC66" s="1569"/>
      <c r="AD66" s="1569"/>
      <c r="AE66" s="1569"/>
      <c r="AF66" s="1569"/>
      <c r="AG66" s="1569"/>
      <c r="AH66" s="1569"/>
      <c r="AI66" s="1569"/>
      <c r="AJ66" s="1569"/>
      <c r="AK66" s="1569"/>
      <c r="AL66" s="1569"/>
      <c r="AM66" s="1569"/>
      <c r="AN66" s="1569"/>
      <c r="AO66" s="1569"/>
      <c r="AP66" s="1569"/>
      <c r="AQ66" s="1569"/>
      <c r="AR66" s="1569"/>
      <c r="AS66" s="1569"/>
      <c r="AT66" s="1569"/>
      <c r="AU66" s="1569"/>
      <c r="AV66" s="1569"/>
      <c r="AW66" s="1569"/>
      <c r="AX66" s="1569"/>
      <c r="AY66" s="1569"/>
      <c r="AZ66" s="1569"/>
      <c r="BA66" s="1569"/>
      <c r="BB66" s="1569"/>
      <c r="BC66" s="1569"/>
      <c r="BD66" s="1569"/>
      <c r="BE66" s="1569"/>
      <c r="BF66" s="1569"/>
      <c r="BG66" s="1569"/>
    </row>
    <row r="67" spans="1:59" ht="15.75">
      <c r="A67" s="1587" t="s">
        <v>1339</v>
      </c>
      <c r="B67" s="1588"/>
      <c r="C67" s="1588"/>
      <c r="D67" s="1588"/>
      <c r="E67" s="1588"/>
      <c r="F67" s="1588"/>
      <c r="G67" s="1588"/>
      <c r="H67" s="1589"/>
      <c r="I67" s="1569"/>
      <c r="J67" s="1569"/>
      <c r="K67" s="1569"/>
      <c r="L67" s="1569"/>
      <c r="M67" s="1569"/>
      <c r="N67" s="1569"/>
      <c r="O67" s="1569"/>
      <c r="P67" s="1569"/>
      <c r="Q67" s="1569"/>
      <c r="R67" s="1569"/>
      <c r="S67" s="1569"/>
      <c r="T67" s="1569"/>
      <c r="U67" s="1569"/>
      <c r="V67" s="1569"/>
      <c r="W67" s="1569"/>
      <c r="X67" s="1569"/>
      <c r="Y67" s="1569"/>
      <c r="Z67" s="1569"/>
      <c r="AA67" s="1569"/>
      <c r="AB67" s="1569"/>
      <c r="AC67" s="1569"/>
      <c r="AD67" s="1569"/>
      <c r="AE67" s="1569"/>
      <c r="AF67" s="1569"/>
      <c r="AG67" s="1569"/>
      <c r="AH67" s="1569"/>
      <c r="AI67" s="1569"/>
      <c r="AJ67" s="1569"/>
      <c r="AK67" s="1569"/>
      <c r="AL67" s="1569"/>
      <c r="AM67" s="1569"/>
      <c r="AN67" s="1569"/>
      <c r="AO67" s="1569"/>
      <c r="AP67" s="1569"/>
      <c r="AQ67" s="1569"/>
      <c r="AR67" s="1569"/>
      <c r="AS67" s="1569"/>
      <c r="AT67" s="1569"/>
      <c r="AU67" s="1569"/>
      <c r="AV67" s="1569"/>
      <c r="AW67" s="1569"/>
      <c r="AX67" s="1569"/>
      <c r="AY67" s="1569"/>
      <c r="AZ67" s="1569"/>
      <c r="BA67" s="1569"/>
      <c r="BB67" s="1569"/>
      <c r="BC67" s="1569"/>
      <c r="BD67" s="1569"/>
      <c r="BE67" s="1569"/>
      <c r="BF67" s="1569"/>
      <c r="BG67" s="1569"/>
    </row>
    <row r="68" spans="1:59">
      <c r="A68" s="1547"/>
      <c r="B68" s="1569"/>
      <c r="C68" s="1569"/>
      <c r="D68" s="1569"/>
      <c r="E68" s="1569"/>
      <c r="F68" s="1569"/>
      <c r="G68" s="1569"/>
      <c r="H68" s="1549"/>
      <c r="I68" s="1569"/>
      <c r="J68" s="1569"/>
      <c r="K68" s="1569"/>
      <c r="L68" s="1569"/>
      <c r="M68" s="1569"/>
      <c r="N68" s="1569"/>
      <c r="O68" s="1569"/>
      <c r="P68" s="1569"/>
      <c r="Q68" s="1569"/>
      <c r="R68" s="1569"/>
      <c r="S68" s="1569"/>
      <c r="T68" s="1569"/>
      <c r="U68" s="1569"/>
      <c r="V68" s="1569"/>
      <c r="W68" s="1569"/>
      <c r="X68" s="1569"/>
      <c r="Y68" s="1569"/>
      <c r="Z68" s="1569"/>
      <c r="AA68" s="1569"/>
      <c r="AB68" s="1569"/>
      <c r="AC68" s="1569"/>
      <c r="AD68" s="1569"/>
      <c r="AE68" s="1569"/>
      <c r="AF68" s="1569"/>
      <c r="AG68" s="1569"/>
      <c r="AH68" s="1569"/>
      <c r="AI68" s="1569"/>
      <c r="AJ68" s="1569"/>
      <c r="AK68" s="1569"/>
      <c r="AL68" s="1569"/>
      <c r="AM68" s="1569"/>
      <c r="AN68" s="1569"/>
      <c r="AO68" s="1569"/>
      <c r="AP68" s="1569"/>
      <c r="AQ68" s="1569"/>
      <c r="AR68" s="1569"/>
      <c r="AS68" s="1569"/>
      <c r="AT68" s="1569"/>
      <c r="AU68" s="1569"/>
      <c r="AV68" s="1569"/>
      <c r="AW68" s="1569"/>
      <c r="AX68" s="1569"/>
      <c r="AY68" s="1569"/>
      <c r="AZ68" s="1569"/>
      <c r="BA68" s="1569"/>
      <c r="BB68" s="1569"/>
      <c r="BC68" s="1569"/>
      <c r="BD68" s="1569"/>
      <c r="BE68" s="1569"/>
      <c r="BF68" s="1569"/>
      <c r="BG68" s="1569"/>
    </row>
    <row r="69" spans="1:59">
      <c r="A69" s="1547"/>
      <c r="B69" s="1569"/>
      <c r="C69" s="1569"/>
      <c r="D69" s="1569"/>
      <c r="E69" s="1569"/>
      <c r="F69" s="1569"/>
      <c r="G69" s="1569"/>
      <c r="H69" s="1549"/>
      <c r="I69" s="1569"/>
      <c r="J69" s="1569"/>
      <c r="K69" s="1569"/>
      <c r="L69" s="1569"/>
      <c r="M69" s="1569"/>
      <c r="N69" s="1569"/>
      <c r="O69" s="1569"/>
      <c r="P69" s="1569"/>
      <c r="Q69" s="1569"/>
      <c r="R69" s="1569"/>
      <c r="S69" s="1569"/>
      <c r="T69" s="1569"/>
      <c r="U69" s="1569"/>
      <c r="V69" s="1569"/>
      <c r="W69" s="1569"/>
      <c r="X69" s="1569"/>
      <c r="Y69" s="1569"/>
      <c r="Z69" s="1569"/>
      <c r="AA69" s="1569"/>
      <c r="AB69" s="1569"/>
      <c r="AC69" s="1569"/>
      <c r="AD69" s="1569"/>
      <c r="AE69" s="1569"/>
      <c r="AF69" s="1569"/>
      <c r="AG69" s="1569"/>
      <c r="AH69" s="1569"/>
      <c r="AI69" s="1569"/>
      <c r="AJ69" s="1569"/>
      <c r="AK69" s="1569"/>
      <c r="AL69" s="1569"/>
      <c r="AM69" s="1569"/>
      <c r="AN69" s="1569"/>
      <c r="AO69" s="1569"/>
      <c r="AP69" s="1569"/>
      <c r="AQ69" s="1569"/>
      <c r="AR69" s="1569"/>
      <c r="AS69" s="1569"/>
      <c r="AT69" s="1569"/>
      <c r="AU69" s="1569"/>
      <c r="AV69" s="1569"/>
      <c r="AW69" s="1569"/>
      <c r="AX69" s="1569"/>
      <c r="AY69" s="1569"/>
      <c r="AZ69" s="1569"/>
      <c r="BA69" s="1569"/>
      <c r="BB69" s="1569"/>
      <c r="BC69" s="1569"/>
      <c r="BD69" s="1569"/>
      <c r="BE69" s="1569"/>
      <c r="BF69" s="1569"/>
      <c r="BG69" s="1569"/>
    </row>
    <row r="70" spans="1:59">
      <c r="A70" s="1547"/>
      <c r="B70" s="1569"/>
      <c r="C70" s="1569"/>
      <c r="D70" s="1569"/>
      <c r="E70" s="1569"/>
      <c r="F70" s="1569"/>
      <c r="G70" s="1569"/>
      <c r="H70" s="1549"/>
      <c r="I70" s="1569"/>
      <c r="J70" s="1569"/>
      <c r="K70" s="1569"/>
      <c r="L70" s="1569"/>
      <c r="M70" s="1569"/>
      <c r="N70" s="1569"/>
      <c r="O70" s="1569"/>
      <c r="P70" s="1569"/>
      <c r="Q70" s="1569"/>
      <c r="R70" s="1569"/>
      <c r="S70" s="1569"/>
      <c r="T70" s="1569"/>
      <c r="U70" s="1569"/>
      <c r="V70" s="1569"/>
      <c r="W70" s="1569"/>
      <c r="X70" s="1569"/>
      <c r="Y70" s="1569"/>
      <c r="Z70" s="1569"/>
      <c r="AA70" s="1569"/>
      <c r="AB70" s="1569"/>
      <c r="AC70" s="1569"/>
      <c r="AD70" s="1569"/>
      <c r="AE70" s="1569"/>
      <c r="AF70" s="1569"/>
      <c r="AG70" s="1569"/>
      <c r="AH70" s="1569"/>
      <c r="AI70" s="1569"/>
      <c r="AJ70" s="1569"/>
      <c r="AK70" s="1569"/>
      <c r="AL70" s="1569"/>
      <c r="AM70" s="1569"/>
      <c r="AN70" s="1569"/>
      <c r="AO70" s="1569"/>
      <c r="AP70" s="1569"/>
      <c r="AQ70" s="1569"/>
      <c r="AR70" s="1569"/>
      <c r="AS70" s="1569"/>
      <c r="AT70" s="1569"/>
      <c r="AU70" s="1569"/>
      <c r="AV70" s="1569"/>
      <c r="AW70" s="1569"/>
      <c r="AX70" s="1569"/>
      <c r="AY70" s="1569"/>
      <c r="AZ70" s="1569"/>
      <c r="BA70" s="1569"/>
      <c r="BB70" s="1569"/>
      <c r="BC70" s="1569"/>
      <c r="BD70" s="1569"/>
      <c r="BE70" s="1569"/>
      <c r="BF70" s="1569"/>
      <c r="BG70" s="1569"/>
    </row>
    <row r="71" spans="1:59">
      <c r="A71" s="1547"/>
      <c r="B71" s="1569"/>
      <c r="C71" s="1569"/>
      <c r="D71" s="1569"/>
      <c r="E71" s="1569"/>
      <c r="F71" s="1569"/>
      <c r="G71" s="1569"/>
      <c r="H71" s="1549"/>
      <c r="I71" s="1569"/>
      <c r="J71" s="1569"/>
      <c r="K71" s="1569"/>
      <c r="L71" s="1569"/>
      <c r="M71" s="1569"/>
      <c r="N71" s="1569"/>
      <c r="O71" s="1569"/>
      <c r="P71" s="1569"/>
      <c r="Q71" s="1569"/>
      <c r="R71" s="1569"/>
      <c r="S71" s="1569"/>
      <c r="T71" s="1569"/>
      <c r="U71" s="1569"/>
      <c r="V71" s="1569"/>
      <c r="W71" s="1569"/>
      <c r="X71" s="1569"/>
      <c r="Y71" s="1569"/>
      <c r="Z71" s="1569"/>
      <c r="AA71" s="1569"/>
      <c r="AB71" s="1569"/>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c r="BD71" s="1569"/>
      <c r="BE71" s="1569"/>
      <c r="BF71" s="1569"/>
      <c r="BG71" s="1569"/>
    </row>
    <row r="72" spans="1:59">
      <c r="A72" s="1547"/>
      <c r="B72" s="1569"/>
      <c r="C72" s="1569"/>
      <c r="D72" s="1569"/>
      <c r="E72" s="1569"/>
      <c r="F72" s="1569"/>
      <c r="G72" s="1569"/>
      <c r="H72" s="1549"/>
      <c r="I72" s="1569"/>
      <c r="J72" s="1569"/>
      <c r="K72" s="1569"/>
      <c r="L72" s="1569"/>
      <c r="M72" s="1569"/>
      <c r="N72" s="1569"/>
      <c r="O72" s="1569"/>
      <c r="P72" s="1569"/>
      <c r="Q72" s="1569"/>
      <c r="R72" s="1569"/>
      <c r="S72" s="1569"/>
      <c r="T72" s="1569"/>
      <c r="U72" s="1569"/>
      <c r="V72" s="1569"/>
      <c r="W72" s="1569"/>
      <c r="X72" s="1569"/>
      <c r="Y72" s="1569"/>
      <c r="Z72" s="1569"/>
      <c r="AA72" s="1569"/>
      <c r="AB72" s="1569"/>
      <c r="AC72" s="1569"/>
      <c r="AD72" s="1569"/>
      <c r="AE72" s="1569"/>
      <c r="AF72" s="1569"/>
      <c r="AG72" s="1569"/>
      <c r="AH72" s="1569"/>
      <c r="AI72" s="1569"/>
      <c r="AJ72" s="1569"/>
      <c r="AK72" s="1569"/>
      <c r="AL72" s="1569"/>
      <c r="AM72" s="1569"/>
      <c r="AN72" s="1569"/>
      <c r="AO72" s="1569"/>
      <c r="AP72" s="1569"/>
      <c r="AQ72" s="1569"/>
      <c r="AR72" s="1569"/>
      <c r="AS72" s="1569"/>
      <c r="AT72" s="1569"/>
      <c r="AU72" s="1569"/>
      <c r="AV72" s="1569"/>
      <c r="AW72" s="1569"/>
      <c r="AX72" s="1569"/>
      <c r="AY72" s="1569"/>
      <c r="AZ72" s="1569"/>
      <c r="BA72" s="1569"/>
      <c r="BB72" s="1569"/>
      <c r="BC72" s="1569"/>
      <c r="BD72" s="1569"/>
      <c r="BE72" s="1569"/>
      <c r="BF72" s="1569"/>
      <c r="BG72" s="1569"/>
    </row>
    <row r="73" spans="1:59">
      <c r="A73" s="1547"/>
      <c r="B73" s="1569"/>
      <c r="C73" s="1569"/>
      <c r="D73" s="1569"/>
      <c r="E73" s="1569"/>
      <c r="F73" s="1569"/>
      <c r="G73" s="1569"/>
      <c r="H73" s="1549"/>
      <c r="I73" s="1569"/>
      <c r="J73" s="1569"/>
      <c r="K73" s="1569"/>
      <c r="L73" s="1569"/>
      <c r="M73" s="1569"/>
      <c r="N73" s="1569"/>
      <c r="O73" s="1569"/>
      <c r="P73" s="1569"/>
      <c r="Q73" s="1569"/>
      <c r="R73" s="1569"/>
      <c r="S73" s="1569"/>
      <c r="T73" s="1569"/>
      <c r="U73" s="1569"/>
      <c r="V73" s="1569"/>
      <c r="W73" s="1569"/>
      <c r="X73" s="1569"/>
      <c r="Y73" s="1569"/>
      <c r="Z73" s="1569"/>
      <c r="AA73" s="1569"/>
      <c r="AB73" s="1569"/>
      <c r="AC73" s="1569"/>
      <c r="AD73" s="1569"/>
      <c r="AE73" s="1569"/>
      <c r="AF73" s="1569"/>
      <c r="AG73" s="1569"/>
      <c r="AH73" s="1569"/>
      <c r="AI73" s="1569"/>
      <c r="AJ73" s="1569"/>
      <c r="AK73" s="1569"/>
      <c r="AL73" s="1569"/>
      <c r="AM73" s="1569"/>
      <c r="AN73" s="1569"/>
      <c r="AO73" s="1569"/>
      <c r="AP73" s="1569"/>
      <c r="AQ73" s="1569"/>
      <c r="AR73" s="1569"/>
      <c r="AS73" s="1569"/>
      <c r="AT73" s="1569"/>
      <c r="AU73" s="1569"/>
      <c r="AV73" s="1569"/>
      <c r="AW73" s="1569"/>
      <c r="AX73" s="1569"/>
      <c r="AY73" s="1569"/>
      <c r="AZ73" s="1569"/>
      <c r="BA73" s="1569"/>
      <c r="BB73" s="1569"/>
      <c r="BC73" s="1569"/>
      <c r="BD73" s="1569"/>
      <c r="BE73" s="1569"/>
      <c r="BF73" s="1569"/>
      <c r="BG73" s="1569"/>
    </row>
    <row r="74" spans="1:59">
      <c r="A74" s="1547"/>
      <c r="B74" s="1569"/>
      <c r="C74" s="1563"/>
      <c r="D74" s="1569"/>
      <c r="E74" s="1563"/>
      <c r="F74" s="2837"/>
      <c r="G74" s="1569"/>
      <c r="H74" s="1549"/>
      <c r="I74" s="1569"/>
      <c r="J74" s="1569"/>
      <c r="K74" s="1569"/>
      <c r="L74" s="1569"/>
      <c r="M74" s="1569"/>
      <c r="N74" s="1569"/>
      <c r="O74" s="1569"/>
      <c r="P74" s="1569"/>
      <c r="Q74" s="1569"/>
      <c r="R74" s="1569"/>
      <c r="S74" s="1569"/>
      <c r="T74" s="1569"/>
      <c r="U74" s="1569"/>
      <c r="V74" s="1569"/>
      <c r="W74" s="1569"/>
      <c r="X74" s="1569"/>
      <c r="Y74" s="1569"/>
      <c r="Z74" s="1569"/>
      <c r="AA74" s="1569"/>
      <c r="AB74" s="1569"/>
      <c r="AC74" s="1569"/>
      <c r="AD74" s="1569"/>
      <c r="AE74" s="1569"/>
      <c r="AF74" s="1569"/>
      <c r="AG74" s="1569"/>
      <c r="AH74" s="1569"/>
      <c r="AI74" s="1569"/>
      <c r="AJ74" s="1569"/>
      <c r="AK74" s="1569"/>
      <c r="AL74" s="1569"/>
      <c r="AM74" s="1569"/>
      <c r="AN74" s="1569"/>
      <c r="AO74" s="1569"/>
      <c r="AP74" s="1569"/>
      <c r="AQ74" s="1569"/>
      <c r="AR74" s="1569"/>
      <c r="AS74" s="1569"/>
      <c r="AT74" s="1569"/>
      <c r="AU74" s="1569"/>
      <c r="AV74" s="1569"/>
      <c r="AW74" s="1569"/>
      <c r="AX74" s="1569"/>
      <c r="AY74" s="1569"/>
      <c r="AZ74" s="1569"/>
      <c r="BA74" s="1569"/>
      <c r="BB74" s="1569"/>
      <c r="BC74" s="1569"/>
      <c r="BD74" s="1569"/>
      <c r="BE74" s="1569"/>
      <c r="BF74" s="1569"/>
      <c r="BG74" s="1569"/>
    </row>
    <row r="75" spans="1:59">
      <c r="A75" s="1547"/>
      <c r="B75" s="1569"/>
      <c r="C75" s="1569"/>
      <c r="D75" s="1569"/>
      <c r="E75" s="1569"/>
      <c r="F75" s="1569"/>
      <c r="G75" s="1569"/>
      <c r="H75" s="1549"/>
      <c r="I75" s="1569"/>
      <c r="J75" s="1569"/>
      <c r="K75" s="1569"/>
      <c r="L75" s="1569"/>
      <c r="M75" s="1569"/>
      <c r="N75" s="1569"/>
      <c r="O75" s="1569"/>
      <c r="P75" s="1569"/>
      <c r="Q75" s="1569"/>
      <c r="R75" s="1569"/>
      <c r="S75" s="1569"/>
      <c r="T75" s="1569"/>
      <c r="U75" s="1569"/>
      <c r="V75" s="1569"/>
      <c r="W75" s="1569"/>
      <c r="X75" s="1569"/>
      <c r="Y75" s="1569"/>
      <c r="Z75" s="1569"/>
      <c r="AA75" s="1569"/>
      <c r="AB75" s="1569"/>
      <c r="AC75" s="1569"/>
      <c r="AD75" s="1569"/>
      <c r="AE75" s="1569"/>
      <c r="AF75" s="1569"/>
      <c r="AG75" s="1569"/>
      <c r="AH75" s="1569"/>
      <c r="AI75" s="1569"/>
      <c r="AJ75" s="1569"/>
      <c r="AK75" s="1569"/>
      <c r="AL75" s="1569"/>
      <c r="AM75" s="1569"/>
      <c r="AN75" s="1569"/>
      <c r="AO75" s="1569"/>
      <c r="AP75" s="1569"/>
      <c r="AQ75" s="1569"/>
      <c r="AR75" s="1569"/>
      <c r="AS75" s="1569"/>
      <c r="AT75" s="1569"/>
      <c r="AU75" s="1569"/>
      <c r="AV75" s="1569"/>
      <c r="AW75" s="1569"/>
      <c r="AX75" s="1569"/>
      <c r="AY75" s="1569"/>
      <c r="AZ75" s="1569"/>
      <c r="BA75" s="1569"/>
      <c r="BB75" s="1569"/>
      <c r="BC75" s="1569"/>
      <c r="BD75" s="1569"/>
      <c r="BE75" s="1569"/>
      <c r="BF75" s="1569"/>
      <c r="BG75" s="1569"/>
    </row>
    <row r="76" spans="1:59">
      <c r="A76" s="1547"/>
      <c r="B76" s="1569"/>
      <c r="C76" s="1569"/>
      <c r="D76" s="1569"/>
      <c r="E76" s="1569"/>
      <c r="F76" s="1569"/>
      <c r="G76" s="1569"/>
      <c r="H76" s="1549"/>
      <c r="I76" s="1569"/>
      <c r="J76" s="1569"/>
      <c r="K76" s="1569"/>
      <c r="L76" s="1569"/>
      <c r="M76" s="1569"/>
      <c r="N76" s="1569"/>
      <c r="O76" s="1569"/>
      <c r="P76" s="1569"/>
      <c r="Q76" s="1569"/>
      <c r="R76" s="1569"/>
      <c r="S76" s="1569"/>
      <c r="T76" s="1569"/>
      <c r="U76" s="1569"/>
      <c r="V76" s="1569"/>
      <c r="W76" s="1569"/>
      <c r="X76" s="1569"/>
      <c r="Y76" s="1569"/>
      <c r="Z76" s="1569"/>
      <c r="AA76" s="1569"/>
      <c r="AB76" s="1569"/>
      <c r="AC76" s="1569"/>
      <c r="AD76" s="1569"/>
      <c r="AE76" s="1569"/>
      <c r="AF76" s="1569"/>
      <c r="AG76" s="1569"/>
      <c r="AH76" s="1569"/>
      <c r="AI76" s="1569"/>
      <c r="AJ76" s="1569"/>
      <c r="AK76" s="1569"/>
      <c r="AL76" s="1569"/>
      <c r="AM76" s="1569"/>
      <c r="AN76" s="1569"/>
      <c r="AO76" s="1569"/>
      <c r="AP76" s="1569"/>
      <c r="AQ76" s="1569"/>
      <c r="AR76" s="1569"/>
      <c r="AS76" s="1569"/>
      <c r="AT76" s="1569"/>
      <c r="AU76" s="1569"/>
      <c r="AV76" s="1569"/>
      <c r="AW76" s="1569"/>
      <c r="AX76" s="1569"/>
      <c r="AY76" s="1569"/>
      <c r="AZ76" s="1569"/>
      <c r="BA76" s="1569"/>
      <c r="BB76" s="1569"/>
      <c r="BC76" s="1569"/>
      <c r="BD76" s="1569"/>
      <c r="BE76" s="1569"/>
      <c r="BF76" s="1569"/>
      <c r="BG76" s="1569"/>
    </row>
    <row r="77" spans="1:59">
      <c r="A77" s="1547"/>
      <c r="B77" s="1569"/>
      <c r="C77" s="1569"/>
      <c r="D77" s="1569"/>
      <c r="E77" s="1569"/>
      <c r="F77" s="1569"/>
      <c r="G77" s="1569"/>
      <c r="H77" s="1549"/>
      <c r="I77" s="1569"/>
      <c r="J77" s="1569"/>
      <c r="K77" s="1569"/>
      <c r="L77" s="1569"/>
      <c r="M77" s="1569"/>
      <c r="N77" s="1569"/>
      <c r="O77" s="1569"/>
      <c r="P77" s="1569"/>
      <c r="Q77" s="1569"/>
      <c r="R77" s="1569"/>
      <c r="S77" s="1569"/>
      <c r="T77" s="1569"/>
      <c r="U77" s="1569"/>
      <c r="V77" s="1569"/>
      <c r="W77" s="1569"/>
      <c r="X77" s="1569"/>
      <c r="Y77" s="1569"/>
      <c r="Z77" s="1569"/>
      <c r="AA77" s="1569"/>
      <c r="AB77" s="1569"/>
      <c r="AC77" s="1569"/>
      <c r="AD77" s="1569"/>
      <c r="AE77" s="1569"/>
      <c r="AF77" s="1569"/>
      <c r="AG77" s="1569"/>
      <c r="AH77" s="1569"/>
      <c r="AI77" s="1569"/>
      <c r="AJ77" s="1569"/>
      <c r="AK77" s="1569"/>
      <c r="AL77" s="1569"/>
      <c r="AM77" s="1569"/>
      <c r="AN77" s="1569"/>
      <c r="AO77" s="1569"/>
      <c r="AP77" s="1569"/>
      <c r="AQ77" s="1569"/>
      <c r="AR77" s="1569"/>
      <c r="AS77" s="1569"/>
      <c r="AT77" s="1569"/>
      <c r="AU77" s="1569"/>
      <c r="AV77" s="1569"/>
      <c r="AW77" s="1569"/>
      <c r="AX77" s="1569"/>
      <c r="AY77" s="1569"/>
      <c r="AZ77" s="1569"/>
      <c r="BA77" s="1569"/>
      <c r="BB77" s="1569"/>
      <c r="BC77" s="1569"/>
      <c r="BD77" s="1569"/>
      <c r="BE77" s="1569"/>
      <c r="BF77" s="1569"/>
      <c r="BG77" s="1569"/>
    </row>
    <row r="78" spans="1:59">
      <c r="A78" s="1547"/>
      <c r="B78" s="1569"/>
      <c r="C78" s="1569"/>
      <c r="D78" s="1569"/>
      <c r="E78" s="1569"/>
      <c r="F78" s="1569"/>
      <c r="G78" s="1569"/>
      <c r="H78" s="1549"/>
      <c r="I78" s="1569"/>
      <c r="J78" s="1569"/>
      <c r="K78" s="1569"/>
      <c r="L78" s="1569"/>
      <c r="M78" s="1569"/>
      <c r="N78" s="1569"/>
      <c r="O78" s="1569"/>
      <c r="P78" s="1569"/>
      <c r="Q78" s="1569"/>
      <c r="R78" s="1569"/>
      <c r="S78" s="1569"/>
      <c r="T78" s="1569"/>
      <c r="U78" s="1569"/>
      <c r="V78" s="1569"/>
      <c r="W78" s="1569"/>
      <c r="X78" s="1569"/>
      <c r="Y78" s="1569"/>
      <c r="Z78" s="1569"/>
      <c r="AA78" s="1569"/>
      <c r="AB78" s="1569"/>
      <c r="AC78" s="1569"/>
      <c r="AD78" s="1569"/>
      <c r="AE78" s="1569"/>
      <c r="AF78" s="1569"/>
      <c r="AG78" s="1569"/>
      <c r="AH78" s="1569"/>
      <c r="AI78" s="1569"/>
      <c r="AJ78" s="1569"/>
      <c r="AK78" s="1569"/>
      <c r="AL78" s="1569"/>
      <c r="AM78" s="1569"/>
      <c r="AN78" s="1569"/>
      <c r="AO78" s="1569"/>
      <c r="AP78" s="1569"/>
      <c r="AQ78" s="1569"/>
      <c r="AR78" s="1569"/>
      <c r="AS78" s="1569"/>
      <c r="AT78" s="1569"/>
      <c r="AU78" s="1569"/>
      <c r="AV78" s="1569"/>
      <c r="AW78" s="1569"/>
      <c r="AX78" s="1569"/>
      <c r="AY78" s="1569"/>
      <c r="AZ78" s="1569"/>
      <c r="BA78" s="1569"/>
      <c r="BB78" s="1569"/>
      <c r="BC78" s="1569"/>
      <c r="BD78" s="1569"/>
      <c r="BE78" s="1569"/>
      <c r="BF78" s="1569"/>
      <c r="BG78" s="1569"/>
    </row>
    <row r="79" spans="1:59">
      <c r="A79" s="1547"/>
      <c r="B79" s="1569"/>
      <c r="C79" s="1569"/>
      <c r="D79" s="1569"/>
      <c r="E79" s="1569"/>
      <c r="F79" s="1569"/>
      <c r="G79" s="1569"/>
      <c r="H79" s="1549"/>
      <c r="I79" s="1569"/>
      <c r="J79" s="1569"/>
      <c r="K79" s="1569"/>
      <c r="L79" s="1569"/>
      <c r="M79" s="1569"/>
      <c r="N79" s="1569"/>
      <c r="O79" s="1569"/>
      <c r="P79" s="1569"/>
      <c r="Q79" s="1569"/>
      <c r="R79" s="1569"/>
      <c r="S79" s="1569"/>
      <c r="T79" s="1569"/>
      <c r="U79" s="1569"/>
      <c r="V79" s="1569"/>
      <c r="W79" s="1569"/>
      <c r="X79" s="1569"/>
      <c r="Y79" s="1569"/>
      <c r="Z79" s="1569"/>
      <c r="AA79" s="1569"/>
      <c r="AB79" s="1569"/>
      <c r="AC79" s="1569"/>
      <c r="AD79" s="1569"/>
      <c r="AE79" s="1569"/>
      <c r="AF79" s="1569"/>
      <c r="AG79" s="1569"/>
      <c r="AH79" s="1569"/>
      <c r="AI79" s="1569"/>
      <c r="AJ79" s="1569"/>
      <c r="AK79" s="1569"/>
      <c r="AL79" s="1569"/>
      <c r="AM79" s="1569"/>
      <c r="AN79" s="1569"/>
      <c r="AO79" s="1569"/>
      <c r="AP79" s="1569"/>
      <c r="AQ79" s="1569"/>
      <c r="AR79" s="1569"/>
      <c r="AS79" s="1569"/>
      <c r="AT79" s="1569"/>
      <c r="AU79" s="1569"/>
      <c r="AV79" s="1569"/>
      <c r="AW79" s="1569"/>
      <c r="AX79" s="1569"/>
      <c r="AY79" s="1569"/>
      <c r="AZ79" s="1569"/>
      <c r="BA79" s="1569"/>
      <c r="BB79" s="1569"/>
      <c r="BC79" s="1569"/>
      <c r="BD79" s="1569"/>
      <c r="BE79" s="1569"/>
      <c r="BF79" s="1569"/>
      <c r="BG79" s="1569"/>
    </row>
    <row r="80" spans="1:59">
      <c r="A80" s="1547"/>
      <c r="B80" s="1569"/>
      <c r="C80" s="1569"/>
      <c r="D80" s="1569"/>
      <c r="E80" s="1569"/>
      <c r="F80" s="1569"/>
      <c r="G80" s="1569"/>
      <c r="H80" s="1549"/>
      <c r="I80" s="1569"/>
      <c r="J80" s="1569"/>
      <c r="K80" s="1569"/>
      <c r="L80" s="1569"/>
      <c r="M80" s="1569"/>
      <c r="N80" s="1569"/>
      <c r="O80" s="1569"/>
      <c r="P80" s="1569"/>
      <c r="Q80" s="1569"/>
      <c r="R80" s="1569"/>
      <c r="S80" s="1569"/>
      <c r="T80" s="1569"/>
      <c r="U80" s="1569"/>
      <c r="V80" s="1569"/>
      <c r="W80" s="1569"/>
      <c r="X80" s="1569"/>
      <c r="Y80" s="1569"/>
      <c r="Z80" s="1569"/>
      <c r="AA80" s="1569"/>
      <c r="AB80" s="1569"/>
      <c r="AC80" s="1569"/>
      <c r="AD80" s="1569"/>
      <c r="AE80" s="1569"/>
      <c r="AF80" s="1569"/>
      <c r="AG80" s="1569"/>
      <c r="AH80" s="1569"/>
      <c r="AI80" s="1569"/>
      <c r="AJ80" s="1569"/>
      <c r="AK80" s="1569"/>
      <c r="AL80" s="1569"/>
      <c r="AM80" s="1569"/>
      <c r="AN80" s="1569"/>
      <c r="AO80" s="1569"/>
      <c r="AP80" s="1569"/>
      <c r="AQ80" s="1569"/>
      <c r="AR80" s="1569"/>
      <c r="AS80" s="1569"/>
      <c r="AT80" s="1569"/>
      <c r="AU80" s="1569"/>
      <c r="AV80" s="1569"/>
      <c r="AW80" s="1569"/>
      <c r="AX80" s="1569"/>
      <c r="AY80" s="1569"/>
      <c r="AZ80" s="1569"/>
      <c r="BA80" s="1569"/>
      <c r="BB80" s="1569"/>
      <c r="BC80" s="1569"/>
      <c r="BD80" s="1569"/>
      <c r="BE80" s="1569"/>
      <c r="BF80" s="1569"/>
      <c r="BG80" s="1569"/>
    </row>
    <row r="81" spans="1:59">
      <c r="A81" s="1547"/>
      <c r="B81" s="1569"/>
      <c r="C81" s="1569"/>
      <c r="D81" s="1569"/>
      <c r="E81" s="1569"/>
      <c r="F81" s="1569"/>
      <c r="G81" s="1569"/>
      <c r="H81" s="1549"/>
      <c r="I81" s="1569"/>
      <c r="J81" s="1569"/>
      <c r="K81" s="1569"/>
      <c r="L81" s="1569"/>
      <c r="M81" s="1569"/>
      <c r="N81" s="1569"/>
      <c r="O81" s="1569"/>
      <c r="P81" s="1569"/>
      <c r="Q81" s="1569"/>
      <c r="R81" s="1569"/>
      <c r="S81" s="1569"/>
      <c r="T81" s="1569"/>
      <c r="U81" s="1569"/>
      <c r="V81" s="1569"/>
      <c r="W81" s="1569"/>
      <c r="X81" s="1569"/>
      <c r="Y81" s="1569"/>
      <c r="Z81" s="1569"/>
      <c r="AA81" s="1569"/>
      <c r="AB81" s="1569"/>
      <c r="AC81" s="1569"/>
      <c r="AD81" s="1569"/>
      <c r="AE81" s="1569"/>
      <c r="AF81" s="1569"/>
      <c r="AG81" s="1569"/>
      <c r="AH81" s="1569"/>
      <c r="AI81" s="1569"/>
      <c r="AJ81" s="1569"/>
      <c r="AK81" s="1569"/>
      <c r="AL81" s="1569"/>
      <c r="AM81" s="1569"/>
      <c r="AN81" s="1569"/>
      <c r="AO81" s="1569"/>
      <c r="AP81" s="1569"/>
      <c r="AQ81" s="1569"/>
      <c r="AR81" s="1569"/>
      <c r="AS81" s="1569"/>
      <c r="AT81" s="1569"/>
      <c r="AU81" s="1569"/>
      <c r="AV81" s="1569"/>
      <c r="AW81" s="1569"/>
      <c r="AX81" s="1569"/>
      <c r="AY81" s="1569"/>
      <c r="AZ81" s="1569"/>
      <c r="BA81" s="1569"/>
      <c r="BB81" s="1569"/>
      <c r="BC81" s="1569"/>
      <c r="BD81" s="1569"/>
      <c r="BE81" s="1569"/>
      <c r="BF81" s="1569"/>
      <c r="BG81" s="1569"/>
    </row>
    <row r="82" spans="1:59">
      <c r="A82" s="1547"/>
      <c r="B82" s="1569"/>
      <c r="C82" s="1569"/>
      <c r="D82" s="1569"/>
      <c r="E82" s="1569"/>
      <c r="F82" s="1569"/>
      <c r="G82" s="1569"/>
      <c r="H82" s="1549"/>
      <c r="I82" s="1569"/>
      <c r="J82" s="1569"/>
      <c r="K82" s="1569"/>
      <c r="L82" s="1569"/>
      <c r="M82" s="1569"/>
      <c r="N82" s="1569"/>
      <c r="O82" s="1569"/>
      <c r="P82" s="1569"/>
      <c r="Q82" s="1569"/>
      <c r="R82" s="1569"/>
      <c r="S82" s="1569"/>
      <c r="T82" s="1569"/>
      <c r="U82" s="1569"/>
      <c r="V82" s="1569"/>
      <c r="W82" s="1569"/>
      <c r="X82" s="1569"/>
      <c r="Y82" s="1569"/>
      <c r="Z82" s="1569"/>
      <c r="AA82" s="1569"/>
      <c r="AB82" s="1569"/>
      <c r="AC82" s="1569"/>
      <c r="AD82" s="1569"/>
      <c r="AE82" s="1569"/>
      <c r="AF82" s="1569"/>
      <c r="AG82" s="1569"/>
      <c r="AH82" s="1569"/>
      <c r="AI82" s="1569"/>
      <c r="AJ82" s="1569"/>
      <c r="AK82" s="1569"/>
      <c r="AL82" s="1569"/>
      <c r="AM82" s="1569"/>
      <c r="AN82" s="1569"/>
      <c r="AO82" s="1569"/>
      <c r="AP82" s="1569"/>
      <c r="AQ82" s="1569"/>
      <c r="AR82" s="1569"/>
      <c r="AS82" s="1569"/>
      <c r="AT82" s="1569"/>
      <c r="AU82" s="1569"/>
      <c r="AV82" s="1569"/>
      <c r="AW82" s="1569"/>
      <c r="AX82" s="1569"/>
      <c r="AY82" s="1569"/>
      <c r="AZ82" s="1569"/>
      <c r="BA82" s="1569"/>
      <c r="BB82" s="1569"/>
      <c r="BC82" s="1569"/>
      <c r="BD82" s="1569"/>
      <c r="BE82" s="1569"/>
      <c r="BF82" s="1569"/>
      <c r="BG82" s="1569"/>
    </row>
    <row r="83" spans="1:59">
      <c r="A83" s="1547"/>
      <c r="B83" s="1569"/>
      <c r="C83" s="1569"/>
      <c r="D83" s="1569"/>
      <c r="E83" s="1569"/>
      <c r="F83" s="1569"/>
      <c r="G83" s="1569"/>
      <c r="H83" s="1549"/>
      <c r="I83" s="1569"/>
      <c r="J83" s="1569"/>
      <c r="K83" s="1569"/>
      <c r="L83" s="1569"/>
      <c r="M83" s="1569"/>
      <c r="N83" s="1569"/>
      <c r="O83" s="1569"/>
      <c r="P83" s="1569"/>
      <c r="Q83" s="1569"/>
      <c r="R83" s="1569"/>
      <c r="S83" s="1569"/>
      <c r="T83" s="1569"/>
      <c r="U83" s="1569"/>
      <c r="V83" s="1569"/>
      <c r="W83" s="1569"/>
      <c r="X83" s="1569"/>
      <c r="Y83" s="1569"/>
      <c r="Z83" s="1569"/>
      <c r="AA83" s="1569"/>
      <c r="AB83" s="1569"/>
      <c r="AC83" s="1569"/>
      <c r="AD83" s="1569"/>
      <c r="AE83" s="1569"/>
      <c r="AF83" s="1569"/>
      <c r="AG83" s="1569"/>
      <c r="AH83" s="1569"/>
      <c r="AI83" s="1569"/>
      <c r="AJ83" s="1569"/>
      <c r="AK83" s="1569"/>
      <c r="AL83" s="1569"/>
      <c r="AM83" s="1569"/>
      <c r="AN83" s="1569"/>
      <c r="AO83" s="1569"/>
      <c r="AP83" s="1569"/>
      <c r="AQ83" s="1569"/>
      <c r="AR83" s="1569"/>
      <c r="AS83" s="1569"/>
      <c r="AT83" s="1569"/>
      <c r="AU83" s="1569"/>
      <c r="AV83" s="1569"/>
      <c r="AW83" s="1569"/>
      <c r="AX83" s="1569"/>
      <c r="AY83" s="1569"/>
      <c r="AZ83" s="1569"/>
      <c r="BA83" s="1569"/>
      <c r="BB83" s="1569"/>
      <c r="BC83" s="1569"/>
      <c r="BD83" s="1569"/>
      <c r="BE83" s="1569"/>
      <c r="BF83" s="1569"/>
      <c r="BG83" s="1569"/>
    </row>
    <row r="84" spans="1:59">
      <c r="A84" s="1547"/>
      <c r="B84" s="1569"/>
      <c r="C84" s="1569"/>
      <c r="D84" s="1569"/>
      <c r="E84" s="1569"/>
      <c r="F84" s="1569"/>
      <c r="G84" s="1569"/>
      <c r="H84" s="1549"/>
      <c r="I84" s="1569"/>
      <c r="J84" s="1569"/>
      <c r="K84" s="1569"/>
      <c r="L84" s="1569"/>
      <c r="M84" s="1569"/>
      <c r="N84" s="1569"/>
      <c r="O84" s="1569"/>
      <c r="P84" s="1569"/>
      <c r="Q84" s="1569"/>
      <c r="R84" s="1569"/>
      <c r="S84" s="1569"/>
      <c r="T84" s="1569"/>
      <c r="U84" s="1569"/>
      <c r="V84" s="1569"/>
      <c r="W84" s="1569"/>
      <c r="X84" s="1569"/>
      <c r="Y84" s="1569"/>
      <c r="Z84" s="1569"/>
      <c r="AA84" s="1569"/>
      <c r="AB84" s="1569"/>
      <c r="AC84" s="1569"/>
      <c r="AD84" s="1569"/>
      <c r="AE84" s="1569"/>
      <c r="AF84" s="1569"/>
      <c r="AG84" s="1569"/>
      <c r="AH84" s="1569"/>
      <c r="AI84" s="1569"/>
      <c r="AJ84" s="1569"/>
      <c r="AK84" s="1569"/>
      <c r="AL84" s="1569"/>
      <c r="AM84" s="1569"/>
      <c r="AN84" s="1569"/>
      <c r="AO84" s="1569"/>
      <c r="AP84" s="1569"/>
      <c r="AQ84" s="1569"/>
      <c r="AR84" s="1569"/>
      <c r="AS84" s="1569"/>
      <c r="AT84" s="1569"/>
      <c r="AU84" s="1569"/>
      <c r="AV84" s="1569"/>
      <c r="AW84" s="1569"/>
      <c r="AX84" s="1569"/>
      <c r="AY84" s="1569"/>
      <c r="AZ84" s="1569"/>
      <c r="BA84" s="1569"/>
      <c r="BB84" s="1569"/>
      <c r="BC84" s="1569"/>
      <c r="BD84" s="1569"/>
      <c r="BE84" s="1569"/>
      <c r="BF84" s="1569"/>
      <c r="BG84" s="1569"/>
    </row>
    <row r="85" spans="1:59">
      <c r="A85" s="1547"/>
      <c r="B85" s="1569"/>
      <c r="C85" s="1569"/>
      <c r="D85" s="1569"/>
      <c r="E85" s="1569"/>
      <c r="F85" s="1569"/>
      <c r="G85" s="1569"/>
      <c r="H85" s="1549"/>
      <c r="I85" s="1569"/>
      <c r="J85" s="1569"/>
      <c r="K85" s="1569"/>
      <c r="L85" s="1569"/>
      <c r="M85" s="1569"/>
      <c r="N85" s="1569"/>
      <c r="O85" s="1569"/>
      <c r="P85" s="1569"/>
      <c r="Q85" s="1569"/>
      <c r="R85" s="1569"/>
      <c r="S85" s="1569"/>
      <c r="T85" s="1569"/>
      <c r="U85" s="1569"/>
      <c r="V85" s="1569"/>
      <c r="W85" s="1569"/>
      <c r="X85" s="1569"/>
      <c r="Y85" s="1569"/>
      <c r="Z85" s="1569"/>
      <c r="AA85" s="1569"/>
      <c r="AB85" s="1569"/>
      <c r="AC85" s="1569"/>
      <c r="AD85" s="1569"/>
      <c r="AE85" s="1569"/>
      <c r="AF85" s="1569"/>
      <c r="AG85" s="1569"/>
      <c r="AH85" s="1569"/>
      <c r="AI85" s="1569"/>
      <c r="AJ85" s="1569"/>
      <c r="AK85" s="1569"/>
      <c r="AL85" s="1569"/>
      <c r="AM85" s="1569"/>
      <c r="AN85" s="1569"/>
      <c r="AO85" s="1569"/>
      <c r="AP85" s="1569"/>
      <c r="AQ85" s="1569"/>
      <c r="AR85" s="1569"/>
      <c r="AS85" s="1569"/>
      <c r="AT85" s="1569"/>
      <c r="AU85" s="1569"/>
      <c r="AV85" s="1569"/>
      <c r="AW85" s="1569"/>
      <c r="AX85" s="1569"/>
      <c r="AY85" s="1569"/>
      <c r="AZ85" s="1569"/>
      <c r="BA85" s="1569"/>
      <c r="BB85" s="1569"/>
      <c r="BC85" s="1569"/>
      <c r="BD85" s="1569"/>
      <c r="BE85" s="1569"/>
      <c r="BF85" s="1569"/>
      <c r="BG85" s="1569"/>
    </row>
    <row r="86" spans="1:59">
      <c r="A86" s="1547"/>
      <c r="B86" s="1569"/>
      <c r="C86" s="1569"/>
      <c r="D86" s="1569"/>
      <c r="E86" s="1569"/>
      <c r="F86" s="1569"/>
      <c r="G86" s="1569"/>
      <c r="H86" s="1549"/>
      <c r="I86" s="1569"/>
      <c r="J86" s="1569"/>
      <c r="K86" s="1569"/>
      <c r="L86" s="1569"/>
      <c r="M86" s="1569"/>
      <c r="N86" s="1569"/>
      <c r="O86" s="1569"/>
      <c r="P86" s="1569"/>
      <c r="Q86" s="1569"/>
      <c r="R86" s="1569"/>
      <c r="S86" s="1569"/>
      <c r="T86" s="1569"/>
      <c r="U86" s="1569"/>
      <c r="V86" s="1569"/>
      <c r="W86" s="1569"/>
      <c r="X86" s="1569"/>
      <c r="Y86" s="1569"/>
      <c r="Z86" s="1569"/>
      <c r="AA86" s="1569"/>
      <c r="AB86" s="1569"/>
      <c r="AC86" s="1569"/>
      <c r="AD86" s="1569"/>
      <c r="AE86" s="1569"/>
      <c r="AF86" s="1569"/>
      <c r="AG86" s="1569"/>
      <c r="AH86" s="1569"/>
      <c r="AI86" s="1569"/>
      <c r="AJ86" s="1569"/>
      <c r="AK86" s="1569"/>
      <c r="AL86" s="1569"/>
      <c r="AM86" s="1569"/>
      <c r="AN86" s="1569"/>
      <c r="AO86" s="1569"/>
      <c r="AP86" s="1569"/>
      <c r="AQ86" s="1569"/>
      <c r="AR86" s="1569"/>
      <c r="AS86" s="1569"/>
      <c r="AT86" s="1569"/>
      <c r="AU86" s="1569"/>
      <c r="AV86" s="1569"/>
      <c r="AW86" s="1569"/>
      <c r="AX86" s="1569"/>
      <c r="AY86" s="1569"/>
      <c r="AZ86" s="1569"/>
      <c r="BA86" s="1569"/>
      <c r="BB86" s="1569"/>
      <c r="BC86" s="1569"/>
      <c r="BD86" s="1569"/>
      <c r="BE86" s="1569"/>
      <c r="BF86" s="1569"/>
      <c r="BG86" s="1569"/>
    </row>
    <row r="87" spans="1:59">
      <c r="A87" s="1547"/>
      <c r="B87" s="1569"/>
      <c r="C87" s="1569"/>
      <c r="D87" s="1569"/>
      <c r="E87" s="1569"/>
      <c r="F87" s="1569"/>
      <c r="G87" s="1569"/>
      <c r="H87" s="1549"/>
      <c r="I87" s="1569"/>
      <c r="J87" s="1569"/>
      <c r="K87" s="1569"/>
      <c r="L87" s="1569"/>
      <c r="M87" s="1569"/>
      <c r="N87" s="1569"/>
      <c r="O87" s="1569"/>
      <c r="P87" s="1569"/>
      <c r="Q87" s="1569"/>
      <c r="R87" s="1569"/>
      <c r="S87" s="1569"/>
      <c r="T87" s="1569"/>
      <c r="U87" s="1569"/>
      <c r="V87" s="1569"/>
      <c r="W87" s="1569"/>
      <c r="X87" s="1569"/>
      <c r="Y87" s="1569"/>
      <c r="Z87" s="1569"/>
      <c r="AA87" s="1569"/>
      <c r="AB87" s="1569"/>
      <c r="AC87" s="1569"/>
      <c r="AD87" s="1569"/>
      <c r="AE87" s="1569"/>
      <c r="AF87" s="1569"/>
      <c r="AG87" s="1569"/>
      <c r="AH87" s="1569"/>
      <c r="AI87" s="1569"/>
      <c r="AJ87" s="1569"/>
      <c r="AK87" s="1569"/>
      <c r="AL87" s="1569"/>
      <c r="AM87" s="1569"/>
      <c r="AN87" s="1569"/>
      <c r="AO87" s="1569"/>
      <c r="AP87" s="1569"/>
      <c r="AQ87" s="1569"/>
      <c r="AR87" s="1569"/>
      <c r="AS87" s="1569"/>
      <c r="AT87" s="1569"/>
      <c r="AU87" s="1569"/>
      <c r="AV87" s="1569"/>
      <c r="AW87" s="1569"/>
      <c r="AX87" s="1569"/>
      <c r="AY87" s="1569"/>
      <c r="AZ87" s="1569"/>
      <c r="BA87" s="1569"/>
      <c r="BB87" s="1569"/>
      <c r="BC87" s="1569"/>
      <c r="BD87" s="1569"/>
      <c r="BE87" s="1569"/>
      <c r="BF87" s="1569"/>
      <c r="BG87" s="1569"/>
    </row>
    <row r="88" spans="1:59">
      <c r="A88" s="1547"/>
      <c r="B88" s="1569"/>
      <c r="C88" s="1569"/>
      <c r="D88" s="1569"/>
      <c r="E88" s="1569"/>
      <c r="F88" s="1569"/>
      <c r="G88" s="1569"/>
      <c r="H88" s="1549"/>
      <c r="I88" s="1569"/>
      <c r="J88" s="1569"/>
      <c r="K88" s="1569"/>
      <c r="L88" s="1569"/>
      <c r="M88" s="1569"/>
      <c r="N88" s="1569"/>
      <c r="O88" s="1569"/>
      <c r="P88" s="1569"/>
      <c r="Q88" s="1569"/>
      <c r="R88" s="1569"/>
      <c r="S88" s="1569"/>
      <c r="T88" s="1569"/>
      <c r="U88" s="1569"/>
      <c r="V88" s="1569"/>
      <c r="W88" s="1569"/>
      <c r="X88" s="1569"/>
      <c r="Y88" s="1569"/>
      <c r="Z88" s="1569"/>
      <c r="AA88" s="1569"/>
      <c r="AB88" s="1569"/>
      <c r="AC88" s="1569"/>
      <c r="AD88" s="1569"/>
      <c r="AE88" s="1569"/>
      <c r="AF88" s="1569"/>
      <c r="AG88" s="1569"/>
      <c r="AH88" s="1569"/>
      <c r="AI88" s="1569"/>
      <c r="AJ88" s="1569"/>
      <c r="AK88" s="1569"/>
      <c r="AL88" s="1569"/>
      <c r="AM88" s="1569"/>
      <c r="AN88" s="1569"/>
      <c r="AO88" s="1569"/>
      <c r="AP88" s="1569"/>
      <c r="AQ88" s="1569"/>
      <c r="AR88" s="1569"/>
      <c r="AS88" s="1569"/>
      <c r="AT88" s="1569"/>
      <c r="AU88" s="1569"/>
      <c r="AV88" s="1569"/>
      <c r="AW88" s="1569"/>
      <c r="AX88" s="1569"/>
      <c r="AY88" s="1569"/>
      <c r="AZ88" s="1569"/>
      <c r="BA88" s="1569"/>
      <c r="BB88" s="1569"/>
      <c r="BC88" s="1569"/>
      <c r="BD88" s="1569"/>
      <c r="BE88" s="1569"/>
      <c r="BF88" s="1569"/>
      <c r="BG88" s="1569"/>
    </row>
    <row r="89" spans="1:59">
      <c r="A89" s="1547"/>
      <c r="B89" s="1569"/>
      <c r="C89" s="1569"/>
      <c r="D89" s="1569"/>
      <c r="E89" s="1569"/>
      <c r="F89" s="1569"/>
      <c r="G89" s="1569"/>
      <c r="H89" s="1549"/>
      <c r="I89" s="1569"/>
      <c r="J89" s="1569"/>
      <c r="K89" s="1569"/>
      <c r="L89" s="1569"/>
      <c r="M89" s="1569"/>
      <c r="N89" s="1569"/>
      <c r="O89" s="1569"/>
      <c r="P89" s="1569"/>
      <c r="Q89" s="1569"/>
      <c r="R89" s="1569"/>
      <c r="S89" s="1569"/>
      <c r="T89" s="1569"/>
      <c r="U89" s="1569"/>
      <c r="V89" s="1569"/>
      <c r="W89" s="1569"/>
      <c r="X89" s="1569"/>
      <c r="Y89" s="1569"/>
      <c r="Z89" s="1569"/>
      <c r="AA89" s="1569"/>
      <c r="AB89" s="1569"/>
      <c r="AC89" s="1569"/>
      <c r="AD89" s="1569"/>
      <c r="AE89" s="1569"/>
      <c r="AF89" s="1569"/>
      <c r="AG89" s="1569"/>
      <c r="AH89" s="1569"/>
      <c r="AI89" s="1569"/>
      <c r="AJ89" s="1569"/>
      <c r="AK89" s="1569"/>
      <c r="AL89" s="1569"/>
      <c r="AM89" s="1569"/>
      <c r="AN89" s="1569"/>
      <c r="AO89" s="1569"/>
      <c r="AP89" s="1569"/>
      <c r="AQ89" s="1569"/>
      <c r="AR89" s="1569"/>
      <c r="AS89" s="1569"/>
      <c r="AT89" s="1569"/>
      <c r="AU89" s="1569"/>
      <c r="AV89" s="1569"/>
      <c r="AW89" s="1569"/>
      <c r="AX89" s="1569"/>
      <c r="AY89" s="1569"/>
      <c r="AZ89" s="1569"/>
      <c r="BA89" s="1569"/>
      <c r="BB89" s="1569"/>
      <c r="BC89" s="1569"/>
      <c r="BD89" s="1569"/>
      <c r="BE89" s="1569"/>
      <c r="BF89" s="1569"/>
      <c r="BG89" s="1569"/>
    </row>
    <row r="90" spans="1:59">
      <c r="A90" s="1547"/>
      <c r="B90" s="1569"/>
      <c r="C90" s="1569"/>
      <c r="D90" s="1569"/>
      <c r="E90" s="1569"/>
      <c r="F90" s="1569"/>
      <c r="G90" s="1569"/>
      <c r="H90" s="1549"/>
      <c r="I90" s="1569"/>
      <c r="J90" s="1569"/>
      <c r="K90" s="1569"/>
      <c r="L90" s="1569"/>
      <c r="M90" s="1569"/>
      <c r="N90" s="1569"/>
      <c r="O90" s="1569"/>
      <c r="P90" s="1569"/>
      <c r="Q90" s="1569"/>
      <c r="R90" s="1569"/>
      <c r="S90" s="1569"/>
      <c r="T90" s="1569"/>
      <c r="U90" s="1569"/>
      <c r="V90" s="1569"/>
      <c r="W90" s="1569"/>
      <c r="X90" s="1569"/>
      <c r="Y90" s="1569"/>
      <c r="Z90" s="1569"/>
      <c r="AA90" s="1569"/>
      <c r="AB90" s="1569"/>
      <c r="AC90" s="1569"/>
      <c r="AD90" s="1569"/>
      <c r="AE90" s="1569"/>
      <c r="AF90" s="1569"/>
      <c r="AG90" s="1569"/>
      <c r="AH90" s="1569"/>
      <c r="AI90" s="1569"/>
      <c r="AJ90" s="1569"/>
      <c r="AK90" s="1569"/>
      <c r="AL90" s="1569"/>
      <c r="AM90" s="1569"/>
      <c r="AN90" s="1569"/>
      <c r="AO90" s="1569"/>
      <c r="AP90" s="1569"/>
      <c r="AQ90" s="1569"/>
      <c r="AR90" s="1569"/>
      <c r="AS90" s="1569"/>
      <c r="AT90" s="1569"/>
      <c r="AU90" s="1569"/>
      <c r="AV90" s="1569"/>
      <c r="AW90" s="1569"/>
      <c r="AX90" s="1569"/>
      <c r="AY90" s="1569"/>
      <c r="AZ90" s="1569"/>
      <c r="BA90" s="1569"/>
      <c r="BB90" s="1569"/>
      <c r="BC90" s="1569"/>
      <c r="BD90" s="1569"/>
      <c r="BE90" s="1569"/>
      <c r="BF90" s="1569"/>
      <c r="BG90" s="1569"/>
    </row>
    <row r="91" spans="1:59">
      <c r="A91" s="1547"/>
      <c r="B91" s="1569"/>
      <c r="C91" s="1569"/>
      <c r="D91" s="1569"/>
      <c r="E91" s="1569"/>
      <c r="F91" s="1569"/>
      <c r="G91" s="1569"/>
      <c r="H91" s="1549"/>
      <c r="I91" s="1569"/>
      <c r="J91" s="1569"/>
      <c r="K91" s="1569"/>
      <c r="L91" s="1569"/>
      <c r="M91" s="1569"/>
      <c r="N91" s="1569"/>
      <c r="O91" s="1569"/>
      <c r="P91" s="1569"/>
      <c r="Q91" s="1569"/>
      <c r="R91" s="1569"/>
      <c r="S91" s="1569"/>
      <c r="T91" s="1569"/>
      <c r="U91" s="1569"/>
      <c r="V91" s="1569"/>
      <c r="W91" s="1569"/>
      <c r="X91" s="1569"/>
      <c r="Y91" s="1569"/>
      <c r="Z91" s="1569"/>
      <c r="AA91" s="1569"/>
      <c r="AB91" s="1569"/>
      <c r="AC91" s="1569"/>
      <c r="AD91" s="1569"/>
      <c r="AE91" s="1569"/>
      <c r="AF91" s="1569"/>
      <c r="AG91" s="1569"/>
      <c r="AH91" s="1569"/>
      <c r="AI91" s="1569"/>
      <c r="AJ91" s="1569"/>
      <c r="AK91" s="1569"/>
      <c r="AL91" s="1569"/>
      <c r="AM91" s="1569"/>
      <c r="AN91" s="1569"/>
      <c r="AO91" s="1569"/>
      <c r="AP91" s="1569"/>
      <c r="AQ91" s="1569"/>
      <c r="AR91" s="1569"/>
      <c r="AS91" s="1569"/>
      <c r="AT91" s="1569"/>
      <c r="AU91" s="1569"/>
      <c r="AV91" s="1569"/>
      <c r="AW91" s="1569"/>
      <c r="AX91" s="1569"/>
      <c r="AY91" s="1569"/>
      <c r="AZ91" s="1569"/>
      <c r="BA91" s="1569"/>
      <c r="BB91" s="1569"/>
      <c r="BC91" s="1569"/>
      <c r="BD91" s="1569"/>
      <c r="BE91" s="1569"/>
      <c r="BF91" s="1569"/>
      <c r="BG91" s="1569"/>
    </row>
    <row r="92" spans="1:59">
      <c r="A92" s="1547"/>
      <c r="B92" s="1569"/>
      <c r="C92" s="1569"/>
      <c r="D92" s="1569"/>
      <c r="E92" s="1569"/>
      <c r="F92" s="1569"/>
      <c r="G92" s="1569"/>
      <c r="H92" s="1549"/>
      <c r="I92" s="1569"/>
      <c r="J92" s="1569"/>
      <c r="K92" s="1569"/>
      <c r="L92" s="1569"/>
      <c r="M92" s="1569"/>
      <c r="N92" s="1569"/>
      <c r="O92" s="1569"/>
      <c r="P92" s="1569"/>
      <c r="Q92" s="1569"/>
      <c r="R92" s="1569"/>
      <c r="S92" s="1569"/>
      <c r="T92" s="1569"/>
      <c r="U92" s="1569"/>
      <c r="V92" s="1569"/>
      <c r="W92" s="1569"/>
      <c r="X92" s="1569"/>
      <c r="Y92" s="1569"/>
      <c r="Z92" s="1569"/>
      <c r="AA92" s="1569"/>
      <c r="AB92" s="1569"/>
      <c r="AC92" s="1569"/>
      <c r="AD92" s="1569"/>
      <c r="AE92" s="1569"/>
      <c r="AF92" s="1569"/>
      <c r="AG92" s="1569"/>
      <c r="AH92" s="1569"/>
      <c r="AI92" s="1569"/>
      <c r="AJ92" s="1569"/>
      <c r="AK92" s="1569"/>
      <c r="AL92" s="1569"/>
      <c r="AM92" s="1569"/>
      <c r="AN92" s="1569"/>
      <c r="AO92" s="1569"/>
      <c r="AP92" s="1569"/>
      <c r="AQ92" s="1569"/>
      <c r="AR92" s="1569"/>
      <c r="AS92" s="1569"/>
      <c r="AT92" s="1569"/>
      <c r="AU92" s="1569"/>
      <c r="AV92" s="1569"/>
      <c r="AW92" s="1569"/>
      <c r="AX92" s="1569"/>
      <c r="AY92" s="1569"/>
      <c r="AZ92" s="1569"/>
      <c r="BA92" s="1569"/>
      <c r="BB92" s="1569"/>
      <c r="BC92" s="1569"/>
      <c r="BD92" s="1569"/>
      <c r="BE92" s="1569"/>
      <c r="BF92" s="1569"/>
      <c r="BG92" s="1569"/>
    </row>
    <row r="93" spans="1:59">
      <c r="A93" s="1547"/>
      <c r="B93" s="1569"/>
      <c r="C93" s="1569"/>
      <c r="D93" s="1569"/>
      <c r="E93" s="1569"/>
      <c r="F93" s="1569"/>
      <c r="G93" s="1569"/>
      <c r="H93" s="1549"/>
      <c r="I93" s="1569"/>
      <c r="J93" s="1569"/>
      <c r="K93" s="1569"/>
      <c r="L93" s="1569"/>
      <c r="M93" s="1569"/>
      <c r="N93" s="1569"/>
      <c r="O93" s="1569"/>
      <c r="P93" s="1569"/>
      <c r="Q93" s="1569"/>
      <c r="R93" s="1569"/>
      <c r="S93" s="1569"/>
      <c r="T93" s="1569"/>
      <c r="U93" s="1569"/>
      <c r="V93" s="1569"/>
      <c r="W93" s="1569"/>
      <c r="X93" s="1569"/>
      <c r="Y93" s="1569"/>
      <c r="Z93" s="1569"/>
      <c r="AA93" s="1569"/>
      <c r="AB93" s="1569"/>
      <c r="AC93" s="1569"/>
      <c r="AD93" s="1569"/>
      <c r="AE93" s="1569"/>
      <c r="AF93" s="1569"/>
      <c r="AG93" s="1569"/>
      <c r="AH93" s="1569"/>
      <c r="AI93" s="1569"/>
      <c r="AJ93" s="1569"/>
      <c r="AK93" s="1569"/>
      <c r="AL93" s="1569"/>
      <c r="AM93" s="1569"/>
      <c r="AN93" s="1569"/>
      <c r="AO93" s="1569"/>
      <c r="AP93" s="1569"/>
      <c r="AQ93" s="1569"/>
      <c r="AR93" s="1569"/>
      <c r="AS93" s="1569"/>
      <c r="AT93" s="1569"/>
      <c r="AU93" s="1569"/>
      <c r="AV93" s="1569"/>
      <c r="AW93" s="1569"/>
      <c r="AX93" s="1569"/>
      <c r="AY93" s="1569"/>
      <c r="AZ93" s="1569"/>
      <c r="BA93" s="1569"/>
      <c r="BB93" s="1569"/>
      <c r="BC93" s="1569"/>
      <c r="BD93" s="1569"/>
      <c r="BE93" s="1569"/>
      <c r="BF93" s="1569"/>
      <c r="BG93" s="1569"/>
    </row>
    <row r="94" spans="1:59">
      <c r="A94" s="1547"/>
      <c r="B94" s="1569"/>
      <c r="C94" s="1569"/>
      <c r="D94" s="1569"/>
      <c r="E94" s="1569"/>
      <c r="F94" s="1569"/>
      <c r="G94" s="1569"/>
      <c r="H94" s="1549"/>
      <c r="I94" s="1569"/>
      <c r="J94" s="1569"/>
      <c r="K94" s="1569"/>
      <c r="L94" s="1569"/>
      <c r="M94" s="1569"/>
      <c r="N94" s="1569"/>
      <c r="O94" s="1569"/>
      <c r="P94" s="1569"/>
      <c r="Q94" s="1569"/>
      <c r="R94" s="1569"/>
      <c r="S94" s="1569"/>
      <c r="T94" s="1569"/>
      <c r="U94" s="1569"/>
      <c r="V94" s="1569"/>
      <c r="W94" s="1569"/>
      <c r="X94" s="1569"/>
      <c r="Y94" s="1569"/>
      <c r="Z94" s="1569"/>
      <c r="AA94" s="1569"/>
      <c r="AB94" s="1569"/>
      <c r="AC94" s="1569"/>
      <c r="AD94" s="1569"/>
      <c r="AE94" s="1569"/>
      <c r="AF94" s="1569"/>
      <c r="AG94" s="1569"/>
      <c r="AH94" s="1569"/>
      <c r="AI94" s="1569"/>
      <c r="AJ94" s="1569"/>
      <c r="AK94" s="1569"/>
      <c r="AL94" s="1569"/>
      <c r="AM94" s="1569"/>
      <c r="AN94" s="1569"/>
      <c r="AO94" s="1569"/>
      <c r="AP94" s="1569"/>
      <c r="AQ94" s="1569"/>
      <c r="AR94" s="1569"/>
      <c r="AS94" s="1569"/>
      <c r="AT94" s="1569"/>
      <c r="AU94" s="1569"/>
      <c r="AV94" s="1569"/>
      <c r="AW94" s="1569"/>
      <c r="AX94" s="1569"/>
      <c r="AY94" s="1569"/>
      <c r="AZ94" s="1569"/>
      <c r="BA94" s="1569"/>
      <c r="BB94" s="1569"/>
      <c r="BC94" s="1569"/>
      <c r="BD94" s="1569"/>
      <c r="BE94" s="1569"/>
      <c r="BF94" s="1569"/>
      <c r="BG94" s="1569"/>
    </row>
    <row r="95" spans="1:59">
      <c r="A95" s="1547"/>
      <c r="B95" s="1569"/>
      <c r="C95" s="1569"/>
      <c r="D95" s="1569"/>
      <c r="E95" s="1569"/>
      <c r="F95" s="1569"/>
      <c r="G95" s="1569"/>
      <c r="H95" s="1549"/>
      <c r="I95" s="1569"/>
      <c r="J95" s="1569"/>
      <c r="K95" s="1569"/>
      <c r="L95" s="1569"/>
      <c r="M95" s="1569"/>
      <c r="N95" s="1569"/>
      <c r="O95" s="1569"/>
      <c r="P95" s="1569"/>
      <c r="Q95" s="1569"/>
      <c r="R95" s="1569"/>
      <c r="S95" s="1569"/>
      <c r="T95" s="1569"/>
      <c r="U95" s="1569"/>
      <c r="V95" s="1569"/>
      <c r="W95" s="1569"/>
      <c r="X95" s="1569"/>
      <c r="Y95" s="1569"/>
      <c r="Z95" s="1569"/>
      <c r="AA95" s="1569"/>
      <c r="AB95" s="1569"/>
      <c r="AC95" s="1569"/>
      <c r="AD95" s="1569"/>
      <c r="AE95" s="1569"/>
      <c r="AF95" s="1569"/>
      <c r="AG95" s="1569"/>
      <c r="AH95" s="1569"/>
      <c r="AI95" s="1569"/>
      <c r="AJ95" s="1569"/>
      <c r="AK95" s="1569"/>
      <c r="AL95" s="1569"/>
      <c r="AM95" s="1569"/>
      <c r="AN95" s="1569"/>
      <c r="AO95" s="1569"/>
      <c r="AP95" s="1569"/>
      <c r="AQ95" s="1569"/>
      <c r="AR95" s="1569"/>
      <c r="AS95" s="1569"/>
      <c r="AT95" s="1569"/>
      <c r="AU95" s="1569"/>
      <c r="AV95" s="1569"/>
      <c r="AW95" s="1569"/>
      <c r="AX95" s="1569"/>
      <c r="AY95" s="1569"/>
      <c r="AZ95" s="1569"/>
      <c r="BA95" s="1569"/>
      <c r="BB95" s="1569"/>
      <c r="BC95" s="1569"/>
      <c r="BD95" s="1569"/>
      <c r="BE95" s="1569"/>
      <c r="BF95" s="1569"/>
      <c r="BG95" s="1569"/>
    </row>
    <row r="96" spans="1:59">
      <c r="A96" s="1547"/>
      <c r="B96" s="1569"/>
      <c r="C96" s="1569"/>
      <c r="D96" s="1569"/>
      <c r="E96" s="1569"/>
      <c r="F96" s="1569"/>
      <c r="G96" s="1569"/>
      <c r="H96" s="1549"/>
      <c r="I96" s="1569"/>
      <c r="J96" s="1569"/>
      <c r="K96" s="1569"/>
      <c r="L96" s="1569"/>
      <c r="M96" s="1569"/>
      <c r="N96" s="1569"/>
      <c r="O96" s="1569"/>
      <c r="P96" s="1569"/>
      <c r="Q96" s="1569"/>
      <c r="R96" s="1569"/>
      <c r="S96" s="1569"/>
      <c r="T96" s="1569"/>
      <c r="U96" s="1569"/>
      <c r="V96" s="1569"/>
      <c r="W96" s="1569"/>
      <c r="X96" s="1569"/>
      <c r="Y96" s="1569"/>
      <c r="Z96" s="1569"/>
      <c r="AA96" s="1569"/>
      <c r="AB96" s="1569"/>
      <c r="AC96" s="1569"/>
      <c r="AD96" s="1569"/>
      <c r="AE96" s="1569"/>
      <c r="AF96" s="1569"/>
      <c r="AG96" s="1569"/>
      <c r="AH96" s="1569"/>
      <c r="AI96" s="1569"/>
      <c r="AJ96" s="1569"/>
      <c r="AK96" s="1569"/>
      <c r="AL96" s="1569"/>
      <c r="AM96" s="1569"/>
      <c r="AN96" s="1569"/>
      <c r="AO96" s="1569"/>
      <c r="AP96" s="1569"/>
      <c r="AQ96" s="1569"/>
      <c r="AR96" s="1569"/>
      <c r="AS96" s="1569"/>
      <c r="AT96" s="1569"/>
      <c r="AU96" s="1569"/>
      <c r="AV96" s="1569"/>
      <c r="AW96" s="1569"/>
      <c r="AX96" s="1569"/>
      <c r="AY96" s="1569"/>
      <c r="AZ96" s="1569"/>
      <c r="BA96" s="1569"/>
      <c r="BB96" s="1569"/>
      <c r="BC96" s="1569"/>
      <c r="BD96" s="1569"/>
      <c r="BE96" s="1569"/>
      <c r="BF96" s="1569"/>
      <c r="BG96" s="1569"/>
    </row>
    <row r="97" spans="1:59">
      <c r="A97" s="1547"/>
      <c r="B97" s="1569"/>
      <c r="C97" s="1569"/>
      <c r="D97" s="1569"/>
      <c r="E97" s="1569"/>
      <c r="F97" s="1569"/>
      <c r="G97" s="1569"/>
      <c r="H97" s="1549"/>
      <c r="I97" s="1569"/>
      <c r="J97" s="1569"/>
      <c r="K97" s="1569"/>
      <c r="L97" s="1569"/>
      <c r="M97" s="1569"/>
      <c r="N97" s="1569"/>
      <c r="O97" s="1569"/>
      <c r="P97" s="1569"/>
      <c r="Q97" s="1569"/>
      <c r="R97" s="1569"/>
      <c r="S97" s="1569"/>
      <c r="T97" s="1569"/>
      <c r="U97" s="1569"/>
      <c r="V97" s="1569"/>
      <c r="W97" s="1569"/>
      <c r="X97" s="1569"/>
      <c r="Y97" s="1569"/>
      <c r="Z97" s="1569"/>
      <c r="AA97" s="1569"/>
      <c r="AB97" s="1569"/>
      <c r="AC97" s="1569"/>
      <c r="AD97" s="1569"/>
      <c r="AE97" s="1569"/>
      <c r="AF97" s="1569"/>
      <c r="AG97" s="1569"/>
      <c r="AH97" s="1569"/>
      <c r="AI97" s="1569"/>
      <c r="AJ97" s="1569"/>
      <c r="AK97" s="1569"/>
      <c r="AL97" s="1569"/>
      <c r="AM97" s="1569"/>
      <c r="AN97" s="1569"/>
      <c r="AO97" s="1569"/>
      <c r="AP97" s="1569"/>
      <c r="AQ97" s="1569"/>
      <c r="AR97" s="1569"/>
      <c r="AS97" s="1569"/>
      <c r="AT97" s="1569"/>
      <c r="AU97" s="1569"/>
      <c r="AV97" s="1569"/>
      <c r="AW97" s="1569"/>
      <c r="AX97" s="1569"/>
      <c r="AY97" s="1569"/>
      <c r="AZ97" s="1569"/>
      <c r="BA97" s="1569"/>
      <c r="BB97" s="1569"/>
      <c r="BC97" s="1569"/>
      <c r="BD97" s="1569"/>
      <c r="BE97" s="1569"/>
      <c r="BF97" s="1569"/>
      <c r="BG97" s="1569"/>
    </row>
    <row r="98" spans="1:59">
      <c r="A98" s="1547"/>
      <c r="B98" s="1569"/>
      <c r="C98" s="1569"/>
      <c r="D98" s="1569"/>
      <c r="E98" s="1569"/>
      <c r="F98" s="1569"/>
      <c r="G98" s="1569"/>
      <c r="H98" s="1549"/>
      <c r="I98" s="1569"/>
      <c r="J98" s="1569"/>
      <c r="K98" s="1569"/>
      <c r="L98" s="1569"/>
      <c r="M98" s="1569"/>
      <c r="N98" s="1569"/>
      <c r="O98" s="1569"/>
      <c r="P98" s="1569"/>
      <c r="Q98" s="1569"/>
      <c r="R98" s="1569"/>
      <c r="S98" s="1569"/>
      <c r="T98" s="1569"/>
      <c r="U98" s="1569"/>
      <c r="V98" s="1569"/>
      <c r="W98" s="1569"/>
      <c r="X98" s="1569"/>
      <c r="Y98" s="1569"/>
      <c r="Z98" s="1569"/>
      <c r="AA98" s="1569"/>
      <c r="AB98" s="1569"/>
      <c r="AC98" s="1569"/>
      <c r="AD98" s="1569"/>
      <c r="AE98" s="1569"/>
      <c r="AF98" s="1569"/>
      <c r="AG98" s="1569"/>
      <c r="AH98" s="1569"/>
      <c r="AI98" s="1569"/>
      <c r="AJ98" s="1569"/>
      <c r="AK98" s="1569"/>
      <c r="AL98" s="1569"/>
      <c r="AM98" s="1569"/>
      <c r="AN98" s="1569"/>
      <c r="AO98" s="1569"/>
      <c r="AP98" s="1569"/>
      <c r="AQ98" s="1569"/>
      <c r="AR98" s="1569"/>
      <c r="AS98" s="1569"/>
      <c r="AT98" s="1569"/>
      <c r="AU98" s="1569"/>
      <c r="AV98" s="1569"/>
      <c r="AW98" s="1569"/>
      <c r="AX98" s="1569"/>
      <c r="AY98" s="1569"/>
      <c r="AZ98" s="1569"/>
      <c r="BA98" s="1569"/>
      <c r="BB98" s="1569"/>
      <c r="BC98" s="1569"/>
      <c r="BD98" s="1569"/>
      <c r="BE98" s="1569"/>
      <c r="BF98" s="1569"/>
      <c r="BG98" s="1569"/>
    </row>
    <row r="99" spans="1:59">
      <c r="A99" s="1547"/>
      <c r="B99" s="1569"/>
      <c r="C99" s="1569"/>
      <c r="D99" s="1569"/>
      <c r="E99" s="1569"/>
      <c r="F99" s="1569"/>
      <c r="G99" s="1569"/>
      <c r="H99" s="1549"/>
      <c r="I99" s="1569"/>
      <c r="J99" s="1569"/>
      <c r="K99" s="1569"/>
      <c r="L99" s="1569"/>
      <c r="M99" s="1569"/>
      <c r="N99" s="1569"/>
      <c r="O99" s="1569"/>
      <c r="P99" s="1569"/>
      <c r="Q99" s="1569"/>
      <c r="R99" s="1569"/>
      <c r="S99" s="1569"/>
      <c r="T99" s="1569"/>
      <c r="U99" s="1569"/>
      <c r="V99" s="1569"/>
      <c r="W99" s="1569"/>
      <c r="X99" s="1569"/>
      <c r="Y99" s="1569"/>
      <c r="Z99" s="1569"/>
      <c r="AA99" s="1569"/>
      <c r="AB99" s="1569"/>
      <c r="AC99" s="1569"/>
      <c r="AD99" s="1569"/>
      <c r="AE99" s="1569"/>
      <c r="AF99" s="1569"/>
      <c r="AG99" s="1569"/>
      <c r="AH99" s="1569"/>
      <c r="AI99" s="1569"/>
      <c r="AJ99" s="1569"/>
      <c r="AK99" s="1569"/>
      <c r="AL99" s="1569"/>
      <c r="AM99" s="1569"/>
      <c r="AN99" s="1569"/>
      <c r="AO99" s="1569"/>
      <c r="AP99" s="1569"/>
      <c r="AQ99" s="1569"/>
      <c r="AR99" s="1569"/>
      <c r="AS99" s="1569"/>
      <c r="AT99" s="1569"/>
      <c r="AU99" s="1569"/>
      <c r="AV99" s="1569"/>
      <c r="AW99" s="1569"/>
      <c r="AX99" s="1569"/>
      <c r="AY99" s="1569"/>
      <c r="AZ99" s="1569"/>
      <c r="BA99" s="1569"/>
      <c r="BB99" s="1569"/>
      <c r="BC99" s="1569"/>
      <c r="BD99" s="1569"/>
      <c r="BE99" s="1569"/>
      <c r="BF99" s="1569"/>
      <c r="BG99" s="1569"/>
    </row>
    <row r="100" spans="1:59">
      <c r="A100" s="1547"/>
      <c r="B100" s="1569"/>
      <c r="C100" s="1569"/>
      <c r="D100" s="1569"/>
      <c r="E100" s="1569"/>
      <c r="F100" s="1569"/>
      <c r="G100" s="1569"/>
      <c r="H100" s="1549"/>
      <c r="I100" s="1569"/>
      <c r="J100" s="1569"/>
      <c r="K100" s="1569"/>
      <c r="L100" s="1569"/>
      <c r="M100" s="1569"/>
      <c r="N100" s="1569"/>
      <c r="O100" s="1569"/>
      <c r="P100" s="1569"/>
      <c r="Q100" s="1569"/>
      <c r="R100" s="1569"/>
      <c r="S100" s="1569"/>
      <c r="T100" s="1569"/>
      <c r="U100" s="1569"/>
      <c r="V100" s="1569"/>
      <c r="W100" s="1569"/>
      <c r="X100" s="1569"/>
      <c r="Y100" s="1569"/>
      <c r="Z100" s="1569"/>
      <c r="AA100" s="1569"/>
      <c r="AB100" s="1569"/>
      <c r="AC100" s="1569"/>
      <c r="AD100" s="1569"/>
      <c r="AE100" s="1569"/>
      <c r="AF100" s="1569"/>
      <c r="AG100" s="1569"/>
      <c r="AH100" s="1569"/>
      <c r="AI100" s="1569"/>
      <c r="AJ100" s="1569"/>
      <c r="AK100" s="1569"/>
      <c r="AL100" s="1569"/>
      <c r="AM100" s="1569"/>
      <c r="AN100" s="1569"/>
      <c r="AO100" s="1569"/>
      <c r="AP100" s="1569"/>
      <c r="AQ100" s="1569"/>
      <c r="AR100" s="1569"/>
      <c r="AS100" s="1569"/>
      <c r="AT100" s="1569"/>
      <c r="AU100" s="1569"/>
      <c r="AV100" s="1569"/>
      <c r="AW100" s="1569"/>
      <c r="AX100" s="1569"/>
      <c r="AY100" s="1569"/>
      <c r="AZ100" s="1569"/>
      <c r="BA100" s="1569"/>
      <c r="BB100" s="1569"/>
      <c r="BC100" s="1569"/>
      <c r="BD100" s="1569"/>
      <c r="BE100" s="1569"/>
      <c r="BF100" s="1569"/>
      <c r="BG100" s="1569"/>
    </row>
    <row r="101" spans="1:59">
      <c r="A101" s="1547"/>
      <c r="B101" s="1569"/>
      <c r="C101" s="1569"/>
      <c r="D101" s="1569"/>
      <c r="E101" s="1569"/>
      <c r="F101" s="1569"/>
      <c r="G101" s="1569"/>
      <c r="H101" s="1549"/>
      <c r="I101" s="1569"/>
      <c r="J101" s="1569"/>
      <c r="K101" s="1569"/>
      <c r="L101" s="1569"/>
      <c r="M101" s="1569"/>
      <c r="N101" s="1569"/>
      <c r="O101" s="1569"/>
      <c r="P101" s="1569"/>
      <c r="Q101" s="1569"/>
      <c r="R101" s="1569"/>
      <c r="S101" s="1569"/>
      <c r="T101" s="1569"/>
      <c r="U101" s="1569"/>
      <c r="V101" s="1569"/>
      <c r="W101" s="1569"/>
      <c r="X101" s="1569"/>
      <c r="Y101" s="1569"/>
      <c r="Z101" s="1569"/>
      <c r="AA101" s="1569"/>
      <c r="AB101" s="1569"/>
      <c r="AC101" s="1569"/>
      <c r="AD101" s="1569"/>
      <c r="AE101" s="1569"/>
      <c r="AF101" s="1569"/>
      <c r="AG101" s="1569"/>
      <c r="AH101" s="1569"/>
      <c r="AI101" s="1569"/>
      <c r="AJ101" s="1569"/>
      <c r="AK101" s="1569"/>
      <c r="AL101" s="1569"/>
      <c r="AM101" s="1569"/>
      <c r="AN101" s="1569"/>
      <c r="AO101" s="1569"/>
      <c r="AP101" s="1569"/>
      <c r="AQ101" s="1569"/>
      <c r="AR101" s="1569"/>
      <c r="AS101" s="1569"/>
      <c r="AT101" s="1569"/>
      <c r="AU101" s="1569"/>
      <c r="AV101" s="1569"/>
      <c r="AW101" s="1569"/>
      <c r="AX101" s="1569"/>
      <c r="AY101" s="1569"/>
      <c r="AZ101" s="1569"/>
      <c r="BA101" s="1569"/>
      <c r="BB101" s="1569"/>
      <c r="BC101" s="1569"/>
      <c r="BD101" s="1569"/>
      <c r="BE101" s="1569"/>
      <c r="BF101" s="1569"/>
      <c r="BG101" s="1569"/>
    </row>
    <row r="102" spans="1:59">
      <c r="A102" s="1547"/>
      <c r="B102" s="1569"/>
      <c r="C102" s="1569"/>
      <c r="D102" s="1569"/>
      <c r="E102" s="1569"/>
      <c r="F102" s="1569"/>
      <c r="G102" s="1569"/>
      <c r="H102" s="1549"/>
      <c r="I102" s="1569"/>
      <c r="J102" s="1569"/>
      <c r="K102" s="1569"/>
      <c r="L102" s="1569"/>
      <c r="M102" s="1569"/>
      <c r="N102" s="1569"/>
      <c r="O102" s="1569"/>
      <c r="P102" s="1569"/>
      <c r="Q102" s="1569"/>
      <c r="R102" s="1569"/>
      <c r="S102" s="1569"/>
      <c r="T102" s="1569"/>
      <c r="U102" s="1569"/>
      <c r="V102" s="1569"/>
      <c r="W102" s="1569"/>
      <c r="X102" s="1569"/>
      <c r="Y102" s="1569"/>
      <c r="Z102" s="1569"/>
      <c r="AA102" s="1569"/>
      <c r="AB102" s="1569"/>
      <c r="AC102" s="1569"/>
      <c r="AD102" s="1569"/>
      <c r="AE102" s="1569"/>
      <c r="AF102" s="1569"/>
      <c r="AG102" s="1569"/>
      <c r="AH102" s="1569"/>
      <c r="AI102" s="1569"/>
      <c r="AJ102" s="1569"/>
      <c r="AK102" s="1569"/>
      <c r="AL102" s="1569"/>
      <c r="AM102" s="1569"/>
      <c r="AN102" s="1569"/>
      <c r="AO102" s="1569"/>
      <c r="AP102" s="1569"/>
      <c r="AQ102" s="1569"/>
      <c r="AR102" s="1569"/>
      <c r="AS102" s="1569"/>
      <c r="AT102" s="1569"/>
      <c r="AU102" s="1569"/>
      <c r="AV102" s="1569"/>
      <c r="AW102" s="1569"/>
      <c r="AX102" s="1569"/>
      <c r="AY102" s="1569"/>
      <c r="AZ102" s="1569"/>
      <c r="BA102" s="1569"/>
      <c r="BB102" s="1569"/>
      <c r="BC102" s="1569"/>
      <c r="BD102" s="1569"/>
      <c r="BE102" s="1569"/>
      <c r="BF102" s="1569"/>
      <c r="BG102" s="1569"/>
    </row>
    <row r="103" spans="1:59">
      <c r="A103" s="1547"/>
      <c r="B103" s="1569"/>
      <c r="C103" s="1569"/>
      <c r="D103" s="1569"/>
      <c r="E103" s="1569"/>
      <c r="F103" s="1569"/>
      <c r="G103" s="1569"/>
      <c r="H103" s="1549"/>
      <c r="I103" s="1569"/>
      <c r="J103" s="1569"/>
      <c r="K103" s="1569"/>
      <c r="L103" s="1569"/>
      <c r="M103" s="1569"/>
      <c r="N103" s="1569"/>
      <c r="O103" s="1569"/>
      <c r="P103" s="1569"/>
      <c r="Q103" s="1569"/>
      <c r="R103" s="1569"/>
      <c r="S103" s="1569"/>
      <c r="T103" s="1569"/>
      <c r="U103" s="1569"/>
      <c r="V103" s="1569"/>
      <c r="W103" s="1569"/>
      <c r="X103" s="1569"/>
      <c r="Y103" s="1569"/>
      <c r="Z103" s="1569"/>
      <c r="AA103" s="1569"/>
      <c r="AB103" s="1569"/>
      <c r="AC103" s="1569"/>
      <c r="AD103" s="1569"/>
      <c r="AE103" s="1569"/>
      <c r="AF103" s="1569"/>
      <c r="AG103" s="1569"/>
      <c r="AH103" s="1569"/>
      <c r="AI103" s="1569"/>
      <c r="AJ103" s="1569"/>
      <c r="AK103" s="1569"/>
      <c r="AL103" s="1569"/>
      <c r="AM103" s="1569"/>
      <c r="AN103" s="1569"/>
      <c r="AO103" s="1569"/>
      <c r="AP103" s="1569"/>
      <c r="AQ103" s="1569"/>
      <c r="AR103" s="1569"/>
      <c r="AS103" s="1569"/>
      <c r="AT103" s="1569"/>
      <c r="AU103" s="1569"/>
      <c r="AV103" s="1569"/>
      <c r="AW103" s="1569"/>
      <c r="AX103" s="1569"/>
      <c r="AY103" s="1569"/>
      <c r="AZ103" s="1569"/>
      <c r="BA103" s="1569"/>
      <c r="BB103" s="1569"/>
      <c r="BC103" s="1569"/>
      <c r="BD103" s="1569"/>
      <c r="BE103" s="1569"/>
      <c r="BF103" s="1569"/>
      <c r="BG103" s="1569"/>
    </row>
    <row r="104" spans="1:59">
      <c r="A104" s="1547"/>
      <c r="B104" s="1569"/>
      <c r="C104" s="1569"/>
      <c r="D104" s="1569"/>
      <c r="E104" s="1569"/>
      <c r="F104" s="1569"/>
      <c r="G104" s="1569"/>
      <c r="H104" s="1549"/>
      <c r="I104" s="1569"/>
      <c r="J104" s="1569"/>
      <c r="K104" s="1569"/>
      <c r="L104" s="1569"/>
      <c r="M104" s="1569"/>
      <c r="N104" s="1569"/>
      <c r="O104" s="1569"/>
      <c r="P104" s="1569"/>
      <c r="Q104" s="1569"/>
      <c r="R104" s="1569"/>
      <c r="S104" s="1569"/>
      <c r="T104" s="1569"/>
      <c r="U104" s="1569"/>
      <c r="V104" s="1569"/>
      <c r="W104" s="1569"/>
      <c r="X104" s="1569"/>
      <c r="Y104" s="1569"/>
      <c r="Z104" s="1569"/>
      <c r="AA104" s="1569"/>
      <c r="AB104" s="1569"/>
      <c r="AC104" s="1569"/>
      <c r="AD104" s="1569"/>
      <c r="AE104" s="1569"/>
      <c r="AF104" s="1569"/>
      <c r="AG104" s="1569"/>
      <c r="AH104" s="1569"/>
      <c r="AI104" s="1569"/>
      <c r="AJ104" s="1569"/>
      <c r="AK104" s="1569"/>
      <c r="AL104" s="1569"/>
      <c r="AM104" s="1569"/>
      <c r="AN104" s="1569"/>
      <c r="AO104" s="1569"/>
      <c r="AP104" s="1569"/>
      <c r="AQ104" s="1569"/>
      <c r="AR104" s="1569"/>
      <c r="AS104" s="1569"/>
      <c r="AT104" s="1569"/>
      <c r="AU104" s="1569"/>
      <c r="AV104" s="1569"/>
      <c r="AW104" s="1569"/>
      <c r="AX104" s="1569"/>
      <c r="AY104" s="1569"/>
      <c r="AZ104" s="1569"/>
      <c r="BA104" s="1569"/>
      <c r="BB104" s="1569"/>
      <c r="BC104" s="1569"/>
      <c r="BD104" s="1569"/>
      <c r="BE104" s="1569"/>
      <c r="BF104" s="1569"/>
      <c r="BG104" s="1569"/>
    </row>
    <row r="105" spans="1:59">
      <c r="A105" s="1547"/>
      <c r="B105" s="1569"/>
      <c r="C105" s="1569"/>
      <c r="D105" s="1569"/>
      <c r="E105" s="1569"/>
      <c r="F105" s="1569"/>
      <c r="G105" s="1569"/>
      <c r="H105" s="1549"/>
      <c r="I105" s="1569"/>
      <c r="J105" s="1569"/>
      <c r="K105" s="1569"/>
      <c r="L105" s="1569"/>
      <c r="M105" s="1569"/>
      <c r="N105" s="1569"/>
      <c r="O105" s="1569"/>
      <c r="P105" s="1569"/>
      <c r="Q105" s="1569"/>
      <c r="R105" s="1569"/>
      <c r="S105" s="1569"/>
      <c r="T105" s="1569"/>
      <c r="U105" s="1569"/>
      <c r="V105" s="1569"/>
      <c r="W105" s="1569"/>
      <c r="X105" s="1569"/>
      <c r="Y105" s="1569"/>
      <c r="Z105" s="1569"/>
      <c r="AA105" s="1569"/>
      <c r="AB105" s="1569"/>
      <c r="AC105" s="1569"/>
      <c r="AD105" s="1569"/>
      <c r="AE105" s="1569"/>
      <c r="AF105" s="1569"/>
      <c r="AG105" s="1569"/>
      <c r="AH105" s="1569"/>
      <c r="AI105" s="1569"/>
      <c r="AJ105" s="1569"/>
      <c r="AK105" s="1569"/>
      <c r="AL105" s="1569"/>
      <c r="AM105" s="1569"/>
      <c r="AN105" s="1569"/>
      <c r="AO105" s="1569"/>
      <c r="AP105" s="1569"/>
      <c r="AQ105" s="1569"/>
      <c r="AR105" s="1569"/>
      <c r="AS105" s="1569"/>
      <c r="AT105" s="1569"/>
      <c r="AU105" s="1569"/>
      <c r="AV105" s="1569"/>
      <c r="AW105" s="1569"/>
      <c r="AX105" s="1569"/>
      <c r="AY105" s="1569"/>
      <c r="AZ105" s="1569"/>
      <c r="BA105" s="1569"/>
      <c r="BB105" s="1569"/>
      <c r="BC105" s="1569"/>
      <c r="BD105" s="1569"/>
      <c r="BE105" s="1569"/>
      <c r="BF105" s="1569"/>
      <c r="BG105" s="1569"/>
    </row>
    <row r="106" spans="1:59">
      <c r="A106" s="1547"/>
      <c r="B106" s="1569"/>
      <c r="C106" s="1569"/>
      <c r="D106" s="1569"/>
      <c r="E106" s="1569"/>
      <c r="F106" s="1569"/>
      <c r="G106" s="1569"/>
      <c r="H106" s="1549"/>
      <c r="I106" s="1569"/>
      <c r="J106" s="1569"/>
      <c r="K106" s="1569"/>
      <c r="L106" s="1569"/>
      <c r="M106" s="1569"/>
      <c r="N106" s="1569"/>
      <c r="O106" s="1569"/>
      <c r="P106" s="1569"/>
      <c r="Q106" s="1569"/>
      <c r="R106" s="1569"/>
      <c r="S106" s="1569"/>
      <c r="T106" s="1569"/>
      <c r="U106" s="1569"/>
      <c r="V106" s="1569"/>
      <c r="W106" s="1569"/>
      <c r="X106" s="1569"/>
      <c r="Y106" s="1569"/>
      <c r="Z106" s="1569"/>
      <c r="AA106" s="1569"/>
      <c r="AB106" s="1569"/>
      <c r="AC106" s="1569"/>
      <c r="AD106" s="1569"/>
      <c r="AE106" s="1569"/>
      <c r="AF106" s="1569"/>
      <c r="AG106" s="1569"/>
      <c r="AH106" s="1569"/>
      <c r="AI106" s="1569"/>
      <c r="AJ106" s="1569"/>
      <c r="AK106" s="1569"/>
      <c r="AL106" s="1569"/>
      <c r="AM106" s="1569"/>
      <c r="AN106" s="1569"/>
      <c r="AO106" s="1569"/>
      <c r="AP106" s="1569"/>
      <c r="AQ106" s="1569"/>
      <c r="AR106" s="1569"/>
      <c r="AS106" s="1569"/>
      <c r="AT106" s="1569"/>
      <c r="AU106" s="1569"/>
      <c r="AV106" s="1569"/>
      <c r="AW106" s="1569"/>
      <c r="AX106" s="1569"/>
      <c r="AY106" s="1569"/>
      <c r="AZ106" s="1569"/>
      <c r="BA106" s="1569"/>
      <c r="BB106" s="1569"/>
      <c r="BC106" s="1569"/>
      <c r="BD106" s="1569"/>
      <c r="BE106" s="1569"/>
      <c r="BF106" s="1569"/>
      <c r="BG106" s="1569"/>
    </row>
    <row r="107" spans="1:59">
      <c r="A107" s="1547"/>
      <c r="B107" s="1569"/>
      <c r="C107" s="1569"/>
      <c r="D107" s="1569"/>
      <c r="E107" s="1569"/>
      <c r="F107" s="1569"/>
      <c r="G107" s="1569"/>
      <c r="H107" s="2034"/>
      <c r="I107" s="1569"/>
      <c r="J107" s="1569"/>
      <c r="K107" s="1569"/>
      <c r="L107" s="1569"/>
      <c r="M107" s="1569"/>
      <c r="N107" s="1569"/>
      <c r="O107" s="1569"/>
      <c r="P107" s="1569"/>
      <c r="Q107" s="1569"/>
      <c r="R107" s="1569"/>
      <c r="S107" s="1569"/>
      <c r="T107" s="1569"/>
      <c r="U107" s="1569"/>
      <c r="V107" s="1569"/>
      <c r="W107" s="1569"/>
      <c r="X107" s="1569"/>
      <c r="Y107" s="1569"/>
      <c r="Z107" s="1569"/>
      <c r="AA107" s="1569"/>
      <c r="AB107" s="1569"/>
      <c r="AC107" s="1569"/>
      <c r="AD107" s="1569"/>
      <c r="AE107" s="1569"/>
      <c r="AF107" s="1569"/>
      <c r="AG107" s="1569"/>
      <c r="AH107" s="1569"/>
      <c r="AI107" s="1569"/>
      <c r="AJ107" s="1569"/>
      <c r="AK107" s="1569"/>
      <c r="AL107" s="1569"/>
      <c r="AM107" s="1569"/>
      <c r="AN107" s="1569"/>
      <c r="AO107" s="1569"/>
      <c r="AP107" s="1569"/>
      <c r="AQ107" s="1569"/>
      <c r="AR107" s="1569"/>
      <c r="AS107" s="1569"/>
      <c r="AT107" s="1569"/>
      <c r="AU107" s="1569"/>
      <c r="AV107" s="1569"/>
      <c r="AW107" s="1569"/>
      <c r="AX107" s="1569"/>
      <c r="AY107" s="1569"/>
      <c r="AZ107" s="1569"/>
      <c r="BA107" s="1569"/>
      <c r="BB107" s="1569"/>
      <c r="BC107" s="1569"/>
      <c r="BD107" s="1569"/>
      <c r="BE107" s="1569"/>
      <c r="BF107" s="1569"/>
      <c r="BG107" s="1569"/>
    </row>
    <row r="108" spans="1:59">
      <c r="A108" s="1547"/>
      <c r="B108" s="1569"/>
      <c r="C108" s="1569"/>
      <c r="D108" s="1569"/>
      <c r="E108" s="1569"/>
      <c r="F108" s="1569"/>
      <c r="G108" s="1569"/>
      <c r="H108" s="1549"/>
      <c r="I108" s="1569"/>
      <c r="J108" s="1569"/>
      <c r="K108" s="1569"/>
      <c r="L108" s="1569"/>
      <c r="M108" s="1569"/>
      <c r="N108" s="1569"/>
      <c r="O108" s="1569"/>
      <c r="P108" s="1569"/>
      <c r="Q108" s="1569"/>
      <c r="R108" s="1569"/>
      <c r="S108" s="1569"/>
      <c r="T108" s="1569"/>
      <c r="U108" s="1569"/>
      <c r="V108" s="1569"/>
      <c r="W108" s="1569"/>
      <c r="X108" s="1569"/>
      <c r="Y108" s="1569"/>
      <c r="Z108" s="1569"/>
      <c r="AA108" s="1569"/>
      <c r="AB108" s="1569"/>
      <c r="AC108" s="1569"/>
      <c r="AD108" s="1569"/>
      <c r="AE108" s="1569"/>
      <c r="AF108" s="1569"/>
      <c r="AG108" s="1569"/>
      <c r="AH108" s="1569"/>
      <c r="AI108" s="1569"/>
      <c r="AJ108" s="1569"/>
      <c r="AK108" s="1569"/>
      <c r="AL108" s="1569"/>
      <c r="AM108" s="1569"/>
      <c r="AN108" s="1569"/>
      <c r="AO108" s="1569"/>
      <c r="AP108" s="1569"/>
      <c r="AQ108" s="1569"/>
      <c r="AR108" s="1569"/>
      <c r="AS108" s="1569"/>
      <c r="AT108" s="1569"/>
      <c r="AU108" s="1569"/>
      <c r="AV108" s="1569"/>
      <c r="AW108" s="1569"/>
      <c r="AX108" s="1569"/>
      <c r="AY108" s="1569"/>
      <c r="AZ108" s="1569"/>
      <c r="BA108" s="1569"/>
      <c r="BB108" s="1569"/>
      <c r="BC108" s="1569"/>
      <c r="BD108" s="1569"/>
      <c r="BE108" s="1569"/>
      <c r="BF108" s="1569"/>
      <c r="BG108" s="1569"/>
    </row>
    <row r="109" spans="1:59">
      <c r="A109" s="1547"/>
      <c r="B109" s="1569"/>
      <c r="C109" s="1569"/>
      <c r="D109" s="1569"/>
      <c r="E109" s="1569"/>
      <c r="F109" s="1569"/>
      <c r="G109" s="1569"/>
      <c r="H109" s="1549"/>
      <c r="I109" s="1569"/>
      <c r="J109" s="1569"/>
      <c r="K109" s="1569"/>
      <c r="L109" s="1569"/>
      <c r="M109" s="1569"/>
      <c r="N109" s="1569"/>
      <c r="O109" s="1569"/>
      <c r="P109" s="1569"/>
      <c r="Q109" s="1569"/>
      <c r="R109" s="1569"/>
      <c r="S109" s="1569"/>
      <c r="T109" s="1569"/>
      <c r="U109" s="1569"/>
      <c r="V109" s="1569"/>
      <c r="W109" s="1569"/>
      <c r="X109" s="1569"/>
      <c r="Y109" s="1569"/>
      <c r="Z109" s="1569"/>
      <c r="AA109" s="1569"/>
      <c r="AB109" s="1569"/>
      <c r="AC109" s="1569"/>
      <c r="AD109" s="1569"/>
      <c r="AE109" s="1569"/>
      <c r="AF109" s="1569"/>
      <c r="AG109" s="1569"/>
      <c r="AH109" s="1569"/>
      <c r="AI109" s="1569"/>
      <c r="AJ109" s="1569"/>
      <c r="AK109" s="1569"/>
      <c r="AL109" s="1569"/>
      <c r="AM109" s="1569"/>
      <c r="AN109" s="1569"/>
      <c r="AO109" s="1569"/>
      <c r="AP109" s="1569"/>
      <c r="AQ109" s="1569"/>
      <c r="AR109" s="1569"/>
      <c r="AS109" s="1569"/>
      <c r="AT109" s="1569"/>
      <c r="AU109" s="1569"/>
      <c r="AV109" s="1569"/>
      <c r="AW109" s="1569"/>
      <c r="AX109" s="1569"/>
      <c r="AY109" s="1569"/>
      <c r="AZ109" s="1569"/>
      <c r="BA109" s="1569"/>
      <c r="BB109" s="1569"/>
      <c r="BC109" s="1569"/>
      <c r="BD109" s="1569"/>
      <c r="BE109" s="1569"/>
      <c r="BF109" s="1569"/>
      <c r="BG109" s="1569"/>
    </row>
    <row r="110" spans="1:59">
      <c r="A110" s="1547"/>
      <c r="B110" s="1569"/>
      <c r="C110" s="1569"/>
      <c r="D110" s="1569"/>
      <c r="E110" s="1569"/>
      <c r="F110" s="1569"/>
      <c r="G110" s="1569"/>
      <c r="H110" s="1549"/>
      <c r="I110" s="1569"/>
      <c r="J110" s="1569"/>
      <c r="K110" s="1569"/>
      <c r="L110" s="1569"/>
      <c r="M110" s="1569"/>
      <c r="N110" s="1569"/>
      <c r="O110" s="1569"/>
      <c r="P110" s="1569"/>
      <c r="Q110" s="1569"/>
      <c r="R110" s="1569"/>
      <c r="S110" s="1569"/>
      <c r="T110" s="1569"/>
      <c r="U110" s="1569"/>
      <c r="V110" s="1569"/>
      <c r="W110" s="1569"/>
      <c r="X110" s="1569"/>
      <c r="Y110" s="1569"/>
      <c r="Z110" s="1569"/>
      <c r="AA110" s="1569"/>
      <c r="AB110" s="1569"/>
      <c r="AC110" s="1569"/>
      <c r="AD110" s="1569"/>
      <c r="AE110" s="1569"/>
      <c r="AF110" s="1569"/>
      <c r="AG110" s="1569"/>
      <c r="AH110" s="1569"/>
      <c r="AI110" s="1569"/>
      <c r="AJ110" s="1569"/>
      <c r="AK110" s="1569"/>
      <c r="AL110" s="1569"/>
      <c r="AM110" s="1569"/>
      <c r="AN110" s="1569"/>
      <c r="AO110" s="1569"/>
      <c r="AP110" s="1569"/>
      <c r="AQ110" s="1569"/>
      <c r="AR110" s="1569"/>
      <c r="AS110" s="1569"/>
      <c r="AT110" s="1569"/>
      <c r="AU110" s="1569"/>
      <c r="AV110" s="1569"/>
      <c r="AW110" s="1569"/>
      <c r="AX110" s="1569"/>
      <c r="AY110" s="1569"/>
      <c r="AZ110" s="1569"/>
      <c r="BA110" s="1569"/>
      <c r="BB110" s="1569"/>
      <c r="BC110" s="1569"/>
      <c r="BD110" s="1569"/>
      <c r="BE110" s="1569"/>
      <c r="BF110" s="1569"/>
      <c r="BG110" s="1569"/>
    </row>
    <row r="111" spans="1:59">
      <c r="A111" s="1547"/>
      <c r="B111" s="1569"/>
      <c r="C111" s="1569"/>
      <c r="D111" s="1569"/>
      <c r="E111" s="1569"/>
      <c r="F111" s="1569"/>
      <c r="G111" s="1569"/>
      <c r="H111" s="1549"/>
      <c r="I111" s="1569"/>
      <c r="J111" s="1569"/>
      <c r="K111" s="1569"/>
      <c r="L111" s="1569"/>
      <c r="M111" s="1569"/>
      <c r="N111" s="1569"/>
      <c r="O111" s="1569"/>
      <c r="P111" s="1569"/>
      <c r="Q111" s="1569"/>
      <c r="R111" s="1569"/>
      <c r="S111" s="1569"/>
      <c r="T111" s="1569"/>
      <c r="U111" s="1569"/>
      <c r="V111" s="1569"/>
      <c r="W111" s="1569"/>
      <c r="X111" s="1569"/>
      <c r="Y111" s="1569"/>
      <c r="Z111" s="1569"/>
      <c r="AA111" s="1569"/>
      <c r="AB111" s="1569"/>
      <c r="AC111" s="1569"/>
      <c r="AD111" s="1569"/>
      <c r="AE111" s="1569"/>
      <c r="AF111" s="1569"/>
      <c r="AG111" s="1569"/>
      <c r="AH111" s="1569"/>
      <c r="AI111" s="1569"/>
      <c r="AJ111" s="1569"/>
      <c r="AK111" s="1569"/>
      <c r="AL111" s="1569"/>
      <c r="AM111" s="1569"/>
      <c r="AN111" s="1569"/>
      <c r="AO111" s="1569"/>
      <c r="AP111" s="1569"/>
      <c r="AQ111" s="1569"/>
      <c r="AR111" s="1569"/>
      <c r="AS111" s="1569"/>
      <c r="AT111" s="1569"/>
      <c r="AU111" s="1569"/>
      <c r="AV111" s="1569"/>
      <c r="AW111" s="1569"/>
      <c r="AX111" s="1569"/>
      <c r="AY111" s="1569"/>
      <c r="AZ111" s="1569"/>
      <c r="BA111" s="1569"/>
      <c r="BB111" s="1569"/>
      <c r="BC111" s="1569"/>
      <c r="BD111" s="1569"/>
      <c r="BE111" s="1569"/>
      <c r="BF111" s="1569"/>
      <c r="BG111" s="1569"/>
    </row>
    <row r="112" spans="1:59">
      <c r="A112" s="1547"/>
      <c r="B112" s="1569"/>
      <c r="C112" s="1569"/>
      <c r="D112" s="1569"/>
      <c r="E112" s="1569"/>
      <c r="F112" s="1569"/>
      <c r="G112" s="1569"/>
      <c r="H112" s="1549"/>
      <c r="I112" s="1569"/>
      <c r="J112" s="1569"/>
      <c r="K112" s="1569"/>
      <c r="L112" s="1569"/>
      <c r="M112" s="1569"/>
      <c r="N112" s="1569"/>
      <c r="O112" s="1569"/>
      <c r="P112" s="1569"/>
      <c r="Q112" s="1569"/>
      <c r="R112" s="1569"/>
      <c r="S112" s="1569"/>
      <c r="T112" s="1569"/>
      <c r="U112" s="1569"/>
      <c r="V112" s="1569"/>
      <c r="W112" s="1569"/>
      <c r="X112" s="1569"/>
      <c r="Y112" s="1569"/>
      <c r="Z112" s="1569"/>
      <c r="AA112" s="1569"/>
      <c r="AB112" s="1569"/>
      <c r="AC112" s="1569"/>
      <c r="AD112" s="1569"/>
      <c r="AE112" s="1569"/>
      <c r="AF112" s="1569"/>
      <c r="AG112" s="1569"/>
      <c r="AH112" s="1569"/>
      <c r="AI112" s="1569"/>
      <c r="AJ112" s="1569"/>
      <c r="AK112" s="1569"/>
      <c r="AL112" s="1569"/>
      <c r="AM112" s="1569"/>
      <c r="AN112" s="1569"/>
      <c r="AO112" s="1569"/>
      <c r="AP112" s="1569"/>
      <c r="AQ112" s="1569"/>
      <c r="AR112" s="1569"/>
      <c r="AS112" s="1569"/>
      <c r="AT112" s="1569"/>
      <c r="AU112" s="1569"/>
      <c r="AV112" s="1569"/>
      <c r="AW112" s="1569"/>
      <c r="AX112" s="1569"/>
      <c r="AY112" s="1569"/>
      <c r="AZ112" s="1569"/>
      <c r="BA112" s="1569"/>
      <c r="BB112" s="1569"/>
      <c r="BC112" s="1569"/>
      <c r="BD112" s="1569"/>
      <c r="BE112" s="1569"/>
      <c r="BF112" s="1569"/>
      <c r="BG112" s="1569"/>
    </row>
    <row r="113" spans="1:59">
      <c r="A113" s="1547"/>
      <c r="B113" s="1569"/>
      <c r="C113" s="1569"/>
      <c r="D113" s="1569"/>
      <c r="E113" s="1569"/>
      <c r="F113" s="1569"/>
      <c r="G113" s="1569"/>
      <c r="H113" s="1549"/>
      <c r="I113" s="1569"/>
      <c r="J113" s="1569"/>
      <c r="K113" s="1569"/>
      <c r="L113" s="1569"/>
      <c r="M113" s="1569"/>
      <c r="N113" s="1569"/>
      <c r="O113" s="1569"/>
      <c r="P113" s="1569"/>
      <c r="Q113" s="1569"/>
      <c r="R113" s="1569"/>
      <c r="S113" s="1569"/>
      <c r="T113" s="1569"/>
      <c r="U113" s="1569"/>
      <c r="V113" s="1569"/>
      <c r="W113" s="1569"/>
      <c r="X113" s="1569"/>
      <c r="Y113" s="1569"/>
      <c r="Z113" s="1569"/>
      <c r="AA113" s="1569"/>
      <c r="AB113" s="1569"/>
      <c r="AC113" s="1569"/>
      <c r="AD113" s="1569"/>
      <c r="AE113" s="1569"/>
      <c r="AF113" s="1569"/>
      <c r="AG113" s="1569"/>
      <c r="AH113" s="1569"/>
      <c r="AI113" s="1569"/>
      <c r="AJ113" s="1569"/>
      <c r="AK113" s="1569"/>
      <c r="AL113" s="1569"/>
      <c r="AM113" s="1569"/>
      <c r="AN113" s="1569"/>
      <c r="AO113" s="1569"/>
      <c r="AP113" s="1569"/>
      <c r="AQ113" s="1569"/>
      <c r="AR113" s="1569"/>
      <c r="AS113" s="1569"/>
      <c r="AT113" s="1569"/>
      <c r="AU113" s="1569"/>
      <c r="AV113" s="1569"/>
      <c r="AW113" s="1569"/>
      <c r="AX113" s="1569"/>
      <c r="AY113" s="1569"/>
      <c r="AZ113" s="1569"/>
      <c r="BA113" s="1569"/>
      <c r="BB113" s="1569"/>
      <c r="BC113" s="1569"/>
      <c r="BD113" s="1569"/>
      <c r="BE113" s="1569"/>
      <c r="BF113" s="1569"/>
      <c r="BG113" s="1569"/>
    </row>
    <row r="114" spans="1:59">
      <c r="A114" s="1547"/>
      <c r="B114" s="1569"/>
      <c r="C114" s="1569"/>
      <c r="D114" s="1569"/>
      <c r="E114" s="1569"/>
      <c r="F114" s="1569"/>
      <c r="G114" s="1569"/>
      <c r="H114" s="1549"/>
      <c r="I114" s="1569"/>
      <c r="J114" s="1569"/>
      <c r="K114" s="1569"/>
      <c r="L114" s="1569"/>
      <c r="M114" s="1569"/>
      <c r="N114" s="1569"/>
      <c r="O114" s="1569"/>
      <c r="P114" s="1569"/>
      <c r="Q114" s="1569"/>
      <c r="R114" s="1569"/>
      <c r="S114" s="1569"/>
      <c r="T114" s="1569"/>
      <c r="U114" s="1569"/>
      <c r="V114" s="1569"/>
      <c r="W114" s="1569"/>
      <c r="X114" s="1569"/>
      <c r="Y114" s="1569"/>
      <c r="Z114" s="1569"/>
      <c r="AA114" s="1569"/>
      <c r="AB114" s="1569"/>
      <c r="AC114" s="1569"/>
      <c r="AD114" s="1569"/>
      <c r="AE114" s="1569"/>
      <c r="AF114" s="1569"/>
      <c r="AG114" s="1569"/>
      <c r="AH114" s="1569"/>
      <c r="AI114" s="1569"/>
      <c r="AJ114" s="1569"/>
      <c r="AK114" s="1569"/>
      <c r="AL114" s="1569"/>
      <c r="AM114" s="1569"/>
      <c r="AN114" s="1569"/>
      <c r="AO114" s="1569"/>
      <c r="AP114" s="1569"/>
      <c r="AQ114" s="1569"/>
      <c r="AR114" s="1569"/>
      <c r="AS114" s="1569"/>
      <c r="AT114" s="1569"/>
      <c r="AU114" s="1569"/>
      <c r="AV114" s="1569"/>
      <c r="AW114" s="1569"/>
      <c r="AX114" s="1569"/>
      <c r="AY114" s="1569"/>
      <c r="AZ114" s="1569"/>
      <c r="BA114" s="1569"/>
      <c r="BB114" s="1569"/>
      <c r="BC114" s="1569"/>
      <c r="BD114" s="1569"/>
      <c r="BE114" s="1569"/>
      <c r="BF114" s="1569"/>
      <c r="BG114" s="1569"/>
    </row>
    <row r="115" spans="1:59">
      <c r="A115" s="1547"/>
      <c r="B115" s="1569"/>
      <c r="C115" s="1569"/>
      <c r="D115" s="1569"/>
      <c r="E115" s="1569"/>
      <c r="F115" s="1569"/>
      <c r="G115" s="1569"/>
      <c r="H115" s="1549"/>
      <c r="I115" s="1569"/>
      <c r="J115" s="1569"/>
      <c r="K115" s="1569"/>
      <c r="L115" s="1569"/>
      <c r="M115" s="1569"/>
      <c r="N115" s="1569"/>
      <c r="O115" s="1569"/>
      <c r="P115" s="1569"/>
      <c r="Q115" s="1569"/>
      <c r="R115" s="1569"/>
      <c r="S115" s="1569"/>
      <c r="T115" s="1569"/>
      <c r="U115" s="1569"/>
      <c r="V115" s="1569"/>
      <c r="W115" s="1569"/>
      <c r="X115" s="1569"/>
      <c r="Y115" s="1569"/>
      <c r="Z115" s="1569"/>
      <c r="AA115" s="1569"/>
      <c r="AB115" s="1569"/>
      <c r="AC115" s="1569"/>
      <c r="AD115" s="1569"/>
      <c r="AE115" s="1569"/>
      <c r="AF115" s="1569"/>
      <c r="AG115" s="1569"/>
      <c r="AH115" s="1569"/>
      <c r="AI115" s="1569"/>
      <c r="AJ115" s="1569"/>
      <c r="AK115" s="1569"/>
      <c r="AL115" s="1569"/>
      <c r="AM115" s="1569"/>
      <c r="AN115" s="1569"/>
      <c r="AO115" s="1569"/>
      <c r="AP115" s="1569"/>
      <c r="AQ115" s="1569"/>
      <c r="AR115" s="1569"/>
      <c r="AS115" s="1569"/>
      <c r="AT115" s="1569"/>
      <c r="AU115" s="1569"/>
      <c r="AV115" s="1569"/>
      <c r="AW115" s="1569"/>
      <c r="AX115" s="1569"/>
      <c r="AY115" s="1569"/>
      <c r="AZ115" s="1569"/>
      <c r="BA115" s="1569"/>
      <c r="BB115" s="1569"/>
      <c r="BC115" s="1569"/>
      <c r="BD115" s="1569"/>
      <c r="BE115" s="1569"/>
      <c r="BF115" s="1569"/>
      <c r="BG115" s="1569"/>
    </row>
    <row r="116" spans="1:59">
      <c r="A116" s="1547"/>
      <c r="B116" s="1569"/>
      <c r="C116" s="1569"/>
      <c r="D116" s="1569"/>
      <c r="E116" s="1569"/>
      <c r="F116" s="1569"/>
      <c r="G116" s="1569"/>
      <c r="H116" s="1549"/>
      <c r="I116" s="1569"/>
      <c r="J116" s="1569"/>
      <c r="K116" s="1569"/>
      <c r="L116" s="1569"/>
      <c r="M116" s="1569"/>
      <c r="N116" s="1569"/>
      <c r="O116" s="1569"/>
      <c r="P116" s="1569"/>
      <c r="Q116" s="1569"/>
      <c r="R116" s="1569"/>
      <c r="S116" s="1569"/>
      <c r="T116" s="1569"/>
      <c r="U116" s="1569"/>
      <c r="V116" s="1569"/>
      <c r="W116" s="1569"/>
      <c r="X116" s="1569"/>
      <c r="Y116" s="1569"/>
      <c r="Z116" s="1569"/>
      <c r="AA116" s="1569"/>
      <c r="AB116" s="1569"/>
      <c r="AC116" s="1569"/>
      <c r="AD116" s="1569"/>
      <c r="AE116" s="1569"/>
      <c r="AF116" s="1569"/>
      <c r="AG116" s="1569"/>
      <c r="AH116" s="1569"/>
      <c r="AI116" s="1569"/>
      <c r="AJ116" s="1569"/>
      <c r="AK116" s="1569"/>
      <c r="AL116" s="1569"/>
      <c r="AM116" s="1569"/>
      <c r="AN116" s="1569"/>
      <c r="AO116" s="1569"/>
      <c r="AP116" s="1569"/>
      <c r="AQ116" s="1569"/>
      <c r="AR116" s="1569"/>
      <c r="AS116" s="1569"/>
      <c r="AT116" s="1569"/>
      <c r="AU116" s="1569"/>
      <c r="AV116" s="1569"/>
      <c r="AW116" s="1569"/>
      <c r="AX116" s="1569"/>
      <c r="AY116" s="1569"/>
      <c r="AZ116" s="1569"/>
      <c r="BA116" s="1569"/>
      <c r="BB116" s="1569"/>
      <c r="BC116" s="1569"/>
      <c r="BD116" s="1569"/>
      <c r="BE116" s="1569"/>
      <c r="BF116" s="1569"/>
      <c r="BG116" s="1569"/>
    </row>
    <row r="117" spans="1:59">
      <c r="A117" s="1547"/>
      <c r="B117" s="1569"/>
      <c r="C117" s="1569"/>
      <c r="D117" s="1569"/>
      <c r="E117" s="1569"/>
      <c r="F117" s="1569"/>
      <c r="G117" s="1569"/>
      <c r="H117" s="1549"/>
      <c r="I117" s="1569"/>
      <c r="J117" s="1569"/>
      <c r="K117" s="1569"/>
      <c r="L117" s="1569"/>
      <c r="M117" s="1569"/>
      <c r="N117" s="1569"/>
      <c r="O117" s="1569"/>
      <c r="P117" s="1569"/>
      <c r="Q117" s="1569"/>
      <c r="R117" s="1569"/>
      <c r="S117" s="1569"/>
      <c r="T117" s="1569"/>
      <c r="U117" s="1569"/>
      <c r="V117" s="1569"/>
      <c r="W117" s="1569"/>
      <c r="X117" s="1569"/>
      <c r="Y117" s="1569"/>
      <c r="Z117" s="1569"/>
      <c r="AA117" s="1569"/>
      <c r="AB117" s="1569"/>
      <c r="AC117" s="1569"/>
      <c r="AD117" s="1569"/>
      <c r="AE117" s="1569"/>
      <c r="AF117" s="1569"/>
      <c r="AG117" s="1569"/>
      <c r="AH117" s="1569"/>
      <c r="AI117" s="1569"/>
      <c r="AJ117" s="1569"/>
      <c r="AK117" s="1569"/>
      <c r="AL117" s="1569"/>
      <c r="AM117" s="1569"/>
      <c r="AN117" s="1569"/>
      <c r="AO117" s="1569"/>
      <c r="AP117" s="1569"/>
      <c r="AQ117" s="1569"/>
      <c r="AR117" s="1569"/>
      <c r="AS117" s="1569"/>
      <c r="AT117" s="1569"/>
      <c r="AU117" s="1569"/>
      <c r="AV117" s="1569"/>
      <c r="AW117" s="1569"/>
      <c r="AX117" s="1569"/>
      <c r="AY117" s="1569"/>
      <c r="AZ117" s="1569"/>
      <c r="BA117" s="1569"/>
      <c r="BB117" s="1569"/>
      <c r="BC117" s="1569"/>
      <c r="BD117" s="1569"/>
      <c r="BE117" s="1569"/>
      <c r="BF117" s="1569"/>
      <c r="BG117" s="1569"/>
    </row>
    <row r="118" spans="1:59" ht="15.75" thickBot="1">
      <c r="A118" s="1784"/>
      <c r="B118" s="1580"/>
      <c r="C118" s="2003"/>
      <c r="D118" s="2003"/>
      <c r="E118" s="2003"/>
      <c r="F118" s="1580"/>
      <c r="G118" s="1580"/>
      <c r="H118" s="2035"/>
      <c r="I118" s="1569"/>
      <c r="J118" s="1569"/>
      <c r="K118" s="1569"/>
      <c r="L118" s="1569"/>
      <c r="M118" s="1569"/>
      <c r="N118" s="1569"/>
      <c r="O118" s="1569"/>
      <c r="P118" s="1569"/>
      <c r="Q118" s="1569"/>
      <c r="R118" s="1569"/>
      <c r="S118" s="1569"/>
      <c r="T118" s="1569"/>
      <c r="U118" s="1569"/>
      <c r="V118" s="1569"/>
      <c r="W118" s="1569"/>
      <c r="X118" s="1569"/>
      <c r="Y118" s="1569"/>
      <c r="Z118" s="1569"/>
      <c r="AA118" s="1569"/>
      <c r="AB118" s="1569"/>
      <c r="AC118" s="1569"/>
      <c r="AD118" s="1569"/>
      <c r="AE118" s="1569"/>
      <c r="AF118" s="1569"/>
      <c r="AG118" s="1569"/>
      <c r="AH118" s="1569"/>
      <c r="AI118" s="1569"/>
      <c r="AJ118" s="1569"/>
      <c r="AK118" s="1569"/>
      <c r="AL118" s="1569"/>
      <c r="AM118" s="1569"/>
      <c r="AN118" s="1569"/>
      <c r="AO118" s="1569"/>
      <c r="AP118" s="1569"/>
      <c r="AQ118" s="1569"/>
      <c r="AR118" s="1569"/>
      <c r="AS118" s="1569"/>
      <c r="AT118" s="1569"/>
      <c r="AU118" s="1569"/>
      <c r="AV118" s="1569"/>
      <c r="AW118" s="1569"/>
      <c r="AX118" s="1569"/>
      <c r="AY118" s="1569"/>
      <c r="AZ118" s="1569"/>
      <c r="BA118" s="1569"/>
      <c r="BB118" s="1569"/>
      <c r="BC118" s="1569"/>
      <c r="BD118" s="1569"/>
      <c r="BE118" s="1569"/>
      <c r="BF118" s="1569"/>
      <c r="BG118" s="1569"/>
    </row>
    <row r="119" spans="1:59">
      <c r="A119" s="2496" t="s">
        <v>4607</v>
      </c>
      <c r="B119" s="1955"/>
      <c r="C119" s="2496"/>
      <c r="D119" s="2496"/>
      <c r="E119" s="1997" t="s">
        <v>479</v>
      </c>
      <c r="F119" s="1569"/>
      <c r="G119" s="1569"/>
      <c r="H119" s="1569"/>
      <c r="I119" s="1569"/>
      <c r="J119" s="1569"/>
      <c r="K119" s="1569"/>
      <c r="L119" s="1569"/>
      <c r="M119" s="1569"/>
      <c r="N119" s="1569"/>
      <c r="O119" s="1569"/>
      <c r="P119" s="1569"/>
      <c r="Q119" s="1569"/>
      <c r="R119" s="1569"/>
      <c r="S119" s="1569"/>
      <c r="T119" s="1569"/>
      <c r="U119" s="1569"/>
      <c r="V119" s="1569"/>
      <c r="W119" s="1569"/>
      <c r="X119" s="1569"/>
      <c r="Y119" s="1569"/>
      <c r="Z119" s="1569"/>
      <c r="AA119" s="1569"/>
      <c r="AB119" s="1569"/>
      <c r="AC119" s="1569"/>
      <c r="AD119" s="1569"/>
      <c r="AE119" s="1569"/>
      <c r="AF119" s="1569"/>
      <c r="AG119" s="1569"/>
      <c r="AH119" s="1569"/>
      <c r="AI119" s="1569"/>
      <c r="AJ119" s="1569"/>
      <c r="AK119" s="1569"/>
      <c r="AL119" s="1569"/>
      <c r="AM119" s="1569"/>
      <c r="AN119" s="1569"/>
      <c r="AO119" s="1569"/>
      <c r="AP119" s="1569"/>
      <c r="AQ119" s="1569"/>
      <c r="AR119" s="1569"/>
      <c r="AS119" s="1569"/>
      <c r="AT119" s="1569"/>
      <c r="AU119" s="1569"/>
      <c r="AV119" s="1569"/>
      <c r="AW119" s="1569"/>
      <c r="AX119" s="1569"/>
      <c r="AY119" s="1569"/>
      <c r="AZ119" s="1569"/>
      <c r="BA119" s="1569"/>
      <c r="BB119" s="1569"/>
      <c r="BC119" s="1569"/>
      <c r="BD119" s="1569"/>
      <c r="BE119" s="1569"/>
      <c r="BF119" s="1569"/>
      <c r="BG119" s="1569"/>
    </row>
    <row r="120" spans="1:59">
      <c r="A120" s="1569"/>
      <c r="B120" s="1569"/>
      <c r="C120" s="1569"/>
      <c r="D120" s="1569"/>
      <c r="E120" s="1569"/>
      <c r="F120" s="1569"/>
      <c r="G120" s="1569"/>
      <c r="H120" s="1569"/>
      <c r="I120" s="1569"/>
      <c r="J120" s="1569"/>
      <c r="K120" s="1569"/>
      <c r="L120" s="1569"/>
      <c r="M120" s="1569"/>
      <c r="N120" s="1569"/>
      <c r="O120" s="1569"/>
      <c r="P120" s="1569"/>
      <c r="Q120" s="1569"/>
      <c r="R120" s="1569"/>
      <c r="S120" s="1569"/>
      <c r="T120" s="1569"/>
      <c r="U120" s="1569"/>
      <c r="V120" s="1569"/>
      <c r="W120" s="1569"/>
      <c r="X120" s="1569"/>
      <c r="Y120" s="1569"/>
      <c r="Z120" s="1569"/>
      <c r="AA120" s="1569"/>
      <c r="AB120" s="1569"/>
      <c r="AC120" s="1569"/>
      <c r="AD120" s="1569"/>
      <c r="AE120" s="1569"/>
      <c r="AF120" s="1569"/>
      <c r="AG120" s="1569"/>
      <c r="AH120" s="1569"/>
      <c r="AI120" s="1569"/>
      <c r="AJ120" s="1569"/>
      <c r="AK120" s="1569"/>
      <c r="AL120" s="1569"/>
      <c r="AM120" s="1569"/>
      <c r="AN120" s="1569"/>
      <c r="AO120" s="1569"/>
      <c r="AP120" s="1569"/>
      <c r="AQ120" s="1569"/>
      <c r="AR120" s="1569"/>
      <c r="AS120" s="1569"/>
      <c r="AT120" s="1569"/>
      <c r="AU120" s="1569"/>
      <c r="AV120" s="1569"/>
      <c r="AW120" s="1569"/>
      <c r="AX120" s="1569"/>
      <c r="AY120" s="1569"/>
      <c r="AZ120" s="1569"/>
      <c r="BA120" s="1569"/>
      <c r="BB120" s="1569"/>
      <c r="BC120" s="1569"/>
      <c r="BD120" s="1569"/>
      <c r="BE120" s="1569"/>
      <c r="BF120" s="1569"/>
      <c r="BG120" s="1569"/>
    </row>
    <row r="121" spans="1:59" ht="15.75">
      <c r="A121" s="1584" t="s">
        <v>3157</v>
      </c>
      <c r="B121" s="1584"/>
      <c r="C121" s="1584"/>
      <c r="D121" s="1588"/>
      <c r="E121" s="1584"/>
      <c r="F121" s="1584"/>
      <c r="G121" s="1584"/>
      <c r="H121" s="1569"/>
      <c r="I121" s="1569"/>
      <c r="J121" s="1569"/>
      <c r="K121" s="1569"/>
      <c r="L121" s="1569"/>
      <c r="M121" s="1569"/>
      <c r="N121" s="1569"/>
      <c r="O121" s="1569"/>
      <c r="P121" s="1569"/>
      <c r="Q121" s="1569"/>
      <c r="R121" s="1569"/>
      <c r="S121" s="1569"/>
      <c r="T121" s="1569"/>
      <c r="U121" s="1569"/>
      <c r="V121" s="1569"/>
      <c r="W121" s="1569"/>
      <c r="X121" s="1569"/>
      <c r="Y121" s="1569"/>
      <c r="Z121" s="1569"/>
      <c r="AA121" s="1569"/>
      <c r="AB121" s="1569"/>
      <c r="AC121" s="1569"/>
      <c r="AD121" s="1569"/>
      <c r="AE121" s="1569"/>
      <c r="AF121" s="1569"/>
      <c r="AG121" s="1569"/>
      <c r="AH121" s="1569"/>
      <c r="AI121" s="1569"/>
      <c r="AJ121" s="1569"/>
      <c r="AK121" s="1569"/>
      <c r="AL121" s="1569"/>
      <c r="AM121" s="1569"/>
      <c r="AN121" s="1569"/>
      <c r="AO121" s="1569"/>
      <c r="AP121" s="1569"/>
      <c r="AQ121" s="1569"/>
      <c r="AR121" s="1569"/>
      <c r="AS121" s="1569"/>
      <c r="AT121" s="1569"/>
      <c r="AU121" s="1569"/>
      <c r="AV121" s="1569"/>
      <c r="AW121" s="1569"/>
      <c r="AX121" s="1569"/>
      <c r="AY121" s="1569"/>
      <c r="AZ121" s="1569"/>
      <c r="BA121" s="1569"/>
      <c r="BB121" s="1569"/>
      <c r="BC121" s="1569"/>
      <c r="BD121" s="1569"/>
      <c r="BE121" s="1569"/>
      <c r="BF121" s="1569"/>
      <c r="BG121" s="1569"/>
    </row>
    <row r="122" spans="1:59">
      <c r="A122" s="1569"/>
      <c r="B122" s="1569"/>
      <c r="C122" s="1569"/>
      <c r="D122" s="1569"/>
      <c r="E122" s="1569"/>
      <c r="F122" s="1569"/>
      <c r="G122" s="1569"/>
      <c r="H122" s="1569"/>
      <c r="I122" s="1569"/>
      <c r="J122" s="1569"/>
      <c r="K122" s="1569"/>
      <c r="L122" s="1569"/>
      <c r="M122" s="1569"/>
      <c r="N122" s="1569"/>
      <c r="O122" s="1569"/>
      <c r="P122" s="1569"/>
      <c r="Q122" s="1569"/>
      <c r="R122" s="1569"/>
      <c r="S122" s="1569"/>
      <c r="T122" s="1569"/>
      <c r="U122" s="1569"/>
      <c r="V122" s="1569"/>
      <c r="W122" s="1569"/>
      <c r="X122" s="1569"/>
      <c r="Y122" s="1569"/>
      <c r="Z122" s="1569"/>
      <c r="AA122" s="1569"/>
      <c r="AB122" s="1569"/>
      <c r="AC122" s="1569"/>
      <c r="AD122" s="1569"/>
      <c r="AE122" s="1569"/>
      <c r="AF122" s="1569"/>
      <c r="AG122" s="1569"/>
      <c r="AH122" s="1569"/>
      <c r="AI122" s="1569"/>
      <c r="AJ122" s="1569"/>
      <c r="AK122" s="1569"/>
      <c r="AL122" s="1569"/>
      <c r="AM122" s="1569"/>
      <c r="AN122" s="1569"/>
      <c r="AO122" s="1569"/>
      <c r="AP122" s="1569"/>
      <c r="AQ122" s="1569"/>
      <c r="AR122" s="1569"/>
      <c r="AS122" s="1569"/>
      <c r="AT122" s="1569"/>
      <c r="AU122" s="1569"/>
      <c r="AV122" s="1569"/>
      <c r="AW122" s="1569"/>
      <c r="AX122" s="1569"/>
      <c r="AY122" s="1569"/>
      <c r="AZ122" s="1569"/>
      <c r="BA122" s="1569"/>
      <c r="BB122" s="1569"/>
      <c r="BC122" s="1569"/>
      <c r="BD122" s="1569"/>
      <c r="BE122" s="1569"/>
      <c r="BF122" s="1569"/>
      <c r="BG122" s="1569"/>
    </row>
    <row r="123" spans="1:59">
      <c r="A123" s="1569"/>
      <c r="B123" s="1569"/>
      <c r="C123" s="1569"/>
      <c r="D123" s="1569"/>
      <c r="E123" s="1569"/>
      <c r="F123" s="1569"/>
      <c r="G123" s="1569"/>
      <c r="H123" s="1569"/>
      <c r="I123" s="1569"/>
      <c r="J123" s="1569"/>
      <c r="K123" s="1569"/>
      <c r="L123" s="1569"/>
      <c r="M123" s="1569"/>
      <c r="N123" s="1569"/>
      <c r="O123" s="1569"/>
      <c r="P123" s="1569"/>
      <c r="Q123" s="1569"/>
      <c r="R123" s="1569"/>
      <c r="S123" s="1569"/>
      <c r="T123" s="1569"/>
      <c r="U123" s="1569"/>
      <c r="V123" s="1569"/>
      <c r="W123" s="1569"/>
      <c r="X123" s="1569"/>
      <c r="Y123" s="1569"/>
      <c r="Z123" s="1569"/>
      <c r="AA123" s="1569"/>
      <c r="AB123" s="1569"/>
      <c r="AC123" s="1569"/>
      <c r="AD123" s="1569"/>
      <c r="AE123" s="1569"/>
      <c r="AF123" s="1569"/>
      <c r="AG123" s="1569"/>
      <c r="AH123" s="1569"/>
      <c r="AI123" s="1569"/>
      <c r="AJ123" s="1569"/>
      <c r="AK123" s="1569"/>
      <c r="AL123" s="1569"/>
      <c r="AM123" s="1569"/>
      <c r="AN123" s="1569"/>
      <c r="AO123" s="1569"/>
      <c r="AP123" s="1569"/>
      <c r="AQ123" s="1569"/>
      <c r="AR123" s="1569"/>
      <c r="AS123" s="1569"/>
      <c r="AT123" s="1569"/>
      <c r="AU123" s="1569"/>
      <c r="AV123" s="1569"/>
      <c r="AW123" s="1569"/>
      <c r="AX123" s="1569"/>
      <c r="AY123" s="1569"/>
      <c r="AZ123" s="1569"/>
      <c r="BA123" s="1569"/>
      <c r="BB123" s="1569"/>
      <c r="BC123" s="1569"/>
      <c r="BD123" s="1569"/>
      <c r="BE123" s="1569"/>
      <c r="BF123" s="1569"/>
      <c r="BG123" s="1569"/>
    </row>
    <row r="124" spans="1:59">
      <c r="A124" s="1569"/>
      <c r="B124" s="1569"/>
      <c r="C124" s="1569"/>
      <c r="D124" s="1569"/>
      <c r="E124" s="1569"/>
      <c r="F124" s="1569"/>
      <c r="G124" s="1569"/>
      <c r="H124" s="1569"/>
      <c r="I124" s="1569"/>
      <c r="J124" s="1569"/>
      <c r="K124" s="1569"/>
      <c r="L124" s="1569"/>
      <c r="M124" s="1569"/>
      <c r="N124" s="1569"/>
      <c r="O124" s="1569"/>
      <c r="P124" s="1569"/>
      <c r="Q124" s="1569"/>
      <c r="R124" s="1569"/>
      <c r="S124" s="1569"/>
      <c r="T124" s="1569"/>
      <c r="U124" s="1569"/>
      <c r="V124" s="1569"/>
      <c r="W124" s="1569"/>
      <c r="X124" s="1569"/>
      <c r="Y124" s="1569"/>
      <c r="Z124" s="1569"/>
      <c r="AA124" s="1569"/>
      <c r="AB124" s="1569"/>
      <c r="AC124" s="1569"/>
      <c r="AD124" s="1569"/>
      <c r="AE124" s="1569"/>
      <c r="AF124" s="1569"/>
      <c r="AG124" s="1569"/>
      <c r="AH124" s="1569"/>
      <c r="AI124" s="1569"/>
      <c r="AJ124" s="1569"/>
      <c r="AK124" s="1569"/>
      <c r="AL124" s="1569"/>
      <c r="AM124" s="1569"/>
      <c r="AN124" s="1569"/>
      <c r="AO124" s="1569"/>
      <c r="AP124" s="1569"/>
      <c r="AQ124" s="1569"/>
      <c r="AR124" s="1569"/>
      <c r="AS124" s="1569"/>
      <c r="AT124" s="1569"/>
      <c r="AU124" s="1569"/>
      <c r="AV124" s="1569"/>
      <c r="AW124" s="1569"/>
      <c r="AX124" s="1569"/>
      <c r="AY124" s="1569"/>
      <c r="AZ124" s="1569"/>
      <c r="BA124" s="1569"/>
      <c r="BB124" s="1569"/>
      <c r="BC124" s="1569"/>
      <c r="BD124" s="1569"/>
      <c r="BE124" s="1569"/>
      <c r="BF124" s="1569"/>
      <c r="BG124" s="1569"/>
    </row>
    <row r="125" spans="1:59">
      <c r="A125" s="1569"/>
      <c r="B125" s="1569"/>
      <c r="C125" s="1569"/>
      <c r="D125" s="1569"/>
      <c r="E125" s="1569"/>
      <c r="F125" s="1569"/>
      <c r="G125" s="1569"/>
      <c r="H125" s="1569"/>
      <c r="I125" s="1569"/>
      <c r="J125" s="1569"/>
      <c r="K125" s="1569"/>
      <c r="L125" s="1569"/>
      <c r="M125" s="1569"/>
      <c r="N125" s="1569"/>
      <c r="O125" s="1569"/>
      <c r="P125" s="1569"/>
      <c r="Q125" s="1569"/>
      <c r="R125" s="1569"/>
      <c r="S125" s="1569"/>
      <c r="T125" s="1569"/>
      <c r="U125" s="1569"/>
      <c r="V125" s="1569"/>
      <c r="W125" s="1569"/>
      <c r="X125" s="1569"/>
      <c r="Y125" s="1569"/>
      <c r="Z125" s="1569"/>
      <c r="AA125" s="1569"/>
      <c r="AB125" s="1569"/>
      <c r="AC125" s="1569"/>
      <c r="AD125" s="1569"/>
      <c r="AE125" s="1569"/>
      <c r="AF125" s="1569"/>
      <c r="AG125" s="1569"/>
      <c r="AH125" s="1569"/>
      <c r="AI125" s="1569"/>
      <c r="AJ125" s="1569"/>
      <c r="AK125" s="1569"/>
      <c r="AL125" s="1569"/>
      <c r="AM125" s="1569"/>
      <c r="AN125" s="1569"/>
      <c r="AO125" s="1569"/>
      <c r="AP125" s="1569"/>
      <c r="AQ125" s="1569"/>
      <c r="AR125" s="1569"/>
      <c r="AS125" s="1569"/>
      <c r="AT125" s="1569"/>
      <c r="AU125" s="1569"/>
      <c r="AV125" s="1569"/>
      <c r="AW125" s="1569"/>
      <c r="AX125" s="1569"/>
      <c r="AY125" s="1569"/>
      <c r="AZ125" s="1569"/>
      <c r="BA125" s="1569"/>
      <c r="BB125" s="1569"/>
      <c r="BC125" s="1569"/>
      <c r="BD125" s="1569"/>
      <c r="BE125" s="1569"/>
      <c r="BF125" s="1569"/>
      <c r="BG125" s="1569"/>
    </row>
    <row r="126" spans="1:59">
      <c r="A126" s="1569"/>
      <c r="B126" s="1569"/>
      <c r="C126" s="1569"/>
      <c r="D126" s="1569"/>
      <c r="E126" s="1569"/>
      <c r="F126" s="1569"/>
      <c r="G126" s="1569"/>
      <c r="H126" s="1569"/>
      <c r="I126" s="1569"/>
      <c r="J126" s="1569"/>
      <c r="K126" s="1569"/>
      <c r="L126" s="1569"/>
      <c r="M126" s="1569"/>
      <c r="N126" s="1569"/>
      <c r="O126" s="1569"/>
      <c r="P126" s="1569"/>
      <c r="Q126" s="1569"/>
      <c r="R126" s="1569"/>
      <c r="S126" s="1569"/>
      <c r="T126" s="1569"/>
      <c r="U126" s="1569"/>
      <c r="V126" s="1569"/>
      <c r="W126" s="1569"/>
      <c r="X126" s="1569"/>
      <c r="Y126" s="1569"/>
      <c r="Z126" s="1569"/>
      <c r="AA126" s="1569"/>
      <c r="AB126" s="1569"/>
      <c r="AC126" s="1569"/>
      <c r="AD126" s="1569"/>
      <c r="AE126" s="1569"/>
      <c r="AF126" s="1569"/>
      <c r="AG126" s="1569"/>
      <c r="AH126" s="1569"/>
      <c r="AI126" s="1569"/>
      <c r="AJ126" s="1569"/>
      <c r="AK126" s="1569"/>
      <c r="AL126" s="1569"/>
      <c r="AM126" s="1569"/>
      <c r="AN126" s="1569"/>
      <c r="AO126" s="1569"/>
      <c r="AP126" s="1569"/>
      <c r="AQ126" s="1569"/>
      <c r="AR126" s="1569"/>
      <c r="AS126" s="1569"/>
      <c r="AT126" s="1569"/>
      <c r="AU126" s="1569"/>
      <c r="AV126" s="1569"/>
      <c r="AW126" s="1569"/>
      <c r="AX126" s="1569"/>
      <c r="AY126" s="1569"/>
      <c r="AZ126" s="1569"/>
      <c r="BA126" s="1569"/>
      <c r="BB126" s="1569"/>
      <c r="BC126" s="1569"/>
      <c r="BD126" s="1569"/>
      <c r="BE126" s="1569"/>
      <c r="BF126" s="1569"/>
      <c r="BG126" s="1569"/>
    </row>
    <row r="127" spans="1:59">
      <c r="A127" s="1569"/>
      <c r="B127" s="1569"/>
      <c r="C127" s="1569"/>
      <c r="D127" s="1569"/>
      <c r="E127" s="1569"/>
      <c r="F127" s="1569"/>
      <c r="G127" s="1569"/>
      <c r="H127" s="1569"/>
      <c r="I127" s="1569"/>
      <c r="J127" s="1569"/>
      <c r="K127" s="1569"/>
      <c r="L127" s="1569"/>
      <c r="M127" s="1569"/>
      <c r="N127" s="1569"/>
      <c r="O127" s="1569"/>
      <c r="P127" s="1569"/>
      <c r="Q127" s="1569"/>
      <c r="R127" s="1569"/>
      <c r="S127" s="1569"/>
      <c r="T127" s="1569"/>
      <c r="U127" s="1569"/>
      <c r="V127" s="1569"/>
      <c r="W127" s="1569"/>
      <c r="X127" s="1569"/>
      <c r="Y127" s="1569"/>
      <c r="Z127" s="1569"/>
      <c r="AA127" s="1569"/>
      <c r="AB127" s="1569"/>
      <c r="AC127" s="1569"/>
      <c r="AD127" s="1569"/>
      <c r="AE127" s="1569"/>
      <c r="AF127" s="1569"/>
      <c r="AG127" s="1569"/>
      <c r="AH127" s="1569"/>
      <c r="AI127" s="1569"/>
      <c r="AJ127" s="1569"/>
      <c r="AK127" s="1569"/>
      <c r="AL127" s="1569"/>
      <c r="AM127" s="1569"/>
      <c r="AN127" s="1569"/>
      <c r="AO127" s="1569"/>
      <c r="AP127" s="1569"/>
      <c r="AQ127" s="1569"/>
      <c r="AR127" s="1569"/>
      <c r="AS127" s="1569"/>
      <c r="AT127" s="1569"/>
      <c r="AU127" s="1569"/>
      <c r="AV127" s="1569"/>
      <c r="AW127" s="1569"/>
      <c r="AX127" s="1569"/>
      <c r="AY127" s="1569"/>
      <c r="AZ127" s="1569"/>
      <c r="BA127" s="1569"/>
      <c r="BB127" s="1569"/>
      <c r="BC127" s="1569"/>
      <c r="BD127" s="1569"/>
      <c r="BE127" s="1569"/>
      <c r="BF127" s="1569"/>
      <c r="BG127" s="1569"/>
    </row>
    <row r="128" spans="1:59">
      <c r="A128" s="1569"/>
      <c r="B128" s="1569"/>
      <c r="C128" s="1569"/>
      <c r="D128" s="1569"/>
      <c r="E128" s="1569"/>
      <c r="F128" s="1569"/>
      <c r="G128" s="1569"/>
      <c r="H128" s="1569"/>
      <c r="I128" s="1569"/>
      <c r="J128" s="1569"/>
      <c r="K128" s="1569"/>
      <c r="L128" s="1569"/>
      <c r="M128" s="1569"/>
      <c r="N128" s="1569"/>
      <c r="O128" s="1569"/>
      <c r="P128" s="1569"/>
      <c r="Q128" s="1569"/>
      <c r="R128" s="1569"/>
      <c r="S128" s="1569"/>
      <c r="T128" s="1569"/>
      <c r="U128" s="1569"/>
      <c r="V128" s="1569"/>
      <c r="W128" s="1569"/>
      <c r="X128" s="1569"/>
      <c r="Y128" s="1569"/>
      <c r="Z128" s="1569"/>
      <c r="AA128" s="1569"/>
      <c r="AB128" s="1569"/>
      <c r="AC128" s="1569"/>
      <c r="AD128" s="1569"/>
      <c r="AE128" s="1569"/>
      <c r="AF128" s="1569"/>
      <c r="AG128" s="1569"/>
      <c r="AH128" s="1569"/>
      <c r="AI128" s="1569"/>
      <c r="AJ128" s="1569"/>
      <c r="AK128" s="1569"/>
      <c r="AL128" s="1569"/>
      <c r="AM128" s="1569"/>
      <c r="AN128" s="1569"/>
      <c r="AO128" s="1569"/>
      <c r="AP128" s="1569"/>
      <c r="AQ128" s="1569"/>
      <c r="AR128" s="1569"/>
      <c r="AS128" s="1569"/>
      <c r="AT128" s="1569"/>
      <c r="AU128" s="1569"/>
      <c r="AV128" s="1569"/>
      <c r="AW128" s="1569"/>
      <c r="AX128" s="1569"/>
      <c r="AY128" s="1569"/>
      <c r="AZ128" s="1569"/>
      <c r="BA128" s="1569"/>
      <c r="BB128" s="1569"/>
      <c r="BC128" s="1569"/>
      <c r="BD128" s="1569"/>
      <c r="BE128" s="1569"/>
      <c r="BF128" s="1569"/>
      <c r="BG128" s="1569"/>
    </row>
    <row r="129" spans="1:59">
      <c r="A129" s="1569"/>
      <c r="B129" s="1569"/>
      <c r="C129" s="1569"/>
      <c r="D129" s="1569"/>
      <c r="E129" s="1569"/>
      <c r="F129" s="1569"/>
      <c r="G129" s="1569"/>
      <c r="H129" s="1569"/>
      <c r="I129" s="1569"/>
      <c r="J129" s="1569"/>
      <c r="K129" s="1569"/>
      <c r="L129" s="1569"/>
      <c r="M129" s="1569"/>
      <c r="N129" s="1569"/>
      <c r="O129" s="1569"/>
      <c r="P129" s="1569"/>
      <c r="Q129" s="1569"/>
      <c r="R129" s="1569"/>
      <c r="S129" s="1569"/>
      <c r="T129" s="1569"/>
      <c r="U129" s="1569"/>
      <c r="V129" s="1569"/>
      <c r="W129" s="1569"/>
      <c r="X129" s="1569"/>
      <c r="Y129" s="1569"/>
      <c r="Z129" s="1569"/>
      <c r="AA129" s="1569"/>
      <c r="AB129" s="1569"/>
      <c r="AC129" s="1569"/>
      <c r="AD129" s="1569"/>
      <c r="AE129" s="1569"/>
      <c r="AF129" s="1569"/>
      <c r="AG129" s="1569"/>
      <c r="AH129" s="1569"/>
      <c r="AI129" s="1569"/>
      <c r="AJ129" s="1569"/>
      <c r="AK129" s="1569"/>
      <c r="AL129" s="1569"/>
      <c r="AM129" s="1569"/>
      <c r="AN129" s="1569"/>
      <c r="AO129" s="1569"/>
      <c r="AP129" s="1569"/>
      <c r="AQ129" s="1569"/>
      <c r="AR129" s="1569"/>
      <c r="AS129" s="1569"/>
      <c r="AT129" s="1569"/>
      <c r="AU129" s="1569"/>
      <c r="AV129" s="1569"/>
      <c r="AW129" s="1569"/>
      <c r="AX129" s="1569"/>
      <c r="AY129" s="1569"/>
      <c r="AZ129" s="1569"/>
      <c r="BA129" s="1569"/>
      <c r="BB129" s="1569"/>
      <c r="BC129" s="1569"/>
      <c r="BD129" s="1569"/>
      <c r="BE129" s="1569"/>
      <c r="BF129" s="1569"/>
      <c r="BG129" s="1569"/>
    </row>
    <row r="130" spans="1:59">
      <c r="A130" s="1569"/>
      <c r="B130" s="1569"/>
      <c r="C130" s="1569"/>
      <c r="D130" s="1569"/>
      <c r="E130" s="1569"/>
      <c r="F130" s="1569"/>
      <c r="G130" s="1569"/>
      <c r="H130" s="1569"/>
      <c r="I130" s="1569"/>
      <c r="J130" s="1569"/>
      <c r="K130" s="1569"/>
      <c r="L130" s="1569"/>
      <c r="M130" s="1569"/>
      <c r="N130" s="1569"/>
      <c r="O130" s="1569"/>
      <c r="P130" s="1569"/>
      <c r="Q130" s="1569"/>
      <c r="R130" s="1569"/>
      <c r="S130" s="1569"/>
      <c r="T130" s="1569"/>
      <c r="U130" s="1569"/>
      <c r="V130" s="1569"/>
      <c r="W130" s="1569"/>
      <c r="X130" s="1569"/>
      <c r="Y130" s="1569"/>
      <c r="Z130" s="1569"/>
      <c r="AA130" s="1569"/>
      <c r="AB130" s="1569"/>
      <c r="AC130" s="1569"/>
      <c r="AD130" s="1569"/>
      <c r="AE130" s="1569"/>
      <c r="AF130" s="1569"/>
      <c r="AG130" s="1569"/>
      <c r="AH130" s="1569"/>
      <c r="AI130" s="1569"/>
      <c r="AJ130" s="1569"/>
      <c r="AK130" s="1569"/>
      <c r="AL130" s="1569"/>
      <c r="AM130" s="1569"/>
      <c r="AN130" s="1569"/>
      <c r="AO130" s="1569"/>
      <c r="AP130" s="1569"/>
      <c r="AQ130" s="1569"/>
      <c r="AR130" s="1569"/>
      <c r="AS130" s="1569"/>
      <c r="AT130" s="1569"/>
      <c r="AU130" s="1569"/>
      <c r="AV130" s="1569"/>
      <c r="AW130" s="1569"/>
      <c r="AX130" s="1569"/>
      <c r="AY130" s="1569"/>
      <c r="AZ130" s="1569"/>
      <c r="BA130" s="1569"/>
      <c r="BB130" s="1569"/>
      <c r="BC130" s="1569"/>
      <c r="BD130" s="1569"/>
      <c r="BE130" s="1569"/>
      <c r="BF130" s="1569"/>
      <c r="BG130" s="1569"/>
    </row>
    <row r="131" spans="1:59">
      <c r="A131" s="1569"/>
      <c r="B131" s="1569"/>
      <c r="C131" s="1569"/>
      <c r="D131" s="1569"/>
      <c r="E131" s="1569"/>
      <c r="F131" s="1569"/>
      <c r="G131" s="1569"/>
      <c r="H131" s="1569"/>
      <c r="I131" s="1569"/>
      <c r="J131" s="1569"/>
      <c r="K131" s="1569"/>
      <c r="L131" s="1569"/>
      <c r="M131" s="1569"/>
      <c r="N131" s="1569"/>
      <c r="O131" s="1569"/>
      <c r="P131" s="1569"/>
      <c r="Q131" s="1569"/>
      <c r="R131" s="1569"/>
      <c r="S131" s="1569"/>
      <c r="T131" s="1569"/>
      <c r="U131" s="1569"/>
      <c r="V131" s="1569"/>
      <c r="W131" s="1569"/>
      <c r="X131" s="1569"/>
      <c r="Y131" s="1569"/>
      <c r="Z131" s="1569"/>
      <c r="AA131" s="1569"/>
      <c r="AB131" s="1569"/>
      <c r="AC131" s="1569"/>
      <c r="AD131" s="1569"/>
      <c r="AE131" s="1569"/>
      <c r="AF131" s="1569"/>
      <c r="AG131" s="1569"/>
      <c r="AH131" s="1569"/>
      <c r="AI131" s="1569"/>
      <c r="AJ131" s="1569"/>
      <c r="AK131" s="1569"/>
      <c r="AL131" s="1569"/>
      <c r="AM131" s="1569"/>
      <c r="AN131" s="1569"/>
      <c r="AO131" s="1569"/>
      <c r="AP131" s="1569"/>
      <c r="AQ131" s="1569"/>
      <c r="AR131" s="1569"/>
      <c r="AS131" s="1569"/>
      <c r="AT131" s="1569"/>
      <c r="AU131" s="1569"/>
      <c r="AV131" s="1569"/>
      <c r="AW131" s="1569"/>
      <c r="AX131" s="1569"/>
      <c r="AY131" s="1569"/>
      <c r="AZ131" s="1569"/>
      <c r="BA131" s="1569"/>
      <c r="BB131" s="1569"/>
      <c r="BC131" s="1569"/>
      <c r="BD131" s="1569"/>
      <c r="BE131" s="1569"/>
      <c r="BF131" s="1569"/>
      <c r="BG131" s="1569"/>
    </row>
    <row r="132" spans="1:59">
      <c r="A132" s="1569"/>
      <c r="B132" s="1569"/>
      <c r="C132" s="1569"/>
      <c r="D132" s="1569"/>
      <c r="E132" s="1569"/>
      <c r="F132" s="1569"/>
      <c r="G132" s="1569"/>
      <c r="H132" s="1569"/>
      <c r="I132" s="1569"/>
      <c r="J132" s="1569"/>
      <c r="K132" s="1569"/>
      <c r="L132" s="1569"/>
      <c r="M132" s="1569"/>
      <c r="N132" s="1569"/>
      <c r="O132" s="1569"/>
      <c r="P132" s="1569"/>
      <c r="Q132" s="1569"/>
      <c r="R132" s="1569"/>
      <c r="S132" s="1569"/>
      <c r="T132" s="1569"/>
      <c r="U132" s="1569"/>
      <c r="V132" s="1569"/>
      <c r="W132" s="1569"/>
      <c r="X132" s="1569"/>
      <c r="Y132" s="1569"/>
      <c r="Z132" s="1569"/>
      <c r="AA132" s="1569"/>
      <c r="AB132" s="1569"/>
      <c r="AC132" s="1569"/>
      <c r="AD132" s="1569"/>
      <c r="AE132" s="1569"/>
      <c r="AF132" s="1569"/>
      <c r="AG132" s="1569"/>
      <c r="AH132" s="1569"/>
      <c r="AI132" s="1569"/>
      <c r="AJ132" s="1569"/>
      <c r="AK132" s="1569"/>
      <c r="AL132" s="1569"/>
      <c r="AM132" s="1569"/>
      <c r="AN132" s="1569"/>
      <c r="AO132" s="1569"/>
      <c r="AP132" s="1569"/>
      <c r="AQ132" s="1569"/>
      <c r="AR132" s="1569"/>
      <c r="AS132" s="1569"/>
      <c r="AT132" s="1569"/>
      <c r="AU132" s="1569"/>
      <c r="AV132" s="1569"/>
      <c r="AW132" s="1569"/>
      <c r="AX132" s="1569"/>
      <c r="AY132" s="1569"/>
      <c r="AZ132" s="1569"/>
      <c r="BA132" s="1569"/>
      <c r="BB132" s="1569"/>
      <c r="BC132" s="1569"/>
      <c r="BD132" s="1569"/>
      <c r="BE132" s="1569"/>
      <c r="BF132" s="1569"/>
      <c r="BG132" s="1569"/>
    </row>
    <row r="133" spans="1:59">
      <c r="A133" s="1569"/>
      <c r="B133" s="1569"/>
      <c r="C133" s="1569"/>
      <c r="D133" s="1569"/>
      <c r="E133" s="1569"/>
      <c r="F133" s="1569"/>
      <c r="G133" s="1569"/>
      <c r="H133" s="1569"/>
      <c r="I133" s="1569"/>
      <c r="J133" s="1569"/>
      <c r="K133" s="1569"/>
      <c r="L133" s="1569"/>
      <c r="M133" s="1569"/>
      <c r="N133" s="1569"/>
      <c r="O133" s="1569"/>
      <c r="P133" s="1569"/>
      <c r="Q133" s="1569"/>
      <c r="R133" s="1569"/>
      <c r="S133" s="1569"/>
      <c r="T133" s="1569"/>
      <c r="U133" s="1569"/>
      <c r="V133" s="1569"/>
      <c r="W133" s="1569"/>
      <c r="X133" s="1569"/>
      <c r="Y133" s="1569"/>
      <c r="Z133" s="1569"/>
      <c r="AA133" s="1569"/>
      <c r="AB133" s="1569"/>
      <c r="AC133" s="1569"/>
      <c r="AD133" s="1569"/>
      <c r="AE133" s="1569"/>
      <c r="AF133" s="1569"/>
      <c r="AG133" s="1569"/>
      <c r="AH133" s="1569"/>
      <c r="AI133" s="1569"/>
      <c r="AJ133" s="1569"/>
      <c r="AK133" s="1569"/>
      <c r="AL133" s="1569"/>
      <c r="AM133" s="1569"/>
      <c r="AN133" s="1569"/>
      <c r="AO133" s="1569"/>
      <c r="AP133" s="1569"/>
      <c r="AQ133" s="1569"/>
      <c r="AR133" s="1569"/>
      <c r="AS133" s="1569"/>
      <c r="AT133" s="1569"/>
      <c r="AU133" s="1569"/>
      <c r="AV133" s="1569"/>
      <c r="AW133" s="1569"/>
      <c r="AX133" s="1569"/>
      <c r="AY133" s="1569"/>
      <c r="AZ133" s="1569"/>
      <c r="BA133" s="1569"/>
      <c r="BB133" s="1569"/>
      <c r="BC133" s="1569"/>
      <c r="BD133" s="1569"/>
      <c r="BE133" s="1569"/>
      <c r="BF133" s="1569"/>
      <c r="BG133" s="1569"/>
    </row>
    <row r="134" spans="1:59">
      <c r="A134" s="1569"/>
      <c r="B134" s="1569"/>
      <c r="C134" s="1569"/>
      <c r="D134" s="1569"/>
      <c r="E134" s="1569"/>
      <c r="F134" s="1569"/>
      <c r="G134" s="1569"/>
      <c r="H134" s="1569"/>
      <c r="I134" s="1569"/>
      <c r="J134" s="1569"/>
      <c r="K134" s="1569"/>
      <c r="L134" s="1569"/>
      <c r="M134" s="1569"/>
      <c r="N134" s="1569"/>
      <c r="O134" s="1569"/>
      <c r="P134" s="1569"/>
      <c r="Q134" s="1569"/>
      <c r="R134" s="1569"/>
      <c r="S134" s="1569"/>
      <c r="T134" s="1569"/>
      <c r="U134" s="1569"/>
      <c r="V134" s="1569"/>
      <c r="W134" s="1569"/>
      <c r="X134" s="1569"/>
      <c r="Y134" s="1569"/>
      <c r="Z134" s="1569"/>
      <c r="AA134" s="1569"/>
      <c r="AB134" s="1569"/>
      <c r="AC134" s="1569"/>
      <c r="AD134" s="1569"/>
      <c r="AE134" s="1569"/>
      <c r="AF134" s="1569"/>
      <c r="AG134" s="1569"/>
      <c r="AH134" s="1569"/>
      <c r="AI134" s="1569"/>
      <c r="AJ134" s="1569"/>
      <c r="AK134" s="1569"/>
      <c r="AL134" s="1569"/>
      <c r="AM134" s="1569"/>
      <c r="AN134" s="1569"/>
      <c r="AO134" s="1569"/>
      <c r="AP134" s="1569"/>
      <c r="AQ134" s="1569"/>
      <c r="AR134" s="1569"/>
      <c r="AS134" s="1569"/>
      <c r="AT134" s="1569"/>
      <c r="AU134" s="1569"/>
      <c r="AV134" s="1569"/>
      <c r="AW134" s="1569"/>
      <c r="AX134" s="1569"/>
      <c r="AY134" s="1569"/>
      <c r="AZ134" s="1569"/>
      <c r="BA134" s="1569"/>
      <c r="BB134" s="1569"/>
      <c r="BC134" s="1569"/>
      <c r="BD134" s="1569"/>
      <c r="BE134" s="1569"/>
      <c r="BF134" s="1569"/>
      <c r="BG134" s="1569"/>
    </row>
    <row r="135" spans="1:59">
      <c r="A135" s="1569"/>
      <c r="B135" s="1569"/>
      <c r="C135" s="1569"/>
      <c r="D135" s="1569"/>
      <c r="E135" s="1569"/>
      <c r="F135" s="1569"/>
      <c r="G135" s="1569"/>
      <c r="H135" s="1569"/>
      <c r="I135" s="1569"/>
      <c r="J135" s="1569"/>
      <c r="K135" s="1569"/>
      <c r="L135" s="1569"/>
      <c r="M135" s="1569"/>
      <c r="N135" s="1569"/>
      <c r="O135" s="1569"/>
      <c r="P135" s="1569"/>
      <c r="Q135" s="1569"/>
      <c r="R135" s="1569"/>
      <c r="S135" s="1569"/>
      <c r="T135" s="1569"/>
      <c r="U135" s="1569"/>
      <c r="V135" s="1569"/>
      <c r="W135" s="1569"/>
      <c r="X135" s="1569"/>
      <c r="Y135" s="1569"/>
      <c r="Z135" s="1569"/>
      <c r="AA135" s="1569"/>
      <c r="AB135" s="1569"/>
      <c r="AC135" s="1569"/>
      <c r="AD135" s="1569"/>
      <c r="AE135" s="1569"/>
      <c r="AF135" s="1569"/>
      <c r="AG135" s="1569"/>
      <c r="AH135" s="1569"/>
      <c r="AI135" s="1569"/>
      <c r="AJ135" s="1569"/>
      <c r="AK135" s="1569"/>
      <c r="AL135" s="1569"/>
      <c r="AM135" s="1569"/>
      <c r="AN135" s="1569"/>
      <c r="AO135" s="1569"/>
      <c r="AP135" s="1569"/>
      <c r="AQ135" s="1569"/>
      <c r="AR135" s="1569"/>
      <c r="AS135" s="1569"/>
      <c r="AT135" s="1569"/>
      <c r="AU135" s="1569"/>
      <c r="AV135" s="1569"/>
      <c r="AW135" s="1569"/>
      <c r="AX135" s="1569"/>
      <c r="AY135" s="1569"/>
      <c r="AZ135" s="1569"/>
      <c r="BA135" s="1569"/>
      <c r="BB135" s="1569"/>
      <c r="BC135" s="1569"/>
      <c r="BD135" s="1569"/>
      <c r="BE135" s="1569"/>
      <c r="BF135" s="1569"/>
      <c r="BG135" s="1569"/>
    </row>
    <row r="136" spans="1:59">
      <c r="A136" s="1569"/>
      <c r="B136" s="1569"/>
      <c r="C136" s="1569"/>
      <c r="D136" s="1569"/>
      <c r="E136" s="1569"/>
      <c r="F136" s="1569"/>
      <c r="G136" s="1569"/>
      <c r="H136" s="1569"/>
      <c r="I136" s="1569"/>
      <c r="J136" s="1569"/>
      <c r="K136" s="1569"/>
      <c r="L136" s="1569"/>
      <c r="M136" s="1569"/>
      <c r="N136" s="1569"/>
      <c r="O136" s="1569"/>
      <c r="P136" s="1569"/>
      <c r="Q136" s="1569"/>
      <c r="R136" s="1569"/>
      <c r="S136" s="1569"/>
      <c r="T136" s="1569"/>
      <c r="U136" s="1569"/>
      <c r="V136" s="1569"/>
      <c r="W136" s="1569"/>
      <c r="X136" s="1569"/>
      <c r="Y136" s="1569"/>
      <c r="Z136" s="1569"/>
      <c r="AA136" s="1569"/>
      <c r="AB136" s="1569"/>
      <c r="AC136" s="1569"/>
      <c r="AD136" s="1569"/>
      <c r="AE136" s="1569"/>
      <c r="AF136" s="1569"/>
      <c r="AG136" s="1569"/>
      <c r="AH136" s="1569"/>
      <c r="AI136" s="1569"/>
      <c r="AJ136" s="1569"/>
      <c r="AK136" s="1569"/>
      <c r="AL136" s="1569"/>
      <c r="AM136" s="1569"/>
      <c r="AN136" s="1569"/>
      <c r="AO136" s="1569"/>
      <c r="AP136" s="1569"/>
      <c r="AQ136" s="1569"/>
      <c r="AR136" s="1569"/>
      <c r="AS136" s="1569"/>
      <c r="AT136" s="1569"/>
      <c r="AU136" s="1569"/>
      <c r="AV136" s="1569"/>
      <c r="AW136" s="1569"/>
      <c r="AX136" s="1569"/>
      <c r="AY136" s="1569"/>
      <c r="AZ136" s="1569"/>
      <c r="BA136" s="1569"/>
      <c r="BB136" s="1569"/>
      <c r="BC136" s="1569"/>
      <c r="BD136" s="1569"/>
      <c r="BE136" s="1569"/>
      <c r="BF136" s="1569"/>
      <c r="BG136" s="1569"/>
    </row>
    <row r="137" spans="1:59">
      <c r="A137" s="1569"/>
      <c r="B137" s="1569"/>
      <c r="C137" s="1569"/>
      <c r="D137" s="1569"/>
      <c r="E137" s="1569"/>
      <c r="F137" s="1569"/>
      <c r="G137" s="1569"/>
      <c r="H137" s="1569"/>
      <c r="I137" s="1569"/>
      <c r="J137" s="1569"/>
      <c r="K137" s="1569"/>
      <c r="L137" s="1569"/>
      <c r="M137" s="1569"/>
      <c r="N137" s="1569"/>
      <c r="O137" s="1569"/>
      <c r="P137" s="1569"/>
      <c r="Q137" s="1569"/>
      <c r="R137" s="1569"/>
      <c r="S137" s="1569"/>
      <c r="T137" s="1569"/>
      <c r="U137" s="1569"/>
      <c r="V137" s="1569"/>
      <c r="W137" s="1569"/>
      <c r="X137" s="1569"/>
      <c r="Y137" s="1569"/>
      <c r="Z137" s="1569"/>
      <c r="AA137" s="1569"/>
      <c r="AB137" s="1569"/>
      <c r="AC137" s="1569"/>
      <c r="AD137" s="1569"/>
      <c r="AE137" s="1569"/>
      <c r="AF137" s="1569"/>
      <c r="AG137" s="1569"/>
      <c r="AH137" s="1569"/>
      <c r="AI137" s="1569"/>
      <c r="AJ137" s="1569"/>
      <c r="AK137" s="1569"/>
      <c r="AL137" s="1569"/>
      <c r="AM137" s="1569"/>
      <c r="AN137" s="1569"/>
      <c r="AO137" s="1569"/>
      <c r="AP137" s="1569"/>
      <c r="AQ137" s="1569"/>
      <c r="AR137" s="1569"/>
      <c r="AS137" s="1569"/>
      <c r="AT137" s="1569"/>
      <c r="AU137" s="1569"/>
      <c r="AV137" s="1569"/>
      <c r="AW137" s="1569"/>
      <c r="AX137" s="1569"/>
      <c r="AY137" s="1569"/>
      <c r="AZ137" s="1569"/>
      <c r="BA137" s="1569"/>
      <c r="BB137" s="1569"/>
      <c r="BC137" s="1569"/>
      <c r="BD137" s="1569"/>
      <c r="BE137" s="1569"/>
      <c r="BF137" s="1569"/>
      <c r="BG137" s="1569"/>
    </row>
    <row r="138" spans="1:59">
      <c r="A138" s="1569"/>
      <c r="B138" s="1569"/>
      <c r="C138" s="1569"/>
      <c r="D138" s="1569"/>
      <c r="E138" s="1569"/>
      <c r="F138" s="1569"/>
      <c r="G138" s="1569"/>
      <c r="H138" s="1569"/>
      <c r="I138" s="1569"/>
      <c r="J138" s="1569"/>
      <c r="K138" s="1569"/>
      <c r="L138" s="1569"/>
      <c r="M138" s="1569"/>
      <c r="N138" s="1569"/>
      <c r="O138" s="1569"/>
      <c r="P138" s="1569"/>
      <c r="Q138" s="1569"/>
      <c r="R138" s="1569"/>
      <c r="S138" s="1569"/>
      <c r="T138" s="1569"/>
      <c r="U138" s="1569"/>
      <c r="V138" s="1569"/>
      <c r="W138" s="1569"/>
      <c r="X138" s="1569"/>
      <c r="Y138" s="1569"/>
      <c r="Z138" s="1569"/>
      <c r="AA138" s="1569"/>
      <c r="AB138" s="1569"/>
      <c r="AC138" s="1569"/>
      <c r="AD138" s="1569"/>
      <c r="AE138" s="1569"/>
      <c r="AF138" s="1569"/>
      <c r="AG138" s="1569"/>
      <c r="AH138" s="1569"/>
      <c r="AI138" s="1569"/>
      <c r="AJ138" s="1569"/>
      <c r="AK138" s="1569"/>
      <c r="AL138" s="1569"/>
      <c r="AM138" s="1569"/>
      <c r="AN138" s="1569"/>
      <c r="AO138" s="1569"/>
      <c r="AP138" s="1569"/>
      <c r="AQ138" s="1569"/>
      <c r="AR138" s="1569"/>
      <c r="AS138" s="1569"/>
      <c r="AT138" s="1569"/>
      <c r="AU138" s="1569"/>
      <c r="AV138" s="1569"/>
      <c r="AW138" s="1569"/>
      <c r="AX138" s="1569"/>
      <c r="AY138" s="1569"/>
      <c r="AZ138" s="1569"/>
      <c r="BA138" s="1569"/>
      <c r="BB138" s="1569"/>
      <c r="BC138" s="1569"/>
      <c r="BD138" s="1569"/>
      <c r="BE138" s="1569"/>
      <c r="BF138" s="1569"/>
      <c r="BG138" s="1569"/>
    </row>
    <row r="139" spans="1:59">
      <c r="A139" s="1569"/>
      <c r="B139" s="1569"/>
      <c r="C139" s="1569"/>
      <c r="D139" s="1569"/>
      <c r="E139" s="1569"/>
      <c r="F139" s="1569"/>
      <c r="G139" s="1569"/>
      <c r="H139" s="1569"/>
      <c r="I139" s="1569"/>
      <c r="J139" s="1569"/>
      <c r="K139" s="1569"/>
      <c r="L139" s="1569"/>
      <c r="M139" s="1569"/>
      <c r="N139" s="1569"/>
      <c r="O139" s="1569"/>
      <c r="P139" s="1569"/>
      <c r="Q139" s="1569"/>
      <c r="R139" s="1569"/>
      <c r="S139" s="1569"/>
      <c r="T139" s="1569"/>
      <c r="U139" s="1569"/>
      <c r="V139" s="1569"/>
      <c r="W139" s="1569"/>
      <c r="X139" s="1569"/>
      <c r="Y139" s="1569"/>
      <c r="Z139" s="1569"/>
      <c r="AA139" s="1569"/>
      <c r="AB139" s="1569"/>
      <c r="AC139" s="1569"/>
      <c r="AD139" s="1569"/>
      <c r="AE139" s="1569"/>
      <c r="AF139" s="1569"/>
      <c r="AG139" s="1569"/>
      <c r="AH139" s="1569"/>
      <c r="AI139" s="1569"/>
      <c r="AJ139" s="1569"/>
      <c r="AK139" s="1569"/>
      <c r="AL139" s="1569"/>
      <c r="AM139" s="1569"/>
      <c r="AN139" s="1569"/>
      <c r="AO139" s="1569"/>
      <c r="AP139" s="1569"/>
      <c r="AQ139" s="1569"/>
      <c r="AR139" s="1569"/>
      <c r="AS139" s="1569"/>
      <c r="AT139" s="1569"/>
      <c r="AU139" s="1569"/>
      <c r="AV139" s="1569"/>
      <c r="AW139" s="1569"/>
      <c r="AX139" s="1569"/>
      <c r="AY139" s="1569"/>
      <c r="AZ139" s="1569"/>
      <c r="BA139" s="1569"/>
      <c r="BB139" s="1569"/>
      <c r="BC139" s="1569"/>
      <c r="BD139" s="1569"/>
      <c r="BE139" s="1569"/>
      <c r="BF139" s="1569"/>
      <c r="BG139" s="1569"/>
    </row>
    <row r="140" spans="1:59">
      <c r="A140" s="1569"/>
      <c r="B140" s="1569"/>
      <c r="C140" s="1569"/>
      <c r="D140" s="1569"/>
      <c r="E140" s="1569"/>
      <c r="F140" s="1569"/>
      <c r="G140" s="1569"/>
      <c r="H140" s="1569"/>
      <c r="I140" s="1569"/>
      <c r="J140" s="1569"/>
      <c r="K140" s="1569"/>
      <c r="L140" s="1569"/>
      <c r="M140" s="1569"/>
      <c r="N140" s="1569"/>
      <c r="O140" s="1569"/>
      <c r="P140" s="1569"/>
      <c r="Q140" s="1569"/>
      <c r="R140" s="1569"/>
      <c r="S140" s="1569"/>
      <c r="T140" s="1569"/>
      <c r="U140" s="1569"/>
      <c r="V140" s="1569"/>
      <c r="W140" s="1569"/>
      <c r="X140" s="1569"/>
      <c r="Y140" s="1569"/>
      <c r="Z140" s="1569"/>
      <c r="AA140" s="1569"/>
      <c r="AB140" s="1569"/>
      <c r="AC140" s="1569"/>
      <c r="AD140" s="1569"/>
      <c r="AE140" s="1569"/>
      <c r="AF140" s="1569"/>
      <c r="AG140" s="1569"/>
      <c r="AH140" s="1569"/>
      <c r="AI140" s="1569"/>
      <c r="AJ140" s="1569"/>
      <c r="AK140" s="1569"/>
      <c r="AL140" s="1569"/>
      <c r="AM140" s="1569"/>
      <c r="AN140" s="1569"/>
      <c r="AO140" s="1569"/>
      <c r="AP140" s="1569"/>
      <c r="AQ140" s="1569"/>
      <c r="AR140" s="1569"/>
      <c r="AS140" s="1569"/>
      <c r="AT140" s="1569"/>
      <c r="AU140" s="1569"/>
      <c r="AV140" s="1569"/>
      <c r="AW140" s="1569"/>
      <c r="AX140" s="1569"/>
      <c r="AY140" s="1569"/>
      <c r="AZ140" s="1569"/>
      <c r="BA140" s="1569"/>
      <c r="BB140" s="1569"/>
      <c r="BC140" s="1569"/>
      <c r="BD140" s="1569"/>
      <c r="BE140" s="1569"/>
      <c r="BF140" s="1569"/>
      <c r="BG140" s="1569"/>
    </row>
    <row r="141" spans="1:59">
      <c r="A141" s="1569"/>
      <c r="B141" s="1569"/>
      <c r="C141" s="1569"/>
      <c r="D141" s="1569"/>
      <c r="E141" s="1569"/>
      <c r="F141" s="1569"/>
      <c r="G141" s="1569"/>
      <c r="H141" s="1569"/>
      <c r="I141" s="1569"/>
      <c r="J141" s="1569"/>
      <c r="K141" s="1569"/>
      <c r="L141" s="1569"/>
      <c r="M141" s="1569"/>
      <c r="N141" s="1569"/>
      <c r="O141" s="1569"/>
      <c r="P141" s="1569"/>
      <c r="Q141" s="1569"/>
      <c r="R141" s="1569"/>
      <c r="S141" s="1569"/>
      <c r="T141" s="1569"/>
      <c r="U141" s="1569"/>
      <c r="V141" s="1569"/>
      <c r="W141" s="1569"/>
      <c r="X141" s="1569"/>
      <c r="Y141" s="1569"/>
      <c r="Z141" s="1569"/>
      <c r="AA141" s="1569"/>
      <c r="AB141" s="1569"/>
      <c r="AC141" s="1569"/>
      <c r="AD141" s="1569"/>
      <c r="AE141" s="1569"/>
      <c r="AF141" s="1569"/>
      <c r="AG141" s="1569"/>
      <c r="AH141" s="1569"/>
      <c r="AI141" s="1569"/>
      <c r="AJ141" s="1569"/>
      <c r="AK141" s="1569"/>
      <c r="AL141" s="1569"/>
      <c r="AM141" s="1569"/>
      <c r="AN141" s="1569"/>
      <c r="AO141" s="1569"/>
      <c r="AP141" s="1569"/>
      <c r="AQ141" s="1569"/>
      <c r="AR141" s="1569"/>
      <c r="AS141" s="1569"/>
      <c r="AT141" s="1569"/>
      <c r="AU141" s="1569"/>
      <c r="AV141" s="1569"/>
      <c r="AW141" s="1569"/>
      <c r="AX141" s="1569"/>
      <c r="AY141" s="1569"/>
      <c r="AZ141" s="1569"/>
      <c r="BA141" s="1569"/>
      <c r="BB141" s="1569"/>
      <c r="BC141" s="1569"/>
      <c r="BD141" s="1569"/>
      <c r="BE141" s="1569"/>
      <c r="BF141" s="1569"/>
      <c r="BG141" s="1569"/>
    </row>
    <row r="142" spans="1:59">
      <c r="A142" s="1569"/>
      <c r="B142" s="1569"/>
      <c r="C142" s="1569"/>
      <c r="D142" s="1569"/>
      <c r="E142" s="1569"/>
      <c r="F142" s="1569"/>
      <c r="G142" s="1569"/>
      <c r="H142" s="1569"/>
      <c r="I142" s="1569"/>
      <c r="J142" s="1569"/>
      <c r="K142" s="1569"/>
      <c r="L142" s="1569"/>
      <c r="M142" s="1569"/>
      <c r="N142" s="1569"/>
      <c r="O142" s="1569"/>
      <c r="P142" s="1569"/>
      <c r="Q142" s="1569"/>
      <c r="R142" s="1569"/>
      <c r="S142" s="1569"/>
      <c r="T142" s="1569"/>
      <c r="U142" s="1569"/>
      <c r="V142" s="1569"/>
      <c r="W142" s="1569"/>
      <c r="X142" s="1569"/>
      <c r="Y142" s="1569"/>
      <c r="Z142" s="1569"/>
      <c r="AA142" s="1569"/>
      <c r="AB142" s="1569"/>
      <c r="AC142" s="1569"/>
      <c r="AD142" s="1569"/>
      <c r="AE142" s="1569"/>
      <c r="AF142" s="1569"/>
      <c r="AG142" s="1569"/>
      <c r="AH142" s="1569"/>
      <c r="AI142" s="1569"/>
      <c r="AJ142" s="1569"/>
      <c r="AK142" s="1569"/>
      <c r="AL142" s="1569"/>
      <c r="AM142" s="1569"/>
      <c r="AN142" s="1569"/>
      <c r="AO142" s="1569"/>
      <c r="AP142" s="1569"/>
      <c r="AQ142" s="1569"/>
      <c r="AR142" s="1569"/>
      <c r="AS142" s="1569"/>
      <c r="AT142" s="1569"/>
      <c r="AU142" s="1569"/>
      <c r="AV142" s="1569"/>
      <c r="AW142" s="1569"/>
      <c r="AX142" s="1569"/>
      <c r="AY142" s="1569"/>
      <c r="AZ142" s="1569"/>
      <c r="BA142" s="1569"/>
      <c r="BB142" s="1569"/>
      <c r="BC142" s="1569"/>
      <c r="BD142" s="1569"/>
      <c r="BE142" s="1569"/>
      <c r="BF142" s="1569"/>
      <c r="BG142" s="1569"/>
    </row>
    <row r="143" spans="1:59">
      <c r="A143" s="1569"/>
      <c r="B143" s="1569"/>
      <c r="C143" s="1569"/>
      <c r="D143" s="1569"/>
      <c r="E143" s="1569"/>
      <c r="F143" s="1569"/>
      <c r="G143" s="1569"/>
      <c r="H143" s="1569"/>
      <c r="I143" s="1569"/>
      <c r="J143" s="1569"/>
      <c r="K143" s="1569"/>
      <c r="L143" s="1569"/>
      <c r="M143" s="1569"/>
      <c r="N143" s="1569"/>
      <c r="O143" s="1569"/>
      <c r="P143" s="1569"/>
      <c r="Q143" s="1569"/>
      <c r="R143" s="1569"/>
      <c r="S143" s="1569"/>
      <c r="T143" s="1569"/>
      <c r="U143" s="1569"/>
      <c r="V143" s="1569"/>
      <c r="W143" s="1569"/>
      <c r="X143" s="1569"/>
      <c r="Y143" s="1569"/>
      <c r="Z143" s="1569"/>
      <c r="AA143" s="1569"/>
      <c r="AB143" s="1569"/>
      <c r="AC143" s="1569"/>
      <c r="AD143" s="1569"/>
      <c r="AE143" s="1569"/>
      <c r="AF143" s="1569"/>
      <c r="AG143" s="1569"/>
      <c r="AH143" s="1569"/>
      <c r="AI143" s="1569"/>
      <c r="AJ143" s="1569"/>
      <c r="AK143" s="1569"/>
      <c r="AL143" s="1569"/>
      <c r="AM143" s="1569"/>
      <c r="AN143" s="1569"/>
      <c r="AO143" s="1569"/>
      <c r="AP143" s="1569"/>
      <c r="AQ143" s="1569"/>
      <c r="AR143" s="1569"/>
      <c r="AS143" s="1569"/>
      <c r="AT143" s="1569"/>
      <c r="AU143" s="1569"/>
      <c r="AV143" s="1569"/>
      <c r="AW143" s="1569"/>
      <c r="AX143" s="1569"/>
      <c r="AY143" s="1569"/>
      <c r="AZ143" s="1569"/>
      <c r="BA143" s="1569"/>
      <c r="BB143" s="1569"/>
      <c r="BC143" s="1569"/>
      <c r="BD143" s="1569"/>
      <c r="BE143" s="1569"/>
      <c r="BF143" s="1569"/>
      <c r="BG143" s="1569"/>
    </row>
    <row r="144" spans="1:59">
      <c r="A144" s="1569"/>
      <c r="B144" s="1569"/>
      <c r="C144" s="1569"/>
      <c r="D144" s="1569"/>
      <c r="E144" s="1569"/>
      <c r="F144" s="1569"/>
      <c r="G144" s="1569"/>
      <c r="H144" s="1569"/>
      <c r="I144" s="1569"/>
      <c r="J144" s="1569"/>
      <c r="K144" s="1569"/>
      <c r="L144" s="1569"/>
      <c r="M144" s="1569"/>
      <c r="N144" s="1569"/>
      <c r="O144" s="1569"/>
      <c r="P144" s="1569"/>
      <c r="Q144" s="1569"/>
      <c r="R144" s="1569"/>
      <c r="S144" s="1569"/>
      <c r="T144" s="1569"/>
      <c r="U144" s="1569"/>
      <c r="V144" s="1569"/>
      <c r="W144" s="1569"/>
      <c r="X144" s="1569"/>
      <c r="Y144" s="1569"/>
      <c r="Z144" s="1569"/>
      <c r="AA144" s="1569"/>
      <c r="AB144" s="1569"/>
      <c r="AC144" s="1569"/>
      <c r="AD144" s="1569"/>
      <c r="AE144" s="1569"/>
      <c r="AF144" s="1569"/>
      <c r="AG144" s="1569"/>
      <c r="AH144" s="1569"/>
      <c r="AI144" s="1569"/>
      <c r="AJ144" s="1569"/>
      <c r="AK144" s="1569"/>
      <c r="AL144" s="1569"/>
      <c r="AM144" s="1569"/>
      <c r="AN144" s="1569"/>
      <c r="AO144" s="1569"/>
      <c r="AP144" s="1569"/>
      <c r="AQ144" s="1569"/>
      <c r="AR144" s="1569"/>
      <c r="AS144" s="1569"/>
      <c r="AT144" s="1569"/>
      <c r="AU144" s="1569"/>
      <c r="AV144" s="1569"/>
      <c r="AW144" s="1569"/>
      <c r="AX144" s="1569"/>
      <c r="AY144" s="1569"/>
      <c r="AZ144" s="1569"/>
      <c r="BA144" s="1569"/>
      <c r="BB144" s="1569"/>
      <c r="BC144" s="1569"/>
      <c r="BD144" s="1569"/>
      <c r="BE144" s="1569"/>
      <c r="BF144" s="1569"/>
      <c r="BG144" s="1569"/>
    </row>
    <row r="145" spans="1:59">
      <c r="A145" s="1569"/>
      <c r="B145" s="1569"/>
      <c r="C145" s="1569"/>
      <c r="D145" s="1569"/>
      <c r="E145" s="1569"/>
      <c r="F145" s="1569"/>
      <c r="G145" s="1569"/>
      <c r="H145" s="1569"/>
      <c r="I145" s="1569"/>
      <c r="J145" s="1569"/>
      <c r="K145" s="1569"/>
      <c r="L145" s="1569"/>
      <c r="M145" s="1569"/>
      <c r="N145" s="1569"/>
      <c r="O145" s="1569"/>
      <c r="P145" s="1569"/>
      <c r="Q145" s="1569"/>
      <c r="R145" s="1569"/>
      <c r="S145" s="1569"/>
      <c r="T145" s="1569"/>
      <c r="U145" s="1569"/>
      <c r="V145" s="1569"/>
      <c r="W145" s="1569"/>
      <c r="X145" s="1569"/>
      <c r="Y145" s="1569"/>
      <c r="Z145" s="1569"/>
      <c r="AA145" s="1569"/>
      <c r="AB145" s="1569"/>
      <c r="AC145" s="1569"/>
      <c r="AD145" s="1569"/>
      <c r="AE145" s="1569"/>
      <c r="AF145" s="1569"/>
      <c r="AG145" s="1569"/>
      <c r="AH145" s="1569"/>
      <c r="AI145" s="1569"/>
      <c r="AJ145" s="1569"/>
      <c r="AK145" s="1569"/>
      <c r="AL145" s="1569"/>
      <c r="AM145" s="1569"/>
      <c r="AN145" s="1569"/>
      <c r="AO145" s="1569"/>
      <c r="AP145" s="1569"/>
      <c r="AQ145" s="1569"/>
      <c r="AR145" s="1569"/>
      <c r="AS145" s="1569"/>
      <c r="AT145" s="1569"/>
      <c r="AU145" s="1569"/>
      <c r="AV145" s="1569"/>
      <c r="AW145" s="1569"/>
      <c r="AX145" s="1569"/>
      <c r="AY145" s="1569"/>
      <c r="AZ145" s="1569"/>
      <c r="BA145" s="1569"/>
      <c r="BB145" s="1569"/>
      <c r="BC145" s="1569"/>
      <c r="BD145" s="1569"/>
      <c r="BE145" s="1569"/>
      <c r="BF145" s="1569"/>
      <c r="BG145" s="1569"/>
    </row>
    <row r="146" spans="1:59">
      <c r="A146" s="1569"/>
      <c r="B146" s="1569"/>
      <c r="C146" s="1569"/>
      <c r="D146" s="1569"/>
      <c r="E146" s="1569"/>
      <c r="F146" s="1569"/>
      <c r="G146" s="1569"/>
      <c r="H146" s="1569"/>
      <c r="I146" s="1569"/>
      <c r="J146" s="1569"/>
      <c r="K146" s="1569"/>
      <c r="L146" s="1569"/>
      <c r="M146" s="1569"/>
      <c r="N146" s="1569"/>
      <c r="O146" s="1569"/>
      <c r="P146" s="1569"/>
      <c r="Q146" s="1569"/>
      <c r="R146" s="1569"/>
      <c r="S146" s="1569"/>
      <c r="T146" s="1569"/>
      <c r="U146" s="1569"/>
      <c r="V146" s="1569"/>
      <c r="W146" s="1569"/>
      <c r="X146" s="1569"/>
      <c r="Y146" s="1569"/>
      <c r="Z146" s="1569"/>
      <c r="AA146" s="1569"/>
      <c r="AB146" s="1569"/>
      <c r="AC146" s="1569"/>
      <c r="AD146" s="1569"/>
      <c r="AE146" s="1569"/>
      <c r="AF146" s="1569"/>
      <c r="AG146" s="1569"/>
      <c r="AH146" s="1569"/>
      <c r="AI146" s="1569"/>
      <c r="AJ146" s="1569"/>
      <c r="AK146" s="1569"/>
      <c r="AL146" s="1569"/>
      <c r="AM146" s="1569"/>
      <c r="AN146" s="1569"/>
      <c r="AO146" s="1569"/>
      <c r="AP146" s="1569"/>
      <c r="AQ146" s="1569"/>
      <c r="AR146" s="1569"/>
      <c r="AS146" s="1569"/>
      <c r="AT146" s="1569"/>
      <c r="AU146" s="1569"/>
      <c r="AV146" s="1569"/>
      <c r="AW146" s="1569"/>
      <c r="AX146" s="1569"/>
      <c r="AY146" s="1569"/>
      <c r="AZ146" s="1569"/>
      <c r="BA146" s="1569"/>
      <c r="BB146" s="1569"/>
      <c r="BC146" s="1569"/>
      <c r="BD146" s="1569"/>
      <c r="BE146" s="1569"/>
      <c r="BF146" s="1569"/>
      <c r="BG146" s="1569"/>
    </row>
    <row r="147" spans="1:59">
      <c r="A147" s="1569"/>
      <c r="B147" s="1569"/>
      <c r="C147" s="1569"/>
      <c r="D147" s="1569"/>
      <c r="E147" s="1569"/>
      <c r="F147" s="1569"/>
      <c r="G147" s="1569"/>
      <c r="H147" s="1569"/>
      <c r="I147" s="1569"/>
      <c r="J147" s="1569"/>
      <c r="K147" s="1569"/>
      <c r="L147" s="1569"/>
      <c r="M147" s="1569"/>
      <c r="N147" s="1569"/>
      <c r="O147" s="1569"/>
      <c r="P147" s="1569"/>
      <c r="Q147" s="1569"/>
      <c r="R147" s="1569"/>
      <c r="S147" s="1569"/>
      <c r="T147" s="1569"/>
      <c r="U147" s="1569"/>
      <c r="V147" s="1569"/>
      <c r="W147" s="1569"/>
      <c r="X147" s="1569"/>
      <c r="Y147" s="1569"/>
      <c r="Z147" s="1569"/>
      <c r="AA147" s="1569"/>
      <c r="AB147" s="1569"/>
      <c r="AC147" s="1569"/>
      <c r="AD147" s="1569"/>
      <c r="AE147" s="1569"/>
      <c r="AF147" s="1569"/>
      <c r="AG147" s="1569"/>
      <c r="AH147" s="1569"/>
      <c r="AI147" s="1569"/>
      <c r="AJ147" s="1569"/>
      <c r="AK147" s="1569"/>
      <c r="AL147" s="1569"/>
      <c r="AM147" s="1569"/>
      <c r="AN147" s="1569"/>
      <c r="AO147" s="1569"/>
      <c r="AP147" s="1569"/>
      <c r="AQ147" s="1569"/>
      <c r="AR147" s="1569"/>
      <c r="AS147" s="1569"/>
      <c r="AT147" s="1569"/>
      <c r="AU147" s="1569"/>
      <c r="AV147" s="1569"/>
      <c r="AW147" s="1569"/>
      <c r="AX147" s="1569"/>
      <c r="AY147" s="1569"/>
      <c r="AZ147" s="1569"/>
      <c r="BA147" s="1569"/>
      <c r="BB147" s="1569"/>
      <c r="BC147" s="1569"/>
      <c r="BD147" s="1569"/>
      <c r="BE147" s="1569"/>
      <c r="BF147" s="1569"/>
      <c r="BG147" s="1569"/>
    </row>
    <row r="148" spans="1:59">
      <c r="A148" s="1569"/>
      <c r="B148" s="1569"/>
      <c r="C148" s="1569"/>
      <c r="D148" s="1569"/>
      <c r="E148" s="1569"/>
      <c r="F148" s="1569"/>
      <c r="G148" s="1569"/>
      <c r="H148" s="1569"/>
      <c r="I148" s="1569"/>
      <c r="J148" s="1569"/>
      <c r="K148" s="1569"/>
      <c r="L148" s="1569"/>
      <c r="M148" s="1569"/>
      <c r="N148" s="1569"/>
      <c r="O148" s="1569"/>
      <c r="P148" s="1569"/>
      <c r="Q148" s="1569"/>
      <c r="R148" s="1569"/>
      <c r="S148" s="1569"/>
      <c r="T148" s="1569"/>
      <c r="U148" s="1569"/>
      <c r="V148" s="1569"/>
      <c r="W148" s="1569"/>
      <c r="X148" s="1569"/>
      <c r="Y148" s="1569"/>
      <c r="Z148" s="1569"/>
      <c r="AA148" s="1569"/>
      <c r="AB148" s="1569"/>
      <c r="AC148" s="1569"/>
      <c r="AD148" s="1569"/>
      <c r="AE148" s="1569"/>
      <c r="AF148" s="1569"/>
      <c r="AG148" s="1569"/>
      <c r="AH148" s="1569"/>
      <c r="AI148" s="1569"/>
      <c r="AJ148" s="1569"/>
      <c r="AK148" s="1569"/>
      <c r="AL148" s="1569"/>
      <c r="AM148" s="1569"/>
      <c r="AN148" s="1569"/>
      <c r="AO148" s="1569"/>
      <c r="AP148" s="1569"/>
      <c r="AQ148" s="1569"/>
      <c r="AR148" s="1569"/>
      <c r="AS148" s="1569"/>
      <c r="AT148" s="1569"/>
      <c r="AU148" s="1569"/>
      <c r="AV148" s="1569"/>
      <c r="AW148" s="1569"/>
      <c r="AX148" s="1569"/>
      <c r="AY148" s="1569"/>
      <c r="AZ148" s="1569"/>
      <c r="BA148" s="1569"/>
      <c r="BB148" s="1569"/>
      <c r="BC148" s="1569"/>
      <c r="BD148" s="1569"/>
      <c r="BE148" s="1569"/>
      <c r="BF148" s="1569"/>
      <c r="BG148" s="1569"/>
    </row>
    <row r="149" spans="1:59">
      <c r="A149" s="1569"/>
      <c r="B149" s="1569"/>
      <c r="C149" s="1569"/>
      <c r="D149" s="1569"/>
      <c r="E149" s="1569"/>
      <c r="F149" s="1569"/>
      <c r="G149" s="1569"/>
      <c r="H149" s="1569"/>
      <c r="I149" s="1569"/>
      <c r="J149" s="1569"/>
      <c r="K149" s="1569"/>
      <c r="L149" s="1569"/>
      <c r="M149" s="1569"/>
      <c r="N149" s="1569"/>
      <c r="O149" s="1569"/>
      <c r="P149" s="1569"/>
      <c r="Q149" s="1569"/>
      <c r="R149" s="1569"/>
      <c r="S149" s="1569"/>
      <c r="T149" s="1569"/>
      <c r="U149" s="1569"/>
      <c r="V149" s="1569"/>
      <c r="W149" s="1569"/>
      <c r="X149" s="1569"/>
      <c r="Y149" s="1569"/>
      <c r="Z149" s="1569"/>
      <c r="AA149" s="1569"/>
      <c r="AB149" s="1569"/>
      <c r="AC149" s="1569"/>
      <c r="AD149" s="1569"/>
      <c r="AE149" s="1569"/>
      <c r="AF149" s="1569"/>
      <c r="AG149" s="1569"/>
      <c r="AH149" s="1569"/>
      <c r="AI149" s="1569"/>
      <c r="AJ149" s="1569"/>
      <c r="AK149" s="1569"/>
      <c r="AL149" s="1569"/>
      <c r="AM149" s="1569"/>
      <c r="AN149" s="1569"/>
      <c r="AO149" s="1569"/>
      <c r="AP149" s="1569"/>
      <c r="AQ149" s="1569"/>
      <c r="AR149" s="1569"/>
      <c r="AS149" s="1569"/>
      <c r="AT149" s="1569"/>
      <c r="AU149" s="1569"/>
      <c r="AV149" s="1569"/>
      <c r="AW149" s="1569"/>
      <c r="AX149" s="1569"/>
      <c r="AY149" s="1569"/>
      <c r="AZ149" s="1569"/>
      <c r="BA149" s="1569"/>
      <c r="BB149" s="1569"/>
      <c r="BC149" s="1569"/>
      <c r="BD149" s="1569"/>
      <c r="BE149" s="1569"/>
      <c r="BF149" s="1569"/>
      <c r="BG149" s="1569"/>
    </row>
    <row r="150" spans="1:59">
      <c r="A150" s="1569"/>
      <c r="B150" s="1569"/>
      <c r="C150" s="1569"/>
      <c r="D150" s="1569"/>
      <c r="E150" s="1569"/>
      <c r="F150" s="1569"/>
      <c r="G150" s="1569"/>
      <c r="H150" s="1569"/>
      <c r="I150" s="1569"/>
      <c r="J150" s="1569"/>
      <c r="K150" s="1569"/>
      <c r="L150" s="1569"/>
      <c r="M150" s="1569"/>
      <c r="N150" s="1569"/>
      <c r="O150" s="1569"/>
      <c r="P150" s="1569"/>
      <c r="Q150" s="1569"/>
      <c r="R150" s="1569"/>
      <c r="S150" s="1569"/>
      <c r="T150" s="1569"/>
      <c r="U150" s="1569"/>
      <c r="V150" s="1569"/>
      <c r="W150" s="1569"/>
      <c r="X150" s="1569"/>
      <c r="Y150" s="1569"/>
      <c r="Z150" s="1569"/>
      <c r="AA150" s="1569"/>
      <c r="AB150" s="1569"/>
      <c r="AC150" s="1569"/>
      <c r="AD150" s="1569"/>
      <c r="AE150" s="1569"/>
      <c r="AF150" s="1569"/>
      <c r="AG150" s="1569"/>
      <c r="AH150" s="1569"/>
      <c r="AI150" s="1569"/>
      <c r="AJ150" s="1569"/>
      <c r="AK150" s="1569"/>
      <c r="AL150" s="1569"/>
      <c r="AM150" s="1569"/>
      <c r="AN150" s="1569"/>
      <c r="AO150" s="1569"/>
      <c r="AP150" s="1569"/>
      <c r="AQ150" s="1569"/>
      <c r="AR150" s="1569"/>
      <c r="AS150" s="1569"/>
      <c r="AT150" s="1569"/>
      <c r="AU150" s="1569"/>
      <c r="AV150" s="1569"/>
      <c r="AW150" s="1569"/>
      <c r="AX150" s="1569"/>
      <c r="AY150" s="1569"/>
      <c r="AZ150" s="1569"/>
      <c r="BA150" s="1569"/>
      <c r="BB150" s="1569"/>
      <c r="BC150" s="1569"/>
      <c r="BD150" s="1569"/>
      <c r="BE150" s="1569"/>
      <c r="BF150" s="1569"/>
      <c r="BG150" s="1569"/>
    </row>
    <row r="151" spans="1:59">
      <c r="A151" s="1569"/>
      <c r="B151" s="1569"/>
      <c r="C151" s="1569"/>
      <c r="D151" s="1569"/>
      <c r="E151" s="1569"/>
      <c r="F151" s="1569"/>
      <c r="G151" s="1569"/>
      <c r="H151" s="1569"/>
      <c r="I151" s="1569"/>
      <c r="J151" s="1569"/>
      <c r="K151" s="1569"/>
      <c r="L151" s="1569"/>
      <c r="M151" s="1569"/>
      <c r="N151" s="1569"/>
      <c r="O151" s="1569"/>
      <c r="P151" s="1569"/>
      <c r="Q151" s="1569"/>
      <c r="R151" s="1569"/>
      <c r="S151" s="1569"/>
      <c r="T151" s="1569"/>
      <c r="U151" s="1569"/>
      <c r="V151" s="1569"/>
      <c r="W151" s="1569"/>
      <c r="X151" s="1569"/>
      <c r="Y151" s="1569"/>
      <c r="Z151" s="1569"/>
      <c r="AA151" s="1569"/>
      <c r="AB151" s="1569"/>
      <c r="AC151" s="1569"/>
      <c r="AD151" s="1569"/>
      <c r="AE151" s="1569"/>
      <c r="AF151" s="1569"/>
      <c r="AG151" s="1569"/>
      <c r="AH151" s="1569"/>
      <c r="AI151" s="1569"/>
      <c r="AJ151" s="1569"/>
      <c r="AK151" s="1569"/>
      <c r="AL151" s="1569"/>
      <c r="AM151" s="1569"/>
      <c r="AN151" s="1569"/>
      <c r="AO151" s="1569"/>
      <c r="AP151" s="1569"/>
      <c r="AQ151" s="1569"/>
      <c r="AR151" s="1569"/>
      <c r="AS151" s="1569"/>
      <c r="AT151" s="1569"/>
      <c r="AU151" s="1569"/>
      <c r="AV151" s="1569"/>
      <c r="AW151" s="1569"/>
      <c r="AX151" s="1569"/>
      <c r="AY151" s="1569"/>
      <c r="AZ151" s="1569"/>
      <c r="BA151" s="1569"/>
      <c r="BB151" s="1569"/>
      <c r="BC151" s="1569"/>
      <c r="BD151" s="1569"/>
      <c r="BE151" s="1569"/>
      <c r="BF151" s="1569"/>
      <c r="BG151" s="1569"/>
    </row>
    <row r="152" spans="1:59">
      <c r="A152" s="1569"/>
      <c r="B152" s="1569"/>
      <c r="C152" s="1569"/>
      <c r="D152" s="1569"/>
      <c r="E152" s="1569"/>
      <c r="F152" s="1569"/>
      <c r="G152" s="1569"/>
      <c r="H152" s="1569"/>
      <c r="I152" s="1569"/>
      <c r="J152" s="1569"/>
      <c r="K152" s="1569"/>
      <c r="L152" s="1569"/>
      <c r="M152" s="1569"/>
      <c r="N152" s="1569"/>
      <c r="O152" s="1569"/>
      <c r="P152" s="1569"/>
      <c r="Q152" s="1569"/>
      <c r="R152" s="1569"/>
      <c r="S152" s="1569"/>
      <c r="T152" s="1569"/>
      <c r="U152" s="1569"/>
      <c r="V152" s="1569"/>
      <c r="W152" s="1569"/>
      <c r="X152" s="1569"/>
      <c r="Y152" s="1569"/>
      <c r="Z152" s="1569"/>
      <c r="AA152" s="1569"/>
      <c r="AB152" s="1569"/>
      <c r="AC152" s="1569"/>
      <c r="AD152" s="1569"/>
      <c r="AE152" s="1569"/>
      <c r="AF152" s="1569"/>
      <c r="AG152" s="1569"/>
      <c r="AH152" s="1569"/>
      <c r="AI152" s="1569"/>
      <c r="AJ152" s="1569"/>
      <c r="AK152" s="1569"/>
      <c r="AL152" s="1569"/>
      <c r="AM152" s="1569"/>
      <c r="AN152" s="1569"/>
      <c r="AO152" s="1569"/>
      <c r="AP152" s="1569"/>
      <c r="AQ152" s="1569"/>
      <c r="AR152" s="1569"/>
      <c r="AS152" s="1569"/>
      <c r="AT152" s="1569"/>
      <c r="AU152" s="1569"/>
      <c r="AV152" s="1569"/>
      <c r="AW152" s="1569"/>
      <c r="AX152" s="1569"/>
      <c r="AY152" s="1569"/>
      <c r="AZ152" s="1569"/>
      <c r="BA152" s="1569"/>
      <c r="BB152" s="1569"/>
      <c r="BC152" s="1569"/>
      <c r="BD152" s="1569"/>
      <c r="BE152" s="1569"/>
      <c r="BF152" s="1569"/>
      <c r="BG152" s="1569"/>
    </row>
    <row r="153" spans="1:59">
      <c r="A153" s="1569"/>
      <c r="B153" s="1569"/>
      <c r="C153" s="1569"/>
      <c r="D153" s="1569"/>
      <c r="E153" s="1569"/>
      <c r="F153" s="1569"/>
      <c r="G153" s="1569"/>
      <c r="H153" s="1569"/>
      <c r="I153" s="1569"/>
      <c r="J153" s="1569"/>
      <c r="K153" s="1569"/>
      <c r="L153" s="1569"/>
      <c r="M153" s="1569"/>
      <c r="N153" s="1569"/>
      <c r="O153" s="1569"/>
      <c r="P153" s="1569"/>
      <c r="Q153" s="1569"/>
      <c r="R153" s="1569"/>
      <c r="S153" s="1569"/>
      <c r="T153" s="1569"/>
      <c r="U153" s="1569"/>
      <c r="V153" s="1569"/>
      <c r="W153" s="1569"/>
      <c r="X153" s="1569"/>
      <c r="Y153" s="1569"/>
      <c r="Z153" s="1569"/>
      <c r="AA153" s="1569"/>
      <c r="AB153" s="1569"/>
      <c r="AC153" s="1569"/>
      <c r="AD153" s="1569"/>
      <c r="AE153" s="1569"/>
      <c r="AF153" s="1569"/>
      <c r="AG153" s="1569"/>
      <c r="AH153" s="1569"/>
      <c r="AI153" s="1569"/>
      <c r="AJ153" s="1569"/>
      <c r="AK153" s="1569"/>
      <c r="AL153" s="1569"/>
      <c r="AM153" s="1569"/>
      <c r="AN153" s="1569"/>
      <c r="AO153" s="1569"/>
      <c r="AP153" s="1569"/>
      <c r="AQ153" s="1569"/>
      <c r="AR153" s="1569"/>
      <c r="AS153" s="1569"/>
      <c r="AT153" s="1569"/>
      <c r="AU153" s="1569"/>
      <c r="AV153" s="1569"/>
      <c r="AW153" s="1569"/>
      <c r="AX153" s="1569"/>
      <c r="AY153" s="1569"/>
      <c r="AZ153" s="1569"/>
      <c r="BA153" s="1569"/>
      <c r="BB153" s="1569"/>
      <c r="BC153" s="1569"/>
      <c r="BD153" s="1569"/>
      <c r="BE153" s="1569"/>
      <c r="BF153" s="1569"/>
      <c r="BG153" s="1569"/>
    </row>
    <row r="154" spans="1:59">
      <c r="A154" s="1569"/>
      <c r="B154" s="1569"/>
      <c r="C154" s="1569"/>
      <c r="D154" s="1569"/>
      <c r="E154" s="1569"/>
      <c r="F154" s="1569"/>
      <c r="G154" s="1569"/>
      <c r="H154" s="1569"/>
      <c r="I154" s="1569"/>
      <c r="J154" s="1569"/>
      <c r="K154" s="1569"/>
      <c r="L154" s="1569"/>
      <c r="M154" s="1569"/>
      <c r="N154" s="1569"/>
      <c r="O154" s="1569"/>
      <c r="P154" s="1569"/>
      <c r="Q154" s="1569"/>
      <c r="R154" s="1569"/>
      <c r="S154" s="1569"/>
      <c r="T154" s="1569"/>
      <c r="U154" s="1569"/>
      <c r="V154" s="1569"/>
      <c r="W154" s="1569"/>
      <c r="X154" s="1569"/>
      <c r="Y154" s="1569"/>
      <c r="Z154" s="1569"/>
      <c r="AA154" s="1569"/>
      <c r="AB154" s="1569"/>
      <c r="AC154" s="1569"/>
      <c r="AD154" s="1569"/>
      <c r="AE154" s="1569"/>
      <c r="AF154" s="1569"/>
      <c r="AG154" s="1569"/>
      <c r="AH154" s="1569"/>
      <c r="AI154" s="1569"/>
      <c r="AJ154" s="1569"/>
      <c r="AK154" s="1569"/>
      <c r="AL154" s="1569"/>
      <c r="AM154" s="1569"/>
      <c r="AN154" s="1569"/>
      <c r="AO154" s="1569"/>
      <c r="AP154" s="1569"/>
      <c r="AQ154" s="1569"/>
      <c r="AR154" s="1569"/>
      <c r="AS154" s="1569"/>
      <c r="AT154" s="1569"/>
      <c r="AU154" s="1569"/>
      <c r="AV154" s="1569"/>
      <c r="AW154" s="1569"/>
      <c r="AX154" s="1569"/>
      <c r="AY154" s="1569"/>
      <c r="AZ154" s="1569"/>
      <c r="BA154" s="1569"/>
      <c r="BB154" s="1569"/>
      <c r="BC154" s="1569"/>
      <c r="BD154" s="1569"/>
      <c r="BE154" s="1569"/>
      <c r="BF154" s="1569"/>
      <c r="BG154" s="1569"/>
    </row>
    <row r="155" spans="1:59">
      <c r="A155" s="1569"/>
      <c r="B155" s="1569"/>
      <c r="C155" s="1569"/>
      <c r="D155" s="1569"/>
      <c r="E155" s="1569"/>
      <c r="F155" s="1569"/>
      <c r="G155" s="1569"/>
      <c r="H155" s="1569"/>
      <c r="I155" s="1569"/>
      <c r="J155" s="1569"/>
      <c r="K155" s="1569"/>
      <c r="L155" s="1569"/>
      <c r="M155" s="1569"/>
      <c r="N155" s="1569"/>
      <c r="O155" s="1569"/>
      <c r="P155" s="1569"/>
      <c r="Q155" s="1569"/>
      <c r="R155" s="1569"/>
      <c r="S155" s="1569"/>
      <c r="T155" s="1569"/>
      <c r="U155" s="1569"/>
      <c r="V155" s="1569"/>
      <c r="W155" s="1569"/>
      <c r="X155" s="1569"/>
      <c r="Y155" s="1569"/>
      <c r="Z155" s="1569"/>
      <c r="AA155" s="1569"/>
      <c r="AB155" s="1569"/>
      <c r="AC155" s="1569"/>
      <c r="AD155" s="1569"/>
      <c r="AE155" s="1569"/>
      <c r="AF155" s="1569"/>
      <c r="AG155" s="1569"/>
      <c r="AH155" s="1569"/>
      <c r="AI155" s="1569"/>
      <c r="AJ155" s="1569"/>
      <c r="AK155" s="1569"/>
      <c r="AL155" s="1569"/>
      <c r="AM155" s="1569"/>
      <c r="AN155" s="1569"/>
      <c r="AO155" s="1569"/>
      <c r="AP155" s="1569"/>
      <c r="AQ155" s="1569"/>
      <c r="AR155" s="1569"/>
      <c r="AS155" s="1569"/>
      <c r="AT155" s="1569"/>
      <c r="AU155" s="1569"/>
      <c r="AV155" s="1569"/>
      <c r="AW155" s="1569"/>
      <c r="AX155" s="1569"/>
      <c r="AY155" s="1569"/>
      <c r="AZ155" s="1569"/>
      <c r="BA155" s="1569"/>
      <c r="BB155" s="1569"/>
      <c r="BC155" s="1569"/>
      <c r="BD155" s="1569"/>
      <c r="BE155" s="1569"/>
      <c r="BF155" s="1569"/>
      <c r="BG155" s="1569"/>
    </row>
    <row r="156" spans="1:59">
      <c r="A156" s="1569"/>
      <c r="B156" s="1569"/>
      <c r="C156" s="1569"/>
      <c r="D156" s="1569"/>
      <c r="E156" s="1569"/>
      <c r="F156" s="1569"/>
      <c r="G156" s="1569"/>
      <c r="H156" s="1569"/>
      <c r="I156" s="1569"/>
      <c r="J156" s="1569"/>
      <c r="K156" s="1569"/>
      <c r="L156" s="1569"/>
      <c r="M156" s="1569"/>
      <c r="N156" s="1569"/>
      <c r="O156" s="1569"/>
      <c r="P156" s="1569"/>
      <c r="Q156" s="1569"/>
      <c r="R156" s="1569"/>
      <c r="S156" s="1569"/>
      <c r="T156" s="1569"/>
      <c r="U156" s="1569"/>
      <c r="V156" s="1569"/>
      <c r="W156" s="1569"/>
      <c r="X156" s="1569"/>
      <c r="Y156" s="1569"/>
      <c r="Z156" s="1569"/>
      <c r="AA156" s="1569"/>
      <c r="AB156" s="1569"/>
      <c r="AC156" s="1569"/>
      <c r="AD156" s="1569"/>
      <c r="AE156" s="1569"/>
      <c r="AF156" s="1569"/>
      <c r="AG156" s="1569"/>
      <c r="AH156" s="1569"/>
      <c r="AI156" s="1569"/>
      <c r="AJ156" s="1569"/>
      <c r="AK156" s="1569"/>
      <c r="AL156" s="1569"/>
      <c r="AM156" s="1569"/>
      <c r="AN156" s="1569"/>
      <c r="AO156" s="1569"/>
      <c r="AP156" s="1569"/>
      <c r="AQ156" s="1569"/>
      <c r="AR156" s="1569"/>
      <c r="AS156" s="1569"/>
      <c r="AT156" s="1569"/>
      <c r="AU156" s="1569"/>
      <c r="AV156" s="1569"/>
      <c r="AW156" s="1569"/>
      <c r="AX156" s="1569"/>
      <c r="AY156" s="1569"/>
      <c r="AZ156" s="1569"/>
      <c r="BA156" s="1569"/>
      <c r="BB156" s="1569"/>
      <c r="BC156" s="1569"/>
      <c r="BD156" s="1569"/>
      <c r="BE156" s="1569"/>
      <c r="BF156" s="1569"/>
      <c r="BG156" s="1569"/>
    </row>
    <row r="157" spans="1:59">
      <c r="A157" s="1569"/>
      <c r="B157" s="1569"/>
      <c r="C157" s="1569"/>
      <c r="D157" s="1569"/>
      <c r="E157" s="1569"/>
      <c r="F157" s="1569"/>
      <c r="G157" s="1569"/>
      <c r="H157" s="1569"/>
      <c r="I157" s="1569"/>
      <c r="J157" s="1569"/>
      <c r="K157" s="1569"/>
      <c r="L157" s="1569"/>
      <c r="M157" s="1569"/>
      <c r="N157" s="1569"/>
      <c r="O157" s="1569"/>
      <c r="P157" s="1569"/>
      <c r="Q157" s="1569"/>
      <c r="R157" s="1569"/>
      <c r="S157" s="1569"/>
      <c r="T157" s="1569"/>
      <c r="U157" s="1569"/>
      <c r="V157" s="1569"/>
      <c r="W157" s="1569"/>
      <c r="X157" s="1569"/>
      <c r="Y157" s="1569"/>
      <c r="Z157" s="1569"/>
      <c r="AA157" s="1569"/>
      <c r="AB157" s="1569"/>
      <c r="AC157" s="1569"/>
      <c r="AD157" s="1569"/>
      <c r="AE157" s="1569"/>
      <c r="AF157" s="1569"/>
      <c r="AG157" s="1569"/>
      <c r="AH157" s="1569"/>
      <c r="AI157" s="1569"/>
      <c r="AJ157" s="1569"/>
      <c r="AK157" s="1569"/>
      <c r="AL157" s="1569"/>
      <c r="AM157" s="1569"/>
      <c r="AN157" s="1569"/>
      <c r="AO157" s="1569"/>
      <c r="AP157" s="1569"/>
      <c r="AQ157" s="1569"/>
      <c r="AR157" s="1569"/>
      <c r="AS157" s="1569"/>
      <c r="AT157" s="1569"/>
      <c r="AU157" s="1569"/>
      <c r="AV157" s="1569"/>
      <c r="AW157" s="1569"/>
      <c r="AX157" s="1569"/>
      <c r="AY157" s="1569"/>
      <c r="AZ157" s="1569"/>
      <c r="BA157" s="1569"/>
      <c r="BB157" s="1569"/>
      <c r="BC157" s="1569"/>
      <c r="BD157" s="1569"/>
      <c r="BE157" s="1569"/>
      <c r="BF157" s="1569"/>
      <c r="BG157" s="1569"/>
    </row>
    <row r="158" spans="1:59">
      <c r="A158" s="1569"/>
      <c r="B158" s="1569"/>
      <c r="C158" s="1569"/>
      <c r="D158" s="1569"/>
      <c r="E158" s="1569"/>
      <c r="F158" s="1569"/>
      <c r="G158" s="1569"/>
      <c r="H158" s="1569"/>
      <c r="I158" s="1569"/>
      <c r="J158" s="1569"/>
      <c r="K158" s="1569"/>
      <c r="L158" s="1569"/>
      <c r="M158" s="1569"/>
      <c r="N158" s="1569"/>
      <c r="O158" s="1569"/>
      <c r="P158" s="1569"/>
      <c r="Q158" s="1569"/>
      <c r="R158" s="1569"/>
      <c r="S158" s="1569"/>
      <c r="T158" s="1569"/>
      <c r="U158" s="1569"/>
      <c r="V158" s="1569"/>
      <c r="W158" s="1569"/>
      <c r="X158" s="1569"/>
      <c r="Y158" s="1569"/>
      <c r="Z158" s="1569"/>
      <c r="AA158" s="1569"/>
      <c r="AB158" s="1569"/>
      <c r="AC158" s="1569"/>
      <c r="AD158" s="1569"/>
      <c r="AE158" s="1569"/>
      <c r="AF158" s="1569"/>
      <c r="AG158" s="1569"/>
      <c r="AH158" s="1569"/>
      <c r="AI158" s="1569"/>
      <c r="AJ158" s="1569"/>
      <c r="AK158" s="1569"/>
      <c r="AL158" s="1569"/>
      <c r="AM158" s="1569"/>
      <c r="AN158" s="1569"/>
      <c r="AO158" s="1569"/>
      <c r="AP158" s="1569"/>
      <c r="AQ158" s="1569"/>
      <c r="AR158" s="1569"/>
      <c r="AS158" s="1569"/>
      <c r="AT158" s="1569"/>
      <c r="AU158" s="1569"/>
      <c r="AV158" s="1569"/>
      <c r="AW158" s="1569"/>
      <c r="AX158" s="1569"/>
      <c r="AY158" s="1569"/>
      <c r="AZ158" s="1569"/>
      <c r="BA158" s="1569"/>
      <c r="BB158" s="1569"/>
      <c r="BC158" s="1569"/>
      <c r="BD158" s="1569"/>
      <c r="BE158" s="1569"/>
      <c r="BF158" s="1569"/>
      <c r="BG158" s="1569"/>
    </row>
    <row r="159" spans="1:59">
      <c r="A159" s="1569"/>
      <c r="B159" s="1569"/>
      <c r="C159" s="1569"/>
      <c r="D159" s="1569"/>
      <c r="E159" s="1569"/>
      <c r="F159" s="1569"/>
      <c r="G159" s="1569"/>
      <c r="H159" s="1569"/>
      <c r="I159" s="1569"/>
      <c r="J159" s="1569"/>
      <c r="K159" s="1569"/>
      <c r="L159" s="1569"/>
      <c r="M159" s="1569"/>
      <c r="N159" s="1569"/>
      <c r="O159" s="1569"/>
      <c r="P159" s="1569"/>
      <c r="Q159" s="1569"/>
      <c r="R159" s="1569"/>
      <c r="S159" s="1569"/>
      <c r="T159" s="1569"/>
      <c r="U159" s="1569"/>
      <c r="V159" s="1569"/>
      <c r="W159" s="1569"/>
      <c r="X159" s="1569"/>
      <c r="Y159" s="1569"/>
      <c r="Z159" s="1569"/>
      <c r="AA159" s="1569"/>
      <c r="AB159" s="1569"/>
      <c r="AC159" s="1569"/>
      <c r="AD159" s="1569"/>
      <c r="AE159" s="1569"/>
      <c r="AF159" s="1569"/>
      <c r="AG159" s="1569"/>
      <c r="AH159" s="1569"/>
      <c r="AI159" s="1569"/>
      <c r="AJ159" s="1569"/>
      <c r="AK159" s="1569"/>
      <c r="AL159" s="1569"/>
      <c r="AM159" s="1569"/>
      <c r="AN159" s="1569"/>
      <c r="AO159" s="1569"/>
      <c r="AP159" s="1569"/>
      <c r="AQ159" s="1569"/>
      <c r="AR159" s="1569"/>
      <c r="AS159" s="1569"/>
      <c r="AT159" s="1569"/>
      <c r="AU159" s="1569"/>
      <c r="AV159" s="1569"/>
      <c r="AW159" s="1569"/>
      <c r="AX159" s="1569"/>
      <c r="AY159" s="1569"/>
      <c r="AZ159" s="1569"/>
      <c r="BA159" s="1569"/>
      <c r="BB159" s="1569"/>
      <c r="BC159" s="1569"/>
      <c r="BD159" s="1569"/>
      <c r="BE159" s="1569"/>
      <c r="BF159" s="1569"/>
      <c r="BG159" s="1569"/>
    </row>
    <row r="160" spans="1:59">
      <c r="A160" s="1569"/>
      <c r="B160" s="1569"/>
      <c r="C160" s="1569"/>
      <c r="D160" s="1569"/>
      <c r="E160" s="1569"/>
      <c r="F160" s="1569"/>
      <c r="G160" s="1569"/>
      <c r="H160" s="1569"/>
      <c r="I160" s="1569"/>
      <c r="J160" s="1569"/>
      <c r="K160" s="1569"/>
      <c r="L160" s="1569"/>
      <c r="M160" s="1569"/>
      <c r="N160" s="1569"/>
      <c r="O160" s="1569"/>
      <c r="P160" s="1569"/>
      <c r="Q160" s="1569"/>
      <c r="R160" s="1569"/>
      <c r="S160" s="1569"/>
      <c r="T160" s="1569"/>
      <c r="U160" s="1569"/>
      <c r="V160" s="1569"/>
      <c r="W160" s="1569"/>
      <c r="X160" s="1569"/>
      <c r="Y160" s="1569"/>
      <c r="Z160" s="1569"/>
      <c r="AA160" s="1569"/>
      <c r="AB160" s="1569"/>
      <c r="AC160" s="1569"/>
      <c r="AD160" s="1569"/>
      <c r="AE160" s="1569"/>
      <c r="AF160" s="1569"/>
      <c r="AG160" s="1569"/>
      <c r="AH160" s="1569"/>
      <c r="AI160" s="1569"/>
      <c r="AJ160" s="1569"/>
      <c r="AK160" s="1569"/>
      <c r="AL160" s="1569"/>
      <c r="AM160" s="1569"/>
      <c r="AN160" s="1569"/>
      <c r="AO160" s="1569"/>
      <c r="AP160" s="1569"/>
      <c r="AQ160" s="1569"/>
      <c r="AR160" s="1569"/>
      <c r="AS160" s="1569"/>
      <c r="AT160" s="1569"/>
      <c r="AU160" s="1569"/>
      <c r="AV160" s="1569"/>
      <c r="AW160" s="1569"/>
      <c r="AX160" s="1569"/>
      <c r="AY160" s="1569"/>
      <c r="AZ160" s="1569"/>
      <c r="BA160" s="1569"/>
      <c r="BB160" s="1569"/>
      <c r="BC160" s="1569"/>
      <c r="BD160" s="1569"/>
      <c r="BE160" s="1569"/>
      <c r="BF160" s="1569"/>
      <c r="BG160" s="1569"/>
    </row>
    <row r="161" spans="1:59">
      <c r="A161" s="1569"/>
      <c r="B161" s="1569"/>
      <c r="C161" s="1569"/>
      <c r="D161" s="1569"/>
      <c r="E161" s="1569"/>
      <c r="F161" s="1569"/>
      <c r="G161" s="1569"/>
      <c r="H161" s="1569"/>
      <c r="I161" s="1569"/>
      <c r="J161" s="1569"/>
      <c r="K161" s="1569"/>
      <c r="L161" s="1569"/>
      <c r="M161" s="1569"/>
      <c r="N161" s="1569"/>
      <c r="O161" s="1569"/>
      <c r="P161" s="1569"/>
      <c r="Q161" s="1569"/>
      <c r="R161" s="1569"/>
      <c r="S161" s="1569"/>
      <c r="T161" s="1569"/>
      <c r="U161" s="1569"/>
      <c r="V161" s="1569"/>
      <c r="W161" s="1569"/>
      <c r="X161" s="1569"/>
      <c r="Y161" s="1569"/>
      <c r="Z161" s="1569"/>
      <c r="AA161" s="1569"/>
      <c r="AB161" s="1569"/>
      <c r="AC161" s="1569"/>
      <c r="AD161" s="1569"/>
      <c r="AE161" s="1569"/>
      <c r="AF161" s="1569"/>
      <c r="AG161" s="1569"/>
      <c r="AH161" s="1569"/>
      <c r="AI161" s="1569"/>
      <c r="AJ161" s="1569"/>
      <c r="AK161" s="1569"/>
      <c r="AL161" s="1569"/>
      <c r="AM161" s="1569"/>
      <c r="AN161" s="1569"/>
      <c r="AO161" s="1569"/>
      <c r="AP161" s="1569"/>
      <c r="AQ161" s="1569"/>
      <c r="AR161" s="1569"/>
      <c r="AS161" s="1569"/>
      <c r="AT161" s="1569"/>
      <c r="AU161" s="1569"/>
      <c r="AV161" s="1569"/>
      <c r="AW161" s="1569"/>
      <c r="AX161" s="1569"/>
      <c r="AY161" s="1569"/>
      <c r="AZ161" s="1569"/>
      <c r="BA161" s="1569"/>
      <c r="BB161" s="1569"/>
      <c r="BC161" s="1569"/>
      <c r="BD161" s="1569"/>
      <c r="BE161" s="1569"/>
      <c r="BF161" s="1569"/>
      <c r="BG161" s="1569"/>
    </row>
    <row r="162" spans="1:59">
      <c r="A162" s="1569"/>
      <c r="B162" s="1569"/>
      <c r="C162" s="1569"/>
      <c r="D162" s="1569"/>
      <c r="E162" s="1569"/>
      <c r="F162" s="1569"/>
      <c r="G162" s="1569"/>
      <c r="H162" s="1569"/>
      <c r="I162" s="1569"/>
      <c r="J162" s="1569"/>
      <c r="K162" s="1569"/>
      <c r="L162" s="1569"/>
      <c r="M162" s="1569"/>
      <c r="N162" s="1569"/>
      <c r="O162" s="1569"/>
      <c r="P162" s="1569"/>
      <c r="Q162" s="1569"/>
      <c r="R162" s="1569"/>
      <c r="S162" s="1569"/>
      <c r="T162" s="1569"/>
      <c r="U162" s="1569"/>
      <c r="V162" s="1569"/>
      <c r="W162" s="1569"/>
      <c r="X162" s="1569"/>
      <c r="Y162" s="1569"/>
      <c r="Z162" s="1569"/>
      <c r="AA162" s="1569"/>
      <c r="AB162" s="1569"/>
      <c r="AC162" s="1569"/>
      <c r="AD162" s="1569"/>
      <c r="AE162" s="1569"/>
      <c r="AF162" s="1569"/>
      <c r="AG162" s="1569"/>
      <c r="AH162" s="1569"/>
      <c r="AI162" s="1569"/>
      <c r="AJ162" s="1569"/>
      <c r="AK162" s="1569"/>
      <c r="AL162" s="1569"/>
      <c r="AM162" s="1569"/>
      <c r="AN162" s="1569"/>
      <c r="AO162" s="1569"/>
      <c r="AP162" s="1569"/>
      <c r="AQ162" s="1569"/>
      <c r="AR162" s="1569"/>
      <c r="AS162" s="1569"/>
      <c r="AT162" s="1569"/>
      <c r="AU162" s="1569"/>
      <c r="AV162" s="1569"/>
      <c r="AW162" s="1569"/>
      <c r="AX162" s="1569"/>
      <c r="AY162" s="1569"/>
      <c r="AZ162" s="1569"/>
      <c r="BA162" s="1569"/>
      <c r="BB162" s="1569"/>
      <c r="BC162" s="1569"/>
      <c r="BD162" s="1569"/>
      <c r="BE162" s="1569"/>
      <c r="BF162" s="1569"/>
      <c r="BG162" s="1569"/>
    </row>
    <row r="163" spans="1:59">
      <c r="A163" s="1569"/>
      <c r="B163" s="1569"/>
      <c r="C163" s="1569"/>
      <c r="D163" s="1569"/>
      <c r="E163" s="1569"/>
      <c r="F163" s="1569"/>
      <c r="G163" s="1569"/>
      <c r="H163" s="1569"/>
      <c r="I163" s="1569"/>
      <c r="J163" s="1569"/>
      <c r="K163" s="1569"/>
      <c r="L163" s="1569"/>
      <c r="M163" s="1569"/>
      <c r="N163" s="1569"/>
      <c r="O163" s="1569"/>
      <c r="P163" s="1569"/>
      <c r="Q163" s="1569"/>
      <c r="R163" s="1569"/>
      <c r="S163" s="1569"/>
      <c r="T163" s="1569"/>
      <c r="U163" s="1569"/>
      <c r="V163" s="1569"/>
      <c r="W163" s="1569"/>
      <c r="X163" s="1569"/>
      <c r="Y163" s="1569"/>
      <c r="Z163" s="1569"/>
      <c r="AA163" s="1569"/>
      <c r="AB163" s="1569"/>
      <c r="AC163" s="1569"/>
      <c r="AD163" s="1569"/>
      <c r="AE163" s="1569"/>
      <c r="AF163" s="1569"/>
      <c r="AG163" s="1569"/>
      <c r="AH163" s="1569"/>
      <c r="AI163" s="1569"/>
      <c r="AJ163" s="1569"/>
      <c r="AK163" s="1569"/>
      <c r="AL163" s="1569"/>
      <c r="AM163" s="1569"/>
      <c r="AN163" s="1569"/>
      <c r="AO163" s="1569"/>
      <c r="AP163" s="1569"/>
      <c r="AQ163" s="1569"/>
      <c r="AR163" s="1569"/>
      <c r="AS163" s="1569"/>
      <c r="AT163" s="1569"/>
      <c r="AU163" s="1569"/>
      <c r="AV163" s="1569"/>
      <c r="AW163" s="1569"/>
      <c r="AX163" s="1569"/>
      <c r="AY163" s="1569"/>
      <c r="AZ163" s="1569"/>
      <c r="BA163" s="1569"/>
      <c r="BB163" s="1569"/>
      <c r="BC163" s="1569"/>
      <c r="BD163" s="1569"/>
      <c r="BE163" s="1569"/>
      <c r="BF163" s="1569"/>
      <c r="BG163" s="1569"/>
    </row>
    <row r="164" spans="1:59">
      <c r="A164" s="1569"/>
      <c r="B164" s="1569"/>
      <c r="C164" s="1569"/>
      <c r="D164" s="1569"/>
      <c r="E164" s="1569"/>
      <c r="F164" s="1569"/>
      <c r="G164" s="1569"/>
      <c r="H164" s="1569"/>
      <c r="I164" s="1569"/>
      <c r="J164" s="1569"/>
      <c r="K164" s="1569"/>
      <c r="L164" s="1569"/>
      <c r="M164" s="1569"/>
      <c r="N164" s="1569"/>
      <c r="O164" s="1569"/>
      <c r="P164" s="1569"/>
      <c r="Q164" s="1569"/>
      <c r="R164" s="1569"/>
      <c r="S164" s="1569"/>
      <c r="T164" s="1569"/>
      <c r="U164" s="1569"/>
      <c r="V164" s="1569"/>
      <c r="W164" s="1569"/>
      <c r="X164" s="1569"/>
      <c r="Y164" s="1569"/>
      <c r="Z164" s="1569"/>
      <c r="AA164" s="1569"/>
      <c r="AB164" s="1569"/>
      <c r="AC164" s="1569"/>
      <c r="AD164" s="1569"/>
      <c r="AE164" s="1569"/>
      <c r="AF164" s="1569"/>
      <c r="AG164" s="1569"/>
      <c r="AH164" s="1569"/>
      <c r="AI164" s="1569"/>
      <c r="AJ164" s="1569"/>
      <c r="AK164" s="1569"/>
      <c r="AL164" s="1569"/>
      <c r="AM164" s="1569"/>
      <c r="AN164" s="1569"/>
      <c r="AO164" s="1569"/>
      <c r="AP164" s="1569"/>
      <c r="AQ164" s="1569"/>
      <c r="AR164" s="1569"/>
      <c r="AS164" s="1569"/>
      <c r="AT164" s="1569"/>
      <c r="AU164" s="1569"/>
      <c r="AV164" s="1569"/>
      <c r="AW164" s="1569"/>
      <c r="AX164" s="1569"/>
      <c r="AY164" s="1569"/>
      <c r="AZ164" s="1569"/>
      <c r="BA164" s="1569"/>
      <c r="BB164" s="1569"/>
      <c r="BC164" s="1569"/>
      <c r="BD164" s="1569"/>
      <c r="BE164" s="1569"/>
      <c r="BF164" s="1569"/>
      <c r="BG164" s="1569"/>
    </row>
    <row r="165" spans="1:59">
      <c r="A165" s="1569"/>
      <c r="B165" s="1569"/>
      <c r="C165" s="1569"/>
      <c r="D165" s="1569"/>
      <c r="E165" s="1569"/>
      <c r="F165" s="1569"/>
      <c r="G165" s="1569"/>
      <c r="H165" s="1569"/>
      <c r="I165" s="1569"/>
      <c r="J165" s="1569"/>
      <c r="K165" s="1569"/>
      <c r="L165" s="1569"/>
      <c r="M165" s="1569"/>
      <c r="N165" s="1569"/>
      <c r="O165" s="1569"/>
      <c r="P165" s="1569"/>
      <c r="Q165" s="1569"/>
      <c r="R165" s="1569"/>
      <c r="S165" s="1569"/>
      <c r="T165" s="1569"/>
      <c r="U165" s="1569"/>
      <c r="V165" s="1569"/>
      <c r="W165" s="1569"/>
      <c r="X165" s="1569"/>
      <c r="Y165" s="1569"/>
      <c r="Z165" s="1569"/>
      <c r="AA165" s="1569"/>
      <c r="AB165" s="1569"/>
      <c r="AC165" s="1569"/>
      <c r="AD165" s="1569"/>
      <c r="AE165" s="1569"/>
      <c r="AF165" s="1569"/>
      <c r="AG165" s="1569"/>
      <c r="AH165" s="1569"/>
      <c r="AI165" s="1569"/>
      <c r="AJ165" s="1569"/>
      <c r="AK165" s="1569"/>
      <c r="AL165" s="1569"/>
      <c r="AM165" s="1569"/>
      <c r="AN165" s="1569"/>
      <c r="AO165" s="1569"/>
      <c r="AP165" s="1569"/>
      <c r="AQ165" s="1569"/>
      <c r="AR165" s="1569"/>
      <c r="AS165" s="1569"/>
      <c r="AT165" s="1569"/>
      <c r="AU165" s="1569"/>
      <c r="AV165" s="1569"/>
      <c r="AW165" s="1569"/>
      <c r="AX165" s="1569"/>
      <c r="AY165" s="1569"/>
      <c r="AZ165" s="1569"/>
      <c r="BA165" s="1569"/>
      <c r="BB165" s="1569"/>
      <c r="BC165" s="1569"/>
      <c r="BD165" s="1569"/>
      <c r="BE165" s="1569"/>
      <c r="BF165" s="1569"/>
      <c r="BG165" s="1569"/>
    </row>
    <row r="166" spans="1:59">
      <c r="A166" s="1569"/>
      <c r="B166" s="1569"/>
      <c r="C166" s="1569"/>
      <c r="D166" s="1569"/>
      <c r="E166" s="1569"/>
      <c r="F166" s="1569"/>
      <c r="G166" s="1569"/>
      <c r="H166" s="1569"/>
      <c r="I166" s="1569"/>
      <c r="J166" s="1569"/>
      <c r="K166" s="1569"/>
      <c r="L166" s="1569"/>
      <c r="M166" s="1569"/>
      <c r="N166" s="1569"/>
      <c r="O166" s="1569"/>
      <c r="P166" s="1569"/>
      <c r="Q166" s="1569"/>
      <c r="R166" s="1569"/>
      <c r="S166" s="1569"/>
      <c r="T166" s="1569"/>
      <c r="U166" s="1569"/>
      <c r="V166" s="1569"/>
      <c r="W166" s="1569"/>
      <c r="X166" s="1569"/>
      <c r="Y166" s="1569"/>
      <c r="Z166" s="1569"/>
      <c r="AA166" s="1569"/>
      <c r="AB166" s="1569"/>
      <c r="AC166" s="1569"/>
      <c r="AD166" s="1569"/>
      <c r="AE166" s="1569"/>
      <c r="AF166" s="1569"/>
      <c r="AG166" s="1569"/>
      <c r="AH166" s="1569"/>
      <c r="AI166" s="1569"/>
      <c r="AJ166" s="1569"/>
      <c r="AK166" s="1569"/>
      <c r="AL166" s="1569"/>
      <c r="AM166" s="1569"/>
      <c r="AN166" s="1569"/>
      <c r="AO166" s="1569"/>
      <c r="AP166" s="1569"/>
      <c r="AQ166" s="1569"/>
      <c r="AR166" s="1569"/>
      <c r="AS166" s="1569"/>
      <c r="AT166" s="1569"/>
      <c r="AU166" s="1569"/>
      <c r="AV166" s="1569"/>
      <c r="AW166" s="1569"/>
      <c r="AX166" s="1569"/>
      <c r="AY166" s="1569"/>
      <c r="AZ166" s="1569"/>
      <c r="BA166" s="1569"/>
      <c r="BB166" s="1569"/>
      <c r="BC166" s="1569"/>
      <c r="BD166" s="1569"/>
      <c r="BE166" s="1569"/>
      <c r="BF166" s="1569"/>
      <c r="BG166" s="1569"/>
    </row>
    <row r="167" spans="1:59">
      <c r="A167" s="1569"/>
      <c r="B167" s="1569"/>
      <c r="C167" s="1569"/>
      <c r="D167" s="1569"/>
      <c r="E167" s="1569"/>
      <c r="F167" s="1569"/>
      <c r="G167" s="1569"/>
      <c r="H167" s="1569"/>
      <c r="I167" s="1569"/>
      <c r="J167" s="1569"/>
      <c r="K167" s="1569"/>
      <c r="L167" s="1569"/>
      <c r="M167" s="1569"/>
      <c r="N167" s="1569"/>
      <c r="O167" s="1569"/>
      <c r="P167" s="1569"/>
      <c r="Q167" s="1569"/>
      <c r="R167" s="1569"/>
      <c r="S167" s="1569"/>
      <c r="T167" s="1569"/>
      <c r="U167" s="1569"/>
      <c r="V167" s="1569"/>
      <c r="W167" s="1569"/>
      <c r="X167" s="1569"/>
      <c r="Y167" s="1569"/>
      <c r="Z167" s="1569"/>
      <c r="AA167" s="1569"/>
      <c r="AB167" s="1569"/>
      <c r="AC167" s="1569"/>
      <c r="AD167" s="1569"/>
      <c r="AE167" s="1569"/>
      <c r="AF167" s="1569"/>
      <c r="AG167" s="1569"/>
      <c r="AH167" s="1569"/>
      <c r="AI167" s="1569"/>
      <c r="AJ167" s="1569"/>
      <c r="AK167" s="1569"/>
      <c r="AL167" s="1569"/>
      <c r="AM167" s="1569"/>
      <c r="AN167" s="1569"/>
      <c r="AO167" s="1569"/>
      <c r="AP167" s="1569"/>
      <c r="AQ167" s="1569"/>
      <c r="AR167" s="1569"/>
      <c r="AS167" s="1569"/>
      <c r="AT167" s="1569"/>
      <c r="AU167" s="1569"/>
      <c r="AV167" s="1569"/>
      <c r="AW167" s="1569"/>
      <c r="AX167" s="1569"/>
      <c r="AY167" s="1569"/>
      <c r="AZ167" s="1569"/>
      <c r="BA167" s="1569"/>
      <c r="BB167" s="1569"/>
      <c r="BC167" s="1569"/>
      <c r="BD167" s="1569"/>
      <c r="BE167" s="1569"/>
      <c r="BF167" s="1569"/>
      <c r="BG167" s="1569"/>
    </row>
    <row r="168" spans="1:59">
      <c r="A168" s="1569"/>
      <c r="B168" s="1569"/>
      <c r="C168" s="1569"/>
      <c r="D168" s="1569"/>
      <c r="E168" s="1569"/>
      <c r="F168" s="1569"/>
      <c r="G168" s="1569"/>
      <c r="H168" s="1569"/>
      <c r="I168" s="1569"/>
      <c r="J168" s="1569"/>
      <c r="K168" s="1569"/>
      <c r="L168" s="1569"/>
      <c r="M168" s="1569"/>
      <c r="N168" s="1569"/>
      <c r="O168" s="1569"/>
      <c r="P168" s="1569"/>
      <c r="Q168" s="1569"/>
      <c r="R168" s="1569"/>
      <c r="S168" s="1569"/>
      <c r="T168" s="1569"/>
      <c r="U168" s="1569"/>
      <c r="V168" s="1569"/>
      <c r="W168" s="1569"/>
      <c r="X168" s="1569"/>
      <c r="Y168" s="1569"/>
      <c r="Z168" s="1569"/>
      <c r="AA168" s="1569"/>
      <c r="AB168" s="1569"/>
      <c r="AC168" s="1569"/>
      <c r="AD168" s="1569"/>
      <c r="AE168" s="1569"/>
      <c r="AF168" s="1569"/>
      <c r="AG168" s="1569"/>
      <c r="AH168" s="1569"/>
      <c r="AI168" s="1569"/>
      <c r="AJ168" s="1569"/>
      <c r="AK168" s="1569"/>
      <c r="AL168" s="1569"/>
      <c r="AM168" s="1569"/>
      <c r="AN168" s="1569"/>
      <c r="AO168" s="1569"/>
      <c r="AP168" s="1569"/>
      <c r="AQ168" s="1569"/>
      <c r="AR168" s="1569"/>
      <c r="AS168" s="1569"/>
      <c r="AT168" s="1569"/>
      <c r="AU168" s="1569"/>
      <c r="AV168" s="1569"/>
      <c r="AW168" s="1569"/>
      <c r="AX168" s="1569"/>
      <c r="AY168" s="1569"/>
      <c r="AZ168" s="1569"/>
      <c r="BA168" s="1569"/>
      <c r="BB168" s="1569"/>
      <c r="BC168" s="1569"/>
      <c r="BD168" s="1569"/>
      <c r="BE168" s="1569"/>
      <c r="BF168" s="1569"/>
      <c r="BG168" s="1569"/>
    </row>
    <row r="169" spans="1:59">
      <c r="A169" s="1569"/>
      <c r="B169" s="1569"/>
      <c r="C169" s="1569"/>
      <c r="D169" s="1569"/>
      <c r="E169" s="1569"/>
      <c r="F169" s="1569"/>
      <c r="G169" s="1569"/>
      <c r="H169" s="1569"/>
      <c r="I169" s="1569"/>
      <c r="J169" s="1569"/>
      <c r="K169" s="1569"/>
      <c r="L169" s="1569"/>
      <c r="M169" s="1569"/>
      <c r="N169" s="1569"/>
      <c r="O169" s="1569"/>
      <c r="P169" s="1569"/>
      <c r="Q169" s="1569"/>
      <c r="R169" s="1569"/>
      <c r="S169" s="1569"/>
      <c r="T169" s="1569"/>
      <c r="U169" s="1569"/>
      <c r="V169" s="1569"/>
      <c r="W169" s="1569"/>
      <c r="X169" s="1569"/>
      <c r="Y169" s="1569"/>
      <c r="Z169" s="1569"/>
      <c r="AA169" s="1569"/>
      <c r="AB169" s="1569"/>
      <c r="AC169" s="1569"/>
      <c r="AD169" s="1569"/>
      <c r="AE169" s="1569"/>
      <c r="AF169" s="1569"/>
      <c r="AG169" s="1569"/>
      <c r="AH169" s="1569"/>
      <c r="AI169" s="1569"/>
      <c r="AJ169" s="1569"/>
      <c r="AK169" s="1569"/>
      <c r="AL169" s="1569"/>
      <c r="AM169" s="1569"/>
      <c r="AN169" s="1569"/>
      <c r="AO169" s="1569"/>
      <c r="AP169" s="1569"/>
      <c r="AQ169" s="1569"/>
      <c r="AR169" s="1569"/>
      <c r="AS169" s="1569"/>
      <c r="AT169" s="1569"/>
      <c r="AU169" s="1569"/>
      <c r="AV169" s="1569"/>
      <c r="AW169" s="1569"/>
      <c r="AX169" s="1569"/>
      <c r="AY169" s="1569"/>
      <c r="AZ169" s="1569"/>
      <c r="BA169" s="1569"/>
      <c r="BB169" s="1569"/>
      <c r="BC169" s="1569"/>
      <c r="BD169" s="1569"/>
      <c r="BE169" s="1569"/>
      <c r="BF169" s="1569"/>
      <c r="BG169" s="1569"/>
    </row>
    <row r="170" spans="1:59">
      <c r="A170" s="1569"/>
      <c r="B170" s="1569"/>
      <c r="C170" s="1569"/>
      <c r="D170" s="1569"/>
      <c r="E170" s="1569"/>
      <c r="F170" s="1569"/>
      <c r="G170" s="1569"/>
      <c r="H170" s="1569"/>
      <c r="I170" s="1569"/>
      <c r="J170" s="1569"/>
      <c r="K170" s="1569"/>
      <c r="L170" s="1569"/>
      <c r="M170" s="1569"/>
      <c r="N170" s="1569"/>
      <c r="O170" s="1569"/>
      <c r="P170" s="1569"/>
      <c r="Q170" s="1569"/>
      <c r="R170" s="1569"/>
      <c r="S170" s="1569"/>
      <c r="T170" s="1569"/>
      <c r="U170" s="1569"/>
      <c r="V170" s="1569"/>
      <c r="W170" s="1569"/>
      <c r="X170" s="1569"/>
      <c r="Y170" s="1569"/>
      <c r="Z170" s="1569"/>
      <c r="AA170" s="1569"/>
      <c r="AB170" s="1569"/>
      <c r="AC170" s="1569"/>
      <c r="AD170" s="1569"/>
      <c r="AE170" s="1569"/>
      <c r="AF170" s="1569"/>
      <c r="AG170" s="1569"/>
      <c r="AH170" s="1569"/>
      <c r="AI170" s="1569"/>
      <c r="AJ170" s="1569"/>
      <c r="AK170" s="1569"/>
      <c r="AL170" s="1569"/>
      <c r="AM170" s="1569"/>
      <c r="AN170" s="1569"/>
      <c r="AO170" s="1569"/>
      <c r="AP170" s="1569"/>
      <c r="AQ170" s="1569"/>
      <c r="AR170" s="1569"/>
      <c r="AS170" s="1569"/>
      <c r="AT170" s="1569"/>
      <c r="AU170" s="1569"/>
      <c r="AV170" s="1569"/>
      <c r="AW170" s="1569"/>
      <c r="AX170" s="1569"/>
      <c r="AY170" s="1569"/>
      <c r="AZ170" s="1569"/>
      <c r="BA170" s="1569"/>
      <c r="BB170" s="1569"/>
      <c r="BC170" s="1569"/>
      <c r="BD170" s="1569"/>
      <c r="BE170" s="1569"/>
      <c r="BF170" s="1569"/>
      <c r="BG170" s="1569"/>
    </row>
    <row r="171" spans="1:59">
      <c r="A171" s="1569"/>
      <c r="B171" s="1569"/>
      <c r="C171" s="1569"/>
      <c r="D171" s="1569"/>
      <c r="E171" s="1569"/>
      <c r="F171" s="1569"/>
      <c r="G171" s="1569"/>
      <c r="H171" s="1569"/>
      <c r="I171" s="1569"/>
      <c r="J171" s="1569"/>
      <c r="K171" s="1569"/>
      <c r="L171" s="1569"/>
      <c r="M171" s="1569"/>
      <c r="N171" s="1569"/>
      <c r="O171" s="1569"/>
      <c r="P171" s="1569"/>
      <c r="Q171" s="1569"/>
      <c r="R171" s="1569"/>
      <c r="S171" s="1569"/>
      <c r="T171" s="1569"/>
      <c r="U171" s="1569"/>
      <c r="V171" s="1569"/>
      <c r="W171" s="1569"/>
      <c r="X171" s="1569"/>
      <c r="Y171" s="1569"/>
      <c r="Z171" s="1569"/>
      <c r="AA171" s="1569"/>
      <c r="AB171" s="1569"/>
      <c r="AC171" s="1569"/>
      <c r="AD171" s="1569"/>
      <c r="AE171" s="1569"/>
      <c r="AF171" s="1569"/>
      <c r="AG171" s="1569"/>
      <c r="AH171" s="1569"/>
      <c r="AI171" s="1569"/>
      <c r="AJ171" s="1569"/>
      <c r="AK171" s="1569"/>
      <c r="AL171" s="1569"/>
      <c r="AM171" s="1569"/>
      <c r="AN171" s="1569"/>
      <c r="AO171" s="1569"/>
      <c r="AP171" s="1569"/>
      <c r="AQ171" s="1569"/>
      <c r="AR171" s="1569"/>
      <c r="AS171" s="1569"/>
      <c r="AT171" s="1569"/>
      <c r="AU171" s="1569"/>
      <c r="AV171" s="1569"/>
      <c r="AW171" s="1569"/>
      <c r="AX171" s="1569"/>
      <c r="AY171" s="1569"/>
      <c r="AZ171" s="1569"/>
      <c r="BA171" s="1569"/>
      <c r="BB171" s="1569"/>
      <c r="BC171" s="1569"/>
      <c r="BD171" s="1569"/>
      <c r="BE171" s="1569"/>
      <c r="BF171" s="1569"/>
      <c r="BG171" s="1569"/>
    </row>
    <row r="172" spans="1:59">
      <c r="A172" s="1569"/>
      <c r="B172" s="1569"/>
      <c r="C172" s="1569"/>
      <c r="D172" s="1569"/>
      <c r="E172" s="1569"/>
      <c r="F172" s="1569"/>
      <c r="G172" s="1569"/>
      <c r="H172" s="1569"/>
      <c r="I172" s="1569"/>
      <c r="J172" s="1569"/>
      <c r="K172" s="1569"/>
      <c r="L172" s="1569"/>
      <c r="M172" s="1569"/>
      <c r="N172" s="1569"/>
      <c r="O172" s="1569"/>
      <c r="P172" s="1569"/>
      <c r="Q172" s="1569"/>
      <c r="R172" s="1569"/>
      <c r="S172" s="1569"/>
      <c r="T172" s="1569"/>
      <c r="U172" s="1569"/>
      <c r="V172" s="1569"/>
      <c r="W172" s="1569"/>
      <c r="X172" s="1569"/>
      <c r="Y172" s="1569"/>
      <c r="Z172" s="1569"/>
      <c r="AA172" s="1569"/>
      <c r="AB172" s="1569"/>
      <c r="AC172" s="1569"/>
      <c r="AD172" s="1569"/>
      <c r="AE172" s="1569"/>
      <c r="AF172" s="1569"/>
      <c r="AG172" s="1569"/>
      <c r="AH172" s="1569"/>
      <c r="AI172" s="1569"/>
      <c r="AJ172" s="1569"/>
      <c r="AK172" s="1569"/>
      <c r="AL172" s="1569"/>
      <c r="AM172" s="1569"/>
      <c r="AN172" s="1569"/>
      <c r="AO172" s="1569"/>
      <c r="AP172" s="1569"/>
      <c r="AQ172" s="1569"/>
      <c r="AR172" s="1569"/>
      <c r="AS172" s="1569"/>
      <c r="AT172" s="1569"/>
      <c r="AU172" s="1569"/>
      <c r="AV172" s="1569"/>
      <c r="AW172" s="1569"/>
      <c r="AX172" s="1569"/>
      <c r="AY172" s="1569"/>
      <c r="AZ172" s="1569"/>
      <c r="BA172" s="1569"/>
      <c r="BB172" s="1569"/>
      <c r="BC172" s="1569"/>
      <c r="BD172" s="1569"/>
      <c r="BE172" s="1569"/>
      <c r="BF172" s="1569"/>
      <c r="BG172" s="1569"/>
    </row>
    <row r="173" spans="1:59">
      <c r="A173" s="1569"/>
      <c r="B173" s="1569"/>
      <c r="C173" s="1569"/>
      <c r="D173" s="1569"/>
      <c r="E173" s="1569"/>
      <c r="F173" s="1569"/>
      <c r="G173" s="1569"/>
      <c r="H173" s="1569"/>
      <c r="I173" s="1569"/>
      <c r="J173" s="1569"/>
      <c r="K173" s="1569"/>
      <c r="L173" s="1569"/>
      <c r="M173" s="1569"/>
      <c r="N173" s="1569"/>
      <c r="O173" s="1569"/>
      <c r="P173" s="1569"/>
      <c r="Q173" s="1569"/>
      <c r="R173" s="1569"/>
      <c r="S173" s="1569"/>
      <c r="T173" s="1569"/>
      <c r="U173" s="1569"/>
      <c r="V173" s="1569"/>
      <c r="W173" s="1569"/>
      <c r="X173" s="1569"/>
      <c r="Y173" s="1569"/>
      <c r="Z173" s="1569"/>
      <c r="AA173" s="1569"/>
      <c r="AB173" s="1569"/>
      <c r="AC173" s="1569"/>
      <c r="AD173" s="1569"/>
      <c r="AE173" s="1569"/>
      <c r="AF173" s="1569"/>
      <c r="AG173" s="1569"/>
      <c r="AH173" s="1569"/>
      <c r="AI173" s="1569"/>
      <c r="AJ173" s="1569"/>
      <c r="AK173" s="1569"/>
      <c r="AL173" s="1569"/>
      <c r="AM173" s="1569"/>
      <c r="AN173" s="1569"/>
      <c r="AO173" s="1569"/>
      <c r="AP173" s="1569"/>
      <c r="AQ173" s="1569"/>
      <c r="AR173" s="1569"/>
      <c r="AS173" s="1569"/>
      <c r="AT173" s="1569"/>
      <c r="AU173" s="1569"/>
      <c r="AV173" s="1569"/>
      <c r="AW173" s="1569"/>
      <c r="AX173" s="1569"/>
      <c r="AY173" s="1569"/>
      <c r="AZ173" s="1569"/>
      <c r="BA173" s="1569"/>
      <c r="BB173" s="1569"/>
      <c r="BC173" s="1569"/>
      <c r="BD173" s="1569"/>
      <c r="BE173" s="1569"/>
      <c r="BF173" s="1569"/>
      <c r="BG173" s="1569"/>
    </row>
    <row r="174" spans="1:59">
      <c r="A174" s="1569"/>
      <c r="B174" s="1569"/>
      <c r="C174" s="1569"/>
      <c r="D174" s="1569"/>
      <c r="E174" s="1569"/>
      <c r="F174" s="1569"/>
      <c r="G174" s="1569"/>
      <c r="H174" s="1569"/>
      <c r="I174" s="1569"/>
      <c r="J174" s="1569"/>
      <c r="K174" s="1569"/>
      <c r="L174" s="1569"/>
      <c r="M174" s="1569"/>
      <c r="N174" s="1569"/>
      <c r="O174" s="1569"/>
      <c r="P174" s="1569"/>
      <c r="Q174" s="1569"/>
      <c r="R174" s="1569"/>
      <c r="S174" s="1569"/>
      <c r="T174" s="1569"/>
      <c r="U174" s="1569"/>
      <c r="V174" s="1569"/>
      <c r="W174" s="1569"/>
      <c r="X174" s="1569"/>
      <c r="Y174" s="1569"/>
      <c r="Z174" s="1569"/>
      <c r="AA174" s="1569"/>
      <c r="AB174" s="1569"/>
      <c r="AC174" s="1569"/>
      <c r="AD174" s="1569"/>
      <c r="AE174" s="1569"/>
      <c r="AF174" s="1569"/>
      <c r="AG174" s="1569"/>
      <c r="AH174" s="1569"/>
      <c r="AI174" s="1569"/>
      <c r="AJ174" s="1569"/>
      <c r="AK174" s="1569"/>
      <c r="AL174" s="1569"/>
      <c r="AM174" s="1569"/>
      <c r="AN174" s="1569"/>
      <c r="AO174" s="1569"/>
      <c r="AP174" s="1569"/>
      <c r="AQ174" s="1569"/>
      <c r="AR174" s="1569"/>
      <c r="AS174" s="1569"/>
      <c r="AT174" s="1569"/>
      <c r="AU174" s="1569"/>
      <c r="AV174" s="1569"/>
      <c r="AW174" s="1569"/>
      <c r="AX174" s="1569"/>
      <c r="AY174" s="1569"/>
      <c r="AZ174" s="1569"/>
      <c r="BA174" s="1569"/>
      <c r="BB174" s="1569"/>
      <c r="BC174" s="1569"/>
      <c r="BD174" s="1569"/>
      <c r="BE174" s="1569"/>
      <c r="BF174" s="1569"/>
      <c r="BG174" s="1569"/>
    </row>
    <row r="175" spans="1:59">
      <c r="A175" s="1569"/>
      <c r="B175" s="1569"/>
      <c r="C175" s="1569"/>
      <c r="D175" s="1569"/>
      <c r="E175" s="1569"/>
      <c r="F175" s="1569"/>
      <c r="G175" s="1569"/>
      <c r="H175" s="1569"/>
      <c r="I175" s="1569"/>
      <c r="J175" s="1569"/>
      <c r="K175" s="1569"/>
      <c r="L175" s="1569"/>
      <c r="M175" s="1569"/>
      <c r="N175" s="1569"/>
      <c r="O175" s="1569"/>
      <c r="P175" s="1569"/>
      <c r="Q175" s="1569"/>
      <c r="R175" s="1569"/>
      <c r="S175" s="1569"/>
      <c r="T175" s="1569"/>
      <c r="U175" s="1569"/>
      <c r="V175" s="1569"/>
      <c r="W175" s="1569"/>
      <c r="X175" s="1569"/>
      <c r="Y175" s="1569"/>
      <c r="Z175" s="1569"/>
      <c r="AA175" s="1569"/>
      <c r="AB175" s="1569"/>
      <c r="AC175" s="1569"/>
      <c r="AD175" s="1569"/>
      <c r="AE175" s="1569"/>
      <c r="AF175" s="1569"/>
      <c r="AG175" s="1569"/>
      <c r="AH175" s="1569"/>
      <c r="AI175" s="1569"/>
      <c r="AJ175" s="1569"/>
      <c r="AK175" s="1569"/>
      <c r="AL175" s="1569"/>
      <c r="AM175" s="1569"/>
      <c r="AN175" s="1569"/>
      <c r="AO175" s="1569"/>
      <c r="AP175" s="1569"/>
      <c r="AQ175" s="1569"/>
      <c r="AR175" s="1569"/>
      <c r="AS175" s="1569"/>
      <c r="AT175" s="1569"/>
      <c r="AU175" s="1569"/>
      <c r="AV175" s="1569"/>
      <c r="AW175" s="1569"/>
      <c r="AX175" s="1569"/>
      <c r="AY175" s="1569"/>
      <c r="AZ175" s="1569"/>
      <c r="BA175" s="1569"/>
      <c r="BB175" s="1569"/>
      <c r="BC175" s="1569"/>
      <c r="BD175" s="1569"/>
      <c r="BE175" s="1569"/>
      <c r="BF175" s="1569"/>
      <c r="BG175" s="1569"/>
    </row>
    <row r="176" spans="1:59">
      <c r="A176" s="1569"/>
      <c r="B176" s="1569"/>
      <c r="C176" s="1569"/>
      <c r="D176" s="1569"/>
      <c r="E176" s="1569"/>
      <c r="F176" s="1569"/>
      <c r="G176" s="1569"/>
      <c r="H176" s="1569"/>
      <c r="I176" s="1569"/>
      <c r="J176" s="1569"/>
      <c r="K176" s="1569"/>
      <c r="L176" s="1569"/>
      <c r="M176" s="1569"/>
      <c r="N176" s="1569"/>
      <c r="O176" s="1569"/>
      <c r="P176" s="1569"/>
      <c r="Q176" s="1569"/>
      <c r="R176" s="1569"/>
      <c r="S176" s="1569"/>
      <c r="T176" s="1569"/>
      <c r="U176" s="1569"/>
      <c r="V176" s="1569"/>
      <c r="W176" s="1569"/>
      <c r="X176" s="1569"/>
      <c r="Y176" s="1569"/>
      <c r="Z176" s="1569"/>
      <c r="AA176" s="1569"/>
      <c r="AB176" s="1569"/>
      <c r="AC176" s="1569"/>
      <c r="AD176" s="1569"/>
      <c r="AE176" s="1569"/>
      <c r="AF176" s="1569"/>
      <c r="AG176" s="1569"/>
      <c r="AH176" s="1569"/>
      <c r="AI176" s="1569"/>
      <c r="AJ176" s="1569"/>
      <c r="AK176" s="1569"/>
      <c r="AL176" s="1569"/>
      <c r="AM176" s="1569"/>
      <c r="AN176" s="1569"/>
      <c r="AO176" s="1569"/>
      <c r="AP176" s="1569"/>
      <c r="AQ176" s="1569"/>
      <c r="AR176" s="1569"/>
      <c r="AS176" s="1569"/>
      <c r="AT176" s="1569"/>
      <c r="AU176" s="1569"/>
      <c r="AV176" s="1569"/>
      <c r="AW176" s="1569"/>
      <c r="AX176" s="1569"/>
      <c r="AY176" s="1569"/>
      <c r="AZ176" s="1569"/>
      <c r="BA176" s="1569"/>
      <c r="BB176" s="1569"/>
      <c r="BC176" s="1569"/>
      <c r="BD176" s="1569"/>
      <c r="BE176" s="1569"/>
      <c r="BF176" s="1569"/>
      <c r="BG176" s="1569"/>
    </row>
    <row r="177" spans="1:59">
      <c r="A177" s="1569"/>
      <c r="B177" s="1569"/>
      <c r="C177" s="1569"/>
      <c r="D177" s="1569"/>
      <c r="E177" s="1569"/>
      <c r="F177" s="1569"/>
      <c r="G177" s="1569"/>
      <c r="H177" s="1569"/>
      <c r="I177" s="1569"/>
      <c r="J177" s="1569"/>
      <c r="K177" s="1569"/>
      <c r="L177" s="1569"/>
      <c r="M177" s="1569"/>
      <c r="N177" s="1569"/>
      <c r="O177" s="1569"/>
      <c r="P177" s="1569"/>
      <c r="Q177" s="1569"/>
      <c r="R177" s="1569"/>
      <c r="S177" s="1569"/>
      <c r="T177" s="1569"/>
      <c r="U177" s="1569"/>
      <c r="V177" s="1569"/>
      <c r="W177" s="1569"/>
      <c r="X177" s="1569"/>
      <c r="Y177" s="1569"/>
      <c r="Z177" s="1569"/>
      <c r="AA177" s="1569"/>
      <c r="AB177" s="1569"/>
      <c r="AC177" s="1569"/>
      <c r="AD177" s="1569"/>
      <c r="AE177" s="1569"/>
      <c r="AF177" s="1569"/>
      <c r="AG177" s="1569"/>
      <c r="AH177" s="1569"/>
      <c r="AI177" s="1569"/>
      <c r="AJ177" s="1569"/>
      <c r="AK177" s="1569"/>
      <c r="AL177" s="1569"/>
      <c r="AM177" s="1569"/>
      <c r="AN177" s="1569"/>
      <c r="AO177" s="1569"/>
      <c r="AP177" s="1569"/>
      <c r="AQ177" s="1569"/>
      <c r="AR177" s="1569"/>
      <c r="AS177" s="1569"/>
      <c r="AT177" s="1569"/>
      <c r="AU177" s="1569"/>
      <c r="AV177" s="1569"/>
      <c r="AW177" s="1569"/>
      <c r="AX177" s="1569"/>
      <c r="AY177" s="1569"/>
      <c r="AZ177" s="1569"/>
      <c r="BA177" s="1569"/>
      <c r="BB177" s="1569"/>
      <c r="BC177" s="1569"/>
      <c r="BD177" s="1569"/>
      <c r="BE177" s="1569"/>
      <c r="BF177" s="1569"/>
      <c r="BG177" s="1569"/>
    </row>
    <row r="178" spans="1:59">
      <c r="A178" s="1569"/>
      <c r="B178" s="1569"/>
      <c r="C178" s="1569"/>
      <c r="D178" s="1569"/>
      <c r="E178" s="1569"/>
      <c r="F178" s="1569"/>
      <c r="G178" s="1569"/>
      <c r="H178" s="1569"/>
      <c r="I178" s="1569"/>
      <c r="J178" s="1569"/>
      <c r="K178" s="1569"/>
      <c r="L178" s="1569"/>
      <c r="M178" s="1569"/>
      <c r="N178" s="1569"/>
      <c r="O178" s="1569"/>
      <c r="P178" s="1569"/>
      <c r="Q178" s="1569"/>
      <c r="R178" s="1569"/>
      <c r="S178" s="1569"/>
      <c r="T178" s="1569"/>
      <c r="U178" s="1569"/>
      <c r="V178" s="1569"/>
      <c r="W178" s="1569"/>
      <c r="X178" s="1569"/>
      <c r="Y178" s="1569"/>
      <c r="Z178" s="1569"/>
      <c r="AA178" s="1569"/>
      <c r="AB178" s="1569"/>
      <c r="AC178" s="1569"/>
      <c r="AD178" s="1569"/>
      <c r="AE178" s="1569"/>
      <c r="AF178" s="1569"/>
      <c r="AG178" s="1569"/>
      <c r="AH178" s="1569"/>
      <c r="AI178" s="1569"/>
      <c r="AJ178" s="1569"/>
      <c r="AK178" s="1569"/>
      <c r="AL178" s="1569"/>
      <c r="AM178" s="1569"/>
      <c r="AN178" s="1569"/>
      <c r="AO178" s="1569"/>
      <c r="AP178" s="1569"/>
      <c r="AQ178" s="1569"/>
      <c r="AR178" s="1569"/>
      <c r="AS178" s="1569"/>
      <c r="AT178" s="1569"/>
      <c r="AU178" s="1569"/>
      <c r="AV178" s="1569"/>
      <c r="AW178" s="1569"/>
      <c r="AX178" s="1569"/>
      <c r="AY178" s="1569"/>
      <c r="AZ178" s="1569"/>
      <c r="BA178" s="1569"/>
      <c r="BB178" s="1569"/>
      <c r="BC178" s="1569"/>
      <c r="BD178" s="1569"/>
      <c r="BE178" s="1569"/>
      <c r="BF178" s="1569"/>
      <c r="BG178" s="1569"/>
    </row>
    <row r="179" spans="1:59">
      <c r="A179" s="1569"/>
      <c r="B179" s="1569"/>
      <c r="C179" s="1569"/>
      <c r="D179" s="1569"/>
      <c r="E179" s="1569"/>
      <c r="F179" s="1569"/>
      <c r="G179" s="1569"/>
      <c r="H179" s="1569"/>
      <c r="I179" s="1569"/>
      <c r="J179" s="1569"/>
      <c r="K179" s="1569"/>
      <c r="L179" s="1569"/>
      <c r="M179" s="1569"/>
      <c r="N179" s="1569"/>
      <c r="O179" s="1569"/>
      <c r="P179" s="1569"/>
      <c r="Q179" s="1569"/>
      <c r="R179" s="1569"/>
      <c r="S179" s="1569"/>
      <c r="T179" s="1569"/>
      <c r="U179" s="1569"/>
      <c r="V179" s="1569"/>
      <c r="W179" s="1569"/>
      <c r="X179" s="1569"/>
      <c r="Y179" s="1569"/>
      <c r="Z179" s="1569"/>
      <c r="AA179" s="1569"/>
      <c r="AB179" s="1569"/>
      <c r="AC179" s="1569"/>
      <c r="AD179" s="1569"/>
      <c r="AE179" s="1569"/>
      <c r="AF179" s="1569"/>
      <c r="AG179" s="1569"/>
      <c r="AH179" s="1569"/>
      <c r="AI179" s="1569"/>
      <c r="AJ179" s="1569"/>
      <c r="AK179" s="1569"/>
      <c r="AL179" s="1569"/>
      <c r="AM179" s="1569"/>
      <c r="AN179" s="1569"/>
      <c r="AO179" s="1569"/>
      <c r="AP179" s="1569"/>
      <c r="AQ179" s="1569"/>
      <c r="AR179" s="1569"/>
      <c r="AS179" s="1569"/>
      <c r="AT179" s="1569"/>
      <c r="AU179" s="1569"/>
      <c r="AV179" s="1569"/>
      <c r="AW179" s="1569"/>
      <c r="AX179" s="1569"/>
      <c r="AY179" s="1569"/>
      <c r="AZ179" s="1569"/>
      <c r="BA179" s="1569"/>
      <c r="BB179" s="1569"/>
      <c r="BC179" s="1569"/>
      <c r="BD179" s="1569"/>
      <c r="BE179" s="1569"/>
      <c r="BF179" s="1569"/>
      <c r="BG179" s="1569"/>
    </row>
    <row r="180" spans="1:59">
      <c r="A180" s="1569"/>
      <c r="B180" s="1569"/>
      <c r="C180" s="1569"/>
      <c r="D180" s="1569"/>
      <c r="E180" s="1569"/>
      <c r="F180" s="1569"/>
      <c r="G180" s="1569"/>
      <c r="H180" s="1569"/>
      <c r="I180" s="1569"/>
      <c r="J180" s="1569"/>
      <c r="K180" s="1569"/>
      <c r="L180" s="1569"/>
      <c r="M180" s="1569"/>
      <c r="N180" s="1569"/>
      <c r="O180" s="1569"/>
      <c r="P180" s="1569"/>
      <c r="Q180" s="1569"/>
      <c r="R180" s="1569"/>
      <c r="S180" s="1569"/>
      <c r="T180" s="1569"/>
      <c r="U180" s="1569"/>
      <c r="V180" s="1569"/>
      <c r="W180" s="1569"/>
      <c r="X180" s="1569"/>
      <c r="Y180" s="1569"/>
      <c r="Z180" s="1569"/>
      <c r="AA180" s="1569"/>
      <c r="AB180" s="1569"/>
      <c r="AC180" s="1569"/>
      <c r="AD180" s="1569"/>
      <c r="AE180" s="1569"/>
      <c r="AF180" s="1569"/>
      <c r="AG180" s="1569"/>
      <c r="AH180" s="1569"/>
      <c r="AI180" s="1569"/>
      <c r="AJ180" s="1569"/>
      <c r="AK180" s="1569"/>
      <c r="AL180" s="1569"/>
      <c r="AM180" s="1569"/>
      <c r="AN180" s="1569"/>
      <c r="AO180" s="1569"/>
      <c r="AP180" s="1569"/>
      <c r="AQ180" s="1569"/>
      <c r="AR180" s="1569"/>
      <c r="AS180" s="1569"/>
      <c r="AT180" s="1569"/>
      <c r="AU180" s="1569"/>
      <c r="AV180" s="1569"/>
      <c r="AW180" s="1569"/>
      <c r="AX180" s="1569"/>
      <c r="AY180" s="1569"/>
      <c r="AZ180" s="1569"/>
      <c r="BA180" s="1569"/>
      <c r="BB180" s="1569"/>
      <c r="BC180" s="1569"/>
      <c r="BD180" s="1569"/>
      <c r="BE180" s="1569"/>
      <c r="BF180" s="1569"/>
      <c r="BG180" s="1569"/>
    </row>
    <row r="181" spans="1:59">
      <c r="A181" s="1569"/>
      <c r="B181" s="1569"/>
      <c r="C181" s="1569"/>
      <c r="D181" s="1569"/>
      <c r="E181" s="1569"/>
      <c r="F181" s="1569"/>
      <c r="G181" s="1569"/>
      <c r="H181" s="1569"/>
      <c r="I181" s="1569"/>
      <c r="J181" s="1569"/>
      <c r="K181" s="1569"/>
      <c r="L181" s="1569"/>
      <c r="M181" s="1569"/>
      <c r="N181" s="1569"/>
      <c r="O181" s="1569"/>
      <c r="P181" s="1569"/>
      <c r="Q181" s="1569"/>
      <c r="R181" s="1569"/>
      <c r="S181" s="1569"/>
      <c r="T181" s="1569"/>
      <c r="U181" s="1569"/>
      <c r="V181" s="1569"/>
      <c r="W181" s="1569"/>
      <c r="X181" s="1569"/>
      <c r="Y181" s="1569"/>
      <c r="Z181" s="1569"/>
      <c r="AA181" s="1569"/>
      <c r="AB181" s="1569"/>
      <c r="AC181" s="1569"/>
      <c r="AD181" s="1569"/>
      <c r="AE181" s="1569"/>
      <c r="AF181" s="1569"/>
      <c r="AG181" s="1569"/>
      <c r="AH181" s="1569"/>
      <c r="AI181" s="1569"/>
      <c r="AJ181" s="1569"/>
      <c r="AK181" s="1569"/>
      <c r="AL181" s="1569"/>
      <c r="AM181" s="1569"/>
      <c r="AN181" s="1569"/>
      <c r="AO181" s="1569"/>
      <c r="AP181" s="1569"/>
      <c r="AQ181" s="1569"/>
      <c r="AR181" s="1569"/>
      <c r="AS181" s="1569"/>
      <c r="AT181" s="1569"/>
      <c r="AU181" s="1569"/>
      <c r="AV181" s="1569"/>
      <c r="AW181" s="1569"/>
      <c r="AX181" s="1569"/>
      <c r="AY181" s="1569"/>
      <c r="AZ181" s="1569"/>
      <c r="BA181" s="1569"/>
      <c r="BB181" s="1569"/>
      <c r="BC181" s="1569"/>
      <c r="BD181" s="1569"/>
      <c r="BE181" s="1569"/>
      <c r="BF181" s="1569"/>
      <c r="BG181" s="1569"/>
    </row>
    <row r="182" spans="1:59">
      <c r="A182" s="1569"/>
      <c r="B182" s="1569"/>
      <c r="C182" s="1569"/>
      <c r="D182" s="1569"/>
      <c r="E182" s="1569"/>
      <c r="F182" s="1569"/>
      <c r="G182" s="1569"/>
      <c r="H182" s="1569"/>
      <c r="I182" s="1569"/>
      <c r="J182" s="1569"/>
      <c r="K182" s="1569"/>
      <c r="L182" s="1569"/>
      <c r="M182" s="1569"/>
      <c r="N182" s="1569"/>
      <c r="O182" s="1569"/>
      <c r="P182" s="1569"/>
      <c r="Q182" s="1569"/>
      <c r="R182" s="1569"/>
      <c r="S182" s="1569"/>
      <c r="T182" s="1569"/>
      <c r="U182" s="1569"/>
      <c r="V182" s="1569"/>
      <c r="W182" s="1569"/>
      <c r="X182" s="1569"/>
      <c r="Y182" s="1569"/>
      <c r="Z182" s="1569"/>
      <c r="AA182" s="1569"/>
      <c r="AB182" s="1569"/>
      <c r="AC182" s="1569"/>
      <c r="AD182" s="1569"/>
      <c r="AE182" s="1569"/>
      <c r="AF182" s="1569"/>
      <c r="AG182" s="1569"/>
      <c r="AH182" s="1569"/>
      <c r="AI182" s="1569"/>
      <c r="AJ182" s="1569"/>
      <c r="AK182" s="1569"/>
      <c r="AL182" s="1569"/>
      <c r="AM182" s="1569"/>
      <c r="AN182" s="1569"/>
      <c r="AO182" s="1569"/>
      <c r="AP182" s="1569"/>
      <c r="AQ182" s="1569"/>
      <c r="AR182" s="1569"/>
      <c r="AS182" s="1569"/>
      <c r="AT182" s="1569"/>
      <c r="AU182" s="1569"/>
      <c r="AV182" s="1569"/>
      <c r="AW182" s="1569"/>
      <c r="AX182" s="1569"/>
      <c r="AY182" s="1569"/>
      <c r="AZ182" s="1569"/>
      <c r="BA182" s="1569"/>
      <c r="BB182" s="1569"/>
      <c r="BC182" s="1569"/>
      <c r="BD182" s="1569"/>
      <c r="BE182" s="1569"/>
      <c r="BF182" s="1569"/>
      <c r="BG182" s="1569"/>
    </row>
    <row r="183" spans="1:59">
      <c r="A183" s="1569"/>
      <c r="B183" s="1569"/>
      <c r="C183" s="1569"/>
      <c r="D183" s="1569"/>
      <c r="E183" s="1569"/>
      <c r="F183" s="1569"/>
      <c r="G183" s="1569"/>
      <c r="H183" s="1569"/>
      <c r="I183" s="1569"/>
      <c r="J183" s="1569"/>
      <c r="K183" s="1569"/>
      <c r="L183" s="1569"/>
      <c r="M183" s="1569"/>
      <c r="N183" s="1569"/>
      <c r="O183" s="1569"/>
      <c r="P183" s="1569"/>
      <c r="Q183" s="1569"/>
      <c r="R183" s="1569"/>
      <c r="S183" s="1569"/>
      <c r="T183" s="1569"/>
      <c r="U183" s="1569"/>
      <c r="V183" s="1569"/>
      <c r="W183" s="1569"/>
      <c r="X183" s="1569"/>
      <c r="Y183" s="1569"/>
      <c r="Z183" s="1569"/>
      <c r="AA183" s="1569"/>
      <c r="AB183" s="1569"/>
      <c r="AC183" s="1569"/>
      <c r="AD183" s="1569"/>
      <c r="AE183" s="1569"/>
      <c r="AF183" s="1569"/>
      <c r="AG183" s="1569"/>
      <c r="AH183" s="1569"/>
      <c r="AI183" s="1569"/>
      <c r="AJ183" s="1569"/>
      <c r="AK183" s="1569"/>
      <c r="AL183" s="1569"/>
      <c r="AM183" s="1569"/>
      <c r="AN183" s="1569"/>
      <c r="AO183" s="1569"/>
      <c r="AP183" s="1569"/>
      <c r="AQ183" s="1569"/>
      <c r="AR183" s="1569"/>
      <c r="AS183" s="1569"/>
      <c r="AT183" s="1569"/>
      <c r="AU183" s="1569"/>
      <c r="AV183" s="1569"/>
      <c r="AW183" s="1569"/>
      <c r="AX183" s="1569"/>
      <c r="AY183" s="1569"/>
      <c r="AZ183" s="1569"/>
      <c r="BA183" s="1569"/>
      <c r="BB183" s="1569"/>
      <c r="BC183" s="1569"/>
      <c r="BD183" s="1569"/>
      <c r="BE183" s="1569"/>
      <c r="BF183" s="1569"/>
      <c r="BG183" s="1569"/>
    </row>
    <row r="184" spans="1:59">
      <c r="A184" s="1569"/>
      <c r="B184" s="1569"/>
      <c r="C184" s="1569"/>
      <c r="D184" s="1569"/>
      <c r="E184" s="1569"/>
      <c r="F184" s="1569"/>
      <c r="G184" s="1569"/>
      <c r="H184" s="1569"/>
      <c r="I184" s="1569"/>
      <c r="J184" s="1569"/>
      <c r="K184" s="1569"/>
      <c r="L184" s="1569"/>
      <c r="M184" s="1569"/>
      <c r="N184" s="1569"/>
      <c r="O184" s="1569"/>
      <c r="P184" s="1569"/>
      <c r="Q184" s="1569"/>
      <c r="R184" s="1569"/>
      <c r="S184" s="1569"/>
      <c r="T184" s="1569"/>
      <c r="U184" s="1569"/>
      <c r="V184" s="1569"/>
      <c r="W184" s="1569"/>
      <c r="X184" s="1569"/>
      <c r="Y184" s="1569"/>
      <c r="Z184" s="1569"/>
      <c r="AA184" s="1569"/>
      <c r="AB184" s="1569"/>
      <c r="AC184" s="1569"/>
      <c r="AD184" s="1569"/>
      <c r="AE184" s="1569"/>
      <c r="AF184" s="1569"/>
      <c r="AG184" s="1569"/>
      <c r="AH184" s="1569"/>
      <c r="AI184" s="1569"/>
      <c r="AJ184" s="1569"/>
      <c r="AK184" s="1569"/>
      <c r="AL184" s="1569"/>
      <c r="AM184" s="1569"/>
      <c r="AN184" s="1569"/>
      <c r="AO184" s="1569"/>
      <c r="AP184" s="1569"/>
      <c r="AQ184" s="1569"/>
      <c r="AR184" s="1569"/>
      <c r="AS184" s="1569"/>
      <c r="AT184" s="1569"/>
      <c r="AU184" s="1569"/>
      <c r="AV184" s="1569"/>
      <c r="AW184" s="1569"/>
      <c r="AX184" s="1569"/>
      <c r="AY184" s="1569"/>
      <c r="AZ184" s="1569"/>
      <c r="BA184" s="1569"/>
      <c r="BB184" s="1569"/>
      <c r="BC184" s="1569"/>
      <c r="BD184" s="1569"/>
      <c r="BE184" s="1569"/>
      <c r="BF184" s="1569"/>
      <c r="BG184" s="1569"/>
    </row>
    <row r="185" spans="1:59">
      <c r="A185" s="1569"/>
      <c r="B185" s="1569"/>
      <c r="C185" s="1569"/>
      <c r="D185" s="1569"/>
      <c r="E185" s="1569"/>
      <c r="F185" s="1569"/>
      <c r="G185" s="1569"/>
      <c r="H185" s="1569"/>
      <c r="I185" s="1569"/>
      <c r="J185" s="1569"/>
      <c r="K185" s="1569"/>
      <c r="L185" s="1569"/>
      <c r="M185" s="1569"/>
      <c r="N185" s="1569"/>
      <c r="O185" s="1569"/>
      <c r="P185" s="1569"/>
      <c r="Q185" s="1569"/>
      <c r="R185" s="1569"/>
      <c r="S185" s="1569"/>
      <c r="T185" s="1569"/>
      <c r="U185" s="1569"/>
      <c r="V185" s="1569"/>
      <c r="W185" s="1569"/>
      <c r="X185" s="1569"/>
      <c r="Y185" s="1569"/>
      <c r="Z185" s="1569"/>
      <c r="AA185" s="1569"/>
      <c r="AB185" s="1569"/>
      <c r="AC185" s="1569"/>
      <c r="AD185" s="1569"/>
      <c r="AE185" s="1569"/>
      <c r="AF185" s="1569"/>
      <c r="AG185" s="1569"/>
      <c r="AH185" s="1569"/>
      <c r="AI185" s="1569"/>
      <c r="AJ185" s="1569"/>
      <c r="AK185" s="1569"/>
      <c r="AL185" s="1569"/>
      <c r="AM185" s="1569"/>
      <c r="AN185" s="1569"/>
      <c r="AO185" s="1569"/>
      <c r="AP185" s="1569"/>
      <c r="AQ185" s="1569"/>
      <c r="AR185" s="1569"/>
      <c r="AS185" s="1569"/>
      <c r="AT185" s="1569"/>
      <c r="AU185" s="1569"/>
      <c r="AV185" s="1569"/>
      <c r="AW185" s="1569"/>
      <c r="AX185" s="1569"/>
      <c r="AY185" s="1569"/>
      <c r="AZ185" s="1569"/>
      <c r="BA185" s="1569"/>
      <c r="BB185" s="1569"/>
      <c r="BC185" s="1569"/>
      <c r="BD185" s="1569"/>
      <c r="BE185" s="1569"/>
      <c r="BF185" s="1569"/>
      <c r="BG185" s="1569"/>
    </row>
    <row r="186" spans="1:59">
      <c r="A186" s="1569"/>
      <c r="B186" s="1569"/>
      <c r="C186" s="1569"/>
      <c r="D186" s="1569"/>
      <c r="E186" s="1569"/>
      <c r="F186" s="1569"/>
      <c r="G186" s="1569"/>
      <c r="H186" s="1569"/>
      <c r="I186" s="1569"/>
      <c r="J186" s="1569"/>
      <c r="K186" s="1569"/>
      <c r="L186" s="1569"/>
      <c r="M186" s="1569"/>
      <c r="N186" s="1569"/>
      <c r="O186" s="1569"/>
      <c r="P186" s="1569"/>
      <c r="Q186" s="1569"/>
      <c r="R186" s="1569"/>
      <c r="S186" s="1569"/>
      <c r="T186" s="1569"/>
      <c r="U186" s="1569"/>
      <c r="V186" s="1569"/>
      <c r="W186" s="1569"/>
      <c r="X186" s="1569"/>
      <c r="Y186" s="1569"/>
      <c r="Z186" s="1569"/>
      <c r="AA186" s="1569"/>
      <c r="AB186" s="1569"/>
      <c r="AC186" s="1569"/>
      <c r="AD186" s="1569"/>
      <c r="AE186" s="1569"/>
      <c r="AF186" s="1569"/>
      <c r="AG186" s="1569"/>
      <c r="AH186" s="1569"/>
      <c r="AI186" s="1569"/>
      <c r="AJ186" s="1569"/>
      <c r="AK186" s="1569"/>
      <c r="AL186" s="1569"/>
      <c r="AM186" s="1569"/>
      <c r="AN186" s="1569"/>
      <c r="AO186" s="1569"/>
      <c r="AP186" s="1569"/>
      <c r="AQ186" s="1569"/>
      <c r="AR186" s="1569"/>
      <c r="AS186" s="1569"/>
      <c r="AT186" s="1569"/>
      <c r="AU186" s="1569"/>
      <c r="AV186" s="1569"/>
      <c r="AW186" s="1569"/>
      <c r="AX186" s="1569"/>
      <c r="AY186" s="1569"/>
      <c r="AZ186" s="1569"/>
      <c r="BA186" s="1569"/>
      <c r="BB186" s="1569"/>
      <c r="BC186" s="1569"/>
      <c r="BD186" s="1569"/>
      <c r="BE186" s="1569"/>
      <c r="BF186" s="1569"/>
      <c r="BG186" s="1569"/>
    </row>
    <row r="187" spans="1:59">
      <c r="A187" s="1569"/>
      <c r="B187" s="1569"/>
      <c r="C187" s="1569"/>
      <c r="D187" s="1569"/>
      <c r="E187" s="1569"/>
      <c r="F187" s="1569"/>
      <c r="G187" s="1569"/>
      <c r="H187" s="1569"/>
      <c r="I187" s="1569"/>
      <c r="J187" s="1569"/>
      <c r="K187" s="1569"/>
      <c r="L187" s="1569"/>
      <c r="M187" s="1569"/>
      <c r="N187" s="1569"/>
      <c r="O187" s="1569"/>
      <c r="P187" s="1569"/>
      <c r="Q187" s="1569"/>
      <c r="R187" s="1569"/>
      <c r="S187" s="1569"/>
      <c r="T187" s="1569"/>
      <c r="U187" s="1569"/>
      <c r="V187" s="1569"/>
      <c r="W187" s="1569"/>
      <c r="X187" s="1569"/>
      <c r="Y187" s="1569"/>
      <c r="Z187" s="1569"/>
      <c r="AA187" s="1569"/>
      <c r="AB187" s="1569"/>
      <c r="AC187" s="1569"/>
      <c r="AD187" s="1569"/>
      <c r="AE187" s="1569"/>
      <c r="AF187" s="1569"/>
      <c r="AG187" s="1569"/>
      <c r="AH187" s="1569"/>
      <c r="AI187" s="1569"/>
      <c r="AJ187" s="1569"/>
      <c r="AK187" s="1569"/>
      <c r="AL187" s="1569"/>
      <c r="AM187" s="1569"/>
      <c r="AN187" s="1569"/>
      <c r="AO187" s="1569"/>
      <c r="AP187" s="1569"/>
      <c r="AQ187" s="1569"/>
      <c r="AR187" s="1569"/>
      <c r="AS187" s="1569"/>
      <c r="AT187" s="1569"/>
      <c r="AU187" s="1569"/>
      <c r="AV187" s="1569"/>
      <c r="AW187" s="1569"/>
      <c r="AX187" s="1569"/>
      <c r="AY187" s="1569"/>
      <c r="AZ187" s="1569"/>
      <c r="BA187" s="1569"/>
      <c r="BB187" s="1569"/>
      <c r="BC187" s="1569"/>
      <c r="BD187" s="1569"/>
      <c r="BE187" s="1569"/>
      <c r="BF187" s="1569"/>
      <c r="BG187" s="1569"/>
    </row>
    <row r="188" spans="1:59">
      <c r="A188" s="1569"/>
      <c r="B188" s="1569"/>
      <c r="C188" s="1569"/>
      <c r="D188" s="1569"/>
      <c r="E188" s="1569"/>
      <c r="F188" s="1569"/>
      <c r="G188" s="1569"/>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c r="AB188" s="1569"/>
      <c r="AC188" s="1569"/>
      <c r="AD188" s="1569"/>
      <c r="AE188" s="1569"/>
      <c r="AF188" s="1569"/>
      <c r="AG188" s="1569"/>
      <c r="AH188" s="1569"/>
      <c r="AI188" s="1569"/>
      <c r="AJ188" s="1569"/>
      <c r="AK188" s="1569"/>
      <c r="AL188" s="1569"/>
      <c r="AM188" s="1569"/>
      <c r="AN188" s="1569"/>
      <c r="AO188" s="1569"/>
      <c r="AP188" s="1569"/>
      <c r="AQ188" s="1569"/>
      <c r="AR188" s="1569"/>
      <c r="AS188" s="1569"/>
      <c r="AT188" s="1569"/>
      <c r="AU188" s="1569"/>
      <c r="AV188" s="1569"/>
      <c r="AW188" s="1569"/>
      <c r="AX188" s="1569"/>
      <c r="AY188" s="1569"/>
      <c r="AZ188" s="1569"/>
      <c r="BA188" s="1569"/>
      <c r="BB188" s="1569"/>
      <c r="BC188" s="1569"/>
      <c r="BD188" s="1569"/>
      <c r="BE188" s="1569"/>
      <c r="BF188" s="1569"/>
      <c r="BG188" s="1569"/>
    </row>
    <row r="189" spans="1:59">
      <c r="A189" s="1569"/>
      <c r="B189" s="1569"/>
      <c r="C189" s="1569"/>
      <c r="D189" s="1569"/>
      <c r="E189" s="1569"/>
      <c r="F189" s="1569"/>
      <c r="G189" s="1569"/>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c r="AB189" s="1569"/>
      <c r="AC189" s="1569"/>
      <c r="AD189" s="1569"/>
      <c r="AE189" s="1569"/>
      <c r="AF189" s="1569"/>
      <c r="AG189" s="1569"/>
      <c r="AH189" s="1569"/>
      <c r="AI189" s="1569"/>
      <c r="AJ189" s="1569"/>
      <c r="AK189" s="1569"/>
      <c r="AL189" s="1569"/>
      <c r="AM189" s="1569"/>
      <c r="AN189" s="1569"/>
      <c r="AO189" s="1569"/>
      <c r="AP189" s="1569"/>
      <c r="AQ189" s="1569"/>
      <c r="AR189" s="1569"/>
      <c r="AS189" s="1569"/>
      <c r="AT189" s="1569"/>
      <c r="AU189" s="1569"/>
      <c r="AV189" s="1569"/>
      <c r="AW189" s="1569"/>
      <c r="AX189" s="1569"/>
      <c r="AY189" s="1569"/>
      <c r="AZ189" s="1569"/>
      <c r="BA189" s="1569"/>
      <c r="BB189" s="1569"/>
      <c r="BC189" s="1569"/>
      <c r="BD189" s="1569"/>
      <c r="BE189" s="1569"/>
      <c r="BF189" s="1569"/>
      <c r="BG189" s="1569"/>
    </row>
  </sheetData>
  <pageMargins left="0.5" right="0.5" top="0.5" bottom="0.5" header="0.5" footer="0.5"/>
  <pageSetup scale="69"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view="pageBreakPreview" topLeftCell="A124" colorId="22" zoomScale="80" zoomScaleNormal="100" zoomScaleSheetLayoutView="80" workbookViewId="0">
      <selection activeCell="H79" sqref="H79"/>
    </sheetView>
  </sheetViews>
  <sheetFormatPr defaultColWidth="9.6640625" defaultRowHeight="15"/>
  <cols>
    <col min="1" max="1" width="4.6640625" style="6" customWidth="1"/>
    <col min="2" max="2" width="2.6640625" style="6" customWidth="1"/>
    <col min="3" max="3" width="32.6640625" style="6" customWidth="1"/>
    <col min="4" max="4" width="22" style="6" customWidth="1"/>
    <col min="5" max="5" width="17.6640625" style="6" customWidth="1"/>
    <col min="6" max="6" width="15.6640625" style="6" customWidth="1"/>
    <col min="7" max="7" width="16.21875" style="6" customWidth="1"/>
    <col min="8" max="16384" width="9.6640625" style="6"/>
  </cols>
  <sheetData>
    <row r="1" spans="1:10">
      <c r="A1" s="24" t="s">
        <v>1759</v>
      </c>
      <c r="B1" s="61"/>
      <c r="C1" s="61"/>
      <c r="D1" s="224" t="s">
        <v>1340</v>
      </c>
      <c r="E1" s="224" t="s">
        <v>1341</v>
      </c>
      <c r="F1" s="61" t="s">
        <v>1762</v>
      </c>
      <c r="G1" s="62"/>
      <c r="H1" s="12"/>
      <c r="I1" s="12"/>
      <c r="J1" s="12"/>
    </row>
    <row r="2" spans="1:10">
      <c r="A2" s="67" t="str">
        <f>'Data Sheet'!$C$25</f>
        <v xml:space="preserve">Niagara Mohawk Power Corporation </v>
      </c>
      <c r="B2" s="12"/>
      <c r="C2" s="12"/>
      <c r="D2" s="73" t="s">
        <v>5715</v>
      </c>
      <c r="E2" s="73" t="s">
        <v>1418</v>
      </c>
      <c r="F2" s="12"/>
      <c r="G2" s="68"/>
      <c r="H2" s="12"/>
      <c r="I2" s="12"/>
      <c r="J2" s="12"/>
    </row>
    <row r="3" spans="1:10" ht="15" customHeight="1">
      <c r="A3" s="69"/>
      <c r="B3" s="72"/>
      <c r="C3" s="72"/>
      <c r="D3" s="81" t="s">
        <v>1342</v>
      </c>
      <c r="E3" s="3061" t="str">
        <f>'Data Sheet'!$C$40</f>
        <v>May 9, 2016</v>
      </c>
      <c r="F3" s="100" t="str">
        <f>'Data Sheet'!$C$38</f>
        <v>December 31, 2015</v>
      </c>
      <c r="G3" s="71"/>
      <c r="H3" s="12"/>
      <c r="I3" s="12"/>
      <c r="J3" s="12"/>
    </row>
    <row r="4" spans="1:10" ht="15" customHeight="1">
      <c r="A4" s="226" t="s">
        <v>1343</v>
      </c>
      <c r="B4" s="227"/>
      <c r="C4" s="227"/>
      <c r="D4" s="227"/>
      <c r="E4" s="227"/>
      <c r="F4" s="227"/>
      <c r="G4" s="228"/>
      <c r="H4" s="12"/>
      <c r="I4" s="12"/>
      <c r="J4" s="12"/>
    </row>
    <row r="5" spans="1:10">
      <c r="A5" s="67"/>
      <c r="B5" s="12"/>
      <c r="C5" s="12"/>
      <c r="D5" s="12"/>
      <c r="E5" s="12"/>
      <c r="F5" s="12"/>
      <c r="G5" s="68"/>
      <c r="H5" s="12"/>
      <c r="I5" s="12"/>
      <c r="J5" s="12"/>
    </row>
    <row r="6" spans="1:10">
      <c r="A6" s="3348" t="s">
        <v>21</v>
      </c>
      <c r="B6" s="3349"/>
      <c r="C6" s="3349"/>
      <c r="D6" s="3349"/>
      <c r="E6" s="3349"/>
      <c r="F6" s="3349"/>
      <c r="G6" s="68"/>
      <c r="H6" s="12"/>
      <c r="I6" s="12"/>
      <c r="J6" s="12"/>
    </row>
    <row r="7" spans="1:10">
      <c r="A7" s="3348" t="s">
        <v>22</v>
      </c>
      <c r="B7" s="3349"/>
      <c r="C7" s="3349"/>
      <c r="D7" s="3349"/>
      <c r="E7" s="3349"/>
      <c r="F7" s="3349"/>
      <c r="G7" s="3350"/>
      <c r="H7" s="12"/>
      <c r="I7" s="12"/>
      <c r="J7" s="12"/>
    </row>
    <row r="8" spans="1:10">
      <c r="A8" s="3348" t="s">
        <v>23</v>
      </c>
      <c r="B8" s="3349"/>
      <c r="C8" s="3349"/>
      <c r="D8" s="3349"/>
      <c r="E8" s="3349"/>
      <c r="F8" s="3349"/>
      <c r="G8" s="3350"/>
      <c r="H8" s="12"/>
      <c r="I8" s="12"/>
      <c r="J8" s="12"/>
    </row>
    <row r="9" spans="1:10">
      <c r="A9" s="3348" t="s">
        <v>24</v>
      </c>
      <c r="B9" s="3349"/>
      <c r="C9" s="3349"/>
      <c r="D9" s="3349"/>
      <c r="E9" s="3349"/>
      <c r="F9" s="3349"/>
      <c r="G9" s="3350"/>
      <c r="H9" s="12"/>
      <c r="I9" s="12"/>
      <c r="J9" s="12"/>
    </row>
    <row r="10" spans="1:10">
      <c r="A10" s="67"/>
      <c r="B10" s="12"/>
      <c r="C10" s="12"/>
      <c r="D10" s="12"/>
      <c r="E10" s="12"/>
      <c r="F10" s="12"/>
      <c r="G10" s="68"/>
      <c r="H10" s="12"/>
      <c r="I10" s="12"/>
      <c r="J10" s="12"/>
    </row>
    <row r="11" spans="1:10">
      <c r="A11" s="3348" t="s">
        <v>25</v>
      </c>
      <c r="B11" s="3349"/>
      <c r="C11" s="3349"/>
      <c r="D11" s="3349"/>
      <c r="E11" s="3349"/>
      <c r="F11" s="3349"/>
      <c r="G11" s="3350"/>
      <c r="H11" s="12"/>
      <c r="I11" s="12"/>
      <c r="J11" s="12"/>
    </row>
    <row r="12" spans="1:10">
      <c r="A12" s="67"/>
      <c r="B12" s="12"/>
      <c r="C12" s="12"/>
      <c r="D12" s="12"/>
      <c r="E12" s="12"/>
      <c r="F12" s="12"/>
      <c r="G12" s="68"/>
      <c r="H12" s="12"/>
      <c r="I12" s="12"/>
      <c r="J12" s="12"/>
    </row>
    <row r="13" spans="1:10">
      <c r="A13" s="3348" t="s">
        <v>26</v>
      </c>
      <c r="B13" s="3349"/>
      <c r="C13" s="3349"/>
      <c r="D13" s="3349"/>
      <c r="E13" s="3349"/>
      <c r="F13" s="3349"/>
      <c r="G13" s="3350"/>
      <c r="H13" s="12"/>
      <c r="I13" s="12"/>
      <c r="J13" s="12"/>
    </row>
    <row r="14" spans="1:10">
      <c r="A14" s="3348" t="s">
        <v>857</v>
      </c>
      <c r="B14" s="3349"/>
      <c r="C14" s="3349"/>
      <c r="D14" s="3349"/>
      <c r="E14" s="3349"/>
      <c r="F14" s="3349"/>
      <c r="G14" s="3350"/>
      <c r="H14" s="12"/>
      <c r="I14" s="12"/>
      <c r="J14" s="12"/>
    </row>
    <row r="15" spans="1:10">
      <c r="A15" s="69"/>
      <c r="B15" s="72"/>
      <c r="C15" s="72"/>
      <c r="D15" s="72"/>
      <c r="E15" s="72"/>
      <c r="F15" s="72"/>
      <c r="G15" s="71"/>
      <c r="H15" s="12"/>
      <c r="I15" s="12"/>
      <c r="J15" s="12"/>
    </row>
    <row r="16" spans="1:10">
      <c r="A16" s="67"/>
      <c r="B16" s="93"/>
      <c r="C16" s="12"/>
      <c r="D16" s="12"/>
      <c r="E16" s="286" t="s">
        <v>1792</v>
      </c>
      <c r="F16" s="286" t="s">
        <v>858</v>
      </c>
      <c r="G16" s="233" t="s">
        <v>1792</v>
      </c>
      <c r="H16" s="12"/>
      <c r="I16" s="12"/>
      <c r="J16" s="12"/>
    </row>
    <row r="17" spans="1:26">
      <c r="A17" s="67" t="s">
        <v>1688</v>
      </c>
      <c r="B17" s="93"/>
      <c r="C17" s="64" t="s">
        <v>1129</v>
      </c>
      <c r="D17" s="64"/>
      <c r="E17" s="286" t="s">
        <v>3126</v>
      </c>
      <c r="F17" s="286" t="s">
        <v>859</v>
      </c>
      <c r="G17" s="233" t="s">
        <v>2473</v>
      </c>
      <c r="H17" s="12"/>
      <c r="I17" s="12"/>
      <c r="J17" s="12"/>
    </row>
    <row r="18" spans="1:26">
      <c r="A18" s="69" t="s">
        <v>1691</v>
      </c>
      <c r="B18" s="100"/>
      <c r="C18" s="70" t="s">
        <v>2952</v>
      </c>
      <c r="D18" s="70"/>
      <c r="E18" s="324" t="s">
        <v>2953</v>
      </c>
      <c r="F18" s="324" t="s">
        <v>2954</v>
      </c>
      <c r="G18" s="236" t="s">
        <v>2955</v>
      </c>
      <c r="H18" s="12"/>
      <c r="I18" s="12"/>
      <c r="J18" s="12"/>
    </row>
    <row r="19" spans="1:26" ht="16.350000000000001" customHeight="1">
      <c r="A19" s="67">
        <v>1</v>
      </c>
      <c r="B19" s="93"/>
      <c r="C19" s="12" t="s">
        <v>5007</v>
      </c>
      <c r="D19" s="12"/>
      <c r="E19" s="309">
        <v>1245051</v>
      </c>
      <c r="F19" s="309"/>
      <c r="G19" s="278">
        <v>1245051</v>
      </c>
      <c r="H19" s="12"/>
      <c r="I19" s="12"/>
      <c r="J19" s="12"/>
      <c r="K19" s="12"/>
      <c r="L19" s="12"/>
      <c r="M19" s="12"/>
      <c r="N19" s="12"/>
      <c r="O19" s="12"/>
      <c r="P19" s="12"/>
      <c r="Q19" s="12"/>
      <c r="R19" s="12"/>
      <c r="S19" s="12"/>
      <c r="T19" s="12"/>
      <c r="U19" s="12"/>
      <c r="V19" s="12"/>
      <c r="W19" s="12"/>
      <c r="X19" s="12"/>
      <c r="Y19" s="12"/>
      <c r="Z19" s="12"/>
    </row>
    <row r="20" spans="1:26" ht="16.350000000000001" customHeight="1">
      <c r="A20" s="67">
        <v>2</v>
      </c>
      <c r="B20" s="93"/>
      <c r="C20" s="12" t="s">
        <v>5008</v>
      </c>
      <c r="D20" s="12"/>
      <c r="E20" s="304"/>
      <c r="F20" s="304"/>
      <c r="G20" s="279"/>
      <c r="H20" s="12"/>
      <c r="I20" s="12"/>
      <c r="J20" s="12"/>
      <c r="K20" s="12"/>
      <c r="L20" s="12"/>
      <c r="M20" s="12"/>
      <c r="N20" s="12"/>
      <c r="O20" s="12"/>
      <c r="P20" s="12"/>
      <c r="Q20" s="12"/>
      <c r="R20" s="12"/>
      <c r="S20" s="12"/>
      <c r="T20" s="12"/>
      <c r="U20" s="12"/>
      <c r="V20" s="12"/>
      <c r="W20" s="12"/>
      <c r="X20" s="12"/>
      <c r="Y20" s="12"/>
      <c r="Z20" s="12"/>
    </row>
    <row r="21" spans="1:26" ht="16.350000000000001" customHeight="1">
      <c r="A21" s="67">
        <v>3</v>
      </c>
      <c r="B21" s="93"/>
      <c r="C21" s="12"/>
      <c r="D21" s="12"/>
      <c r="E21" s="304"/>
      <c r="F21" s="304"/>
      <c r="G21" s="279"/>
      <c r="H21" s="12"/>
      <c r="I21" s="12"/>
      <c r="J21" s="12"/>
      <c r="K21" s="12"/>
      <c r="L21" s="12"/>
      <c r="M21" s="12"/>
      <c r="N21" s="12"/>
      <c r="O21" s="12"/>
      <c r="P21" s="12"/>
      <c r="Q21" s="12"/>
      <c r="R21" s="12"/>
      <c r="S21" s="12"/>
      <c r="T21" s="12"/>
      <c r="U21" s="12"/>
      <c r="V21" s="12"/>
      <c r="W21" s="12"/>
      <c r="X21" s="12"/>
      <c r="Y21" s="12"/>
      <c r="Z21" s="12"/>
    </row>
    <row r="22" spans="1:26" ht="16.350000000000001" customHeight="1">
      <c r="A22" s="67">
        <v>4</v>
      </c>
      <c r="B22" s="93"/>
      <c r="C22" s="12" t="s">
        <v>5009</v>
      </c>
      <c r="D22" s="12"/>
      <c r="E22" s="304">
        <v>741634</v>
      </c>
      <c r="F22" s="304"/>
      <c r="G22" s="279">
        <v>741634</v>
      </c>
      <c r="H22" s="12"/>
      <c r="I22" s="12"/>
      <c r="J22" s="12"/>
      <c r="K22" s="12"/>
      <c r="L22" s="12"/>
      <c r="M22" s="12"/>
      <c r="N22" s="12"/>
      <c r="O22" s="12"/>
      <c r="P22" s="12"/>
      <c r="Q22" s="12"/>
      <c r="R22" s="12"/>
      <c r="S22" s="12"/>
      <c r="T22" s="12"/>
      <c r="U22" s="12"/>
      <c r="V22" s="12"/>
      <c r="W22" s="12"/>
      <c r="X22" s="12"/>
      <c r="Y22" s="12"/>
      <c r="Z22" s="12"/>
    </row>
    <row r="23" spans="1:26" ht="16.350000000000001" customHeight="1">
      <c r="A23" s="67">
        <v>5</v>
      </c>
      <c r="B23" s="93"/>
      <c r="C23" s="12" t="s">
        <v>5010</v>
      </c>
      <c r="D23" s="12"/>
      <c r="E23" s="304"/>
      <c r="F23" s="304"/>
      <c r="G23" s="279"/>
      <c r="H23" s="12"/>
      <c r="I23" s="12"/>
      <c r="J23" s="12"/>
      <c r="K23" s="12"/>
      <c r="L23" s="12"/>
      <c r="M23" s="12"/>
      <c r="N23" s="12"/>
      <c r="O23" s="12"/>
      <c r="P23" s="12"/>
      <c r="Q23" s="12"/>
      <c r="R23" s="12"/>
      <c r="S23" s="12"/>
      <c r="T23" s="12"/>
      <c r="U23" s="12"/>
      <c r="V23" s="12"/>
      <c r="W23" s="12"/>
      <c r="X23" s="12"/>
      <c r="Y23" s="12"/>
      <c r="Z23" s="12"/>
    </row>
    <row r="24" spans="1:26" ht="16.350000000000001" customHeight="1">
      <c r="A24" s="67">
        <v>6</v>
      </c>
      <c r="B24" s="93"/>
      <c r="C24" s="12"/>
      <c r="D24" s="12"/>
      <c r="E24" s="304"/>
      <c r="F24" s="304"/>
      <c r="G24" s="279"/>
      <c r="H24" s="12"/>
      <c r="I24" s="12"/>
      <c r="J24" s="12"/>
      <c r="K24" s="12"/>
      <c r="L24" s="12"/>
      <c r="M24" s="12"/>
      <c r="N24" s="12"/>
      <c r="O24" s="12"/>
      <c r="P24" s="12"/>
      <c r="Q24" s="12"/>
      <c r="R24" s="12"/>
      <c r="S24" s="12"/>
      <c r="T24" s="12"/>
      <c r="U24" s="12"/>
      <c r="V24" s="12"/>
      <c r="W24" s="12"/>
      <c r="X24" s="12"/>
      <c r="Y24" s="12"/>
      <c r="Z24" s="12"/>
    </row>
    <row r="25" spans="1:26" ht="16.350000000000001" customHeight="1">
      <c r="A25" s="67">
        <v>7</v>
      </c>
      <c r="B25" s="93"/>
      <c r="C25" s="12" t="s">
        <v>5011</v>
      </c>
      <c r="D25" s="12"/>
      <c r="E25" s="304">
        <v>326874</v>
      </c>
      <c r="F25" s="304"/>
      <c r="G25" s="279">
        <v>326874</v>
      </c>
      <c r="H25" s="12"/>
      <c r="I25" s="12"/>
      <c r="J25" s="12"/>
      <c r="K25" s="12"/>
      <c r="L25" s="12"/>
      <c r="M25" s="12"/>
      <c r="N25" s="12"/>
      <c r="O25" s="12"/>
      <c r="P25" s="12"/>
      <c r="Q25" s="12"/>
      <c r="R25" s="12"/>
      <c r="S25" s="12"/>
      <c r="T25" s="12"/>
      <c r="U25" s="12"/>
      <c r="V25" s="12"/>
      <c r="W25" s="12"/>
      <c r="X25" s="12"/>
      <c r="Y25" s="12"/>
      <c r="Z25" s="12"/>
    </row>
    <row r="26" spans="1:26" ht="16.350000000000001" customHeight="1">
      <c r="A26" s="67">
        <v>8</v>
      </c>
      <c r="B26" s="93"/>
      <c r="C26" s="12" t="s">
        <v>5012</v>
      </c>
      <c r="D26" s="12"/>
      <c r="E26" s="304"/>
      <c r="F26" s="304"/>
      <c r="G26" s="279"/>
      <c r="H26" s="12"/>
      <c r="I26" s="12"/>
      <c r="J26" s="12"/>
      <c r="K26" s="12"/>
      <c r="L26" s="12"/>
      <c r="M26" s="12"/>
      <c r="N26" s="12"/>
      <c r="O26" s="12"/>
      <c r="P26" s="12"/>
      <c r="Q26" s="12"/>
      <c r="R26" s="12"/>
      <c r="S26" s="12"/>
      <c r="T26" s="12"/>
      <c r="U26" s="12"/>
      <c r="V26" s="12"/>
      <c r="W26" s="12"/>
      <c r="X26" s="12"/>
      <c r="Y26" s="12"/>
      <c r="Z26" s="12"/>
    </row>
    <row r="27" spans="1:26" ht="16.350000000000001" customHeight="1">
      <c r="A27" s="67">
        <v>9</v>
      </c>
      <c r="B27" s="93"/>
      <c r="C27" s="12"/>
      <c r="D27" s="12"/>
      <c r="E27" s="304"/>
      <c r="F27" s="304"/>
      <c r="G27" s="279"/>
      <c r="H27" s="12"/>
      <c r="I27" s="12"/>
      <c r="J27" s="12"/>
      <c r="K27" s="12"/>
      <c r="L27" s="12"/>
      <c r="M27" s="12"/>
      <c r="N27" s="12"/>
      <c r="O27" s="12"/>
      <c r="P27" s="12"/>
      <c r="Q27" s="12"/>
      <c r="R27" s="12"/>
      <c r="S27" s="12"/>
      <c r="T27" s="12"/>
      <c r="U27" s="12"/>
      <c r="V27" s="12"/>
      <c r="W27" s="12"/>
      <c r="X27" s="12"/>
      <c r="Y27" s="12"/>
      <c r="Z27" s="12"/>
    </row>
    <row r="28" spans="1:26" ht="16.350000000000001" customHeight="1">
      <c r="A28" s="67">
        <v>10</v>
      </c>
      <c r="B28" s="93"/>
      <c r="C28" s="12" t="s">
        <v>5013</v>
      </c>
      <c r="D28" s="12"/>
      <c r="E28" s="304">
        <v>179444</v>
      </c>
      <c r="F28" s="304"/>
      <c r="G28" s="279">
        <v>179444</v>
      </c>
      <c r="H28" s="12"/>
      <c r="I28" s="12"/>
      <c r="J28" s="12"/>
      <c r="K28" s="12"/>
      <c r="L28" s="12"/>
      <c r="M28" s="12"/>
      <c r="N28" s="12"/>
      <c r="O28" s="12"/>
      <c r="P28" s="12"/>
      <c r="Q28" s="12"/>
      <c r="R28" s="12"/>
      <c r="S28" s="12"/>
      <c r="T28" s="12"/>
      <c r="U28" s="12"/>
      <c r="V28" s="12"/>
      <c r="W28" s="12"/>
      <c r="X28" s="12"/>
      <c r="Y28" s="12"/>
      <c r="Z28" s="12"/>
    </row>
    <row r="29" spans="1:26" ht="16.350000000000001" customHeight="1">
      <c r="A29" s="67">
        <v>11</v>
      </c>
      <c r="B29" s="93"/>
      <c r="C29" s="12"/>
      <c r="D29" s="12"/>
      <c r="E29" s="304"/>
      <c r="F29" s="304"/>
      <c r="G29" s="279"/>
      <c r="H29" s="12"/>
      <c r="I29" s="12"/>
      <c r="J29" s="12"/>
      <c r="K29" s="12"/>
      <c r="L29" s="12"/>
      <c r="M29" s="12"/>
      <c r="N29" s="12"/>
      <c r="O29" s="12"/>
      <c r="P29" s="12"/>
      <c r="Q29" s="12"/>
      <c r="R29" s="12"/>
      <c r="S29" s="12"/>
      <c r="T29" s="12"/>
      <c r="U29" s="12"/>
      <c r="V29" s="12"/>
      <c r="W29" s="12"/>
      <c r="X29" s="12"/>
      <c r="Y29" s="12"/>
      <c r="Z29" s="12"/>
    </row>
    <row r="30" spans="1:26" ht="16.350000000000001" customHeight="1">
      <c r="A30" s="67">
        <v>12</v>
      </c>
      <c r="B30" s="93"/>
      <c r="C30" s="12" t="s">
        <v>5014</v>
      </c>
      <c r="D30" s="12"/>
      <c r="E30" s="304">
        <v>5462563</v>
      </c>
      <c r="F30" s="304"/>
      <c r="G30" s="279">
        <v>5462563</v>
      </c>
      <c r="H30" s="12"/>
      <c r="I30" s="12"/>
      <c r="J30" s="12"/>
      <c r="K30" s="12"/>
      <c r="L30" s="12"/>
      <c r="M30" s="12"/>
      <c r="N30" s="12"/>
      <c r="O30" s="12"/>
      <c r="P30" s="12"/>
      <c r="Q30" s="12"/>
      <c r="R30" s="12"/>
      <c r="S30" s="12"/>
      <c r="T30" s="12"/>
      <c r="U30" s="12"/>
      <c r="V30" s="12"/>
      <c r="W30" s="12"/>
      <c r="X30" s="12"/>
      <c r="Y30" s="12"/>
      <c r="Z30" s="12"/>
    </row>
    <row r="31" spans="1:26" ht="16.350000000000001" customHeight="1">
      <c r="A31" s="67">
        <v>13</v>
      </c>
      <c r="B31" s="93"/>
      <c r="C31" s="12"/>
      <c r="D31" s="12"/>
      <c r="E31" s="304"/>
      <c r="F31" s="304"/>
      <c r="G31" s="279"/>
      <c r="H31" s="12"/>
      <c r="I31" s="12"/>
      <c r="J31" s="12"/>
      <c r="K31" s="12"/>
      <c r="L31" s="12"/>
      <c r="M31" s="12"/>
      <c r="N31" s="12"/>
      <c r="O31" s="12"/>
      <c r="P31" s="12"/>
      <c r="Q31" s="12"/>
      <c r="R31" s="12"/>
      <c r="S31" s="12"/>
      <c r="T31" s="12"/>
      <c r="U31" s="12"/>
      <c r="V31" s="12"/>
      <c r="W31" s="12"/>
      <c r="X31" s="12"/>
      <c r="Y31" s="12"/>
      <c r="Z31" s="12"/>
    </row>
    <row r="32" spans="1:26" ht="16.350000000000001" customHeight="1">
      <c r="A32" s="67">
        <v>14</v>
      </c>
      <c r="B32" s="93"/>
      <c r="C32" s="12" t="s">
        <v>5015</v>
      </c>
      <c r="D32" s="12"/>
      <c r="E32" s="304">
        <v>1037807</v>
      </c>
      <c r="F32" s="304"/>
      <c r="G32" s="279">
        <v>1037807</v>
      </c>
      <c r="H32" s="12"/>
      <c r="I32" s="12"/>
      <c r="J32" s="12"/>
      <c r="K32" s="12"/>
      <c r="L32" s="12"/>
      <c r="M32" s="12"/>
      <c r="N32" s="12"/>
      <c r="O32" s="12"/>
      <c r="P32" s="12"/>
      <c r="Q32" s="12"/>
      <c r="R32" s="12"/>
      <c r="S32" s="12"/>
      <c r="T32" s="12"/>
      <c r="U32" s="12"/>
      <c r="V32" s="12"/>
      <c r="W32" s="12"/>
      <c r="X32" s="12"/>
      <c r="Y32" s="12"/>
      <c r="Z32" s="12"/>
    </row>
    <row r="33" spans="1:26" ht="16.350000000000001" customHeight="1">
      <c r="A33" s="67">
        <v>15</v>
      </c>
      <c r="B33" s="93"/>
      <c r="C33" s="12"/>
      <c r="D33" s="12"/>
      <c r="E33" s="304"/>
      <c r="F33" s="304"/>
      <c r="G33" s="279"/>
      <c r="H33" s="12"/>
      <c r="I33" s="12"/>
      <c r="J33" s="12"/>
      <c r="K33" s="12"/>
      <c r="L33" s="12"/>
      <c r="M33" s="12"/>
      <c r="N33" s="12"/>
      <c r="O33" s="12"/>
      <c r="P33" s="12"/>
      <c r="Q33" s="12"/>
      <c r="R33" s="12"/>
      <c r="S33" s="12"/>
      <c r="T33" s="12"/>
      <c r="U33" s="12"/>
      <c r="V33" s="12"/>
      <c r="W33" s="12"/>
      <c r="X33" s="12"/>
      <c r="Y33" s="12"/>
      <c r="Z33" s="12"/>
    </row>
    <row r="34" spans="1:26" ht="16.350000000000001" customHeight="1">
      <c r="A34" s="67">
        <v>16</v>
      </c>
      <c r="B34" s="93"/>
      <c r="C34" s="12" t="s">
        <v>5016</v>
      </c>
      <c r="D34" s="12"/>
      <c r="E34" s="304">
        <v>225616</v>
      </c>
      <c r="F34" s="304"/>
      <c r="G34" s="279">
        <v>225616</v>
      </c>
      <c r="H34" s="12"/>
      <c r="I34" s="12"/>
      <c r="J34" s="12"/>
      <c r="K34" s="12"/>
      <c r="L34" s="12"/>
      <c r="M34" s="12"/>
      <c r="N34" s="12"/>
      <c r="O34" s="12"/>
      <c r="P34" s="12"/>
      <c r="Q34" s="12"/>
      <c r="R34" s="12"/>
      <c r="S34" s="12"/>
      <c r="T34" s="12"/>
      <c r="U34" s="12"/>
      <c r="V34" s="12"/>
      <c r="W34" s="12"/>
      <c r="X34" s="12"/>
      <c r="Y34" s="12"/>
      <c r="Z34" s="12"/>
    </row>
    <row r="35" spans="1:26" ht="16.350000000000001" customHeight="1">
      <c r="A35" s="67">
        <v>17</v>
      </c>
      <c r="B35" s="93"/>
      <c r="C35" s="12"/>
      <c r="D35" s="12"/>
      <c r="E35" s="304"/>
      <c r="F35" s="304"/>
      <c r="G35" s="279"/>
      <c r="H35" s="12"/>
      <c r="I35" s="12"/>
      <c r="J35" s="12"/>
      <c r="K35" s="12"/>
      <c r="L35" s="12"/>
      <c r="M35" s="12"/>
      <c r="N35" s="12"/>
      <c r="O35" s="12"/>
      <c r="P35" s="12"/>
      <c r="Q35" s="12"/>
      <c r="R35" s="12"/>
      <c r="S35" s="12"/>
      <c r="T35" s="12"/>
      <c r="U35" s="12"/>
      <c r="V35" s="12"/>
      <c r="W35" s="12"/>
      <c r="X35" s="12"/>
      <c r="Y35" s="12"/>
      <c r="Z35" s="12"/>
    </row>
    <row r="36" spans="1:26" ht="16.350000000000001" customHeight="1">
      <c r="A36" s="67">
        <v>18</v>
      </c>
      <c r="B36" s="93"/>
      <c r="C36" s="12" t="s">
        <v>5017</v>
      </c>
      <c r="D36" s="12"/>
      <c r="E36" s="304">
        <v>308650</v>
      </c>
      <c r="F36" s="304"/>
      <c r="G36" s="279">
        <v>308650</v>
      </c>
      <c r="H36" s="12"/>
      <c r="I36" s="12"/>
      <c r="J36" s="12"/>
      <c r="K36" s="12"/>
      <c r="L36" s="12"/>
      <c r="M36" s="12"/>
      <c r="N36" s="12"/>
      <c r="O36" s="12"/>
      <c r="P36" s="12"/>
      <c r="Q36" s="12"/>
      <c r="R36" s="12"/>
      <c r="S36" s="12"/>
      <c r="T36" s="12"/>
      <c r="U36" s="12"/>
      <c r="V36" s="12"/>
      <c r="W36" s="12"/>
      <c r="X36" s="12"/>
      <c r="Y36" s="12"/>
      <c r="Z36" s="12"/>
    </row>
    <row r="37" spans="1:26" ht="16.350000000000001" customHeight="1">
      <c r="A37" s="67">
        <v>19</v>
      </c>
      <c r="B37" s="93"/>
      <c r="C37" s="12"/>
      <c r="D37" s="12"/>
      <c r="E37" s="304"/>
      <c r="F37" s="304"/>
      <c r="G37" s="279"/>
      <c r="H37" s="12"/>
      <c r="I37" s="12"/>
      <c r="J37" s="12"/>
      <c r="K37" s="12"/>
      <c r="L37" s="12"/>
      <c r="M37" s="12"/>
      <c r="N37" s="12"/>
      <c r="O37" s="12"/>
      <c r="P37" s="12"/>
      <c r="Q37" s="12"/>
      <c r="R37" s="12"/>
      <c r="S37" s="12"/>
      <c r="T37" s="12"/>
      <c r="U37" s="12"/>
      <c r="V37" s="12"/>
      <c r="W37" s="12"/>
      <c r="X37" s="12"/>
      <c r="Y37" s="12"/>
      <c r="Z37" s="12"/>
    </row>
    <row r="38" spans="1:26" ht="16.350000000000001" customHeight="1">
      <c r="A38" s="67">
        <v>20</v>
      </c>
      <c r="B38" s="93"/>
      <c r="C38" s="12" t="s">
        <v>5018</v>
      </c>
      <c r="D38" s="12"/>
      <c r="E38" s="304">
        <v>126673</v>
      </c>
      <c r="F38" s="304"/>
      <c r="G38" s="279">
        <v>126673</v>
      </c>
      <c r="H38" s="12"/>
      <c r="I38" s="12"/>
      <c r="J38" s="12"/>
      <c r="K38" s="12"/>
      <c r="L38" s="12"/>
      <c r="M38" s="12"/>
      <c r="N38" s="12"/>
      <c r="O38" s="12"/>
      <c r="P38" s="12"/>
      <c r="Q38" s="12"/>
      <c r="R38" s="12"/>
      <c r="S38" s="12"/>
      <c r="T38" s="12"/>
      <c r="U38" s="12"/>
      <c r="V38" s="12"/>
      <c r="W38" s="12"/>
      <c r="X38" s="12"/>
      <c r="Y38" s="12"/>
      <c r="Z38" s="12"/>
    </row>
    <row r="39" spans="1:26" ht="16.350000000000001" customHeight="1">
      <c r="A39" s="67">
        <v>21</v>
      </c>
      <c r="B39" s="93"/>
      <c r="C39" s="12"/>
      <c r="D39" s="12"/>
      <c r="E39" s="304"/>
      <c r="F39" s="304"/>
      <c r="G39" s="279"/>
      <c r="H39" s="12"/>
      <c r="I39" s="12"/>
      <c r="J39" s="12"/>
      <c r="K39" s="12"/>
      <c r="L39" s="12"/>
      <c r="M39" s="12"/>
      <c r="N39" s="12"/>
      <c r="O39" s="12"/>
      <c r="P39" s="12"/>
      <c r="Q39" s="12"/>
      <c r="R39" s="12"/>
      <c r="S39" s="12"/>
      <c r="T39" s="12"/>
      <c r="U39" s="12"/>
      <c r="V39" s="12"/>
      <c r="W39" s="12"/>
      <c r="X39" s="12"/>
      <c r="Y39" s="12"/>
      <c r="Z39" s="12"/>
    </row>
    <row r="40" spans="1:26" ht="16.350000000000001" customHeight="1">
      <c r="A40" s="67">
        <v>22</v>
      </c>
      <c r="B40" s="93"/>
      <c r="C40" s="12"/>
      <c r="D40" s="12"/>
      <c r="E40" s="304"/>
      <c r="F40" s="304"/>
      <c r="G40" s="279"/>
      <c r="H40" s="12"/>
      <c r="I40" s="12"/>
      <c r="J40" s="12"/>
      <c r="K40" s="12"/>
      <c r="L40" s="12"/>
      <c r="M40" s="12"/>
      <c r="N40" s="12"/>
      <c r="O40" s="12"/>
      <c r="P40" s="12"/>
      <c r="Q40" s="12"/>
      <c r="R40" s="12"/>
      <c r="S40" s="12"/>
      <c r="T40" s="12"/>
      <c r="U40" s="12"/>
      <c r="V40" s="12"/>
      <c r="W40" s="12"/>
      <c r="X40" s="12"/>
      <c r="Y40" s="12"/>
      <c r="Z40" s="12"/>
    </row>
    <row r="41" spans="1:26" ht="16.350000000000001" customHeight="1">
      <c r="A41" s="67">
        <v>23</v>
      </c>
      <c r="B41" s="93"/>
      <c r="C41" s="12"/>
      <c r="D41" s="12"/>
      <c r="E41" s="304"/>
      <c r="F41" s="304"/>
      <c r="G41" s="279"/>
      <c r="H41" s="12"/>
      <c r="I41" s="12"/>
      <c r="J41" s="12"/>
      <c r="K41" s="12"/>
      <c r="L41" s="12"/>
      <c r="M41" s="12"/>
      <c r="N41" s="12"/>
      <c r="O41" s="12"/>
      <c r="P41" s="12"/>
      <c r="Q41" s="12"/>
      <c r="R41" s="12"/>
      <c r="S41" s="12"/>
      <c r="T41" s="12"/>
      <c r="U41" s="12"/>
      <c r="V41" s="12"/>
      <c r="W41" s="12"/>
      <c r="X41" s="12"/>
      <c r="Y41" s="12"/>
      <c r="Z41" s="12"/>
    </row>
    <row r="42" spans="1:26" ht="16.350000000000001" customHeight="1">
      <c r="A42" s="67">
        <v>24</v>
      </c>
      <c r="B42" s="93"/>
      <c r="C42" s="12"/>
      <c r="D42" s="12"/>
      <c r="E42" s="304"/>
      <c r="F42" s="304"/>
      <c r="G42" s="279"/>
      <c r="H42" s="12"/>
      <c r="I42" s="12"/>
      <c r="J42" s="12"/>
      <c r="K42" s="12"/>
      <c r="L42" s="12"/>
      <c r="M42" s="12"/>
      <c r="N42" s="12"/>
      <c r="O42" s="12"/>
      <c r="P42" s="12"/>
      <c r="Q42" s="12"/>
      <c r="R42" s="12"/>
      <c r="S42" s="12"/>
      <c r="T42" s="12"/>
      <c r="U42" s="12"/>
      <c r="V42" s="12"/>
      <c r="W42" s="12"/>
      <c r="X42" s="12"/>
      <c r="Y42" s="12"/>
      <c r="Z42" s="12"/>
    </row>
    <row r="43" spans="1:26" ht="16.350000000000001" customHeight="1">
      <c r="A43" s="67">
        <v>25</v>
      </c>
      <c r="B43" s="93"/>
      <c r="C43" s="12"/>
      <c r="D43" s="12"/>
      <c r="E43" s="304"/>
      <c r="F43" s="304"/>
      <c r="G43" s="279"/>
      <c r="H43" s="12"/>
      <c r="I43" s="12"/>
      <c r="J43" s="12"/>
      <c r="K43" s="12"/>
      <c r="L43" s="12"/>
      <c r="M43" s="12"/>
      <c r="N43" s="12"/>
      <c r="O43" s="12"/>
      <c r="P43" s="12"/>
      <c r="Q43" s="12"/>
      <c r="R43" s="12"/>
      <c r="S43" s="12"/>
      <c r="T43" s="12"/>
      <c r="U43" s="12"/>
      <c r="V43" s="12"/>
      <c r="W43" s="12"/>
      <c r="X43" s="12"/>
      <c r="Y43" s="12"/>
      <c r="Z43" s="12"/>
    </row>
    <row r="44" spans="1:26" ht="16.350000000000001" customHeight="1">
      <c r="A44" s="67">
        <v>26</v>
      </c>
      <c r="B44" s="93"/>
      <c r="C44" s="12"/>
      <c r="D44" s="12"/>
      <c r="E44" s="304"/>
      <c r="F44" s="304"/>
      <c r="G44" s="279"/>
      <c r="H44" s="12"/>
      <c r="I44" s="12"/>
      <c r="J44" s="12"/>
      <c r="K44" s="12"/>
      <c r="L44" s="12"/>
      <c r="M44" s="12"/>
      <c r="N44" s="12"/>
      <c r="O44" s="12"/>
      <c r="P44" s="12"/>
      <c r="Q44" s="12"/>
      <c r="R44" s="12"/>
      <c r="S44" s="12"/>
      <c r="T44" s="12"/>
      <c r="U44" s="12"/>
      <c r="V44" s="12"/>
      <c r="W44" s="12"/>
      <c r="X44" s="12"/>
      <c r="Y44" s="12"/>
      <c r="Z44" s="12"/>
    </row>
    <row r="45" spans="1:26" ht="16.350000000000001" customHeight="1">
      <c r="A45" s="67">
        <v>27</v>
      </c>
      <c r="B45" s="93"/>
      <c r="C45" s="12"/>
      <c r="D45" s="12"/>
      <c r="E45" s="304"/>
      <c r="F45" s="304"/>
      <c r="G45" s="279"/>
      <c r="H45" s="12"/>
      <c r="I45" s="12"/>
      <c r="J45" s="12"/>
      <c r="K45" s="12"/>
      <c r="L45" s="12"/>
      <c r="M45" s="12"/>
      <c r="N45" s="12"/>
      <c r="O45" s="12"/>
      <c r="P45" s="12"/>
      <c r="Q45" s="12"/>
      <c r="R45" s="12"/>
      <c r="S45" s="12"/>
      <c r="T45" s="12"/>
      <c r="U45" s="12"/>
      <c r="V45" s="12"/>
      <c r="W45" s="12"/>
      <c r="X45" s="12"/>
      <c r="Y45" s="12"/>
      <c r="Z45" s="12"/>
    </row>
    <row r="46" spans="1:26" ht="16.350000000000001" customHeight="1">
      <c r="A46" s="67">
        <v>28</v>
      </c>
      <c r="B46" s="93"/>
      <c r="C46" s="12"/>
      <c r="D46" s="12"/>
      <c r="E46" s="304"/>
      <c r="F46" s="304"/>
      <c r="G46" s="279"/>
      <c r="H46" s="12"/>
      <c r="I46" s="12"/>
      <c r="J46" s="12"/>
      <c r="K46" s="12"/>
      <c r="L46" s="12"/>
      <c r="M46" s="12"/>
      <c r="N46" s="12"/>
      <c r="O46" s="12"/>
      <c r="P46" s="12"/>
      <c r="Q46" s="12"/>
      <c r="R46" s="12"/>
      <c r="S46" s="12"/>
      <c r="T46" s="12"/>
      <c r="U46" s="12"/>
      <c r="V46" s="12"/>
      <c r="W46" s="12"/>
      <c r="X46" s="12"/>
      <c r="Y46" s="12"/>
      <c r="Z46" s="12"/>
    </row>
    <row r="47" spans="1:26" ht="16.350000000000001" customHeight="1">
      <c r="A47" s="67">
        <v>29</v>
      </c>
      <c r="B47" s="93"/>
      <c r="C47" s="12"/>
      <c r="D47" s="12"/>
      <c r="E47" s="304"/>
      <c r="F47" s="304"/>
      <c r="G47" s="279"/>
      <c r="H47" s="12"/>
      <c r="I47" s="12"/>
      <c r="J47" s="12"/>
      <c r="K47" s="12"/>
      <c r="L47" s="12"/>
      <c r="M47" s="12"/>
      <c r="N47" s="12"/>
      <c r="O47" s="12"/>
      <c r="P47" s="12"/>
      <c r="Q47" s="12"/>
      <c r="R47" s="12"/>
      <c r="S47" s="12"/>
      <c r="T47" s="12"/>
      <c r="U47" s="12"/>
      <c r="V47" s="12"/>
      <c r="W47" s="12"/>
      <c r="X47" s="12"/>
      <c r="Y47" s="12"/>
      <c r="Z47" s="12"/>
    </row>
    <row r="48" spans="1:26" ht="16.350000000000001" customHeight="1">
      <c r="A48" s="67">
        <v>30</v>
      </c>
      <c r="B48" s="93"/>
      <c r="C48" s="12"/>
      <c r="D48" s="12"/>
      <c r="E48" s="304"/>
      <c r="F48" s="304"/>
      <c r="G48" s="279"/>
      <c r="H48" s="12"/>
      <c r="I48" s="12"/>
      <c r="J48" s="12"/>
      <c r="K48" s="12"/>
    </row>
    <row r="49" spans="1:11" ht="16.350000000000001" customHeight="1">
      <c r="A49" s="67">
        <v>31</v>
      </c>
      <c r="B49" s="93"/>
      <c r="C49" s="12"/>
      <c r="D49" s="12"/>
      <c r="E49" s="304"/>
      <c r="F49" s="304"/>
      <c r="G49" s="279"/>
      <c r="H49" s="12"/>
      <c r="I49" s="12"/>
      <c r="J49" s="12"/>
      <c r="K49" s="12"/>
    </row>
    <row r="50" spans="1:11" ht="16.350000000000001" customHeight="1">
      <c r="A50" s="67">
        <v>32</v>
      </c>
      <c r="B50" s="93"/>
      <c r="C50" s="12"/>
      <c r="D50" s="12"/>
      <c r="E50" s="304"/>
      <c r="F50" s="304"/>
      <c r="G50" s="279"/>
      <c r="H50" s="12"/>
      <c r="I50" s="12"/>
      <c r="J50" s="12"/>
      <c r="K50" s="12"/>
    </row>
    <row r="51" spans="1:11" ht="16.350000000000001" customHeight="1">
      <c r="A51" s="67">
        <v>33</v>
      </c>
      <c r="B51" s="93"/>
      <c r="C51" s="12"/>
      <c r="D51" s="12"/>
      <c r="E51" s="304"/>
      <c r="F51" s="304"/>
      <c r="G51" s="279"/>
      <c r="H51" s="12"/>
      <c r="I51" s="12"/>
      <c r="J51" s="12"/>
    </row>
    <row r="52" spans="1:11" ht="16.350000000000001" customHeight="1">
      <c r="A52" s="67">
        <v>34</v>
      </c>
      <c r="B52" s="93"/>
      <c r="C52" s="12"/>
      <c r="D52" s="12"/>
      <c r="E52" s="304"/>
      <c r="F52" s="304"/>
      <c r="G52" s="279"/>
      <c r="H52" s="12"/>
      <c r="I52" s="12"/>
      <c r="J52" s="12"/>
    </row>
    <row r="53" spans="1:11" ht="16.350000000000001" customHeight="1">
      <c r="A53" s="67">
        <v>35</v>
      </c>
      <c r="B53" s="93"/>
      <c r="C53" s="12"/>
      <c r="D53" s="12"/>
      <c r="E53" s="304"/>
      <c r="F53" s="304"/>
      <c r="G53" s="279"/>
      <c r="H53" s="12"/>
      <c r="I53" s="12"/>
      <c r="J53" s="12"/>
    </row>
    <row r="54" spans="1:11" ht="16.350000000000001" customHeight="1">
      <c r="A54" s="67">
        <v>36</v>
      </c>
      <c r="B54" s="93"/>
      <c r="C54" s="12"/>
      <c r="D54" s="12"/>
      <c r="E54" s="304"/>
      <c r="F54" s="304"/>
      <c r="G54" s="279"/>
      <c r="H54" s="12"/>
      <c r="I54" s="12"/>
      <c r="J54" s="12"/>
    </row>
    <row r="55" spans="1:11" ht="16.350000000000001" customHeight="1">
      <c r="A55" s="67">
        <v>37</v>
      </c>
      <c r="B55" s="93"/>
      <c r="C55" s="12"/>
      <c r="D55" s="12"/>
      <c r="E55" s="304"/>
      <c r="F55" s="304"/>
      <c r="G55" s="279"/>
      <c r="H55" s="12"/>
      <c r="I55" s="12"/>
      <c r="J55" s="12"/>
    </row>
    <row r="56" spans="1:11" ht="16.350000000000001" customHeight="1">
      <c r="A56" s="67">
        <v>38</v>
      </c>
      <c r="B56" s="93"/>
      <c r="C56" s="12"/>
      <c r="D56" s="12"/>
      <c r="E56" s="304"/>
      <c r="F56" s="304"/>
      <c r="G56" s="279"/>
      <c r="H56" s="12"/>
      <c r="I56" s="12"/>
      <c r="J56" s="12"/>
    </row>
    <row r="57" spans="1:11" ht="16.350000000000001" customHeight="1">
      <c r="A57" s="67">
        <v>39</v>
      </c>
      <c r="B57" s="93"/>
      <c r="C57" s="12"/>
      <c r="D57" s="12"/>
      <c r="E57" s="304"/>
      <c r="F57" s="304"/>
      <c r="G57" s="279"/>
      <c r="H57" s="12"/>
      <c r="I57" s="12"/>
      <c r="J57" s="12"/>
    </row>
    <row r="58" spans="1:11" ht="16.350000000000001" customHeight="1">
      <c r="A58" s="67">
        <v>40</v>
      </c>
      <c r="B58" s="93"/>
      <c r="C58" s="12"/>
      <c r="D58" s="12"/>
      <c r="E58" s="304"/>
      <c r="F58" s="304"/>
      <c r="G58" s="279"/>
      <c r="H58" s="12"/>
      <c r="I58" s="12"/>
      <c r="J58" s="12"/>
    </row>
    <row r="59" spans="1:11" ht="16.350000000000001" customHeight="1">
      <c r="A59" s="67">
        <v>41</v>
      </c>
      <c r="B59" s="93"/>
      <c r="C59" s="12" t="s">
        <v>860</v>
      </c>
      <c r="D59" s="12"/>
      <c r="E59" s="304">
        <v>1667997</v>
      </c>
      <c r="F59" s="304">
        <v>-22750</v>
      </c>
      <c r="G59" s="279">
        <v>1645247</v>
      </c>
      <c r="H59" s="12"/>
      <c r="I59" s="12"/>
      <c r="J59" s="12"/>
    </row>
    <row r="60" spans="1:11" ht="16.350000000000001" customHeight="1">
      <c r="A60" s="67">
        <v>42</v>
      </c>
      <c r="B60" s="93"/>
      <c r="C60" s="12" t="s">
        <v>861</v>
      </c>
      <c r="D60" s="12"/>
      <c r="E60" s="304">
        <v>-138563</v>
      </c>
      <c r="F60" s="304" t="s">
        <v>5019</v>
      </c>
      <c r="G60" s="279">
        <v>-138563</v>
      </c>
      <c r="H60" s="12"/>
      <c r="I60" s="12"/>
      <c r="J60" s="12"/>
    </row>
    <row r="61" spans="1:11" ht="16.350000000000001" customHeight="1" thickBot="1">
      <c r="A61" s="294">
        <v>43</v>
      </c>
      <c r="B61" s="250"/>
      <c r="C61" s="270" t="s">
        <v>862</v>
      </c>
      <c r="D61" s="270"/>
      <c r="E61" s="269">
        <f>SUM(E19:E60)</f>
        <v>11183746</v>
      </c>
      <c r="F61" s="269">
        <f>SUM(F19:F60)</f>
        <v>-22750</v>
      </c>
      <c r="G61" s="267">
        <f>SUM(G19:G60)</f>
        <v>11160996</v>
      </c>
      <c r="H61" s="12"/>
      <c r="I61" s="12"/>
      <c r="J61" s="12"/>
    </row>
    <row r="62" spans="1:11">
      <c r="A62" s="12"/>
      <c r="B62" s="12"/>
      <c r="C62" s="12"/>
      <c r="D62" s="12"/>
      <c r="E62" s="12"/>
      <c r="F62" s="12"/>
      <c r="G62" s="12"/>
      <c r="H62" s="12"/>
      <c r="I62" s="12"/>
      <c r="J62" s="12"/>
    </row>
    <row r="63" spans="1:11">
      <c r="A63" s="12" t="s">
        <v>863</v>
      </c>
      <c r="B63" s="12"/>
      <c r="C63" s="12"/>
      <c r="D63" s="12"/>
      <c r="E63" s="12"/>
      <c r="F63" s="12"/>
      <c r="G63" s="272" t="s">
        <v>864</v>
      </c>
      <c r="H63" s="12"/>
      <c r="I63" s="12"/>
      <c r="J63" s="12"/>
    </row>
    <row r="64" spans="1:11">
      <c r="A64" s="64" t="s">
        <v>865</v>
      </c>
      <c r="B64" s="64"/>
      <c r="C64" s="64"/>
      <c r="D64" s="64"/>
      <c r="E64" s="64"/>
      <c r="F64" s="64"/>
      <c r="G64" s="64"/>
      <c r="H64" s="12"/>
      <c r="I64" s="12"/>
      <c r="J64" s="12"/>
    </row>
    <row r="65" spans="1:10">
      <c r="A65" s="12"/>
      <c r="B65" s="12"/>
      <c r="C65"/>
      <c r="D65"/>
      <c r="E65" s="12"/>
      <c r="F65" s="12"/>
      <c r="G65" s="12"/>
      <c r="I65" s="12"/>
      <c r="J65" s="12"/>
    </row>
    <row r="66" spans="1:10" ht="15.75" thickBot="1">
      <c r="A66" s="12" t="str">
        <f>'Data Sheet'!$C$25</f>
        <v xml:space="preserve">Niagara Mohawk Power Corporation </v>
      </c>
      <c r="B66" s="12"/>
      <c r="C66" s="12"/>
      <c r="D66" s="12"/>
      <c r="E66" s="12"/>
      <c r="F66" s="682" t="str">
        <f>'Data Sheet'!$C$40</f>
        <v>May 9, 2016</v>
      </c>
      <c r="G66" s="12" t="str">
        <f>'Data Sheet'!$C$38</f>
        <v>December 31, 2015</v>
      </c>
      <c r="I66" s="12"/>
      <c r="J66" s="12"/>
    </row>
    <row r="67" spans="1:10">
      <c r="A67" s="24"/>
      <c r="B67" s="61"/>
      <c r="C67" s="61"/>
      <c r="D67" s="61"/>
      <c r="E67" s="61"/>
      <c r="F67" s="61"/>
      <c r="G67" s="62"/>
      <c r="I67" s="12"/>
      <c r="J67" s="12"/>
    </row>
    <row r="68" spans="1:10">
      <c r="A68" s="814"/>
      <c r="B68"/>
      <c r="C68"/>
      <c r="D68"/>
      <c r="E68"/>
      <c r="F68"/>
      <c r="G68" s="65"/>
      <c r="I68" s="12"/>
      <c r="J68" s="12"/>
    </row>
    <row r="69" spans="1:10">
      <c r="A69" s="67"/>
      <c r="B69" s="811"/>
      <c r="C69" s="811"/>
      <c r="D69" s="811"/>
      <c r="E69" s="811"/>
      <c r="F69" s="811"/>
      <c r="G69" s="68"/>
      <c r="I69" s="12"/>
      <c r="J69" s="12"/>
    </row>
    <row r="70" spans="1:10">
      <c r="A70" s="67"/>
      <c r="B70" s="811"/>
      <c r="C70" s="811"/>
      <c r="D70" s="811"/>
      <c r="E70" s="811"/>
      <c r="F70" s="811"/>
      <c r="G70" s="68"/>
      <c r="I70" s="12"/>
      <c r="J70" s="12"/>
    </row>
    <row r="71" spans="1:10" ht="15.75">
      <c r="A71" s="814"/>
      <c r="B71"/>
      <c r="C71"/>
      <c r="D71"/>
      <c r="E71"/>
      <c r="F71" s="66"/>
      <c r="G71" s="307"/>
      <c r="I71" s="12"/>
      <c r="J71" s="12"/>
    </row>
    <row r="72" spans="1:10" ht="15.75">
      <c r="A72" s="814"/>
      <c r="B72"/>
      <c r="C72"/>
      <c r="D72"/>
      <c r="E72"/>
      <c r="F72" s="66"/>
      <c r="G72" s="307"/>
      <c r="I72" s="12"/>
      <c r="J72" s="12"/>
    </row>
    <row r="73" spans="1:10" s="813" customFormat="1" ht="15.75">
      <c r="A73" s="814"/>
      <c r="B73" s="812"/>
      <c r="C73" s="812"/>
      <c r="D73" s="812"/>
      <c r="E73" s="812"/>
      <c r="F73" s="815"/>
      <c r="G73" s="68"/>
      <c r="I73" s="811"/>
      <c r="J73" s="811"/>
    </row>
    <row r="74" spans="1:10">
      <c r="A74" s="67"/>
      <c r="B74" s="12"/>
      <c r="C74" s="12"/>
      <c r="D74" s="12"/>
      <c r="E74" s="12"/>
      <c r="F74" s="12"/>
      <c r="G74" s="65"/>
      <c r="I74" s="12"/>
      <c r="J74" s="12"/>
    </row>
    <row r="75" spans="1:10">
      <c r="A75" s="67"/>
      <c r="B75" s="12"/>
      <c r="C75" s="12"/>
      <c r="D75" s="12"/>
      <c r="E75" s="12"/>
      <c r="F75" s="12"/>
      <c r="G75" s="68"/>
      <c r="I75" s="12"/>
      <c r="J75" s="12"/>
    </row>
    <row r="76" spans="1:10">
      <c r="A76" s="67"/>
      <c r="B76" s="12"/>
      <c r="C76" s="12"/>
      <c r="D76" s="12"/>
      <c r="E76" s="12"/>
      <c r="F76" s="12"/>
      <c r="G76" s="68"/>
      <c r="I76" s="12"/>
      <c r="J76" s="12"/>
    </row>
    <row r="77" spans="1:10" ht="15.75">
      <c r="A77" s="67"/>
      <c r="B77" s="12"/>
      <c r="C77" s="12"/>
      <c r="D77" s="12"/>
      <c r="E77" s="12"/>
      <c r="F77" s="12"/>
      <c r="G77" s="307"/>
      <c r="I77" s="12"/>
      <c r="J77" s="12"/>
    </row>
    <row r="78" spans="1:10" ht="15.75">
      <c r="A78" s="67"/>
      <c r="B78" s="12"/>
      <c r="C78" s="12"/>
      <c r="D78" s="12"/>
      <c r="E78" s="12"/>
      <c r="F78" s="12"/>
      <c r="G78" s="307"/>
      <c r="I78" s="12"/>
      <c r="J78" s="12"/>
    </row>
    <row r="79" spans="1:10" ht="15.75">
      <c r="A79" s="67"/>
      <c r="B79" s="12"/>
      <c r="C79" s="12"/>
      <c r="D79" s="12"/>
      <c r="E79" s="12"/>
      <c r="F79" s="12"/>
      <c r="G79" s="307"/>
      <c r="I79" s="12"/>
      <c r="J79" s="12"/>
    </row>
    <row r="80" spans="1:10" s="813" customFormat="1">
      <c r="A80" s="67"/>
      <c r="B80" s="811"/>
      <c r="C80" s="811"/>
      <c r="D80" s="811"/>
      <c r="E80" s="811"/>
      <c r="F80" s="811"/>
      <c r="G80" s="68"/>
      <c r="I80" s="811"/>
      <c r="J80" s="811"/>
    </row>
    <row r="81" spans="1:10">
      <c r="A81" s="67"/>
      <c r="B81" s="12"/>
      <c r="C81" s="12"/>
      <c r="D81" s="12"/>
      <c r="E81" s="12"/>
      <c r="F81" s="12"/>
      <c r="G81" s="68"/>
      <c r="I81" s="12"/>
      <c r="J81" s="12"/>
    </row>
    <row r="82" spans="1:10">
      <c r="A82" s="67"/>
      <c r="B82" s="12"/>
      <c r="C82" s="287"/>
      <c r="D82" s="12"/>
      <c r="E82" s="287"/>
      <c r="F82" s="287"/>
      <c r="G82" s="68"/>
      <c r="I82" s="12"/>
      <c r="J82" s="12"/>
    </row>
    <row r="83" spans="1:10">
      <c r="A83" s="67"/>
      <c r="B83" s="12"/>
      <c r="C83" s="12"/>
      <c r="D83" s="12"/>
      <c r="E83" s="12"/>
      <c r="F83" s="12"/>
      <c r="G83" s="68"/>
      <c r="I83" s="12"/>
      <c r="J83" s="12"/>
    </row>
    <row r="84" spans="1:10">
      <c r="A84" s="67"/>
      <c r="B84" s="12"/>
      <c r="C84" s="811"/>
      <c r="D84" s="12"/>
      <c r="E84" s="12"/>
      <c r="F84" s="12"/>
      <c r="G84" s="68"/>
      <c r="I84" s="12"/>
      <c r="J84" s="12"/>
    </row>
    <row r="85" spans="1:10">
      <c r="A85" s="67"/>
      <c r="B85" s="12"/>
      <c r="C85" s="12"/>
      <c r="D85" s="12"/>
      <c r="E85"/>
      <c r="F85" s="12"/>
      <c r="G85" s="68"/>
      <c r="I85" s="12"/>
      <c r="J85" s="12"/>
    </row>
    <row r="86" spans="1:10">
      <c r="A86" s="67"/>
      <c r="B86" s="12"/>
      <c r="C86" s="12"/>
      <c r="D86" s="12"/>
      <c r="E86" s="12"/>
      <c r="F86" s="12"/>
      <c r="G86" s="68"/>
      <c r="I86" s="12"/>
      <c r="J86" s="12"/>
    </row>
    <row r="87" spans="1:10">
      <c r="A87" s="67"/>
      <c r="B87" s="12"/>
      <c r="C87" s="12"/>
      <c r="D87" s="12"/>
      <c r="E87" s="12"/>
      <c r="F87" s="12"/>
      <c r="G87" s="68"/>
      <c r="I87" s="12"/>
      <c r="J87" s="12"/>
    </row>
    <row r="88" spans="1:10">
      <c r="A88" s="67"/>
      <c r="B88" s="12"/>
      <c r="C88" s="12"/>
      <c r="D88" s="12"/>
      <c r="E88" s="12"/>
      <c r="F88" s="12"/>
      <c r="G88" s="68"/>
      <c r="I88" s="12"/>
      <c r="J88" s="12"/>
    </row>
    <row r="89" spans="1:10">
      <c r="A89" s="67"/>
      <c r="B89" s="12"/>
      <c r="C89" s="12"/>
      <c r="D89" s="12"/>
      <c r="E89" s="12"/>
      <c r="F89" s="12"/>
      <c r="G89" s="68"/>
      <c r="I89" s="12"/>
      <c r="J89" s="12"/>
    </row>
    <row r="90" spans="1:10">
      <c r="A90" s="67"/>
      <c r="B90" s="12"/>
      <c r="C90" s="12"/>
      <c r="D90" s="12"/>
      <c r="E90" s="12"/>
      <c r="F90" s="12"/>
      <c r="G90" s="68"/>
      <c r="I90" s="12"/>
      <c r="J90" s="12"/>
    </row>
    <row r="91" spans="1:10">
      <c r="A91" s="67"/>
      <c r="B91" s="12"/>
      <c r="C91" s="12"/>
      <c r="D91" s="12"/>
      <c r="E91" s="12"/>
      <c r="F91" s="12"/>
      <c r="G91" s="68"/>
      <c r="I91" s="12"/>
      <c r="J91" s="12"/>
    </row>
    <row r="92" spans="1:10">
      <c r="A92" s="67"/>
      <c r="B92" s="12"/>
      <c r="C92" s="12"/>
      <c r="D92" s="12"/>
      <c r="E92" s="12"/>
      <c r="F92" s="12"/>
      <c r="G92" s="68"/>
      <c r="I92" s="12"/>
      <c r="J92" s="12"/>
    </row>
    <row r="93" spans="1:10">
      <c r="A93" s="67"/>
      <c r="B93" s="12"/>
      <c r="C93" s="12"/>
      <c r="D93" s="12"/>
      <c r="E93" s="12"/>
      <c r="F93" s="12"/>
      <c r="G93" s="68"/>
      <c r="I93" s="12"/>
      <c r="J93" s="12"/>
    </row>
    <row r="94" spans="1:10">
      <c r="A94" s="67"/>
      <c r="B94" s="12"/>
      <c r="C94" s="12"/>
      <c r="D94" s="12"/>
      <c r="E94" s="12"/>
      <c r="F94" s="12"/>
      <c r="G94" s="68"/>
      <c r="I94" s="12"/>
      <c r="J94" s="12"/>
    </row>
    <row r="95" spans="1:10">
      <c r="A95" s="67"/>
      <c r="B95" s="12"/>
      <c r="C95" s="12"/>
      <c r="D95" s="12"/>
      <c r="E95" s="12"/>
      <c r="F95" s="12"/>
      <c r="G95" s="68"/>
      <c r="I95" s="12"/>
      <c r="J95" s="12"/>
    </row>
    <row r="96" spans="1:10">
      <c r="A96" s="814"/>
      <c r="B96"/>
      <c r="C96"/>
      <c r="D96"/>
      <c r="E96"/>
      <c r="F96"/>
      <c r="G96" s="786"/>
      <c r="I96" s="12"/>
      <c r="J96" s="12"/>
    </row>
    <row r="97" spans="1:10" ht="15.75">
      <c r="A97" s="3351" t="s">
        <v>27</v>
      </c>
      <c r="B97" s="3352"/>
      <c r="C97" s="3352"/>
      <c r="D97" s="3352"/>
      <c r="E97" s="3352"/>
      <c r="F97" s="3352"/>
      <c r="G97" s="3353"/>
      <c r="I97" s="12"/>
      <c r="J97" s="12"/>
    </row>
    <row r="98" spans="1:10">
      <c r="A98" s="67"/>
      <c r="B98" s="12"/>
      <c r="C98" s="12"/>
      <c r="D98" s="12"/>
      <c r="E98" s="12"/>
      <c r="F98" s="12"/>
      <c r="G98" s="68"/>
      <c r="I98" s="12"/>
      <c r="J98" s="12"/>
    </row>
    <row r="99" spans="1:10">
      <c r="A99" s="67"/>
      <c r="B99" s="12"/>
      <c r="C99" s="12"/>
      <c r="D99" s="12"/>
      <c r="E99" s="12"/>
      <c r="F99" s="12"/>
      <c r="G99" s="786"/>
      <c r="H99" s="813"/>
      <c r="I99" s="12"/>
      <c r="J99" s="12"/>
    </row>
    <row r="100" spans="1:10">
      <c r="A100" s="67"/>
      <c r="B100" s="12"/>
      <c r="C100" s="12"/>
      <c r="D100" s="12"/>
      <c r="E100" s="12"/>
      <c r="F100" s="12"/>
      <c r="G100" s="68"/>
      <c r="I100" s="12"/>
      <c r="J100" s="12"/>
    </row>
    <row r="101" spans="1:10">
      <c r="A101" s="67"/>
      <c r="B101" s="12"/>
      <c r="C101" s="12"/>
      <c r="D101" s="12"/>
      <c r="E101" s="12"/>
      <c r="F101" s="12"/>
      <c r="G101" s="68"/>
      <c r="I101" s="12"/>
      <c r="J101" s="12"/>
    </row>
    <row r="102" spans="1:10">
      <c r="A102" s="67"/>
      <c r="B102" s="12"/>
      <c r="C102" s="12"/>
      <c r="D102" s="12"/>
      <c r="E102" s="12"/>
      <c r="F102" s="12"/>
      <c r="G102" s="68"/>
      <c r="I102" s="12"/>
      <c r="J102" s="12"/>
    </row>
    <row r="103" spans="1:10">
      <c r="A103" s="67"/>
      <c r="B103" s="12"/>
      <c r="C103" s="12"/>
      <c r="D103" s="12"/>
      <c r="E103" s="12"/>
      <c r="F103" s="12"/>
      <c r="G103" s="68"/>
      <c r="I103" s="12"/>
      <c r="J103" s="12"/>
    </row>
    <row r="104" spans="1:10">
      <c r="A104" s="67"/>
      <c r="B104" s="12"/>
      <c r="C104" s="12"/>
      <c r="D104" s="12"/>
      <c r="E104" s="12"/>
      <c r="F104" s="12"/>
      <c r="G104" s="68"/>
      <c r="I104" s="12"/>
      <c r="J104" s="12"/>
    </row>
    <row r="105" spans="1:10">
      <c r="A105" s="67"/>
      <c r="B105" s="12"/>
      <c r="C105" s="12"/>
      <c r="D105" s="12"/>
      <c r="E105" s="12"/>
      <c r="F105" s="12"/>
      <c r="G105" s="68"/>
      <c r="I105" s="12"/>
      <c r="J105" s="12"/>
    </row>
    <row r="106" spans="1:10">
      <c r="A106" s="67"/>
      <c r="B106" s="12"/>
      <c r="C106" s="12"/>
      <c r="D106" s="12"/>
      <c r="E106" s="12"/>
      <c r="F106" s="12"/>
      <c r="G106" s="68"/>
      <c r="I106" s="12"/>
      <c r="J106" s="12"/>
    </row>
    <row r="107" spans="1:10">
      <c r="A107" s="67"/>
      <c r="B107" s="12"/>
      <c r="C107" s="12"/>
      <c r="D107" s="12"/>
      <c r="E107" s="12"/>
      <c r="F107" s="12"/>
      <c r="G107" s="68"/>
      <c r="I107" s="12"/>
      <c r="J107" s="12"/>
    </row>
    <row r="108" spans="1:10">
      <c r="A108" s="67"/>
      <c r="B108" s="12"/>
      <c r="C108" s="12"/>
      <c r="D108" s="12"/>
      <c r="E108" s="12"/>
      <c r="F108" s="12"/>
      <c r="G108" s="68"/>
      <c r="I108" s="12"/>
      <c r="J108" s="12"/>
    </row>
    <row r="109" spans="1:10">
      <c r="A109" s="67"/>
      <c r="B109" s="12"/>
      <c r="C109" s="12"/>
      <c r="D109" s="12"/>
      <c r="E109" s="12"/>
      <c r="F109" s="12"/>
      <c r="G109" s="68"/>
      <c r="I109" s="12"/>
      <c r="J109" s="12"/>
    </row>
    <row r="110" spans="1:10">
      <c r="A110" s="67"/>
      <c r="B110" s="12"/>
      <c r="C110" s="12"/>
      <c r="D110" s="12"/>
      <c r="E110" s="12"/>
      <c r="F110" s="12"/>
      <c r="G110" s="68"/>
      <c r="I110" s="12"/>
      <c r="J110" s="12"/>
    </row>
    <row r="111" spans="1:10">
      <c r="A111" s="67"/>
      <c r="B111" s="12"/>
      <c r="C111" s="12"/>
      <c r="D111" s="12"/>
      <c r="E111" s="12"/>
      <c r="F111" s="12"/>
      <c r="G111" s="68"/>
      <c r="I111" s="12"/>
      <c r="J111" s="12"/>
    </row>
    <row r="112" spans="1:10">
      <c r="A112" s="67"/>
      <c r="B112" s="12"/>
      <c r="C112" s="12"/>
      <c r="D112" s="12"/>
      <c r="E112" s="12"/>
      <c r="F112" s="12"/>
      <c r="G112" s="68"/>
      <c r="I112" s="12"/>
      <c r="J112" s="12"/>
    </row>
    <row r="113" spans="1:10">
      <c r="A113" s="67"/>
      <c r="B113" s="12"/>
      <c r="C113" s="12"/>
      <c r="D113" s="12"/>
      <c r="E113" s="12"/>
      <c r="F113" s="12"/>
      <c r="G113" s="68"/>
      <c r="I113" s="12"/>
      <c r="J113" s="12"/>
    </row>
    <row r="114" spans="1:10">
      <c r="A114" s="67"/>
      <c r="B114" s="12"/>
      <c r="C114" s="12"/>
      <c r="D114" s="12"/>
      <c r="E114" s="12"/>
      <c r="F114" s="12"/>
      <c r="G114" s="68"/>
      <c r="I114" s="12"/>
      <c r="J114" s="12"/>
    </row>
    <row r="115" spans="1:10">
      <c r="A115" s="67"/>
      <c r="B115" s="12"/>
      <c r="C115" s="12"/>
      <c r="D115" s="12"/>
      <c r="E115" s="12"/>
      <c r="F115" s="12"/>
      <c r="G115" s="308"/>
      <c r="I115" s="12"/>
      <c r="J115" s="12"/>
    </row>
    <row r="116" spans="1:10">
      <c r="A116" s="67"/>
      <c r="B116" s="12"/>
      <c r="C116" s="12"/>
      <c r="D116" s="12"/>
      <c r="E116" s="12"/>
      <c r="F116" s="12"/>
      <c r="G116" s="68"/>
      <c r="I116" s="12"/>
      <c r="J116" s="12"/>
    </row>
    <row r="117" spans="1:10">
      <c r="A117" s="67"/>
      <c r="B117" s="12"/>
      <c r="C117" s="12"/>
      <c r="D117" s="12"/>
      <c r="E117" s="12"/>
      <c r="F117" s="12"/>
      <c r="G117" s="68"/>
      <c r="I117" s="12"/>
      <c r="J117" s="12"/>
    </row>
    <row r="118" spans="1:10">
      <c r="A118" s="67"/>
      <c r="B118" s="12"/>
      <c r="C118" s="12"/>
      <c r="D118" s="12"/>
      <c r="E118" s="12"/>
      <c r="F118" s="12"/>
      <c r="G118" s="68"/>
      <c r="I118" s="12"/>
      <c r="J118" s="12"/>
    </row>
    <row r="119" spans="1:10">
      <c r="A119" s="67"/>
      <c r="B119" s="12"/>
      <c r="C119" s="12"/>
      <c r="D119" s="12"/>
      <c r="E119" s="12"/>
      <c r="F119" s="12"/>
      <c r="G119" s="68"/>
      <c r="I119" s="12"/>
      <c r="J119" s="12"/>
    </row>
    <row r="120" spans="1:10">
      <c r="A120" s="67"/>
      <c r="B120" s="12"/>
      <c r="C120" s="12"/>
      <c r="D120" s="12"/>
      <c r="E120" s="12"/>
      <c r="F120" s="12"/>
      <c r="G120" s="68"/>
      <c r="I120" s="12"/>
      <c r="J120" s="12"/>
    </row>
    <row r="121" spans="1:10">
      <c r="A121" s="67"/>
      <c r="B121" s="12"/>
      <c r="C121" s="12"/>
      <c r="D121" s="12"/>
      <c r="E121" s="12"/>
      <c r="F121" s="12"/>
      <c r="G121" s="68"/>
      <c r="I121" s="12"/>
      <c r="J121" s="12"/>
    </row>
    <row r="122" spans="1:10">
      <c r="A122" s="67"/>
      <c r="B122" s="12"/>
      <c r="C122" s="12"/>
      <c r="D122" s="12"/>
      <c r="E122" s="12"/>
      <c r="F122" s="12"/>
      <c r="G122" s="68"/>
      <c r="I122" s="12"/>
      <c r="J122" s="12"/>
    </row>
    <row r="123" spans="1:10">
      <c r="A123" s="67"/>
      <c r="B123" s="12"/>
      <c r="C123" s="12"/>
      <c r="D123" s="12"/>
      <c r="E123" s="12"/>
      <c r="F123" s="12"/>
      <c r="G123" s="68"/>
      <c r="I123" s="12"/>
      <c r="J123" s="12"/>
    </row>
    <row r="124" spans="1:10">
      <c r="A124" s="67"/>
      <c r="B124" s="12"/>
      <c r="C124" s="12"/>
      <c r="D124" s="12"/>
      <c r="E124" s="12"/>
      <c r="F124" s="12"/>
      <c r="G124" s="68"/>
      <c r="I124" s="12"/>
      <c r="J124" s="12"/>
    </row>
    <row r="125" spans="1:10">
      <c r="A125" s="67"/>
      <c r="B125" s="12"/>
      <c r="C125" s="12"/>
      <c r="D125" s="12"/>
      <c r="E125" s="12"/>
      <c r="F125" s="12"/>
      <c r="G125" s="68"/>
      <c r="I125" s="12"/>
      <c r="J125" s="12"/>
    </row>
    <row r="126" spans="1:10" ht="15.75" thickBot="1">
      <c r="A126" s="107"/>
      <c r="B126" s="108"/>
      <c r="C126" s="290"/>
      <c r="D126" s="290"/>
      <c r="E126" s="290"/>
      <c r="F126" s="108"/>
      <c r="G126" s="109"/>
      <c r="I126" s="12"/>
      <c r="J126" s="12"/>
    </row>
    <row r="127" spans="1:10">
      <c r="A127"/>
      <c r="B127"/>
      <c r="C127"/>
      <c r="D127"/>
      <c r="E127"/>
      <c r="F127"/>
      <c r="G127" s="272" t="s">
        <v>864</v>
      </c>
      <c r="I127" s="12"/>
      <c r="J127" s="12"/>
    </row>
    <row r="128" spans="1:10">
      <c r="A128" s="3347" t="s">
        <v>2776</v>
      </c>
      <c r="B128" s="3347"/>
      <c r="C128" s="3347"/>
      <c r="D128" s="3347"/>
      <c r="E128" s="3347"/>
      <c r="F128" s="3347"/>
      <c r="G128" s="3347"/>
      <c r="I128" s="12"/>
      <c r="J128" s="12"/>
    </row>
    <row r="129" spans="1:10">
      <c r="A129" s="810"/>
      <c r="B129" s="810"/>
      <c r="C129" s="810"/>
      <c r="D129" s="64"/>
      <c r="E129" s="810"/>
      <c r="F129" s="810"/>
      <c r="G129" s="810"/>
      <c r="H129" s="810"/>
      <c r="I129" s="810"/>
      <c r="J129" s="810"/>
    </row>
    <row r="130" spans="1:10">
      <c r="A130" s="12"/>
      <c r="B130" s="12"/>
      <c r="C130" s="12"/>
      <c r="D130" s="12"/>
      <c r="E130" s="12"/>
      <c r="F130" s="12"/>
      <c r="G130" s="12"/>
      <c r="H130" s="12"/>
      <c r="I130" s="12"/>
      <c r="J130" s="12"/>
    </row>
    <row r="131" spans="1:10">
      <c r="A131" s="12"/>
      <c r="B131" s="12"/>
      <c r="C131" s="12"/>
      <c r="D131" s="12"/>
      <c r="E131" s="12"/>
      <c r="F131" s="12"/>
      <c r="G131" s="12"/>
      <c r="H131" s="12"/>
      <c r="I131" s="12"/>
      <c r="J131" s="12"/>
    </row>
    <row r="132" spans="1:10">
      <c r="A132" s="12"/>
      <c r="B132" s="12"/>
      <c r="C132" s="12"/>
      <c r="D132" s="12"/>
      <c r="E132" s="12"/>
      <c r="F132" s="12"/>
      <c r="G132" s="12"/>
      <c r="H132" s="12"/>
      <c r="I132" s="12"/>
      <c r="J132" s="12"/>
    </row>
    <row r="133" spans="1:10">
      <c r="A133" s="12"/>
      <c r="B133" s="12"/>
      <c r="C133" s="12"/>
      <c r="D133" s="12"/>
      <c r="E133" s="12"/>
      <c r="F133" s="12"/>
      <c r="G133" s="12"/>
      <c r="H133" s="12"/>
      <c r="I133" s="12"/>
      <c r="J133" s="12"/>
    </row>
    <row r="134" spans="1:10">
      <c r="A134" s="12"/>
      <c r="B134" s="12"/>
      <c r="C134" s="12"/>
      <c r="D134" s="12"/>
      <c r="E134" s="12"/>
      <c r="F134" s="12"/>
      <c r="G134" s="12"/>
      <c r="H134" s="12"/>
      <c r="I134" s="12"/>
      <c r="J134" s="12"/>
    </row>
    <row r="135" spans="1:10">
      <c r="A135" s="12"/>
      <c r="B135" s="12"/>
      <c r="C135" s="12"/>
      <c r="D135" s="12"/>
      <c r="E135" s="12"/>
      <c r="F135" s="12"/>
      <c r="G135" s="12"/>
      <c r="H135" s="12"/>
      <c r="I135" s="12"/>
      <c r="J135" s="12"/>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view="pageBreakPreview" topLeftCell="H37" colorId="22" zoomScale="80" zoomScaleNormal="100" zoomScaleSheetLayoutView="80" workbookViewId="0">
      <selection activeCell="H79" sqref="H79"/>
    </sheetView>
  </sheetViews>
  <sheetFormatPr defaultColWidth="9.6640625" defaultRowHeight="15"/>
  <cols>
    <col min="1" max="1" width="4.6640625" style="6" customWidth="1"/>
    <col min="2" max="2" width="32.6640625" style="6" customWidth="1"/>
    <col min="3" max="3" width="9.6640625" style="6"/>
    <col min="4" max="5" width="14.6640625" style="6" customWidth="1"/>
    <col min="6" max="6" width="20.6640625" style="6" customWidth="1"/>
    <col min="7" max="7" width="2.88671875" style="6" customWidth="1"/>
    <col min="8" max="8" width="28.44140625" style="6" customWidth="1"/>
    <col min="9" max="9" width="6.6640625" style="6" customWidth="1"/>
    <col min="10" max="10" width="14.6640625" style="6" customWidth="1"/>
    <col min="11" max="11" width="21.6640625" style="6" customWidth="1"/>
    <col min="12" max="12" width="22.6640625" style="6" customWidth="1"/>
    <col min="13" max="13" width="4.6640625" style="6" customWidth="1"/>
    <col min="14" max="16384" width="9.6640625" style="6"/>
  </cols>
  <sheetData>
    <row r="1" spans="1:13">
      <c r="A1" s="818" t="s">
        <v>1759</v>
      </c>
      <c r="B1" s="819"/>
      <c r="C1" s="820" t="s">
        <v>3222</v>
      </c>
      <c r="D1" s="819"/>
      <c r="E1" s="820" t="s">
        <v>1761</v>
      </c>
      <c r="F1" s="822" t="s">
        <v>1762</v>
      </c>
      <c r="G1" s="818" t="s">
        <v>1759</v>
      </c>
      <c r="H1" s="819"/>
      <c r="I1" s="820" t="s">
        <v>3222</v>
      </c>
      <c r="J1" s="819"/>
      <c r="K1" s="1151" t="s">
        <v>1761</v>
      </c>
      <c r="L1" s="821" t="s">
        <v>1762</v>
      </c>
      <c r="M1" s="1109"/>
    </row>
    <row r="2" spans="1:13">
      <c r="A2" s="823" t="str">
        <f>'Data Sheet'!$C$25</f>
        <v xml:space="preserve">Niagara Mohawk Power Corporation </v>
      </c>
      <c r="B2" s="824"/>
      <c r="C2" s="431" t="s">
        <v>5061</v>
      </c>
      <c r="D2" s="824"/>
      <c r="E2" s="431" t="s">
        <v>1763</v>
      </c>
      <c r="F2" s="826"/>
      <c r="G2" s="823" t="str">
        <f>'Data Sheet'!$C$25</f>
        <v xml:space="preserve">Niagara Mohawk Power Corporation </v>
      </c>
      <c r="H2" s="824"/>
      <c r="I2" s="431" t="s">
        <v>5061</v>
      </c>
      <c r="J2" s="824"/>
      <c r="K2" s="1115" t="s">
        <v>1763</v>
      </c>
      <c r="M2" s="1112"/>
    </row>
    <row r="3" spans="1:13" ht="15" customHeight="1">
      <c r="A3" s="827"/>
      <c r="B3" s="828"/>
      <c r="C3" s="481" t="s">
        <v>1100</v>
      </c>
      <c r="D3" s="828"/>
      <c r="E3" s="3061" t="str">
        <f>'Data Sheet'!$C$40</f>
        <v>May 9, 2016</v>
      </c>
      <c r="F3" s="3124" t="str">
        <f>'Data Sheet'!$C$38</f>
        <v>December 31, 2015</v>
      </c>
      <c r="G3" s="827"/>
      <c r="H3" s="828"/>
      <c r="I3" s="481" t="s">
        <v>1100</v>
      </c>
      <c r="J3" s="828"/>
      <c r="K3" s="3061" t="str">
        <f>'Data Sheet'!$C$40</f>
        <v>May 9, 2016</v>
      </c>
      <c r="L3" s="3062" t="str">
        <f>'Data Sheet'!$C$38</f>
        <v>December 31, 2015</v>
      </c>
      <c r="M3" s="1114"/>
    </row>
    <row r="4" spans="1:13" ht="15" customHeight="1">
      <c r="A4" s="1152" t="s">
        <v>866</v>
      </c>
      <c r="B4" s="1153"/>
      <c r="C4" s="1153"/>
      <c r="D4" s="1153"/>
      <c r="E4" s="1153"/>
      <c r="F4" s="1154"/>
      <c r="G4" s="1182"/>
      <c r="H4" s="1153" t="s">
        <v>867</v>
      </c>
      <c r="I4" s="1153"/>
      <c r="J4" s="1153"/>
      <c r="K4" s="1153"/>
      <c r="L4" s="1153"/>
      <c r="M4" s="1154"/>
    </row>
    <row r="5" spans="1:13">
      <c r="A5" s="1155"/>
      <c r="B5" s="1128"/>
      <c r="C5" s="1128"/>
      <c r="D5" s="1128"/>
      <c r="E5" s="1128"/>
      <c r="F5" s="1183"/>
      <c r="G5" s="1155"/>
      <c r="H5" s="1128"/>
      <c r="I5" s="813"/>
      <c r="J5" s="813"/>
      <c r="M5" s="1112"/>
    </row>
    <row r="6" spans="1:13">
      <c r="A6" s="3354" t="s">
        <v>3462</v>
      </c>
      <c r="B6" s="3238"/>
      <c r="C6" s="3238"/>
      <c r="D6" s="3356" t="s">
        <v>3463</v>
      </c>
      <c r="E6" s="3357"/>
      <c r="F6" s="3239"/>
      <c r="G6" s="3354" t="s">
        <v>3464</v>
      </c>
      <c r="H6" s="3357"/>
      <c r="I6" s="3357"/>
      <c r="J6" s="3357"/>
      <c r="K6" s="6" t="s">
        <v>3465</v>
      </c>
      <c r="M6" s="1112"/>
    </row>
    <row r="7" spans="1:13">
      <c r="A7" s="3355"/>
      <c r="B7" s="3238"/>
      <c r="C7" s="3238"/>
      <c r="D7" s="3357"/>
      <c r="E7" s="3357"/>
      <c r="F7" s="3239"/>
      <c r="G7" s="3355"/>
      <c r="H7" s="3357"/>
      <c r="I7" s="3357"/>
      <c r="J7" s="3357"/>
      <c r="K7" s="3266" t="s">
        <v>3466</v>
      </c>
      <c r="L7" s="3238"/>
      <c r="M7" s="3239"/>
    </row>
    <row r="8" spans="1:13">
      <c r="A8" s="3354" t="s">
        <v>2445</v>
      </c>
      <c r="B8" s="3238"/>
      <c r="C8" s="3238"/>
      <c r="D8" s="3357"/>
      <c r="E8" s="3357"/>
      <c r="F8" s="3239"/>
      <c r="G8" s="3355"/>
      <c r="H8" s="3357"/>
      <c r="I8" s="3357"/>
      <c r="J8" s="3357"/>
      <c r="K8" s="3238"/>
      <c r="L8" s="3238"/>
      <c r="M8" s="3239"/>
    </row>
    <row r="9" spans="1:13">
      <c r="A9" s="3355"/>
      <c r="B9" s="3238"/>
      <c r="C9" s="3238"/>
      <c r="D9" s="3357"/>
      <c r="E9" s="3357"/>
      <c r="F9" s="3239"/>
      <c r="G9" s="3355"/>
      <c r="H9" s="3357"/>
      <c r="I9" s="3357"/>
      <c r="J9" s="3357"/>
      <c r="K9" s="3238"/>
      <c r="L9" s="3238"/>
      <c r="M9" s="3239"/>
    </row>
    <row r="10" spans="1:13">
      <c r="A10" s="3355"/>
      <c r="B10" s="3238"/>
      <c r="C10" s="3238"/>
      <c r="D10" s="3357"/>
      <c r="E10" s="3357"/>
      <c r="F10" s="3239"/>
      <c r="G10" s="3354" t="s">
        <v>2446</v>
      </c>
      <c r="H10" s="3357"/>
      <c r="I10" s="3357"/>
      <c r="J10" s="3357"/>
      <c r="K10" s="3238"/>
      <c r="L10" s="3238"/>
      <c r="M10" s="3239"/>
    </row>
    <row r="11" spans="1:13">
      <c r="A11" s="1142"/>
      <c r="B11" s="832"/>
      <c r="C11" s="832"/>
      <c r="D11" s="3357"/>
      <c r="E11" s="3357"/>
      <c r="F11" s="3239"/>
      <c r="G11" s="3355"/>
      <c r="H11" s="3357"/>
      <c r="I11" s="3357"/>
      <c r="J11" s="3357"/>
      <c r="K11" s="3238"/>
      <c r="L11" s="3238"/>
      <c r="M11" s="3239"/>
    </row>
    <row r="12" spans="1:13">
      <c r="A12" s="3354" t="s">
        <v>2447</v>
      </c>
      <c r="B12" s="3238"/>
      <c r="C12" s="3238"/>
      <c r="D12" s="3357"/>
      <c r="E12" s="3357"/>
      <c r="F12" s="3239"/>
      <c r="G12" s="3355"/>
      <c r="H12" s="3357"/>
      <c r="I12" s="3357"/>
      <c r="J12" s="3357"/>
      <c r="K12" s="3238"/>
      <c r="L12" s="3238"/>
      <c r="M12" s="3239"/>
    </row>
    <row r="13" spans="1:13">
      <c r="A13" s="3355"/>
      <c r="B13" s="3238"/>
      <c r="C13" s="3238"/>
      <c r="D13" s="3356" t="s">
        <v>2448</v>
      </c>
      <c r="E13" s="3357"/>
      <c r="F13" s="3239"/>
      <c r="G13" s="3355"/>
      <c r="H13" s="3357"/>
      <c r="I13" s="3357"/>
      <c r="J13" s="3357"/>
      <c r="K13" s="3266" t="s">
        <v>2449</v>
      </c>
      <c r="L13" s="3238"/>
      <c r="M13" s="3239"/>
    </row>
    <row r="14" spans="1:13">
      <c r="A14" s="3355"/>
      <c r="B14" s="3238"/>
      <c r="C14" s="3238"/>
      <c r="D14" s="3357"/>
      <c r="E14" s="3357"/>
      <c r="F14" s="3239"/>
      <c r="G14" s="3354" t="s">
        <v>2450</v>
      </c>
      <c r="H14" s="3357"/>
      <c r="I14" s="3357"/>
      <c r="J14" s="3357"/>
      <c r="K14" s="3238"/>
      <c r="L14" s="3238"/>
      <c r="M14" s="3239"/>
    </row>
    <row r="15" spans="1:13">
      <c r="A15" s="1143"/>
      <c r="B15" s="1104"/>
      <c r="C15" s="1104"/>
      <c r="D15" s="3258"/>
      <c r="E15" s="3258"/>
      <c r="F15" s="3358"/>
      <c r="G15" s="3359"/>
      <c r="H15" s="3258"/>
      <c r="I15" s="3258"/>
      <c r="J15" s="3258"/>
      <c r="M15" s="1112"/>
    </row>
    <row r="16" spans="1:13">
      <c r="A16" s="1156"/>
      <c r="B16" s="1129"/>
      <c r="C16" s="1118"/>
      <c r="D16" s="1128"/>
      <c r="E16" s="1157"/>
      <c r="F16" s="1120" t="s">
        <v>2996</v>
      </c>
      <c r="G16" s="3363" t="s">
        <v>2997</v>
      </c>
      <c r="H16" s="3364"/>
      <c r="I16" s="1129"/>
      <c r="J16" s="1128"/>
      <c r="K16" s="1160" t="s">
        <v>2996</v>
      </c>
      <c r="L16" s="1160" t="s">
        <v>2998</v>
      </c>
      <c r="M16" s="1161"/>
    </row>
    <row r="17" spans="1:13">
      <c r="A17" s="1121" t="s">
        <v>1688</v>
      </c>
      <c r="C17" s="824"/>
      <c r="D17" s="1162" t="s">
        <v>2948</v>
      </c>
      <c r="E17" s="1125" t="s">
        <v>1110</v>
      </c>
      <c r="F17" s="1126" t="s">
        <v>2999</v>
      </c>
      <c r="G17" s="3365" t="s">
        <v>3000</v>
      </c>
      <c r="H17" s="3306"/>
      <c r="I17" s="3366" t="s">
        <v>3001</v>
      </c>
      <c r="J17" s="3306"/>
      <c r="K17" s="1163" t="s">
        <v>2999</v>
      </c>
      <c r="L17" s="1163" t="s">
        <v>3002</v>
      </c>
      <c r="M17" s="826"/>
    </row>
    <row r="18" spans="1:13">
      <c r="A18" s="1121" t="s">
        <v>1691</v>
      </c>
      <c r="B18" s="1116" t="s">
        <v>3003</v>
      </c>
      <c r="C18" s="1164"/>
      <c r="D18" s="1162" t="s">
        <v>3004</v>
      </c>
      <c r="E18" s="1125" t="s">
        <v>3005</v>
      </c>
      <c r="F18" s="1126" t="s">
        <v>3126</v>
      </c>
      <c r="G18" s="3365" t="s">
        <v>3006</v>
      </c>
      <c r="H18" s="3306"/>
      <c r="I18" s="3366" t="s">
        <v>3007</v>
      </c>
      <c r="J18" s="3306"/>
      <c r="K18" s="1163" t="s">
        <v>2473</v>
      </c>
      <c r="L18" s="1163" t="s">
        <v>3008</v>
      </c>
      <c r="M18" s="1124" t="s">
        <v>1688</v>
      </c>
    </row>
    <row r="19" spans="1:13">
      <c r="A19" s="1165"/>
      <c r="B19" s="1166" t="s">
        <v>2952</v>
      </c>
      <c r="C19" s="1167"/>
      <c r="D19" s="1168" t="s">
        <v>2953</v>
      </c>
      <c r="E19" s="1169" t="s">
        <v>2954</v>
      </c>
      <c r="F19" s="1187" t="s">
        <v>2955</v>
      </c>
      <c r="G19" s="3360" t="s">
        <v>2303</v>
      </c>
      <c r="H19" s="3361"/>
      <c r="I19" s="3362" t="s">
        <v>2304</v>
      </c>
      <c r="J19" s="3361"/>
      <c r="K19" s="1170" t="s">
        <v>2305</v>
      </c>
      <c r="L19" s="1170" t="s">
        <v>2306</v>
      </c>
      <c r="M19" s="1132" t="s">
        <v>1691</v>
      </c>
    </row>
    <row r="20" spans="1:13">
      <c r="A20" s="1117">
        <v>1</v>
      </c>
      <c r="B20" s="6" t="s">
        <v>5020</v>
      </c>
      <c r="D20" s="1115"/>
      <c r="E20" s="813"/>
      <c r="F20" s="278"/>
      <c r="G20" s="399"/>
      <c r="H20" s="367"/>
      <c r="I20" s="309"/>
      <c r="J20" s="972"/>
      <c r="K20" s="309"/>
      <c r="L20" s="309"/>
      <c r="M20" s="826">
        <v>1</v>
      </c>
    </row>
    <row r="21" spans="1:13">
      <c r="A21" s="1117">
        <v>2</v>
      </c>
      <c r="B21" s="6" t="s">
        <v>5021</v>
      </c>
      <c r="D21" s="1125">
        <v>1996</v>
      </c>
      <c r="E21" s="813"/>
      <c r="F21" s="279">
        <v>20000</v>
      </c>
      <c r="G21" s="347"/>
      <c r="H21" s="350">
        <v>-20000</v>
      </c>
      <c r="I21" s="304"/>
      <c r="J21" s="971"/>
      <c r="K21" s="304"/>
      <c r="L21" s="304"/>
      <c r="M21" s="826">
        <v>2</v>
      </c>
    </row>
    <row r="22" spans="1:13">
      <c r="A22" s="1117">
        <v>3</v>
      </c>
      <c r="B22" s="6" t="s">
        <v>5022</v>
      </c>
      <c r="D22" s="1125"/>
      <c r="E22" s="813"/>
      <c r="F22" s="279">
        <v>-72852</v>
      </c>
      <c r="G22" s="347"/>
      <c r="H22" s="350">
        <v>72852</v>
      </c>
      <c r="I22" s="304"/>
      <c r="J22" s="971"/>
      <c r="K22" s="304"/>
      <c r="L22" s="304"/>
      <c r="M22" s="826">
        <v>3</v>
      </c>
    </row>
    <row r="23" spans="1:13">
      <c r="A23" s="1117">
        <v>4</v>
      </c>
      <c r="B23" s="6" t="s">
        <v>5023</v>
      </c>
      <c r="D23" s="1125"/>
      <c r="E23" s="813"/>
      <c r="F23" s="279"/>
      <c r="G23" s="347"/>
      <c r="H23" s="350"/>
      <c r="I23" s="304"/>
      <c r="J23" s="971"/>
      <c r="K23" s="304"/>
      <c r="L23" s="304"/>
      <c r="M23" s="826">
        <v>4</v>
      </c>
    </row>
    <row r="24" spans="1:13">
      <c r="A24" s="1117">
        <v>5</v>
      </c>
      <c r="D24" s="1125"/>
      <c r="E24" s="813"/>
      <c r="F24" s="279"/>
      <c r="G24" s="347"/>
      <c r="H24" s="350"/>
      <c r="I24" s="304"/>
      <c r="J24" s="971"/>
      <c r="K24" s="304"/>
      <c r="L24" s="304"/>
      <c r="M24" s="826">
        <v>5</v>
      </c>
    </row>
    <row r="25" spans="1:13">
      <c r="A25" s="1117">
        <v>6</v>
      </c>
      <c r="D25" s="1125"/>
      <c r="E25" s="813"/>
      <c r="F25" s="279"/>
      <c r="G25" s="347"/>
      <c r="H25" s="350"/>
      <c r="I25" s="304"/>
      <c r="J25" s="971"/>
      <c r="K25" s="304"/>
      <c r="L25" s="304"/>
      <c r="M25" s="826">
        <v>6</v>
      </c>
    </row>
    <row r="26" spans="1:13">
      <c r="A26" s="1117">
        <v>7</v>
      </c>
      <c r="B26" s="6" t="s">
        <v>4691</v>
      </c>
      <c r="D26" s="1125" t="s">
        <v>5024</v>
      </c>
      <c r="E26" s="813"/>
      <c r="F26" s="279"/>
      <c r="G26" s="347"/>
      <c r="H26" s="350"/>
      <c r="I26" s="304"/>
      <c r="J26" s="971"/>
      <c r="K26" s="304"/>
      <c r="L26" s="304"/>
      <c r="M26" s="826">
        <v>7</v>
      </c>
    </row>
    <row r="27" spans="1:13">
      <c r="A27" s="1117">
        <v>8</v>
      </c>
      <c r="B27" s="6" t="s">
        <v>5025</v>
      </c>
      <c r="D27" s="1115"/>
      <c r="E27" s="813"/>
      <c r="F27" s="279">
        <v>3075</v>
      </c>
      <c r="G27" s="347"/>
      <c r="H27" s="350"/>
      <c r="I27" s="304"/>
      <c r="J27" s="971"/>
      <c r="K27" s="304">
        <v>3075</v>
      </c>
      <c r="L27" s="304"/>
      <c r="M27" s="826">
        <v>8</v>
      </c>
    </row>
    <row r="28" spans="1:13">
      <c r="A28" s="1117">
        <v>9</v>
      </c>
      <c r="B28" s="6" t="s">
        <v>5026</v>
      </c>
      <c r="D28" s="1115"/>
      <c r="E28" s="813"/>
      <c r="F28" s="279">
        <v>4965267</v>
      </c>
      <c r="G28" s="347"/>
      <c r="H28" s="350"/>
      <c r="I28" s="304"/>
      <c r="J28" s="971"/>
      <c r="K28" s="304">
        <v>4965267</v>
      </c>
      <c r="L28" s="304"/>
      <c r="M28" s="826">
        <v>9</v>
      </c>
    </row>
    <row r="29" spans="1:13">
      <c r="A29" s="1117">
        <v>10</v>
      </c>
      <c r="B29" s="6" t="s">
        <v>5027</v>
      </c>
      <c r="D29" s="1115"/>
      <c r="E29" s="813"/>
      <c r="F29" s="279">
        <v>-2274055</v>
      </c>
      <c r="G29" s="347"/>
      <c r="H29" s="350">
        <v>-123643</v>
      </c>
      <c r="I29" s="304"/>
      <c r="J29" s="971"/>
      <c r="K29" s="304">
        <v>-2397698</v>
      </c>
      <c r="L29" s="304"/>
      <c r="M29" s="826">
        <v>10</v>
      </c>
    </row>
    <row r="30" spans="1:13">
      <c r="A30" s="1117">
        <v>11</v>
      </c>
      <c r="B30" s="6" t="s">
        <v>5028</v>
      </c>
      <c r="D30" s="1115"/>
      <c r="E30" s="813"/>
      <c r="F30" s="279"/>
      <c r="G30" s="347"/>
      <c r="H30" s="350"/>
      <c r="I30" s="304"/>
      <c r="J30" s="971"/>
      <c r="K30" s="304"/>
      <c r="L30" s="304"/>
      <c r="M30" s="826">
        <v>11</v>
      </c>
    </row>
    <row r="31" spans="1:13">
      <c r="A31" s="1117">
        <v>12</v>
      </c>
      <c r="D31" s="1115"/>
      <c r="E31" s="813"/>
      <c r="F31" s="279"/>
      <c r="G31" s="347"/>
      <c r="H31" s="350"/>
      <c r="I31" s="304"/>
      <c r="J31" s="971"/>
      <c r="K31" s="304"/>
      <c r="L31" s="304"/>
      <c r="M31" s="826">
        <v>12</v>
      </c>
    </row>
    <row r="32" spans="1:13">
      <c r="A32" s="1117">
        <v>13</v>
      </c>
      <c r="D32" s="1115"/>
      <c r="E32" s="813"/>
      <c r="F32" s="279"/>
      <c r="G32" s="347"/>
      <c r="H32" s="350"/>
      <c r="I32" s="304"/>
      <c r="J32" s="971"/>
      <c r="K32" s="304"/>
      <c r="L32" s="304"/>
      <c r="M32" s="826">
        <v>13</v>
      </c>
    </row>
    <row r="33" spans="1:13">
      <c r="A33" s="1117">
        <v>14</v>
      </c>
      <c r="D33" s="1115"/>
      <c r="E33" s="813"/>
      <c r="F33" s="279"/>
      <c r="G33" s="347"/>
      <c r="H33" s="350"/>
      <c r="I33" s="304"/>
      <c r="J33" s="971"/>
      <c r="K33" s="304"/>
      <c r="L33" s="304"/>
      <c r="M33" s="826">
        <v>14</v>
      </c>
    </row>
    <row r="34" spans="1:13">
      <c r="A34" s="1117">
        <v>15</v>
      </c>
      <c r="D34" s="1115"/>
      <c r="E34" s="813"/>
      <c r="F34" s="279"/>
      <c r="G34" s="347"/>
      <c r="H34" s="350"/>
      <c r="I34" s="304"/>
      <c r="J34" s="971"/>
      <c r="K34" s="304"/>
      <c r="L34" s="304"/>
      <c r="M34" s="826">
        <v>15</v>
      </c>
    </row>
    <row r="35" spans="1:13">
      <c r="A35" s="1117">
        <v>16</v>
      </c>
      <c r="D35" s="1115"/>
      <c r="E35" s="813"/>
      <c r="F35" s="279"/>
      <c r="G35" s="347"/>
      <c r="H35" s="350"/>
      <c r="I35" s="304"/>
      <c r="J35" s="971"/>
      <c r="K35" s="304"/>
      <c r="L35" s="304"/>
      <c r="M35" s="826">
        <v>16</v>
      </c>
    </row>
    <row r="36" spans="1:13">
      <c r="A36" s="1117">
        <v>17</v>
      </c>
      <c r="D36" s="1115"/>
      <c r="E36" s="813"/>
      <c r="F36" s="279"/>
      <c r="G36" s="347"/>
      <c r="H36" s="350"/>
      <c r="I36" s="304"/>
      <c r="J36" s="971"/>
      <c r="K36" s="304"/>
      <c r="L36" s="304"/>
      <c r="M36" s="826">
        <v>17</v>
      </c>
    </row>
    <row r="37" spans="1:13">
      <c r="A37" s="1117">
        <v>18</v>
      </c>
      <c r="D37" s="1115"/>
      <c r="E37" s="813"/>
      <c r="F37" s="279"/>
      <c r="G37" s="347"/>
      <c r="H37" s="350"/>
      <c r="I37" s="304"/>
      <c r="J37" s="971"/>
      <c r="K37" s="304"/>
      <c r="L37" s="304"/>
      <c r="M37" s="826">
        <v>18</v>
      </c>
    </row>
    <row r="38" spans="1:13">
      <c r="A38" s="1117">
        <v>19</v>
      </c>
      <c r="D38" s="1115"/>
      <c r="E38" s="813"/>
      <c r="F38" s="279"/>
      <c r="G38" s="347"/>
      <c r="H38" s="350"/>
      <c r="I38" s="304"/>
      <c r="J38" s="971"/>
      <c r="K38" s="304"/>
      <c r="L38" s="304"/>
      <c r="M38" s="826">
        <v>19</v>
      </c>
    </row>
    <row r="39" spans="1:13">
      <c r="A39" s="1117">
        <v>20</v>
      </c>
      <c r="D39" s="1115"/>
      <c r="E39" s="813"/>
      <c r="F39" s="279"/>
      <c r="G39" s="347"/>
      <c r="H39" s="350"/>
      <c r="I39" s="304"/>
      <c r="J39" s="971"/>
      <c r="K39" s="304"/>
      <c r="L39" s="304"/>
      <c r="M39" s="826">
        <v>20</v>
      </c>
    </row>
    <row r="40" spans="1:13">
      <c r="A40" s="1117">
        <v>21</v>
      </c>
      <c r="D40" s="1115"/>
      <c r="E40" s="813"/>
      <c r="F40" s="279"/>
      <c r="G40" s="347"/>
      <c r="H40" s="350"/>
      <c r="I40" s="304"/>
      <c r="J40" s="971"/>
      <c r="K40" s="304"/>
      <c r="L40" s="304"/>
      <c r="M40" s="826">
        <v>21</v>
      </c>
    </row>
    <row r="41" spans="1:13">
      <c r="A41" s="1117">
        <v>22</v>
      </c>
      <c r="D41" s="1115"/>
      <c r="E41" s="813"/>
      <c r="F41" s="279"/>
      <c r="G41" s="347"/>
      <c r="H41" s="350"/>
      <c r="I41" s="304"/>
      <c r="J41" s="971"/>
      <c r="K41" s="304"/>
      <c r="L41" s="304"/>
      <c r="M41" s="826">
        <v>22</v>
      </c>
    </row>
    <row r="42" spans="1:13">
      <c r="A42" s="1117">
        <v>23</v>
      </c>
      <c r="D42" s="1115"/>
      <c r="E42" s="813"/>
      <c r="F42" s="279"/>
      <c r="G42" s="347"/>
      <c r="H42" s="350"/>
      <c r="I42" s="304"/>
      <c r="J42" s="971"/>
      <c r="K42" s="304"/>
      <c r="L42" s="304"/>
      <c r="M42" s="826">
        <v>23</v>
      </c>
    </row>
    <row r="43" spans="1:13">
      <c r="A43" s="1117">
        <v>24</v>
      </c>
      <c r="D43" s="1115"/>
      <c r="E43" s="813"/>
      <c r="F43" s="279"/>
      <c r="G43" s="347"/>
      <c r="H43" s="350"/>
      <c r="I43" s="304"/>
      <c r="J43" s="971"/>
      <c r="K43" s="304"/>
      <c r="L43" s="304"/>
      <c r="M43" s="826">
        <v>24</v>
      </c>
    </row>
    <row r="44" spans="1:13">
      <c r="A44" s="1117">
        <v>25</v>
      </c>
      <c r="D44" s="1115"/>
      <c r="E44" s="813"/>
      <c r="F44" s="279"/>
      <c r="G44" s="347"/>
      <c r="H44" s="350"/>
      <c r="I44" s="304"/>
      <c r="J44" s="971"/>
      <c r="K44" s="304"/>
      <c r="L44" s="304"/>
      <c r="M44" s="826">
        <v>25</v>
      </c>
    </row>
    <row r="45" spans="1:13">
      <c r="A45" s="1117">
        <v>26</v>
      </c>
      <c r="D45" s="1115"/>
      <c r="E45" s="813"/>
      <c r="F45" s="279"/>
      <c r="G45" s="347"/>
      <c r="H45" s="350"/>
      <c r="I45" s="304"/>
      <c r="J45" s="971"/>
      <c r="K45" s="304"/>
      <c r="L45" s="304"/>
      <c r="M45" s="826">
        <v>26</v>
      </c>
    </row>
    <row r="46" spans="1:13">
      <c r="A46" s="1117">
        <v>27</v>
      </c>
      <c r="D46" s="1115"/>
      <c r="E46" s="813"/>
      <c r="F46" s="279"/>
      <c r="G46" s="347"/>
      <c r="H46" s="350"/>
      <c r="I46" s="304"/>
      <c r="J46" s="971"/>
      <c r="K46" s="304"/>
      <c r="L46" s="304"/>
      <c r="M46" s="826">
        <v>27</v>
      </c>
    </row>
    <row r="47" spans="1:13">
      <c r="A47" s="1117">
        <v>28</v>
      </c>
      <c r="D47" s="1115"/>
      <c r="E47" s="813"/>
      <c r="F47" s="279"/>
      <c r="G47" s="347"/>
      <c r="H47" s="350"/>
      <c r="I47" s="304"/>
      <c r="J47" s="971"/>
      <c r="K47" s="304"/>
      <c r="L47" s="304"/>
      <c r="M47" s="826">
        <v>28</v>
      </c>
    </row>
    <row r="48" spans="1:13">
      <c r="A48" s="1117">
        <v>29</v>
      </c>
      <c r="D48" s="1115"/>
      <c r="E48" s="813"/>
      <c r="F48" s="279"/>
      <c r="G48" s="347"/>
      <c r="H48" s="350"/>
      <c r="I48" s="304"/>
      <c r="J48" s="971"/>
      <c r="K48" s="304"/>
      <c r="L48" s="304"/>
      <c r="M48" s="826">
        <v>29</v>
      </c>
    </row>
    <row r="49" spans="1:13">
      <c r="A49" s="1117">
        <v>30</v>
      </c>
      <c r="D49" s="1115"/>
      <c r="E49" s="813"/>
      <c r="F49" s="279"/>
      <c r="G49" s="347"/>
      <c r="H49" s="350"/>
      <c r="I49" s="304"/>
      <c r="J49" s="971"/>
      <c r="K49" s="304"/>
      <c r="L49" s="304"/>
      <c r="M49" s="826">
        <v>30</v>
      </c>
    </row>
    <row r="50" spans="1:13">
      <c r="A50" s="1117">
        <v>31</v>
      </c>
      <c r="D50" s="1115"/>
      <c r="E50" s="813"/>
      <c r="F50" s="279"/>
      <c r="G50" s="347"/>
      <c r="H50" s="350"/>
      <c r="I50" s="304"/>
      <c r="J50" s="971"/>
      <c r="K50" s="304"/>
      <c r="L50" s="304"/>
      <c r="M50" s="826">
        <v>31</v>
      </c>
    </row>
    <row r="51" spans="1:13">
      <c r="A51" s="1117">
        <v>32</v>
      </c>
      <c r="D51" s="1115"/>
      <c r="E51" s="813"/>
      <c r="F51" s="279"/>
      <c r="G51" s="347"/>
      <c r="H51" s="350"/>
      <c r="I51" s="304"/>
      <c r="J51" s="971"/>
      <c r="K51" s="304"/>
      <c r="L51" s="304"/>
      <c r="M51" s="826">
        <v>32</v>
      </c>
    </row>
    <row r="52" spans="1:13">
      <c r="A52" s="1117">
        <v>33</v>
      </c>
      <c r="D52" s="1115"/>
      <c r="E52" s="813"/>
      <c r="F52" s="279"/>
      <c r="G52" s="347"/>
      <c r="H52" s="350"/>
      <c r="I52" s="304"/>
      <c r="J52" s="971"/>
      <c r="K52" s="304"/>
      <c r="L52" s="304"/>
      <c r="M52" s="826">
        <v>33</v>
      </c>
    </row>
    <row r="53" spans="1:13">
      <c r="A53" s="1117">
        <v>34</v>
      </c>
      <c r="D53" s="1115"/>
      <c r="E53" s="813"/>
      <c r="F53" s="279"/>
      <c r="G53" s="347"/>
      <c r="H53" s="350"/>
      <c r="I53" s="304"/>
      <c r="J53" s="971"/>
      <c r="K53" s="304"/>
      <c r="L53" s="304"/>
      <c r="M53" s="826">
        <v>34</v>
      </c>
    </row>
    <row r="54" spans="1:13">
      <c r="A54" s="1117">
        <v>35</v>
      </c>
      <c r="D54" s="1115"/>
      <c r="E54" s="813"/>
      <c r="F54" s="279"/>
      <c r="G54" s="347"/>
      <c r="H54" s="350"/>
      <c r="I54" s="304"/>
      <c r="J54" s="971"/>
      <c r="K54" s="304"/>
      <c r="L54" s="304"/>
      <c r="M54" s="826">
        <v>35</v>
      </c>
    </row>
    <row r="55" spans="1:13">
      <c r="A55" s="1117">
        <v>36</v>
      </c>
      <c r="D55" s="1115"/>
      <c r="E55" s="813"/>
      <c r="F55" s="279"/>
      <c r="G55" s="347"/>
      <c r="H55" s="350"/>
      <c r="I55" s="304"/>
      <c r="J55" s="971"/>
      <c r="K55" s="304"/>
      <c r="L55" s="304"/>
      <c r="M55" s="826">
        <v>36</v>
      </c>
    </row>
    <row r="56" spans="1:13">
      <c r="A56" s="1117">
        <v>37</v>
      </c>
      <c r="D56" s="1115"/>
      <c r="E56" s="813"/>
      <c r="F56" s="279"/>
      <c r="G56" s="347"/>
      <c r="H56" s="350"/>
      <c r="I56" s="304"/>
      <c r="J56" s="971"/>
      <c r="K56" s="304"/>
      <c r="L56" s="304"/>
      <c r="M56" s="826">
        <v>37</v>
      </c>
    </row>
    <row r="57" spans="1:13">
      <c r="A57" s="1117">
        <v>38</v>
      </c>
      <c r="D57" s="1115"/>
      <c r="E57" s="813"/>
      <c r="F57" s="279"/>
      <c r="G57" s="347"/>
      <c r="H57" s="350"/>
      <c r="I57" s="304"/>
      <c r="J57" s="971"/>
      <c r="K57" s="304"/>
      <c r="L57" s="304"/>
      <c r="M57" s="826">
        <v>38</v>
      </c>
    </row>
    <row r="58" spans="1:13">
      <c r="A58" s="1117">
        <v>39</v>
      </c>
      <c r="D58" s="1115"/>
      <c r="E58" s="813"/>
      <c r="F58" s="279"/>
      <c r="G58" s="347"/>
      <c r="H58" s="350"/>
      <c r="I58" s="304"/>
      <c r="J58" s="971"/>
      <c r="K58" s="304"/>
      <c r="L58" s="304"/>
      <c r="M58" s="826">
        <v>39</v>
      </c>
    </row>
    <row r="59" spans="1:13">
      <c r="A59" s="1117">
        <v>40</v>
      </c>
      <c r="D59" s="1115"/>
      <c r="E59" s="813"/>
      <c r="F59" s="279"/>
      <c r="G59" s="347"/>
      <c r="H59" s="350"/>
      <c r="I59" s="304"/>
      <c r="J59" s="971"/>
      <c r="K59" s="304"/>
      <c r="L59" s="304"/>
      <c r="M59" s="826">
        <v>40</v>
      </c>
    </row>
    <row r="60" spans="1:13">
      <c r="A60" s="1165">
        <v>41</v>
      </c>
      <c r="B60" s="463"/>
      <c r="C60" s="463"/>
      <c r="D60" s="464"/>
      <c r="E60" s="463"/>
      <c r="F60" s="280"/>
      <c r="G60" s="347"/>
      <c r="H60" s="350"/>
      <c r="I60" s="304"/>
      <c r="J60" s="971"/>
      <c r="K60" s="304"/>
      <c r="L60" s="304"/>
      <c r="M60" s="1171">
        <v>41</v>
      </c>
    </row>
    <row r="61" spans="1:13">
      <c r="A61" s="1155">
        <v>42</v>
      </c>
      <c r="B61" s="1129" t="s">
        <v>3009</v>
      </c>
      <c r="C61" s="1128"/>
      <c r="D61" s="1128"/>
      <c r="E61" s="1128"/>
      <c r="F61" s="1161"/>
      <c r="G61" s="1155"/>
      <c r="H61" s="695"/>
      <c r="I61" s="300"/>
      <c r="J61" s="254"/>
      <c r="K61" s="300"/>
      <c r="L61" s="300"/>
      <c r="M61" s="826">
        <v>42</v>
      </c>
    </row>
    <row r="62" spans="1:13" ht="15.75" thickBot="1">
      <c r="A62" s="839"/>
      <c r="B62" s="1172"/>
      <c r="C62" s="840"/>
      <c r="D62" s="840"/>
      <c r="E62" s="1173" t="s">
        <v>169</v>
      </c>
      <c r="F62" s="285">
        <f>SUM(F20:F60)</f>
        <v>2641435</v>
      </c>
      <c r="G62" s="839"/>
      <c r="H62" s="433">
        <f>SUM(H20:H60)</f>
        <v>-70791</v>
      </c>
      <c r="I62" s="696"/>
      <c r="J62" s="433">
        <f>SUM(J20:J60)</f>
        <v>0</v>
      </c>
      <c r="K62" s="433">
        <f>SUM(K20:K60)</f>
        <v>2570644</v>
      </c>
      <c r="L62" s="408">
        <f>SUM(L20:L60)</f>
        <v>0</v>
      </c>
      <c r="M62" s="1174"/>
    </row>
    <row r="63" spans="1:13">
      <c r="A63" s="6" t="s">
        <v>3010</v>
      </c>
      <c r="G63" s="6" t="s">
        <v>3011</v>
      </c>
      <c r="M63" s="1108" t="s">
        <v>3718</v>
      </c>
    </row>
    <row r="64" spans="1:13">
      <c r="A64" s="7" t="s">
        <v>3719</v>
      </c>
      <c r="B64" s="7"/>
      <c r="C64" s="7"/>
      <c r="D64" s="7"/>
      <c r="E64" s="7"/>
      <c r="F64" s="7"/>
      <c r="G64" s="7" t="s">
        <v>3720</v>
      </c>
      <c r="H64" s="7"/>
      <c r="I64" s="7"/>
      <c r="J64" s="7"/>
      <c r="K64" s="7"/>
      <c r="L64" s="7"/>
      <c r="M64" s="7"/>
    </row>
    <row r="65" spans="1:13" ht="15.75">
      <c r="A65" s="1111" t="s">
        <v>1155</v>
      </c>
      <c r="B65" s="7"/>
      <c r="C65" s="7"/>
      <c r="D65" s="7"/>
      <c r="E65" s="7"/>
      <c r="F65" s="7"/>
    </row>
    <row r="66" spans="1:13" ht="15.75" thickBot="1">
      <c r="A66" s="6" t="str">
        <f>'Data Sheet'!$C$25</f>
        <v xml:space="preserve">Niagara Mohawk Power Corporation </v>
      </c>
      <c r="E66" s="1107" t="s">
        <v>1748</v>
      </c>
      <c r="F66" s="1258" t="str">
        <f>'Data Sheet'!$C$38</f>
        <v>December 31, 2015</v>
      </c>
      <c r="G66" s="6" t="str">
        <f>'Data Sheet'!$C$25</f>
        <v xml:space="preserve">Niagara Mohawk Power Corporation </v>
      </c>
      <c r="K66" s="1107" t="s">
        <v>1748</v>
      </c>
      <c r="L66" s="1258" t="str">
        <f>'Data Sheet'!$C$38</f>
        <v>December 31, 2015</v>
      </c>
    </row>
    <row r="67" spans="1:13">
      <c r="A67" s="818"/>
      <c r="B67" s="821"/>
      <c r="C67" s="821"/>
      <c r="D67" s="821"/>
      <c r="E67" s="821"/>
      <c r="F67" s="821"/>
      <c r="G67" s="818"/>
      <c r="H67" s="821"/>
      <c r="I67" s="821"/>
      <c r="J67" s="821"/>
      <c r="K67" s="821"/>
      <c r="L67" s="821"/>
      <c r="M67" s="1109"/>
    </row>
    <row r="68" spans="1:13">
      <c r="A68" s="1176" t="s">
        <v>866</v>
      </c>
      <c r="B68" s="7"/>
      <c r="C68" s="7"/>
      <c r="D68" s="7"/>
      <c r="E68" s="7"/>
      <c r="F68" s="1175"/>
      <c r="G68" s="1176" t="s">
        <v>866</v>
      </c>
      <c r="H68" s="7"/>
      <c r="I68" s="7"/>
      <c r="J68" s="7"/>
      <c r="K68" s="7"/>
      <c r="L68" s="7"/>
      <c r="M68" s="835"/>
    </row>
    <row r="69" spans="1:13">
      <c r="A69" s="829"/>
      <c r="B69" s="830"/>
      <c r="C69" s="830"/>
      <c r="D69" s="830"/>
      <c r="E69" s="830"/>
      <c r="F69" s="830"/>
      <c r="G69" s="827"/>
      <c r="H69" s="830"/>
      <c r="I69" s="830"/>
      <c r="J69" s="830"/>
      <c r="K69" s="830"/>
      <c r="L69" s="830"/>
      <c r="M69" s="831"/>
    </row>
    <row r="70" spans="1:13">
      <c r="A70" s="1156"/>
      <c r="B70" s="1129"/>
      <c r="C70" s="1118"/>
      <c r="D70" s="1128"/>
      <c r="E70" s="1157"/>
      <c r="F70" s="1158" t="s">
        <v>2996</v>
      </c>
      <c r="G70" s="1155"/>
      <c r="H70" s="1177" t="s">
        <v>2997</v>
      </c>
      <c r="I70" s="1129"/>
      <c r="J70" s="1128"/>
      <c r="K70" s="1160" t="s">
        <v>2996</v>
      </c>
      <c r="L70" s="1160" t="s">
        <v>2998</v>
      </c>
      <c r="M70" s="1161"/>
    </row>
    <row r="71" spans="1:13">
      <c r="A71" s="1121" t="s">
        <v>1688</v>
      </c>
      <c r="C71" s="824"/>
      <c r="D71" s="1123" t="s">
        <v>2948</v>
      </c>
      <c r="E71" s="1125" t="s">
        <v>1110</v>
      </c>
      <c r="F71" s="1162" t="s">
        <v>2999</v>
      </c>
      <c r="G71" s="823"/>
      <c r="H71" s="1122" t="s">
        <v>3000</v>
      </c>
      <c r="I71" s="1116"/>
      <c r="J71" s="7" t="s">
        <v>3001</v>
      </c>
      <c r="K71" s="1163" t="s">
        <v>2999</v>
      </c>
      <c r="L71" s="1163" t="s">
        <v>3002</v>
      </c>
      <c r="M71" s="826"/>
    </row>
    <row r="72" spans="1:13">
      <c r="A72" s="1121" t="s">
        <v>1691</v>
      </c>
      <c r="B72" s="1116" t="s">
        <v>3003</v>
      </c>
      <c r="C72" s="1164"/>
      <c r="D72" s="1123" t="s">
        <v>3004</v>
      </c>
      <c r="E72" s="1125" t="s">
        <v>3005</v>
      </c>
      <c r="F72" s="1162" t="s">
        <v>3126</v>
      </c>
      <c r="G72" s="823"/>
      <c r="H72" s="1122" t="s">
        <v>3006</v>
      </c>
      <c r="I72" s="1116"/>
      <c r="J72" s="7" t="s">
        <v>3007</v>
      </c>
      <c r="K72" s="1163" t="s">
        <v>2473</v>
      </c>
      <c r="L72" s="1163" t="s">
        <v>3008</v>
      </c>
      <c r="M72" s="1124" t="s">
        <v>1688</v>
      </c>
    </row>
    <row r="73" spans="1:13">
      <c r="A73" s="1165"/>
      <c r="B73" s="1166" t="s">
        <v>2952</v>
      </c>
      <c r="C73" s="1167"/>
      <c r="D73" s="1168" t="s">
        <v>2953</v>
      </c>
      <c r="E73" s="1169" t="s">
        <v>2954</v>
      </c>
      <c r="F73" s="1168" t="s">
        <v>2955</v>
      </c>
      <c r="G73" s="827"/>
      <c r="H73" s="1178" t="s">
        <v>2303</v>
      </c>
      <c r="I73" s="1166"/>
      <c r="J73" s="830" t="s">
        <v>2304</v>
      </c>
      <c r="K73" s="1170" t="s">
        <v>2305</v>
      </c>
      <c r="L73" s="1170" t="s">
        <v>2306</v>
      </c>
      <c r="M73" s="1132" t="s">
        <v>1691</v>
      </c>
    </row>
    <row r="74" spans="1:13">
      <c r="A74" s="1117">
        <v>1</v>
      </c>
      <c r="D74" s="1115"/>
      <c r="F74" s="309"/>
      <c r="G74" s="399"/>
      <c r="H74" s="367"/>
      <c r="I74" s="309"/>
      <c r="J74" s="404"/>
      <c r="K74" s="309"/>
      <c r="L74" s="309"/>
      <c r="M74" s="826">
        <v>1</v>
      </c>
    </row>
    <row r="75" spans="1:13">
      <c r="A75" s="1117">
        <v>2</v>
      </c>
      <c r="D75" s="1115"/>
      <c r="F75" s="304"/>
      <c r="G75" s="347"/>
      <c r="H75" s="350"/>
      <c r="I75" s="304"/>
      <c r="J75" s="303"/>
      <c r="K75" s="304"/>
      <c r="L75" s="304"/>
      <c r="M75" s="826">
        <v>2</v>
      </c>
    </row>
    <row r="76" spans="1:13">
      <c r="A76" s="1117">
        <v>3</v>
      </c>
      <c r="D76" s="1115"/>
      <c r="F76" s="304"/>
      <c r="G76" s="347"/>
      <c r="H76" s="350"/>
      <c r="I76" s="304"/>
      <c r="J76" s="303"/>
      <c r="K76" s="304"/>
      <c r="L76" s="304"/>
      <c r="M76" s="826">
        <v>3</v>
      </c>
    </row>
    <row r="77" spans="1:13">
      <c r="A77" s="1117">
        <v>4</v>
      </c>
      <c r="D77" s="1115"/>
      <c r="F77" s="304"/>
      <c r="G77" s="347"/>
      <c r="H77" s="350"/>
      <c r="I77" s="304"/>
      <c r="J77" s="303"/>
      <c r="K77" s="304"/>
      <c r="L77" s="304"/>
      <c r="M77" s="826">
        <v>4</v>
      </c>
    </row>
    <row r="78" spans="1:13">
      <c r="A78" s="1117">
        <v>5</v>
      </c>
      <c r="D78" s="1115"/>
      <c r="F78" s="304"/>
      <c r="G78" s="347"/>
      <c r="H78" s="350"/>
      <c r="I78" s="304"/>
      <c r="J78" s="303"/>
      <c r="K78" s="304"/>
      <c r="L78" s="304"/>
      <c r="M78" s="826">
        <v>5</v>
      </c>
    </row>
    <row r="79" spans="1:13">
      <c r="A79" s="1117">
        <v>6</v>
      </c>
      <c r="D79" s="1115"/>
      <c r="F79" s="304"/>
      <c r="G79" s="347"/>
      <c r="H79" s="350"/>
      <c r="I79" s="304"/>
      <c r="J79" s="303"/>
      <c r="K79" s="304"/>
      <c r="L79" s="304"/>
      <c r="M79" s="826">
        <v>6</v>
      </c>
    </row>
    <row r="80" spans="1:13">
      <c r="A80" s="1117">
        <v>7</v>
      </c>
      <c r="D80" s="1115"/>
      <c r="F80" s="304"/>
      <c r="G80" s="347"/>
      <c r="H80" s="350"/>
      <c r="I80" s="304"/>
      <c r="J80" s="303"/>
      <c r="K80" s="304"/>
      <c r="L80" s="304"/>
      <c r="M80" s="826">
        <v>7</v>
      </c>
    </row>
    <row r="81" spans="1:13">
      <c r="A81" s="1117">
        <v>8</v>
      </c>
      <c r="D81" s="1115"/>
      <c r="F81" s="304"/>
      <c r="G81" s="347"/>
      <c r="H81" s="350"/>
      <c r="I81" s="304"/>
      <c r="J81" s="303"/>
      <c r="K81" s="304"/>
      <c r="L81" s="304"/>
      <c r="M81" s="826">
        <v>8</v>
      </c>
    </row>
    <row r="82" spans="1:13">
      <c r="A82" s="1117">
        <v>9</v>
      </c>
      <c r="D82" s="1115"/>
      <c r="F82" s="304"/>
      <c r="G82" s="347"/>
      <c r="H82" s="350"/>
      <c r="I82" s="304"/>
      <c r="J82" s="303"/>
      <c r="K82" s="304"/>
      <c r="L82" s="304"/>
      <c r="M82" s="826">
        <v>9</v>
      </c>
    </row>
    <row r="83" spans="1:13">
      <c r="A83" s="1117">
        <v>10</v>
      </c>
      <c r="D83" s="1115"/>
      <c r="F83" s="304"/>
      <c r="G83" s="347"/>
      <c r="H83" s="350"/>
      <c r="I83" s="304"/>
      <c r="J83" s="303"/>
      <c r="K83" s="304"/>
      <c r="L83" s="304"/>
      <c r="M83" s="826">
        <v>10</v>
      </c>
    </row>
    <row r="84" spans="1:13">
      <c r="A84" s="1117">
        <v>11</v>
      </c>
      <c r="D84" s="1115"/>
      <c r="F84" s="304"/>
      <c r="G84" s="347"/>
      <c r="H84" s="350"/>
      <c r="I84" s="304"/>
      <c r="J84" s="303"/>
      <c r="K84" s="304"/>
      <c r="L84" s="304"/>
      <c r="M84" s="826">
        <v>11</v>
      </c>
    </row>
    <row r="85" spans="1:13">
      <c r="A85" s="1117">
        <v>12</v>
      </c>
      <c r="D85" s="1115"/>
      <c r="F85" s="304"/>
      <c r="G85" s="347"/>
      <c r="H85" s="350"/>
      <c r="I85" s="304"/>
      <c r="J85" s="303"/>
      <c r="K85" s="304"/>
      <c r="L85" s="304"/>
      <c r="M85" s="826">
        <v>12</v>
      </c>
    </row>
    <row r="86" spans="1:13">
      <c r="A86" s="1117">
        <v>13</v>
      </c>
      <c r="D86" s="1115"/>
      <c r="F86" s="304"/>
      <c r="G86" s="347"/>
      <c r="H86" s="350"/>
      <c r="I86" s="304"/>
      <c r="J86" s="303"/>
      <c r="K86" s="304"/>
      <c r="L86" s="304"/>
      <c r="M86" s="826">
        <v>13</v>
      </c>
    </row>
    <row r="87" spans="1:13">
      <c r="A87" s="1117">
        <v>14</v>
      </c>
      <c r="D87" s="1115"/>
      <c r="F87" s="304"/>
      <c r="G87" s="347"/>
      <c r="H87" s="350"/>
      <c r="I87" s="304"/>
      <c r="J87" s="303"/>
      <c r="K87" s="304"/>
      <c r="L87" s="304"/>
      <c r="M87" s="826">
        <v>14</v>
      </c>
    </row>
    <row r="88" spans="1:13">
      <c r="A88" s="1117">
        <v>15</v>
      </c>
      <c r="D88" s="1115"/>
      <c r="F88" s="304"/>
      <c r="G88" s="347"/>
      <c r="H88" s="350"/>
      <c r="I88" s="304"/>
      <c r="J88" s="303"/>
      <c r="K88" s="304"/>
      <c r="L88" s="304"/>
      <c r="M88" s="826">
        <v>15</v>
      </c>
    </row>
    <row r="89" spans="1:13">
      <c r="A89" s="1117">
        <v>16</v>
      </c>
      <c r="D89" s="1115"/>
      <c r="F89" s="304"/>
      <c r="G89" s="347"/>
      <c r="H89" s="350"/>
      <c r="I89" s="304"/>
      <c r="J89" s="303"/>
      <c r="K89" s="304"/>
      <c r="L89" s="304"/>
      <c r="M89" s="826">
        <v>16</v>
      </c>
    </row>
    <row r="90" spans="1:13">
      <c r="A90" s="1117">
        <v>17</v>
      </c>
      <c r="D90" s="1115"/>
      <c r="F90" s="304"/>
      <c r="G90" s="347"/>
      <c r="H90" s="350"/>
      <c r="I90" s="304"/>
      <c r="J90" s="303"/>
      <c r="K90" s="304"/>
      <c r="L90" s="304"/>
      <c r="M90" s="826">
        <v>17</v>
      </c>
    </row>
    <row r="91" spans="1:13">
      <c r="A91" s="1117">
        <v>18</v>
      </c>
      <c r="D91" s="1115"/>
      <c r="F91" s="304"/>
      <c r="G91" s="347"/>
      <c r="H91" s="350"/>
      <c r="I91" s="304"/>
      <c r="J91" s="303"/>
      <c r="K91" s="304"/>
      <c r="L91" s="304"/>
      <c r="M91" s="826">
        <v>18</v>
      </c>
    </row>
    <row r="92" spans="1:13">
      <c r="A92" s="1117">
        <v>19</v>
      </c>
      <c r="D92" s="1115"/>
      <c r="F92" s="304"/>
      <c r="G92" s="347"/>
      <c r="H92" s="350"/>
      <c r="I92" s="304"/>
      <c r="J92" s="303"/>
      <c r="K92" s="304"/>
      <c r="L92" s="304"/>
      <c r="M92" s="826">
        <v>19</v>
      </c>
    </row>
    <row r="93" spans="1:13">
      <c r="A93" s="1117">
        <v>20</v>
      </c>
      <c r="D93" s="1115"/>
      <c r="F93" s="304"/>
      <c r="G93" s="347"/>
      <c r="H93" s="350"/>
      <c r="I93" s="304"/>
      <c r="J93" s="303"/>
      <c r="K93" s="304"/>
      <c r="L93" s="304"/>
      <c r="M93" s="826">
        <v>20</v>
      </c>
    </row>
    <row r="94" spans="1:13">
      <c r="A94" s="1117">
        <v>21</v>
      </c>
      <c r="D94" s="1115"/>
      <c r="F94" s="304"/>
      <c r="G94" s="347"/>
      <c r="H94" s="350"/>
      <c r="I94" s="304"/>
      <c r="J94" s="303"/>
      <c r="K94" s="304"/>
      <c r="L94" s="304"/>
      <c r="M94" s="826">
        <v>21</v>
      </c>
    </row>
    <row r="95" spans="1:13">
      <c r="A95" s="1117">
        <v>22</v>
      </c>
      <c r="D95" s="1115"/>
      <c r="F95" s="304"/>
      <c r="G95" s="347"/>
      <c r="H95" s="350"/>
      <c r="I95" s="304"/>
      <c r="J95" s="303"/>
      <c r="K95" s="304"/>
      <c r="L95" s="304"/>
      <c r="M95" s="826">
        <v>22</v>
      </c>
    </row>
    <row r="96" spans="1:13">
      <c r="A96" s="1117">
        <v>23</v>
      </c>
      <c r="D96" s="1115"/>
      <c r="F96" s="304"/>
      <c r="G96" s="347"/>
      <c r="H96" s="350"/>
      <c r="I96" s="304"/>
      <c r="J96" s="303"/>
      <c r="K96" s="304"/>
      <c r="L96" s="304"/>
      <c r="M96" s="826">
        <v>23</v>
      </c>
    </row>
    <row r="97" spans="1:13">
      <c r="A97" s="1117">
        <v>24</v>
      </c>
      <c r="D97" s="1115"/>
      <c r="F97" s="304"/>
      <c r="G97" s="347"/>
      <c r="H97" s="350"/>
      <c r="I97" s="304"/>
      <c r="J97" s="303"/>
      <c r="K97" s="304"/>
      <c r="L97" s="304"/>
      <c r="M97" s="826">
        <v>24</v>
      </c>
    </row>
    <row r="98" spans="1:13">
      <c r="A98" s="1117">
        <v>25</v>
      </c>
      <c r="D98" s="1115"/>
      <c r="F98" s="304"/>
      <c r="G98" s="347"/>
      <c r="H98" s="350"/>
      <c r="I98" s="304"/>
      <c r="J98" s="303"/>
      <c r="K98" s="304"/>
      <c r="L98" s="304"/>
      <c r="M98" s="826">
        <v>25</v>
      </c>
    </row>
    <row r="99" spans="1:13">
      <c r="A99" s="1117">
        <v>26</v>
      </c>
      <c r="D99" s="1115"/>
      <c r="F99" s="304"/>
      <c r="G99" s="347"/>
      <c r="H99" s="350"/>
      <c r="I99" s="304"/>
      <c r="J99" s="303"/>
      <c r="K99" s="304"/>
      <c r="L99" s="304"/>
      <c r="M99" s="826">
        <v>26</v>
      </c>
    </row>
    <row r="100" spans="1:13">
      <c r="A100" s="1117">
        <v>27</v>
      </c>
      <c r="D100" s="1115"/>
      <c r="F100" s="304"/>
      <c r="G100" s="347"/>
      <c r="H100" s="350"/>
      <c r="I100" s="304"/>
      <c r="J100" s="303"/>
      <c r="K100" s="304"/>
      <c r="L100" s="304"/>
      <c r="M100" s="826">
        <v>27</v>
      </c>
    </row>
    <row r="101" spans="1:13">
      <c r="A101" s="1117">
        <v>28</v>
      </c>
      <c r="D101" s="1115"/>
      <c r="F101" s="304"/>
      <c r="G101" s="347"/>
      <c r="H101" s="350"/>
      <c r="I101" s="304"/>
      <c r="J101" s="303"/>
      <c r="K101" s="304"/>
      <c r="L101" s="304"/>
      <c r="M101" s="826">
        <v>28</v>
      </c>
    </row>
    <row r="102" spans="1:13">
      <c r="A102" s="1117">
        <v>29</v>
      </c>
      <c r="D102" s="1115"/>
      <c r="F102" s="304"/>
      <c r="G102" s="347"/>
      <c r="H102" s="350"/>
      <c r="I102" s="304"/>
      <c r="J102" s="303"/>
      <c r="K102" s="304"/>
      <c r="L102" s="304"/>
      <c r="M102" s="826">
        <v>29</v>
      </c>
    </row>
    <row r="103" spans="1:13">
      <c r="A103" s="1117">
        <v>30</v>
      </c>
      <c r="D103" s="1115"/>
      <c r="F103" s="304"/>
      <c r="G103" s="347"/>
      <c r="H103" s="350"/>
      <c r="I103" s="304"/>
      <c r="J103" s="303"/>
      <c r="K103" s="304"/>
      <c r="L103" s="304"/>
      <c r="M103" s="826">
        <v>30</v>
      </c>
    </row>
    <row r="104" spans="1:13">
      <c r="A104" s="1117">
        <v>31</v>
      </c>
      <c r="D104" s="1115"/>
      <c r="F104" s="304"/>
      <c r="G104" s="347"/>
      <c r="H104" s="350"/>
      <c r="I104" s="304"/>
      <c r="J104" s="303"/>
      <c r="K104" s="304"/>
      <c r="L104" s="304"/>
      <c r="M104" s="826">
        <v>31</v>
      </c>
    </row>
    <row r="105" spans="1:13">
      <c r="A105" s="1117">
        <v>32</v>
      </c>
      <c r="D105" s="1115"/>
      <c r="F105" s="304"/>
      <c r="G105" s="347"/>
      <c r="H105" s="350"/>
      <c r="I105" s="304"/>
      <c r="J105" s="303"/>
      <c r="K105" s="304"/>
      <c r="L105" s="304"/>
      <c r="M105" s="826">
        <v>32</v>
      </c>
    </row>
    <row r="106" spans="1:13">
      <c r="A106" s="1117">
        <v>33</v>
      </c>
      <c r="D106" s="1115"/>
      <c r="F106" s="304"/>
      <c r="G106" s="347"/>
      <c r="H106" s="350"/>
      <c r="I106" s="304"/>
      <c r="J106" s="303"/>
      <c r="K106" s="304"/>
      <c r="L106" s="304"/>
      <c r="M106" s="826">
        <v>33</v>
      </c>
    </row>
    <row r="107" spans="1:13">
      <c r="A107" s="1117">
        <v>34</v>
      </c>
      <c r="D107" s="1115"/>
      <c r="F107" s="304"/>
      <c r="G107" s="347"/>
      <c r="H107" s="350"/>
      <c r="I107" s="304"/>
      <c r="J107" s="303"/>
      <c r="K107" s="304"/>
      <c r="L107" s="304"/>
      <c r="M107" s="826">
        <v>34</v>
      </c>
    </row>
    <row r="108" spans="1:13">
      <c r="A108" s="1117">
        <v>35</v>
      </c>
      <c r="D108" s="1115"/>
      <c r="F108" s="304"/>
      <c r="G108" s="347"/>
      <c r="H108" s="350"/>
      <c r="I108" s="304"/>
      <c r="J108" s="303"/>
      <c r="K108" s="304"/>
      <c r="L108" s="304"/>
      <c r="M108" s="826">
        <v>35</v>
      </c>
    </row>
    <row r="109" spans="1:13">
      <c r="A109" s="1117">
        <v>36</v>
      </c>
      <c r="D109" s="1115"/>
      <c r="F109" s="304"/>
      <c r="G109" s="347"/>
      <c r="H109" s="350"/>
      <c r="I109" s="304"/>
      <c r="J109" s="303"/>
      <c r="K109" s="304"/>
      <c r="L109" s="304"/>
      <c r="M109" s="826">
        <v>36</v>
      </c>
    </row>
    <row r="110" spans="1:13">
      <c r="A110" s="1117">
        <v>37</v>
      </c>
      <c r="D110" s="1115"/>
      <c r="F110" s="304"/>
      <c r="G110" s="347"/>
      <c r="H110" s="350"/>
      <c r="I110" s="304"/>
      <c r="J110" s="303"/>
      <c r="K110" s="304"/>
      <c r="L110" s="304"/>
      <c r="M110" s="826">
        <v>37</v>
      </c>
    </row>
    <row r="111" spans="1:13">
      <c r="A111" s="1117">
        <v>38</v>
      </c>
      <c r="D111" s="1115"/>
      <c r="F111" s="304"/>
      <c r="G111" s="347"/>
      <c r="H111" s="350"/>
      <c r="I111" s="304"/>
      <c r="J111" s="303"/>
      <c r="K111" s="304"/>
      <c r="L111" s="304"/>
      <c r="M111" s="826">
        <v>38</v>
      </c>
    </row>
    <row r="112" spans="1:13">
      <c r="A112" s="1117">
        <v>39</v>
      </c>
      <c r="D112" s="1115"/>
      <c r="F112" s="304"/>
      <c r="G112" s="347"/>
      <c r="H112" s="350"/>
      <c r="I112" s="304"/>
      <c r="J112" s="303"/>
      <c r="K112" s="304"/>
      <c r="L112" s="304"/>
      <c r="M112" s="826">
        <v>39</v>
      </c>
    </row>
    <row r="113" spans="1:13">
      <c r="A113" s="1117">
        <v>40</v>
      </c>
      <c r="D113" s="1115"/>
      <c r="F113" s="304"/>
      <c r="G113" s="347"/>
      <c r="H113" s="350"/>
      <c r="I113" s="304"/>
      <c r="J113" s="303"/>
      <c r="K113" s="304"/>
      <c r="L113" s="304"/>
      <c r="M113" s="826">
        <v>40</v>
      </c>
    </row>
    <row r="114" spans="1:13" ht="15.75" thickBot="1">
      <c r="A114" s="1179">
        <v>41</v>
      </c>
      <c r="B114" s="840"/>
      <c r="C114" s="840"/>
      <c r="D114" s="1180"/>
      <c r="E114" s="840"/>
      <c r="F114" s="1181"/>
      <c r="G114" s="347"/>
      <c r="H114" s="350"/>
      <c r="I114" s="304"/>
      <c r="J114" s="303"/>
      <c r="K114" s="304"/>
      <c r="L114" s="304"/>
      <c r="M114" s="1174">
        <v>41</v>
      </c>
    </row>
    <row r="115" spans="1:13">
      <c r="A115" s="818"/>
      <c r="B115" s="821"/>
      <c r="C115" s="821"/>
      <c r="D115" s="821"/>
      <c r="E115" s="821"/>
      <c r="F115" s="821"/>
      <c r="G115" s="818"/>
      <c r="H115" s="821"/>
      <c r="I115" s="821"/>
      <c r="J115" s="821"/>
      <c r="K115" s="821"/>
      <c r="L115" s="821"/>
      <c r="M115" s="1109"/>
    </row>
    <row r="116" spans="1:13">
      <c r="A116" s="823"/>
      <c r="F116" s="813"/>
      <c r="G116" s="823"/>
      <c r="M116" s="1112"/>
    </row>
    <row r="117" spans="1:13">
      <c r="A117" s="823"/>
      <c r="F117" s="813"/>
      <c r="G117" s="823"/>
      <c r="M117" s="1112"/>
    </row>
    <row r="118" spans="1:13">
      <c r="A118" s="823"/>
      <c r="F118" s="813"/>
      <c r="G118" s="823"/>
      <c r="M118" s="1112"/>
    </row>
    <row r="119" spans="1:13">
      <c r="A119" s="823"/>
      <c r="F119" s="813"/>
      <c r="G119" s="823"/>
      <c r="M119" s="1112"/>
    </row>
    <row r="120" spans="1:13">
      <c r="A120" s="823"/>
      <c r="F120" s="813"/>
      <c r="G120" s="823"/>
      <c r="M120" s="1112"/>
    </row>
    <row r="121" spans="1:13">
      <c r="A121" s="823"/>
      <c r="F121" s="813"/>
      <c r="G121" s="823"/>
      <c r="M121" s="1112"/>
    </row>
    <row r="122" spans="1:13">
      <c r="A122" s="823"/>
      <c r="F122" s="813"/>
      <c r="G122" s="823"/>
      <c r="M122" s="1112"/>
    </row>
    <row r="123" spans="1:13">
      <c r="A123" s="823"/>
      <c r="F123" s="813"/>
      <c r="G123" s="823"/>
      <c r="M123" s="1112"/>
    </row>
    <row r="124" spans="1:13">
      <c r="A124" s="823"/>
      <c r="F124" s="813"/>
      <c r="G124" s="823"/>
      <c r="M124" s="1112"/>
    </row>
    <row r="125" spans="1:13">
      <c r="A125" s="823"/>
      <c r="F125" s="813"/>
      <c r="G125" s="823"/>
      <c r="M125" s="1112"/>
    </row>
    <row r="126" spans="1:13">
      <c r="A126" s="823"/>
      <c r="F126" s="813"/>
      <c r="G126" s="823"/>
      <c r="M126" s="1112"/>
    </row>
    <row r="127" spans="1:13" ht="15.75" thickBot="1">
      <c r="A127" s="839"/>
      <c r="B127" s="840"/>
      <c r="C127" s="840"/>
      <c r="D127" s="840"/>
      <c r="E127" s="840"/>
      <c r="F127" s="840"/>
      <c r="G127" s="839"/>
      <c r="H127" s="840"/>
      <c r="I127" s="840"/>
      <c r="J127" s="840"/>
      <c r="K127" s="840"/>
      <c r="L127" s="840"/>
      <c r="M127" s="1133"/>
    </row>
    <row r="128" spans="1:13">
      <c r="A128" s="6" t="s">
        <v>3011</v>
      </c>
      <c r="G128" s="6" t="s">
        <v>3011</v>
      </c>
      <c r="M128" s="1108" t="s">
        <v>3718</v>
      </c>
    </row>
    <row r="129" spans="1:13">
      <c r="A129" s="7" t="s">
        <v>3721</v>
      </c>
      <c r="B129" s="7"/>
      <c r="C129" s="7"/>
      <c r="D129" s="7"/>
      <c r="E129" s="7"/>
      <c r="F129" s="7"/>
      <c r="G129" s="7" t="s">
        <v>3722</v>
      </c>
      <c r="H129" s="7"/>
      <c r="I129" s="7"/>
      <c r="J129" s="7"/>
      <c r="K129" s="7"/>
      <c r="L129" s="7"/>
      <c r="M129" s="7"/>
    </row>
    <row r="130" spans="1:13">
      <c r="A130" s="813"/>
      <c r="B130" s="813"/>
      <c r="C130" s="813"/>
      <c r="D130" s="813"/>
      <c r="E130" s="813"/>
      <c r="F130" s="813"/>
    </row>
    <row r="131" spans="1:13">
      <c r="A131" s="813"/>
      <c r="B131" s="813"/>
      <c r="C131" s="813"/>
      <c r="D131" s="813"/>
      <c r="E131" s="813"/>
      <c r="F131" s="813"/>
    </row>
    <row r="132" spans="1:13">
      <c r="A132" s="813"/>
      <c r="B132" s="813"/>
      <c r="C132" s="813"/>
      <c r="D132" s="813"/>
      <c r="E132" s="813"/>
      <c r="F132" s="813"/>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view="pageBreakPreview" topLeftCell="A40" colorId="22" zoomScale="80" zoomScaleNormal="100" zoomScaleSheetLayoutView="80" workbookViewId="0">
      <selection activeCell="H79" sqref="H79"/>
    </sheetView>
  </sheetViews>
  <sheetFormatPr defaultColWidth="9.6640625" defaultRowHeight="15"/>
  <cols>
    <col min="1" max="1" width="4.6640625" style="1546" customWidth="1"/>
    <col min="2" max="2" width="47.6640625" style="1546" customWidth="1"/>
    <col min="3" max="3" width="20.77734375" style="1546" customWidth="1"/>
    <col min="4" max="4" width="0" style="1546" hidden="1" customWidth="1"/>
    <col min="5" max="5" width="18.6640625" style="1546" customWidth="1"/>
    <col min="6" max="6" width="19.109375" style="1546" customWidth="1"/>
    <col min="7" max="16384" width="9.6640625" style="1546"/>
  </cols>
  <sheetData>
    <row r="1" spans="1:6">
      <c r="A1" s="2036" t="s">
        <v>1759</v>
      </c>
      <c r="B1" s="2037"/>
      <c r="C1" s="2038" t="s">
        <v>3222</v>
      </c>
      <c r="D1" s="2039"/>
      <c r="E1" s="2039" t="s">
        <v>1761</v>
      </c>
      <c r="F1" s="1597" t="s">
        <v>1762</v>
      </c>
    </row>
    <row r="2" spans="1:6">
      <c r="A2" s="1547" t="str">
        <f>'Data Sheet'!$C$25</f>
        <v xml:space="preserve">Niagara Mohawk Power Corporation </v>
      </c>
      <c r="C2" s="2040" t="s">
        <v>5119</v>
      </c>
      <c r="D2" s="1599"/>
      <c r="E2" s="1599" t="s">
        <v>1763</v>
      </c>
      <c r="F2" s="2041"/>
    </row>
    <row r="3" spans="1:6" ht="15" customHeight="1">
      <c r="A3" s="2042"/>
      <c r="B3" s="1607"/>
      <c r="C3" s="2043" t="s">
        <v>2924</v>
      </c>
      <c r="D3" s="2044"/>
      <c r="E3" s="3063" t="str">
        <f>'Data Sheet'!$C$40</f>
        <v>May 9, 2016</v>
      </c>
      <c r="F3" s="3064" t="str">
        <f>'Data Sheet'!$C$38</f>
        <v>December 31, 2015</v>
      </c>
    </row>
    <row r="4" spans="1:6" ht="15" customHeight="1">
      <c r="A4" s="2046" t="s">
        <v>3723</v>
      </c>
      <c r="B4" s="2047"/>
      <c r="C4" s="2048"/>
      <c r="D4" s="2048"/>
      <c r="E4" s="2048"/>
      <c r="F4" s="2049"/>
    </row>
    <row r="5" spans="1:6" ht="15" customHeight="1">
      <c r="A5" s="3367" t="s">
        <v>2451</v>
      </c>
      <c r="B5" s="3292"/>
      <c r="C5" s="3292"/>
      <c r="D5" s="3292"/>
      <c r="E5" s="3292"/>
      <c r="F5" s="3368"/>
    </row>
    <row r="6" spans="1:6">
      <c r="A6" s="3369"/>
      <c r="B6" s="3294"/>
      <c r="C6" s="3294"/>
      <c r="D6" s="3294"/>
      <c r="E6" s="3294"/>
      <c r="F6" s="3296"/>
    </row>
    <row r="7" spans="1:6">
      <c r="A7" s="3369"/>
      <c r="B7" s="3294"/>
      <c r="C7" s="3294"/>
      <c r="D7" s="3294"/>
      <c r="E7" s="3294"/>
      <c r="F7" s="3296"/>
    </row>
    <row r="8" spans="1:6">
      <c r="A8" s="2050"/>
      <c r="B8" s="1787"/>
      <c r="C8" s="1787"/>
      <c r="D8" s="1787"/>
      <c r="E8" s="1787"/>
      <c r="F8" s="1801"/>
    </row>
    <row r="9" spans="1:6" ht="15" customHeight="1">
      <c r="A9" s="3370" t="s">
        <v>2452</v>
      </c>
      <c r="B9" s="3294"/>
      <c r="C9" s="3294"/>
      <c r="D9" s="3294"/>
      <c r="E9" s="3294"/>
      <c r="F9" s="3296"/>
    </row>
    <row r="10" spans="1:6">
      <c r="A10" s="3369"/>
      <c r="B10" s="3294"/>
      <c r="C10" s="3294"/>
      <c r="D10" s="3294"/>
      <c r="E10" s="3294"/>
      <c r="F10" s="3296"/>
    </row>
    <row r="11" spans="1:6">
      <c r="A11" s="3369"/>
      <c r="B11" s="3294"/>
      <c r="C11" s="3294"/>
      <c r="D11" s="3294"/>
      <c r="E11" s="3294"/>
      <c r="F11" s="3296"/>
    </row>
    <row r="12" spans="1:6">
      <c r="A12" s="2051"/>
      <c r="F12" s="2041"/>
    </row>
    <row r="13" spans="1:6">
      <c r="A13" s="2052"/>
      <c r="B13" s="2053"/>
      <c r="C13" s="2054" t="s">
        <v>3123</v>
      </c>
      <c r="D13" s="2055"/>
      <c r="E13" s="2055"/>
      <c r="F13" s="2056" t="s">
        <v>1275</v>
      </c>
    </row>
    <row r="14" spans="1:6">
      <c r="A14" s="2057" t="s">
        <v>1688</v>
      </c>
      <c r="B14" s="2058" t="s">
        <v>173</v>
      </c>
      <c r="C14" s="2059" t="s">
        <v>1276</v>
      </c>
      <c r="E14" s="2060" t="s">
        <v>3123</v>
      </c>
      <c r="F14" s="2061" t="s">
        <v>1277</v>
      </c>
    </row>
    <row r="15" spans="1:6">
      <c r="A15" s="2057" t="s">
        <v>1691</v>
      </c>
      <c r="B15" s="2062"/>
      <c r="C15" s="2059" t="s">
        <v>2293</v>
      </c>
      <c r="E15" s="2060" t="s">
        <v>2473</v>
      </c>
      <c r="F15" s="2061" t="s">
        <v>1278</v>
      </c>
    </row>
    <row r="16" spans="1:6">
      <c r="A16" s="2063"/>
      <c r="B16" s="2058" t="s">
        <v>2952</v>
      </c>
      <c r="C16" s="2064" t="s">
        <v>2953</v>
      </c>
      <c r="E16" s="2060" t="s">
        <v>2954</v>
      </c>
      <c r="F16" s="2065" t="s">
        <v>2955</v>
      </c>
    </row>
    <row r="17" spans="1:6">
      <c r="A17" s="2066">
        <v>1</v>
      </c>
      <c r="B17" s="2067" t="s">
        <v>2453</v>
      </c>
      <c r="C17" s="2068"/>
      <c r="D17" s="2069"/>
      <c r="E17" s="2068"/>
      <c r="F17" s="2024"/>
    </row>
    <row r="18" spans="1:6">
      <c r="A18" s="2066">
        <v>2</v>
      </c>
      <c r="B18" s="2067" t="s">
        <v>2454</v>
      </c>
      <c r="C18" s="2070"/>
      <c r="D18" s="2069"/>
      <c r="E18" s="2070"/>
      <c r="F18" s="2024"/>
    </row>
    <row r="19" spans="1:6">
      <c r="A19" s="2066">
        <v>3</v>
      </c>
      <c r="B19" s="2067" t="s">
        <v>2455</v>
      </c>
      <c r="C19" s="2070"/>
      <c r="D19" s="2069"/>
      <c r="E19" s="2070"/>
      <c r="F19" s="2024"/>
    </row>
    <row r="20" spans="1:6">
      <c r="A20" s="2066">
        <v>4</v>
      </c>
      <c r="B20" s="2067" t="s">
        <v>2679</v>
      </c>
      <c r="C20" s="1943"/>
      <c r="D20" s="2067"/>
      <c r="E20" s="1943"/>
      <c r="F20" s="2024"/>
    </row>
    <row r="21" spans="1:6">
      <c r="A21" s="2066">
        <v>5</v>
      </c>
      <c r="B21" s="2067" t="s">
        <v>1279</v>
      </c>
      <c r="C21" s="2908">
        <v>31802167</v>
      </c>
      <c r="D21" s="2909"/>
      <c r="E21" s="2908">
        <v>35921461</v>
      </c>
      <c r="F21" s="2904" t="s">
        <v>5029</v>
      </c>
    </row>
    <row r="22" spans="1:6">
      <c r="A22" s="2063">
        <v>6</v>
      </c>
      <c r="B22" s="2071" t="s">
        <v>1280</v>
      </c>
      <c r="C22" s="2910"/>
      <c r="D22" s="2911"/>
      <c r="E22" s="2910"/>
      <c r="F22" s="2912"/>
    </row>
    <row r="23" spans="1:6">
      <c r="A23" s="2063">
        <v>7</v>
      </c>
      <c r="B23" s="2071" t="s">
        <v>1281</v>
      </c>
      <c r="C23" s="2910"/>
      <c r="D23" s="2911"/>
      <c r="E23" s="2910"/>
      <c r="F23" s="2912"/>
    </row>
    <row r="24" spans="1:6">
      <c r="A24" s="2063">
        <v>8</v>
      </c>
      <c r="B24" s="2071" t="s">
        <v>1282</v>
      </c>
      <c r="C24" s="2910">
        <v>4384087</v>
      </c>
      <c r="D24" s="2911"/>
      <c r="E24" s="2910">
        <v>4946069</v>
      </c>
      <c r="F24" s="2912" t="s">
        <v>2929</v>
      </c>
    </row>
    <row r="25" spans="1:6">
      <c r="A25" s="2063">
        <v>9</v>
      </c>
      <c r="B25" s="2071" t="s">
        <v>1283</v>
      </c>
      <c r="C25" s="2910">
        <v>7654616</v>
      </c>
      <c r="D25" s="2911"/>
      <c r="E25" s="2910">
        <v>8635837</v>
      </c>
      <c r="F25" s="2912" t="s">
        <v>5029</v>
      </c>
    </row>
    <row r="26" spans="1:6" ht="30">
      <c r="A26" s="2633">
        <v>10</v>
      </c>
      <c r="B26" s="2634" t="s">
        <v>4552</v>
      </c>
      <c r="C26" s="2913"/>
      <c r="D26" s="2914"/>
      <c r="E26" s="2913"/>
      <c r="F26" s="2915"/>
    </row>
    <row r="27" spans="1:6">
      <c r="A27" s="2063">
        <v>11</v>
      </c>
      <c r="B27" s="2071" t="s">
        <v>1284</v>
      </c>
      <c r="C27" s="2072"/>
      <c r="D27" s="2073"/>
      <c r="E27" s="2072"/>
      <c r="F27" s="2074"/>
    </row>
    <row r="28" spans="1:6">
      <c r="A28" s="2066">
        <v>12</v>
      </c>
      <c r="B28" s="2636" t="s">
        <v>4553</v>
      </c>
      <c r="C28" s="1936">
        <f>SUM(C21:C27)</f>
        <v>43840870</v>
      </c>
      <c r="D28" s="2067"/>
      <c r="E28" s="1936">
        <f>SUM(E21:E27)</f>
        <v>49503367</v>
      </c>
      <c r="F28" s="2024"/>
    </row>
    <row r="29" spans="1:6">
      <c r="A29" s="2066">
        <v>13</v>
      </c>
      <c r="B29" s="2067" t="s">
        <v>2680</v>
      </c>
      <c r="C29" s="2070"/>
      <c r="D29" s="2069"/>
      <c r="E29" s="2070"/>
      <c r="F29" s="2024"/>
    </row>
    <row r="30" spans="1:6">
      <c r="A30" s="2063">
        <v>14</v>
      </c>
      <c r="B30" s="2071" t="s">
        <v>2681</v>
      </c>
      <c r="C30" s="2072"/>
      <c r="D30" s="2073"/>
      <c r="E30" s="2072"/>
      <c r="F30" s="2074"/>
    </row>
    <row r="31" spans="1:6">
      <c r="A31" s="2052">
        <v>15</v>
      </c>
      <c r="B31" s="2075" t="s">
        <v>2682</v>
      </c>
      <c r="C31" s="2076"/>
      <c r="D31" s="2077"/>
      <c r="E31" s="2076"/>
      <c r="F31" s="2078"/>
    </row>
    <row r="32" spans="1:6">
      <c r="A32" s="2063"/>
      <c r="B32" s="2071" t="s">
        <v>1285</v>
      </c>
      <c r="C32" s="2079"/>
      <c r="D32" s="2071"/>
      <c r="E32" s="2079"/>
      <c r="F32" s="2074"/>
    </row>
    <row r="33" spans="1:6">
      <c r="A33" s="2066">
        <v>16</v>
      </c>
      <c r="B33" s="2067" t="s">
        <v>2683</v>
      </c>
      <c r="C33" s="2070"/>
      <c r="D33" s="2069"/>
      <c r="E33" s="2070"/>
      <c r="F33" s="2024"/>
    </row>
    <row r="34" spans="1:6">
      <c r="A34" s="2063">
        <v>17</v>
      </c>
      <c r="B34" s="2071"/>
      <c r="C34" s="2072"/>
      <c r="D34" s="2073"/>
      <c r="E34" s="2072"/>
      <c r="F34" s="2074"/>
    </row>
    <row r="35" spans="1:6">
      <c r="A35" s="2063">
        <v>18</v>
      </c>
      <c r="B35" s="2071"/>
      <c r="C35" s="2072"/>
      <c r="D35" s="2073"/>
      <c r="E35" s="2072"/>
      <c r="F35" s="2074"/>
    </row>
    <row r="36" spans="1:6">
      <c r="A36" s="2063">
        <v>19</v>
      </c>
      <c r="B36" s="2071"/>
      <c r="C36" s="2072"/>
      <c r="D36" s="2073"/>
      <c r="E36" s="2072"/>
      <c r="F36" s="2074"/>
    </row>
    <row r="37" spans="1:6">
      <c r="A37" s="2063">
        <v>20</v>
      </c>
      <c r="B37" s="2071"/>
      <c r="C37" s="2072"/>
      <c r="D37" s="2073"/>
      <c r="E37" s="2072"/>
      <c r="F37" s="2074"/>
    </row>
    <row r="38" spans="1:6">
      <c r="A38" s="2066">
        <v>21</v>
      </c>
      <c r="B38" s="2067" t="s">
        <v>2684</v>
      </c>
      <c r="C38" s="1936">
        <f>SUM(C17:C19)+SUM(C28:C31)+SUM(C33:C37)</f>
        <v>43840870</v>
      </c>
      <c r="D38" s="2067"/>
      <c r="E38" s="1936">
        <f>SUM(E17:E19)+SUM(E28:E31)+SUM(E33:E37)</f>
        <v>49503367</v>
      </c>
      <c r="F38" s="2024"/>
    </row>
    <row r="39" spans="1:6">
      <c r="A39" s="2051"/>
      <c r="F39" s="2041"/>
    </row>
    <row r="40" spans="1:6">
      <c r="A40" s="2051"/>
      <c r="F40" s="2041"/>
    </row>
    <row r="41" spans="1:6">
      <c r="A41" s="2051"/>
      <c r="F41" s="2041"/>
    </row>
    <row r="42" spans="1:6">
      <c r="A42" s="2051"/>
      <c r="F42" s="2041"/>
    </row>
    <row r="43" spans="1:6">
      <c r="A43" s="2051"/>
      <c r="F43" s="2041"/>
    </row>
    <row r="44" spans="1:6">
      <c r="A44" s="2051"/>
      <c r="F44" s="2041"/>
    </row>
    <row r="45" spans="1:6">
      <c r="A45" s="2051"/>
      <c r="F45" s="2041"/>
    </row>
    <row r="46" spans="1:6">
      <c r="A46" s="2051"/>
      <c r="F46" s="2041"/>
    </row>
    <row r="47" spans="1:6">
      <c r="A47" s="2051"/>
      <c r="F47" s="2041"/>
    </row>
    <row r="48" spans="1:6">
      <c r="A48" s="2051"/>
      <c r="F48" s="2041"/>
    </row>
    <row r="49" spans="1:6">
      <c r="A49" s="2051"/>
      <c r="F49" s="2041"/>
    </row>
    <row r="50" spans="1:6">
      <c r="A50" s="2051"/>
      <c r="F50" s="2041"/>
    </row>
    <row r="51" spans="1:6">
      <c r="A51" s="2051"/>
      <c r="F51" s="2041"/>
    </row>
    <row r="52" spans="1:6">
      <c r="A52" s="2051"/>
      <c r="F52" s="2041"/>
    </row>
    <row r="53" spans="1:6">
      <c r="A53" s="2051"/>
      <c r="F53" s="2041"/>
    </row>
    <row r="54" spans="1:6">
      <c r="A54" s="2051"/>
      <c r="F54" s="2041"/>
    </row>
    <row r="55" spans="1:6">
      <c r="A55" s="2051"/>
      <c r="F55" s="2041"/>
    </row>
    <row r="56" spans="1:6">
      <c r="A56" s="2051"/>
      <c r="F56" s="2041"/>
    </row>
    <row r="57" spans="1:6">
      <c r="A57" s="2051"/>
      <c r="F57" s="2041"/>
    </row>
    <row r="58" spans="1:6">
      <c r="A58" s="2051"/>
      <c r="F58" s="2041"/>
    </row>
    <row r="59" spans="1:6">
      <c r="A59" s="2051"/>
      <c r="F59" s="2041"/>
    </row>
    <row r="60" spans="1:6" ht="15.75" thickBot="1">
      <c r="A60" s="2080"/>
      <c r="B60" s="2081"/>
      <c r="C60" s="2081"/>
      <c r="D60" s="2081"/>
      <c r="E60" s="2081"/>
      <c r="F60" s="2082"/>
    </row>
    <row r="61" spans="1:6">
      <c r="A61" s="1955" t="s">
        <v>4602</v>
      </c>
      <c r="B61" s="1955"/>
    </row>
    <row r="62" spans="1:6">
      <c r="A62" s="1646" t="s">
        <v>1286</v>
      </c>
      <c r="B62" s="1646"/>
      <c r="C62" s="1646"/>
      <c r="D62" s="1646"/>
      <c r="E62" s="1646"/>
      <c r="F62" s="1646"/>
    </row>
    <row r="64" spans="1:6">
      <c r="A64" s="1591"/>
      <c r="B64" s="1591"/>
      <c r="C64" s="1591"/>
      <c r="D64" s="1591"/>
      <c r="E64" s="1591"/>
      <c r="F64" s="1591"/>
    </row>
    <row r="65" spans="1:6">
      <c r="A65" s="1591"/>
      <c r="B65" s="1591"/>
      <c r="C65" s="1591"/>
      <c r="D65" s="1591"/>
      <c r="E65" s="1591"/>
      <c r="F65" s="1591"/>
    </row>
    <row r="66" spans="1:6">
      <c r="A66" s="1591"/>
      <c r="B66" s="1591"/>
      <c r="C66" s="1591"/>
      <c r="D66" s="1591"/>
      <c r="E66" s="1591"/>
      <c r="F66" s="1591"/>
    </row>
    <row r="67" spans="1:6">
      <c r="A67" s="1584"/>
      <c r="B67" s="1584"/>
      <c r="C67" s="1584"/>
      <c r="D67" s="1584"/>
      <c r="E67" s="1584"/>
      <c r="F67" s="1584"/>
    </row>
    <row r="68" spans="1:6">
      <c r="A68" s="1584"/>
      <c r="B68" s="1584"/>
      <c r="C68" s="1584"/>
      <c r="D68" s="1584"/>
      <c r="E68" s="1584"/>
      <c r="F68" s="1584"/>
    </row>
    <row r="69" spans="1:6">
      <c r="A69" s="1584"/>
      <c r="B69" s="1584"/>
      <c r="C69" s="1584"/>
      <c r="D69" s="1584"/>
      <c r="E69" s="1584"/>
      <c r="F69" s="1584"/>
    </row>
    <row r="70" spans="1:6">
      <c r="A70" s="1584"/>
      <c r="B70" s="1584"/>
      <c r="C70" s="1584"/>
      <c r="D70" s="1584"/>
      <c r="E70" s="1584"/>
      <c r="F70" s="1584"/>
    </row>
    <row r="71" spans="1:6">
      <c r="A71" s="1584"/>
      <c r="B71" s="1584"/>
      <c r="C71" s="1584"/>
      <c r="D71" s="1584"/>
      <c r="E71" s="1584"/>
      <c r="F71" s="1584"/>
    </row>
  </sheetData>
  <mergeCells count="2">
    <mergeCell ref="A5:F7"/>
    <mergeCell ref="A9:F11"/>
  </mergeCells>
  <printOptions horizontalCentered="1" verticalCentered="1"/>
  <pageMargins left="0.5" right="0.5" top="0.5" bottom="0.5" header="0" footer="0"/>
  <pageSetup scale="7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election activeCell="H79" sqref="H79"/>
    </sheetView>
  </sheetViews>
  <sheetFormatPr defaultColWidth="9.6640625" defaultRowHeight="15"/>
  <cols>
    <col min="1" max="1" width="20.6640625" style="6" customWidth="1"/>
    <col min="2" max="2" width="75.6640625" style="6" customWidth="1"/>
    <col min="3" max="3" width="9.6640625" style="6"/>
    <col min="4" max="5" width="16.6640625" style="6" customWidth="1"/>
    <col min="6" max="16384" width="9.6640625" style="6"/>
  </cols>
  <sheetData>
    <row r="1" spans="1:5" ht="18.75" thickBot="1">
      <c r="A1" s="512" t="str">
        <f>'Data Sheet'!A64</f>
        <v>Annual Report of Niagara Mohawk Power Corporation                                                                          Year ended December 31, 2015</v>
      </c>
      <c r="B1" s="666"/>
      <c r="C1" s="666"/>
      <c r="D1" s="666"/>
      <c r="E1" s="666"/>
    </row>
    <row r="2" spans="1:5" ht="18">
      <c r="A2" s="769"/>
      <c r="B2" s="770"/>
      <c r="C2" s="770"/>
      <c r="D2" s="770"/>
      <c r="E2" s="771"/>
    </row>
    <row r="3" spans="1:5" ht="16.149999999999999" customHeight="1">
      <c r="A3" s="3224" t="s">
        <v>1740</v>
      </c>
      <c r="B3" s="3225"/>
      <c r="C3" s="3225"/>
      <c r="D3" s="3225"/>
      <c r="E3" s="3226"/>
    </row>
    <row r="4" spans="1:5" ht="16.149999999999999" customHeight="1">
      <c r="A4" s="772"/>
      <c r="B4" s="512"/>
      <c r="C4" s="512"/>
      <c r="D4" s="512"/>
      <c r="E4" s="773"/>
    </row>
    <row r="5" spans="1:5" ht="48.6" customHeight="1">
      <c r="A5" s="3221" t="s">
        <v>1741</v>
      </c>
      <c r="B5" s="3222"/>
      <c r="C5" s="3222"/>
      <c r="D5" s="3222"/>
      <c r="E5" s="3223"/>
    </row>
    <row r="6" spans="1:5" ht="15.75" thickBot="1">
      <c r="A6" s="67"/>
      <c r="B6" s="12"/>
      <c r="C6" s="12"/>
      <c r="D6" s="12"/>
      <c r="E6" s="68"/>
    </row>
    <row r="7" spans="1:5" ht="18">
      <c r="A7" s="774"/>
      <c r="B7" s="770"/>
      <c r="C7" s="770"/>
      <c r="D7" s="774"/>
      <c r="E7" s="771"/>
    </row>
    <row r="8" spans="1:5" ht="18">
      <c r="A8" s="775" t="s">
        <v>1742</v>
      </c>
      <c r="B8" s="776" t="s">
        <v>1743</v>
      </c>
      <c r="C8" s="514"/>
      <c r="D8" s="775" t="s">
        <v>1744</v>
      </c>
      <c r="E8" s="777" t="s">
        <v>1745</v>
      </c>
    </row>
    <row r="9" spans="1:5" ht="18">
      <c r="A9" s="778" t="s">
        <v>1746</v>
      </c>
      <c r="B9" s="512"/>
      <c r="C9" s="512"/>
      <c r="D9" s="778" t="s">
        <v>1746</v>
      </c>
      <c r="E9" s="779" t="s">
        <v>1746</v>
      </c>
    </row>
    <row r="10" spans="1:5" ht="18.75" thickBot="1">
      <c r="A10" s="780"/>
      <c r="B10" s="781"/>
      <c r="C10" s="781"/>
      <c r="D10" s="780"/>
      <c r="E10" s="782"/>
    </row>
    <row r="11" spans="1:5">
      <c r="A11" s="689"/>
      <c r="B11" s="5"/>
      <c r="C11" s="5"/>
      <c r="D11" s="704"/>
      <c r="E11" s="686"/>
    </row>
    <row r="12" spans="1:5">
      <c r="A12" s="689"/>
      <c r="B12" s="5"/>
      <c r="C12" s="5"/>
      <c r="D12" s="704"/>
      <c r="E12" s="686"/>
    </row>
    <row r="13" spans="1:5">
      <c r="A13" s="689"/>
      <c r="B13" s="5"/>
      <c r="C13" s="5"/>
      <c r="D13" s="704"/>
      <c r="E13" s="686"/>
    </row>
    <row r="14" spans="1:5">
      <c r="A14" s="689"/>
      <c r="B14" s="5"/>
      <c r="C14" s="5"/>
      <c r="D14" s="704"/>
      <c r="E14" s="686"/>
    </row>
    <row r="15" spans="1:5">
      <c r="A15" s="689"/>
      <c r="B15" s="5"/>
      <c r="C15" s="5"/>
      <c r="D15" s="704"/>
      <c r="E15" s="686"/>
    </row>
    <row r="16" spans="1:5">
      <c r="A16" s="689"/>
      <c r="B16" s="5"/>
      <c r="C16" s="5"/>
      <c r="D16" s="704"/>
      <c r="E16" s="686"/>
    </row>
    <row r="17" spans="1:5">
      <c r="A17" s="689"/>
      <c r="B17" s="5"/>
      <c r="C17" s="5"/>
      <c r="D17" s="704"/>
      <c r="E17" s="686"/>
    </row>
    <row r="18" spans="1:5">
      <c r="A18" s="689"/>
      <c r="B18" s="5"/>
      <c r="C18" s="5"/>
      <c r="D18" s="704"/>
      <c r="E18" s="686"/>
    </row>
    <row r="19" spans="1:5">
      <c r="A19" s="689"/>
      <c r="B19" s="5"/>
      <c r="C19" s="5"/>
      <c r="D19" s="704"/>
      <c r="E19" s="686"/>
    </row>
    <row r="20" spans="1:5">
      <c r="A20" s="689"/>
      <c r="B20" s="5"/>
      <c r="C20" s="5"/>
      <c r="D20" s="704"/>
      <c r="E20" s="686"/>
    </row>
    <row r="21" spans="1:5">
      <c r="A21" s="689"/>
      <c r="B21" s="5"/>
      <c r="C21" s="5"/>
      <c r="D21" s="704"/>
      <c r="E21" s="686"/>
    </row>
    <row r="22" spans="1:5">
      <c r="A22" s="689"/>
      <c r="B22" s="5"/>
      <c r="C22" s="5"/>
      <c r="D22" s="704"/>
      <c r="E22" s="686"/>
    </row>
    <row r="23" spans="1:5">
      <c r="A23" s="689"/>
      <c r="B23" s="5"/>
      <c r="C23" s="5"/>
      <c r="D23" s="704"/>
      <c r="E23" s="686"/>
    </row>
    <row r="24" spans="1:5">
      <c r="A24" s="689"/>
      <c r="B24" s="5"/>
      <c r="C24" s="5"/>
      <c r="D24" s="704"/>
      <c r="E24" s="686"/>
    </row>
    <row r="25" spans="1:5">
      <c r="A25" s="689"/>
      <c r="B25" s="5"/>
      <c r="C25" s="5"/>
      <c r="D25" s="704"/>
      <c r="E25" s="686"/>
    </row>
    <row r="26" spans="1:5">
      <c r="A26" s="689"/>
      <c r="B26" s="5"/>
      <c r="C26" s="5"/>
      <c r="D26" s="704"/>
      <c r="E26" s="686"/>
    </row>
    <row r="27" spans="1:5">
      <c r="A27" s="689"/>
      <c r="B27" s="5"/>
      <c r="C27" s="5"/>
      <c r="D27" s="704"/>
      <c r="E27" s="686"/>
    </row>
    <row r="28" spans="1:5">
      <c r="A28" s="689"/>
      <c r="B28" s="5"/>
      <c r="C28" s="5"/>
      <c r="D28" s="704"/>
      <c r="E28" s="686"/>
    </row>
    <row r="29" spans="1:5">
      <c r="A29" s="689"/>
      <c r="B29" s="5"/>
      <c r="C29" s="5"/>
      <c r="D29" s="704"/>
      <c r="E29" s="686"/>
    </row>
    <row r="30" spans="1:5">
      <c r="A30" s="689"/>
      <c r="B30" s="5"/>
      <c r="C30" s="5"/>
      <c r="D30" s="704"/>
      <c r="E30" s="686"/>
    </row>
    <row r="31" spans="1:5">
      <c r="A31" s="689"/>
      <c r="B31" s="5"/>
      <c r="C31" s="5"/>
      <c r="D31" s="704"/>
      <c r="E31" s="686"/>
    </row>
    <row r="32" spans="1:5">
      <c r="A32" s="689"/>
      <c r="B32" s="5"/>
      <c r="C32" s="5"/>
      <c r="D32" s="704"/>
      <c r="E32" s="686"/>
    </row>
    <row r="33" spans="1:5">
      <c r="A33" s="689"/>
      <c r="B33" s="5"/>
      <c r="C33" s="5"/>
      <c r="D33" s="704"/>
      <c r="E33" s="686"/>
    </row>
    <row r="34" spans="1:5">
      <c r="A34" s="689"/>
      <c r="B34" s="5"/>
      <c r="C34" s="5"/>
      <c r="D34" s="704"/>
      <c r="E34" s="686"/>
    </row>
    <row r="35" spans="1:5">
      <c r="A35" s="689"/>
      <c r="B35" s="5"/>
      <c r="C35" s="5"/>
      <c r="D35" s="704"/>
      <c r="E35" s="686"/>
    </row>
    <row r="36" spans="1:5">
      <c r="A36" s="689"/>
      <c r="B36" s="5"/>
      <c r="C36" s="5"/>
      <c r="D36" s="704"/>
      <c r="E36" s="686"/>
    </row>
    <row r="37" spans="1:5">
      <c r="A37" s="689"/>
      <c r="B37" s="5"/>
      <c r="C37" s="5"/>
      <c r="D37" s="704"/>
      <c r="E37" s="686"/>
    </row>
    <row r="38" spans="1:5">
      <c r="A38" s="689"/>
      <c r="B38" s="5"/>
      <c r="C38" s="5"/>
      <c r="D38" s="704"/>
      <c r="E38" s="686"/>
    </row>
    <row r="39" spans="1:5">
      <c r="A39" s="689"/>
      <c r="B39" s="5"/>
      <c r="C39" s="5"/>
      <c r="D39" s="704"/>
      <c r="E39" s="686"/>
    </row>
    <row r="40" spans="1:5">
      <c r="A40" s="689"/>
      <c r="B40" s="5"/>
      <c r="C40" s="5"/>
      <c r="D40" s="704"/>
      <c r="E40" s="686"/>
    </row>
    <row r="41" spans="1:5">
      <c r="A41" s="689"/>
      <c r="B41" s="5"/>
      <c r="C41" s="5"/>
      <c r="D41" s="704"/>
      <c r="E41" s="686"/>
    </row>
    <row r="42" spans="1:5">
      <c r="A42" s="689"/>
      <c r="B42" s="5"/>
      <c r="C42" s="5"/>
      <c r="D42" s="704"/>
      <c r="E42" s="686"/>
    </row>
    <row r="43" spans="1:5">
      <c r="A43" s="689"/>
      <c r="B43" s="5"/>
      <c r="C43" s="5"/>
      <c r="D43" s="704"/>
      <c r="E43" s="686"/>
    </row>
    <row r="44" spans="1:5">
      <c r="A44" s="689"/>
      <c r="B44" s="5"/>
      <c r="C44" s="5"/>
      <c r="D44" s="704"/>
      <c r="E44" s="686"/>
    </row>
    <row r="45" spans="1:5">
      <c r="A45" s="689"/>
      <c r="B45" s="5"/>
      <c r="C45" s="5"/>
      <c r="D45" s="704"/>
      <c r="E45" s="686"/>
    </row>
    <row r="46" spans="1:5">
      <c r="A46" s="689"/>
      <c r="B46" s="5"/>
      <c r="C46" s="5"/>
      <c r="D46" s="704"/>
      <c r="E46" s="686"/>
    </row>
    <row r="47" spans="1:5">
      <c r="A47" s="689"/>
      <c r="B47" s="5"/>
      <c r="C47" s="5"/>
      <c r="D47" s="704"/>
      <c r="E47" s="686"/>
    </row>
    <row r="48" spans="1:5">
      <c r="A48" s="689"/>
      <c r="B48" s="5"/>
      <c r="C48" s="5"/>
      <c r="D48" s="704"/>
      <c r="E48" s="686"/>
    </row>
    <row r="49" spans="1:5">
      <c r="A49" s="689"/>
      <c r="B49" s="5"/>
      <c r="C49" s="5"/>
      <c r="D49" s="704"/>
      <c r="E49" s="686"/>
    </row>
    <row r="50" spans="1:5">
      <c r="A50" s="689"/>
      <c r="B50" s="5"/>
      <c r="C50" s="5"/>
      <c r="D50" s="704"/>
      <c r="E50" s="686"/>
    </row>
    <row r="51" spans="1:5">
      <c r="A51" s="689"/>
      <c r="B51" s="5"/>
      <c r="C51" s="5"/>
      <c r="D51" s="704"/>
      <c r="E51" s="686"/>
    </row>
    <row r="52" spans="1:5">
      <c r="A52" s="689"/>
      <c r="B52" s="5"/>
      <c r="C52" s="5"/>
      <c r="D52" s="704"/>
      <c r="E52" s="686"/>
    </row>
    <row r="53" spans="1:5">
      <c r="A53" s="689"/>
      <c r="B53" s="5"/>
      <c r="C53" s="5"/>
      <c r="D53" s="704"/>
      <c r="E53" s="686"/>
    </row>
    <row r="54" spans="1:5">
      <c r="A54" s="689"/>
      <c r="B54" s="5"/>
      <c r="C54" s="5"/>
      <c r="D54" s="704"/>
      <c r="E54" s="686"/>
    </row>
    <row r="55" spans="1:5">
      <c r="A55" s="689"/>
      <c r="B55" s="5"/>
      <c r="C55" s="5"/>
      <c r="D55" s="704"/>
      <c r="E55" s="686"/>
    </row>
    <row r="56" spans="1:5">
      <c r="A56" s="689"/>
      <c r="B56" s="5"/>
      <c r="C56" s="5"/>
      <c r="D56" s="704"/>
      <c r="E56" s="686"/>
    </row>
    <row r="57" spans="1:5">
      <c r="A57" s="689"/>
      <c r="B57" s="5"/>
      <c r="C57" s="5"/>
      <c r="D57" s="704"/>
      <c r="E57" s="686"/>
    </row>
    <row r="58" spans="1:5">
      <c r="A58" s="689"/>
      <c r="B58" s="5"/>
      <c r="C58" s="5"/>
      <c r="D58" s="704"/>
      <c r="E58" s="686"/>
    </row>
    <row r="59" spans="1:5">
      <c r="A59" s="689"/>
      <c r="B59" s="5"/>
      <c r="C59" s="5"/>
      <c r="D59" s="704"/>
      <c r="E59" s="686"/>
    </row>
    <row r="60" spans="1:5">
      <c r="A60" s="689"/>
      <c r="B60" s="5"/>
      <c r="C60" s="5"/>
      <c r="D60" s="704"/>
      <c r="E60" s="686"/>
    </row>
    <row r="61" spans="1:5">
      <c r="A61" s="689"/>
      <c r="B61" s="5"/>
      <c r="C61" s="5"/>
      <c r="D61" s="704"/>
      <c r="E61" s="686"/>
    </row>
    <row r="62" spans="1:5">
      <c r="A62" s="689"/>
      <c r="B62" s="5"/>
      <c r="C62" s="5"/>
      <c r="D62" s="704"/>
      <c r="E62" s="686"/>
    </row>
    <row r="63" spans="1:5">
      <c r="A63" s="689"/>
      <c r="B63" s="5"/>
      <c r="C63" s="5"/>
      <c r="D63" s="704"/>
      <c r="E63" s="686"/>
    </row>
    <row r="64" spans="1:5">
      <c r="A64" s="689"/>
      <c r="B64" s="5"/>
      <c r="C64" s="5"/>
      <c r="D64" s="704"/>
      <c r="E64" s="686"/>
    </row>
    <row r="65" spans="1:5">
      <c r="A65" s="689"/>
      <c r="B65" s="5"/>
      <c r="C65" s="5"/>
      <c r="D65" s="704"/>
      <c r="E65" s="686"/>
    </row>
    <row r="66" spans="1:5">
      <c r="A66" s="689"/>
      <c r="B66" s="5"/>
      <c r="C66" s="5"/>
      <c r="D66" s="704"/>
      <c r="E66" s="686"/>
    </row>
    <row r="67" spans="1:5">
      <c r="A67" s="689"/>
      <c r="B67" s="5"/>
      <c r="C67" s="5"/>
      <c r="D67" s="704"/>
      <c r="E67" s="686"/>
    </row>
    <row r="68" spans="1:5">
      <c r="A68" s="689"/>
      <c r="B68" s="5"/>
      <c r="C68" s="5"/>
      <c r="D68" s="704"/>
      <c r="E68" s="686"/>
    </row>
    <row r="69" spans="1:5">
      <c r="A69" s="689"/>
      <c r="B69" s="5"/>
      <c r="C69" s="5"/>
      <c r="D69" s="704"/>
      <c r="E69" s="686"/>
    </row>
    <row r="70" spans="1:5">
      <c r="A70" s="689"/>
      <c r="B70" s="5"/>
      <c r="C70" s="5"/>
      <c r="D70" s="704"/>
      <c r="E70" s="686"/>
    </row>
    <row r="71" spans="1:5">
      <c r="A71" s="689"/>
      <c r="B71" s="5"/>
      <c r="C71" s="5"/>
      <c r="D71" s="704"/>
      <c r="E71" s="686"/>
    </row>
    <row r="72" spans="1:5">
      <c r="A72" s="689"/>
      <c r="B72" s="5"/>
      <c r="C72" s="5"/>
      <c r="D72" s="704"/>
      <c r="E72" s="686"/>
    </row>
    <row r="73" spans="1:5">
      <c r="A73" s="689"/>
      <c r="B73" s="5"/>
      <c r="C73" s="5"/>
      <c r="D73" s="704"/>
      <c r="E73" s="686"/>
    </row>
    <row r="74" spans="1:5" ht="15.75" thickBot="1">
      <c r="A74" s="705"/>
      <c r="B74" s="687"/>
      <c r="C74" s="687"/>
      <c r="D74" s="706"/>
      <c r="E74" s="688"/>
    </row>
    <row r="75" spans="1:5" ht="18">
      <c r="A75" s="64" t="s">
        <v>1747</v>
      </c>
      <c r="B75" s="514"/>
      <c r="C75" s="64"/>
      <c r="D75" s="64"/>
      <c r="E75" s="64"/>
    </row>
    <row r="81" spans="1:2">
      <c r="B81"/>
    </row>
    <row r="82" spans="1:2">
      <c r="A82" s="12"/>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8"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topLeftCell="C58" colorId="22" zoomScale="90" zoomScaleNormal="100" zoomScaleSheetLayoutView="90" workbookViewId="0">
      <selection activeCell="H79" sqref="H79"/>
    </sheetView>
  </sheetViews>
  <sheetFormatPr defaultColWidth="9.6640625" defaultRowHeight="15"/>
  <cols>
    <col min="1" max="1" width="4.6640625" style="1546" customWidth="1"/>
    <col min="2" max="2" width="31.21875" style="1546" customWidth="1"/>
    <col min="3" max="5" width="16.6640625" style="1546" customWidth="1"/>
    <col min="6" max="6" width="17.21875" style="1546" customWidth="1"/>
    <col min="7" max="7" width="13.6640625" style="1546" customWidth="1"/>
    <col min="8" max="8" width="16.6640625" style="1546" customWidth="1"/>
    <col min="9" max="11" width="12.6640625" style="1546" customWidth="1"/>
    <col min="12" max="12" width="14.33203125" style="1546" customWidth="1"/>
    <col min="13" max="14" width="12.6640625" style="1546" customWidth="1"/>
    <col min="15" max="15" width="4.6640625" style="1546" customWidth="1"/>
    <col min="16" max="16384" width="9.6640625" style="1546"/>
  </cols>
  <sheetData>
    <row r="1" spans="1:15">
      <c r="A1" s="2036" t="s">
        <v>1759</v>
      </c>
      <c r="B1" s="2039"/>
      <c r="C1" s="2037" t="s">
        <v>3222</v>
      </c>
      <c r="D1" s="2039"/>
      <c r="E1" s="2039" t="s">
        <v>1761</v>
      </c>
      <c r="F1" s="1597" t="s">
        <v>1762</v>
      </c>
      <c r="G1" s="2036" t="s">
        <v>1759</v>
      </c>
      <c r="H1" s="2037"/>
      <c r="I1" s="2083" t="s">
        <v>3222</v>
      </c>
      <c r="J1" s="2037"/>
      <c r="K1" s="2039"/>
      <c r="L1" s="2038" t="s">
        <v>1761</v>
      </c>
      <c r="M1" s="2083" t="s">
        <v>1762</v>
      </c>
      <c r="N1" s="2037"/>
      <c r="O1" s="1597"/>
    </row>
    <row r="2" spans="1:15">
      <c r="A2" s="823" t="str">
        <f>'Data Sheet'!$C$25</f>
        <v xml:space="preserve">Niagara Mohawk Power Corporation </v>
      </c>
      <c r="B2" s="1599"/>
      <c r="C2" s="1546" t="s">
        <v>5119</v>
      </c>
      <c r="D2" s="1599"/>
      <c r="E2" s="1599" t="s">
        <v>1763</v>
      </c>
      <c r="F2" s="2041"/>
      <c r="G2" s="2051" t="str">
        <f>'Data Sheet'!$C$25</f>
        <v xml:space="preserve">Niagara Mohawk Power Corporation </v>
      </c>
      <c r="I2" s="2062" t="s">
        <v>5119</v>
      </c>
      <c r="K2" s="1599"/>
      <c r="L2" s="2084" t="s">
        <v>1763</v>
      </c>
      <c r="M2" s="2062"/>
      <c r="O2" s="2041"/>
    </row>
    <row r="3" spans="1:15" ht="15" customHeight="1">
      <c r="A3" s="2042"/>
      <c r="B3" s="2044"/>
      <c r="C3" s="1607" t="s">
        <v>2924</v>
      </c>
      <c r="D3" s="2044"/>
      <c r="E3" s="3063" t="str">
        <f>'Data Sheet'!$C$40</f>
        <v>May 9, 2016</v>
      </c>
      <c r="F3" s="3064" t="str">
        <f>'Data Sheet'!$C$38</f>
        <v>December 31, 2015</v>
      </c>
      <c r="G3" s="2042"/>
      <c r="H3" s="1607"/>
      <c r="I3" s="2085" t="s">
        <v>2924</v>
      </c>
      <c r="J3" s="1607"/>
      <c r="K3" s="2044"/>
      <c r="L3" s="3063" t="str">
        <f>'Data Sheet'!$C$40</f>
        <v>May 9, 2016</v>
      </c>
      <c r="M3" s="3065" t="str">
        <f>'Data Sheet'!$C$38</f>
        <v>December 31, 2015</v>
      </c>
      <c r="N3" s="1607"/>
      <c r="O3" s="2087"/>
    </row>
    <row r="4" spans="1:15" ht="15" customHeight="1">
      <c r="A4" s="2088"/>
      <c r="B4" s="2048" t="s">
        <v>1287</v>
      </c>
      <c r="C4" s="2048"/>
      <c r="D4" s="2048"/>
      <c r="E4" s="2048"/>
      <c r="F4" s="2049"/>
      <c r="G4" s="2046" t="s">
        <v>1287</v>
      </c>
      <c r="H4" s="2048"/>
      <c r="I4" s="2048"/>
      <c r="J4" s="2048"/>
      <c r="K4" s="2048"/>
      <c r="L4" s="2048"/>
      <c r="M4" s="2048"/>
      <c r="N4" s="2048"/>
      <c r="O4" s="2049"/>
    </row>
    <row r="5" spans="1:15">
      <c r="A5" s="3373" t="s">
        <v>4339</v>
      </c>
      <c r="B5" s="3374"/>
      <c r="C5" s="3374"/>
      <c r="D5" s="3379" t="s">
        <v>2687</v>
      </c>
      <c r="E5" s="3379"/>
      <c r="F5" s="3380"/>
      <c r="G5" s="3373" t="s">
        <v>4335</v>
      </c>
      <c r="H5" s="3374"/>
      <c r="I5" s="3374"/>
      <c r="J5" s="3374"/>
      <c r="K5" s="3374" t="s">
        <v>4331</v>
      </c>
      <c r="L5" s="3374"/>
      <c r="M5" s="3374"/>
      <c r="N5" s="3374"/>
      <c r="O5" s="3385"/>
    </row>
    <row r="6" spans="1:15" ht="15" customHeight="1">
      <c r="A6" s="3375"/>
      <c r="B6" s="3376"/>
      <c r="C6" s="3376"/>
      <c r="D6" s="3381"/>
      <c r="E6" s="3381"/>
      <c r="F6" s="3382"/>
      <c r="G6" s="3375"/>
      <c r="H6" s="3376"/>
      <c r="I6" s="3376"/>
      <c r="J6" s="3376"/>
      <c r="K6" s="3371"/>
      <c r="L6" s="3371"/>
      <c r="M6" s="3371"/>
      <c r="N6" s="3371"/>
      <c r="O6" s="3372"/>
    </row>
    <row r="7" spans="1:15">
      <c r="A7" s="2051" t="s">
        <v>4338</v>
      </c>
      <c r="B7" s="2477"/>
      <c r="C7" s="2477"/>
      <c r="D7" s="3381"/>
      <c r="E7" s="3381"/>
      <c r="F7" s="3382"/>
      <c r="G7" s="3375"/>
      <c r="H7" s="3376"/>
      <c r="I7" s="3376"/>
      <c r="J7" s="3376"/>
      <c r="K7" s="3371" t="s">
        <v>4332</v>
      </c>
      <c r="L7" s="3371"/>
      <c r="M7" s="3371"/>
      <c r="N7" s="3371"/>
      <c r="O7" s="3372"/>
    </row>
    <row r="8" spans="1:15">
      <c r="A8" s="3377" t="s">
        <v>4337</v>
      </c>
      <c r="B8" s="3378"/>
      <c r="C8" s="3378"/>
      <c r="D8" s="3381"/>
      <c r="E8" s="3381"/>
      <c r="F8" s="3382"/>
      <c r="G8" s="3375"/>
      <c r="H8" s="3376"/>
      <c r="I8" s="3376"/>
      <c r="J8" s="3376"/>
      <c r="K8" s="3371"/>
      <c r="L8" s="3371"/>
      <c r="M8" s="3371"/>
      <c r="N8" s="3371"/>
      <c r="O8" s="3372"/>
    </row>
    <row r="9" spans="1:15">
      <c r="A9" s="3377"/>
      <c r="B9" s="3378"/>
      <c r="C9" s="3378"/>
      <c r="D9" s="3381" t="s">
        <v>4330</v>
      </c>
      <c r="E9" s="3381"/>
      <c r="F9" s="3382"/>
      <c r="G9" s="3383" t="s">
        <v>4334</v>
      </c>
      <c r="H9" s="3384"/>
      <c r="I9" s="3384"/>
      <c r="J9" s="3384"/>
      <c r="K9" s="3371" t="s">
        <v>4333</v>
      </c>
      <c r="L9" s="3371"/>
      <c r="M9" s="3371"/>
      <c r="N9" s="3371"/>
      <c r="O9" s="3372"/>
    </row>
    <row r="10" spans="1:15" ht="15" customHeight="1">
      <c r="A10" s="3377"/>
      <c r="B10" s="3378"/>
      <c r="C10" s="3378"/>
      <c r="D10" s="3381"/>
      <c r="E10" s="3381"/>
      <c r="F10" s="3382"/>
      <c r="G10" s="3383"/>
      <c r="H10" s="3384"/>
      <c r="I10" s="3384"/>
      <c r="J10" s="3384"/>
      <c r="K10" s="3371"/>
      <c r="L10" s="3371"/>
      <c r="M10" s="3371"/>
      <c r="N10" s="3371"/>
      <c r="O10" s="3372"/>
    </row>
    <row r="11" spans="1:15">
      <c r="A11" s="2051" t="s">
        <v>4336</v>
      </c>
      <c r="B11" s="2488"/>
      <c r="C11" s="2488"/>
      <c r="D11" s="2484"/>
      <c r="E11" s="2484"/>
      <c r="F11" s="2489"/>
      <c r="G11" s="3383"/>
      <c r="H11" s="3384"/>
      <c r="I11" s="3384"/>
      <c r="J11" s="3384"/>
      <c r="K11" s="2477"/>
      <c r="L11" s="2477"/>
      <c r="M11" s="2477"/>
      <c r="N11" s="2477"/>
      <c r="O11" s="2476"/>
    </row>
    <row r="12" spans="1:15">
      <c r="A12" s="2042"/>
      <c r="B12" s="2487"/>
      <c r="C12" s="2487"/>
      <c r="D12" s="2485"/>
      <c r="E12" s="2485"/>
      <c r="F12" s="2486"/>
      <c r="G12" s="3383"/>
      <c r="H12" s="3384"/>
      <c r="I12" s="3384"/>
      <c r="J12" s="3384"/>
      <c r="O12" s="2041"/>
    </row>
    <row r="13" spans="1:15">
      <c r="A13" s="2052" t="s">
        <v>1688</v>
      </c>
      <c r="B13" s="2637" t="s">
        <v>4554</v>
      </c>
      <c r="C13" s="2091" t="s">
        <v>174</v>
      </c>
      <c r="D13" s="2092"/>
      <c r="E13" s="2091" t="s">
        <v>4329</v>
      </c>
      <c r="F13" s="2049"/>
      <c r="G13" s="2091" t="s">
        <v>4329</v>
      </c>
      <c r="H13" s="2092"/>
      <c r="I13" s="2091" t="s">
        <v>4329</v>
      </c>
      <c r="J13" s="2092"/>
      <c r="K13" s="2091" t="s">
        <v>1644</v>
      </c>
      <c r="L13" s="2092"/>
      <c r="M13" s="2091" t="s">
        <v>1645</v>
      </c>
      <c r="N13" s="2092"/>
      <c r="O13" s="2093" t="s">
        <v>1688</v>
      </c>
    </row>
    <row r="14" spans="1:15">
      <c r="A14" s="2094" t="s">
        <v>1691</v>
      </c>
      <c r="B14" s="2638" t="s">
        <v>1646</v>
      </c>
      <c r="C14" s="2054" t="s">
        <v>1691</v>
      </c>
      <c r="D14" s="2095" t="s">
        <v>1647</v>
      </c>
      <c r="E14" s="2095" t="s">
        <v>1691</v>
      </c>
      <c r="F14" s="2056" t="s">
        <v>1647</v>
      </c>
      <c r="G14" s="2096" t="s">
        <v>1691</v>
      </c>
      <c r="H14" s="2054" t="s">
        <v>1647</v>
      </c>
      <c r="I14" s="2095" t="s">
        <v>1691</v>
      </c>
      <c r="J14" s="2095" t="s">
        <v>1647</v>
      </c>
      <c r="K14" s="2095" t="s">
        <v>1691</v>
      </c>
      <c r="L14" s="2095" t="s">
        <v>1647</v>
      </c>
      <c r="M14" s="2095" t="s">
        <v>1691</v>
      </c>
      <c r="N14" s="2095" t="s">
        <v>1647</v>
      </c>
      <c r="O14" s="2097" t="s">
        <v>1691</v>
      </c>
    </row>
    <row r="15" spans="1:15">
      <c r="A15" s="2063"/>
      <c r="B15" s="2639" t="s">
        <v>2952</v>
      </c>
      <c r="C15" s="2098" t="s">
        <v>2953</v>
      </c>
      <c r="D15" s="2098" t="s">
        <v>2954</v>
      </c>
      <c r="E15" s="2098" t="s">
        <v>2955</v>
      </c>
      <c r="F15" s="2065" t="s">
        <v>2303</v>
      </c>
      <c r="G15" s="2099" t="s">
        <v>2304</v>
      </c>
      <c r="H15" s="2064" t="s">
        <v>2305</v>
      </c>
      <c r="I15" s="2098" t="s">
        <v>2306</v>
      </c>
      <c r="J15" s="2098" t="s">
        <v>2307</v>
      </c>
      <c r="K15" s="2098" t="s">
        <v>2308</v>
      </c>
      <c r="L15" s="2098" t="s">
        <v>2309</v>
      </c>
      <c r="M15" s="2098" t="s">
        <v>2310</v>
      </c>
      <c r="N15" s="2098" t="s">
        <v>178</v>
      </c>
      <c r="O15" s="2100"/>
    </row>
    <row r="16" spans="1:15">
      <c r="A16" s="2101" t="s">
        <v>1648</v>
      </c>
      <c r="B16" s="2067" t="s">
        <v>1649</v>
      </c>
      <c r="C16" s="1936"/>
      <c r="D16" s="1939"/>
      <c r="E16" s="1939"/>
      <c r="F16" s="1979"/>
      <c r="G16" s="1938"/>
      <c r="H16" s="1936"/>
      <c r="I16" s="1939"/>
      <c r="J16" s="1939"/>
      <c r="K16" s="1939"/>
      <c r="L16" s="1939"/>
      <c r="M16" s="1939"/>
      <c r="N16" s="1939"/>
      <c r="O16" s="2102" t="s">
        <v>1648</v>
      </c>
    </row>
    <row r="17" spans="1:15">
      <c r="A17" s="2096" t="s">
        <v>1650</v>
      </c>
      <c r="B17" s="2075"/>
      <c r="C17" s="2103"/>
      <c r="D17" s="2104"/>
      <c r="E17" s="2104"/>
      <c r="F17" s="2105"/>
      <c r="G17" s="2106"/>
      <c r="H17" s="2103"/>
      <c r="I17" s="2104"/>
      <c r="J17" s="2104"/>
      <c r="K17" s="2104"/>
      <c r="L17" s="2104"/>
      <c r="M17" s="2104"/>
      <c r="N17" s="2104"/>
      <c r="O17" s="2061" t="s">
        <v>1650</v>
      </c>
    </row>
    <row r="18" spans="1:15">
      <c r="A18" s="2057" t="s">
        <v>1651</v>
      </c>
      <c r="B18" s="2084" t="s">
        <v>1652</v>
      </c>
      <c r="C18" s="2104"/>
      <c r="D18" s="2104"/>
      <c r="E18" s="2104"/>
      <c r="F18" s="2105"/>
      <c r="G18" s="2106"/>
      <c r="H18" s="2103"/>
      <c r="I18" s="2104"/>
      <c r="J18" s="2104"/>
      <c r="K18" s="2104"/>
      <c r="L18" s="2104"/>
      <c r="M18" s="2104"/>
      <c r="N18" s="2104"/>
      <c r="O18" s="2061" t="s">
        <v>1651</v>
      </c>
    </row>
    <row r="19" spans="1:15">
      <c r="A19" s="2099" t="s">
        <v>1653</v>
      </c>
      <c r="B19" s="2071" t="s">
        <v>1654</v>
      </c>
      <c r="C19" s="2103"/>
      <c r="D19" s="2104"/>
      <c r="E19" s="2104"/>
      <c r="F19" s="2105"/>
      <c r="G19" s="2106"/>
      <c r="H19" s="2103"/>
      <c r="I19" s="2104"/>
      <c r="J19" s="2104"/>
      <c r="K19" s="2104"/>
      <c r="L19" s="2104"/>
      <c r="M19" s="2104"/>
      <c r="N19" s="2104"/>
      <c r="O19" s="2061" t="s">
        <v>1653</v>
      </c>
    </row>
    <row r="20" spans="1:15">
      <c r="A20" s="2101" t="s">
        <v>1655</v>
      </c>
      <c r="B20" s="2067" t="s">
        <v>1656</v>
      </c>
      <c r="C20" s="2107"/>
      <c r="D20" s="2107"/>
      <c r="E20" s="2107"/>
      <c r="F20" s="2108"/>
      <c r="G20" s="2109"/>
      <c r="H20" s="2110"/>
      <c r="I20" s="2107"/>
      <c r="J20" s="2107"/>
      <c r="K20" s="2107"/>
      <c r="L20" s="2107"/>
      <c r="M20" s="2107"/>
      <c r="N20" s="2107"/>
      <c r="O20" s="2102" t="s">
        <v>1655</v>
      </c>
    </row>
    <row r="21" spans="1:15">
      <c r="A21" s="2096" t="s">
        <v>1657</v>
      </c>
      <c r="B21" s="2084"/>
      <c r="C21" s="2111"/>
      <c r="D21" s="2112"/>
      <c r="E21" s="2112"/>
      <c r="F21" s="2113"/>
      <c r="G21" s="2114"/>
      <c r="H21" s="2111"/>
      <c r="I21" s="2112"/>
      <c r="J21" s="2112"/>
      <c r="K21" s="2112"/>
      <c r="L21" s="2112"/>
      <c r="M21" s="2112"/>
      <c r="N21" s="2112"/>
      <c r="O21" s="2061" t="s">
        <v>1657</v>
      </c>
    </row>
    <row r="22" spans="1:15">
      <c r="A22" s="2057" t="s">
        <v>1658</v>
      </c>
      <c r="B22" s="2084" t="s">
        <v>1659</v>
      </c>
      <c r="C22" s="2104"/>
      <c r="D22" s="2104"/>
      <c r="E22" s="2104"/>
      <c r="F22" s="2105"/>
      <c r="G22" s="2106"/>
      <c r="H22" s="2103"/>
      <c r="I22" s="2104"/>
      <c r="J22" s="2104"/>
      <c r="K22" s="2104"/>
      <c r="L22" s="2104"/>
      <c r="M22" s="2104"/>
      <c r="N22" s="2104"/>
      <c r="O22" s="2061" t="s">
        <v>1658</v>
      </c>
    </row>
    <row r="23" spans="1:15">
      <c r="A23" s="2099" t="s">
        <v>1660</v>
      </c>
      <c r="B23" s="2084"/>
      <c r="C23" s="2115"/>
      <c r="D23" s="2116"/>
      <c r="E23" s="2116"/>
      <c r="F23" s="2117"/>
      <c r="G23" s="2118"/>
      <c r="H23" s="2115"/>
      <c r="I23" s="2116"/>
      <c r="J23" s="2116"/>
      <c r="K23" s="2116"/>
      <c r="L23" s="2116"/>
      <c r="M23" s="2116"/>
      <c r="N23" s="2116"/>
      <c r="O23" s="2061" t="s">
        <v>1660</v>
      </c>
    </row>
    <row r="24" spans="1:15">
      <c r="A24" s="2101" t="s">
        <v>1661</v>
      </c>
      <c r="B24" s="2067"/>
      <c r="C24" s="2107"/>
      <c r="D24" s="2107"/>
      <c r="E24" s="2107"/>
      <c r="F24" s="2108"/>
      <c r="G24" s="2109"/>
      <c r="H24" s="2110"/>
      <c r="I24" s="2107"/>
      <c r="J24" s="2107"/>
      <c r="K24" s="2107"/>
      <c r="L24" s="2107"/>
      <c r="M24" s="2107"/>
      <c r="N24" s="2107"/>
      <c r="O24" s="2102" t="s">
        <v>1661</v>
      </c>
    </row>
    <row r="25" spans="1:15">
      <c r="A25" s="2099" t="s">
        <v>1705</v>
      </c>
      <c r="B25" s="2071"/>
      <c r="C25" s="2116"/>
      <c r="D25" s="2116"/>
      <c r="E25" s="2116"/>
      <c r="F25" s="2117"/>
      <c r="G25" s="2118"/>
      <c r="H25" s="2115"/>
      <c r="I25" s="2116"/>
      <c r="J25" s="2116"/>
      <c r="K25" s="2116"/>
      <c r="L25" s="2116"/>
      <c r="M25" s="2116"/>
      <c r="N25" s="2116"/>
      <c r="O25" s="2065" t="s">
        <v>1705</v>
      </c>
    </row>
    <row r="26" spans="1:15">
      <c r="A26" s="2099" t="s">
        <v>1706</v>
      </c>
      <c r="B26" s="2071"/>
      <c r="C26" s="2116"/>
      <c r="D26" s="2116"/>
      <c r="E26" s="2116"/>
      <c r="F26" s="2117"/>
      <c r="G26" s="2118"/>
      <c r="H26" s="2115"/>
      <c r="I26" s="2116"/>
      <c r="J26" s="2116"/>
      <c r="K26" s="2116"/>
      <c r="L26" s="2116"/>
      <c r="M26" s="2116"/>
      <c r="N26" s="2116"/>
      <c r="O26" s="2065" t="s">
        <v>1706</v>
      </c>
    </row>
    <row r="27" spans="1:15">
      <c r="A27" s="2099" t="s">
        <v>1707</v>
      </c>
      <c r="B27" s="2071"/>
      <c r="C27" s="2116"/>
      <c r="D27" s="2116"/>
      <c r="E27" s="2116"/>
      <c r="F27" s="2117"/>
      <c r="G27" s="2118"/>
      <c r="H27" s="2115"/>
      <c r="I27" s="2116"/>
      <c r="J27" s="2116"/>
      <c r="K27" s="2116"/>
      <c r="L27" s="2116"/>
      <c r="M27" s="2116"/>
      <c r="N27" s="2116"/>
      <c r="O27" s="2065" t="s">
        <v>1707</v>
      </c>
    </row>
    <row r="28" spans="1:15">
      <c r="A28" s="2099" t="s">
        <v>1708</v>
      </c>
      <c r="B28" s="2071"/>
      <c r="C28" s="2116"/>
      <c r="D28" s="2116"/>
      <c r="E28" s="2116"/>
      <c r="F28" s="2117"/>
      <c r="G28" s="2118"/>
      <c r="H28" s="2115"/>
      <c r="I28" s="2116"/>
      <c r="J28" s="2116"/>
      <c r="K28" s="2116"/>
      <c r="L28" s="2116"/>
      <c r="M28" s="2116"/>
      <c r="N28" s="2116"/>
      <c r="O28" s="2065" t="s">
        <v>1708</v>
      </c>
    </row>
    <row r="29" spans="1:15">
      <c r="A29" s="2099" t="s">
        <v>1709</v>
      </c>
      <c r="B29" s="2071"/>
      <c r="C29" s="2116"/>
      <c r="D29" s="2116"/>
      <c r="E29" s="2116"/>
      <c r="F29" s="2117"/>
      <c r="G29" s="2118"/>
      <c r="H29" s="2115"/>
      <c r="I29" s="2116"/>
      <c r="J29" s="2116"/>
      <c r="K29" s="2116"/>
      <c r="L29" s="2116"/>
      <c r="M29" s="2116"/>
      <c r="N29" s="2116"/>
      <c r="O29" s="2065" t="s">
        <v>1709</v>
      </c>
    </row>
    <row r="30" spans="1:15">
      <c r="A30" s="2099" t="s">
        <v>1710</v>
      </c>
      <c r="B30" s="2071" t="s">
        <v>2288</v>
      </c>
      <c r="C30" s="2116"/>
      <c r="D30" s="2116"/>
      <c r="E30" s="2116"/>
      <c r="F30" s="2117"/>
      <c r="G30" s="2118"/>
      <c r="H30" s="2115"/>
      <c r="I30" s="2116"/>
      <c r="J30" s="2116"/>
      <c r="K30" s="2116"/>
      <c r="L30" s="2116"/>
      <c r="M30" s="2116"/>
      <c r="N30" s="2116"/>
      <c r="O30" s="2065" t="s">
        <v>1710</v>
      </c>
    </row>
    <row r="31" spans="1:15">
      <c r="A31" s="2096" t="s">
        <v>1711</v>
      </c>
      <c r="B31" s="2084"/>
      <c r="C31" s="2104"/>
      <c r="D31" s="2104"/>
      <c r="E31" s="2104"/>
      <c r="F31" s="2105"/>
      <c r="G31" s="2106"/>
      <c r="H31" s="2103"/>
      <c r="I31" s="2104"/>
      <c r="J31" s="2104"/>
      <c r="K31" s="2104"/>
      <c r="L31" s="2104"/>
      <c r="M31" s="2104"/>
      <c r="N31" s="2104"/>
      <c r="O31" s="2061" t="s">
        <v>1711</v>
      </c>
    </row>
    <row r="32" spans="1:15">
      <c r="A32" s="2057" t="s">
        <v>1712</v>
      </c>
      <c r="B32" s="2084" t="s">
        <v>1662</v>
      </c>
      <c r="C32" s="2104"/>
      <c r="D32" s="2104"/>
      <c r="E32" s="2104"/>
      <c r="F32" s="2105"/>
      <c r="G32" s="2106"/>
      <c r="H32" s="2103"/>
      <c r="I32" s="2104"/>
      <c r="J32" s="2104"/>
      <c r="K32" s="2104"/>
      <c r="L32" s="2104"/>
      <c r="M32" s="2104"/>
      <c r="N32" s="2104"/>
      <c r="O32" s="2061" t="s">
        <v>1712</v>
      </c>
    </row>
    <row r="33" spans="1:15">
      <c r="A33" s="2099" t="s">
        <v>1713</v>
      </c>
      <c r="B33" s="2084" t="s">
        <v>1663</v>
      </c>
      <c r="C33" s="2104"/>
      <c r="D33" s="2104"/>
      <c r="E33" s="2104"/>
      <c r="F33" s="2105"/>
      <c r="G33" s="2106"/>
      <c r="H33" s="2103"/>
      <c r="I33" s="2104"/>
      <c r="J33" s="2104"/>
      <c r="K33" s="2104"/>
      <c r="L33" s="2104"/>
      <c r="M33" s="2104"/>
      <c r="N33" s="2104"/>
      <c r="O33" s="2061" t="s">
        <v>1713</v>
      </c>
    </row>
    <row r="34" spans="1:15">
      <c r="A34" s="2101" t="s">
        <v>1714</v>
      </c>
      <c r="B34" s="2067" t="s">
        <v>1664</v>
      </c>
      <c r="C34" s="2107"/>
      <c r="D34" s="2107"/>
      <c r="E34" s="2107"/>
      <c r="F34" s="2108"/>
      <c r="G34" s="2109"/>
      <c r="H34" s="2110"/>
      <c r="I34" s="2107"/>
      <c r="J34" s="2107"/>
      <c r="K34" s="2107"/>
      <c r="L34" s="2107"/>
      <c r="M34" s="2107"/>
      <c r="N34" s="2107"/>
      <c r="O34" s="2102" t="s">
        <v>1714</v>
      </c>
    </row>
    <row r="35" spans="1:15">
      <c r="A35" s="2099" t="s">
        <v>1715</v>
      </c>
      <c r="B35" s="2071"/>
      <c r="C35" s="2116"/>
      <c r="D35" s="2116"/>
      <c r="E35" s="2116"/>
      <c r="F35" s="2117"/>
      <c r="G35" s="2118"/>
      <c r="H35" s="2115"/>
      <c r="I35" s="2116"/>
      <c r="J35" s="2116"/>
      <c r="K35" s="2116"/>
      <c r="L35" s="2116"/>
      <c r="M35" s="2116"/>
      <c r="N35" s="2116"/>
      <c r="O35" s="2065" t="s">
        <v>1715</v>
      </c>
    </row>
    <row r="36" spans="1:15">
      <c r="A36" s="2096" t="s">
        <v>587</v>
      </c>
      <c r="B36" s="2084" t="s">
        <v>1665</v>
      </c>
      <c r="C36" s="2104"/>
      <c r="D36" s="2104"/>
      <c r="E36" s="2104"/>
      <c r="F36" s="2105"/>
      <c r="G36" s="2106"/>
      <c r="H36" s="2103"/>
      <c r="I36" s="2104"/>
      <c r="J36" s="2104"/>
      <c r="K36" s="2104"/>
      <c r="L36" s="2104"/>
      <c r="M36" s="2104"/>
      <c r="N36" s="2104"/>
      <c r="O36" s="2061" t="s">
        <v>587</v>
      </c>
    </row>
    <row r="37" spans="1:15">
      <c r="A37" s="2099" t="s">
        <v>588</v>
      </c>
      <c r="B37" s="2084"/>
      <c r="C37" s="2104"/>
      <c r="D37" s="2104"/>
      <c r="E37" s="2104"/>
      <c r="F37" s="2105"/>
      <c r="G37" s="2106"/>
      <c r="H37" s="2103"/>
      <c r="I37" s="2104"/>
      <c r="J37" s="2104"/>
      <c r="K37" s="2104"/>
      <c r="L37" s="2104"/>
      <c r="M37" s="2104"/>
      <c r="N37" s="2104"/>
      <c r="O37" s="2061" t="s">
        <v>588</v>
      </c>
    </row>
    <row r="38" spans="1:15">
      <c r="A38" s="2101" t="s">
        <v>589</v>
      </c>
      <c r="B38" s="2067"/>
      <c r="C38" s="2107"/>
      <c r="D38" s="2107"/>
      <c r="E38" s="2107"/>
      <c r="F38" s="2108"/>
      <c r="G38" s="2109"/>
      <c r="H38" s="2110"/>
      <c r="I38" s="2107"/>
      <c r="J38" s="2107"/>
      <c r="K38" s="2107"/>
      <c r="L38" s="2107"/>
      <c r="M38" s="2107"/>
      <c r="N38" s="2107"/>
      <c r="O38" s="2102" t="s">
        <v>589</v>
      </c>
    </row>
    <row r="39" spans="1:15">
      <c r="A39" s="2099" t="s">
        <v>590</v>
      </c>
      <c r="B39" s="2071"/>
      <c r="C39" s="2116"/>
      <c r="D39" s="2116"/>
      <c r="E39" s="2116"/>
      <c r="F39" s="2117"/>
      <c r="G39" s="2118"/>
      <c r="H39" s="2115"/>
      <c r="I39" s="2116"/>
      <c r="J39" s="2116"/>
      <c r="K39" s="2116"/>
      <c r="L39" s="2116"/>
      <c r="M39" s="2116"/>
      <c r="N39" s="2116"/>
      <c r="O39" s="2065" t="s">
        <v>590</v>
      </c>
    </row>
    <row r="40" spans="1:15">
      <c r="A40" s="2099" t="s">
        <v>591</v>
      </c>
      <c r="B40" s="2071"/>
      <c r="C40" s="2116"/>
      <c r="D40" s="2116"/>
      <c r="E40" s="2116"/>
      <c r="F40" s="2117"/>
      <c r="G40" s="2118"/>
      <c r="H40" s="2115"/>
      <c r="I40" s="2116"/>
      <c r="J40" s="2116"/>
      <c r="K40" s="2116"/>
      <c r="L40" s="2116"/>
      <c r="M40" s="2116"/>
      <c r="N40" s="2116"/>
      <c r="O40" s="2065" t="s">
        <v>591</v>
      </c>
    </row>
    <row r="41" spans="1:15">
      <c r="A41" s="2099" t="s">
        <v>592</v>
      </c>
      <c r="B41" s="2071"/>
      <c r="C41" s="2116"/>
      <c r="D41" s="2116"/>
      <c r="E41" s="2116"/>
      <c r="F41" s="2117"/>
      <c r="G41" s="2118"/>
      <c r="H41" s="2115"/>
      <c r="I41" s="2116"/>
      <c r="J41" s="2116"/>
      <c r="K41" s="2116"/>
      <c r="L41" s="2116"/>
      <c r="M41" s="2116"/>
      <c r="N41" s="2116"/>
      <c r="O41" s="2065" t="s">
        <v>592</v>
      </c>
    </row>
    <row r="42" spans="1:15">
      <c r="A42" s="2099" t="s">
        <v>593</v>
      </c>
      <c r="B42" s="2071"/>
      <c r="C42" s="2116"/>
      <c r="D42" s="2116"/>
      <c r="E42" s="2116"/>
      <c r="F42" s="2117"/>
      <c r="G42" s="2118"/>
      <c r="H42" s="2115"/>
      <c r="I42" s="2116"/>
      <c r="J42" s="2116"/>
      <c r="K42" s="2116"/>
      <c r="L42" s="2116"/>
      <c r="M42" s="2116"/>
      <c r="N42" s="2116"/>
      <c r="O42" s="2065" t="s">
        <v>593</v>
      </c>
    </row>
    <row r="43" spans="1:15">
      <c r="A43" s="2099" t="s">
        <v>2328</v>
      </c>
      <c r="B43" s="2071" t="s">
        <v>2288</v>
      </c>
      <c r="C43" s="2116"/>
      <c r="D43" s="2116"/>
      <c r="E43" s="2116"/>
      <c r="F43" s="2117"/>
      <c r="G43" s="2118"/>
      <c r="H43" s="2115"/>
      <c r="I43" s="2116"/>
      <c r="J43" s="2116"/>
      <c r="K43" s="2116"/>
      <c r="L43" s="2116"/>
      <c r="M43" s="2116"/>
      <c r="N43" s="2116"/>
      <c r="O43" s="2065" t="s">
        <v>2328</v>
      </c>
    </row>
    <row r="44" spans="1:15">
      <c r="A44" s="2101" t="s">
        <v>2329</v>
      </c>
      <c r="B44" s="2067" t="s">
        <v>1666</v>
      </c>
      <c r="C44" s="1936"/>
      <c r="D44" s="1939"/>
      <c r="E44" s="1939"/>
      <c r="F44" s="1979"/>
      <c r="G44" s="1938"/>
      <c r="H44" s="1936"/>
      <c r="I44" s="1939"/>
      <c r="J44" s="1939"/>
      <c r="K44" s="1939"/>
      <c r="L44" s="1939"/>
      <c r="M44" s="1939"/>
      <c r="N44" s="1939"/>
      <c r="O44" s="2102" t="s">
        <v>2329</v>
      </c>
    </row>
    <row r="45" spans="1:15">
      <c r="A45" s="2096" t="s">
        <v>2330</v>
      </c>
      <c r="B45" s="2084"/>
      <c r="C45" s="2104"/>
      <c r="D45" s="2104"/>
      <c r="E45" s="2104"/>
      <c r="F45" s="2105"/>
      <c r="G45" s="2106"/>
      <c r="H45" s="2103"/>
      <c r="I45" s="2104"/>
      <c r="J45" s="2104"/>
      <c r="K45" s="2104"/>
      <c r="L45" s="2104"/>
      <c r="M45" s="2104"/>
      <c r="N45" s="2104"/>
      <c r="O45" s="2061" t="s">
        <v>2330</v>
      </c>
    </row>
    <row r="46" spans="1:15">
      <c r="A46" s="2057" t="s">
        <v>2331</v>
      </c>
      <c r="B46" s="2084" t="s">
        <v>1667</v>
      </c>
      <c r="C46" s="2104"/>
      <c r="D46" s="2104"/>
      <c r="E46" s="2104"/>
      <c r="F46" s="2105"/>
      <c r="G46" s="2106"/>
      <c r="H46" s="2103"/>
      <c r="I46" s="2104"/>
      <c r="J46" s="2104"/>
      <c r="K46" s="2104"/>
      <c r="L46" s="2104"/>
      <c r="M46" s="2104"/>
      <c r="N46" s="2104"/>
      <c r="O46" s="2061" t="s">
        <v>2331</v>
      </c>
    </row>
    <row r="47" spans="1:15">
      <c r="A47" s="2099" t="s">
        <v>2332</v>
      </c>
      <c r="B47" s="2084" t="s">
        <v>1668</v>
      </c>
      <c r="C47" s="2119"/>
      <c r="D47" s="2120"/>
      <c r="E47" s="2120"/>
      <c r="F47" s="2001"/>
      <c r="G47" s="2121"/>
      <c r="H47" s="2119"/>
      <c r="I47" s="2120"/>
      <c r="J47" s="2120"/>
      <c r="K47" s="2120"/>
      <c r="L47" s="2120"/>
      <c r="M47" s="2120"/>
      <c r="N47" s="2120"/>
      <c r="O47" s="2061" t="s">
        <v>2332</v>
      </c>
    </row>
    <row r="48" spans="1:15">
      <c r="A48" s="2101" t="s">
        <v>2333</v>
      </c>
      <c r="B48" s="2067" t="s">
        <v>1669</v>
      </c>
      <c r="C48" s="2107"/>
      <c r="D48" s="2107"/>
      <c r="E48" s="2107"/>
      <c r="F48" s="2108"/>
      <c r="G48" s="2109"/>
      <c r="H48" s="2110"/>
      <c r="I48" s="2107"/>
      <c r="J48" s="2107"/>
      <c r="K48" s="2107"/>
      <c r="L48" s="2107"/>
      <c r="M48" s="2107"/>
      <c r="N48" s="2107"/>
      <c r="O48" s="2102" t="s">
        <v>2333</v>
      </c>
    </row>
    <row r="49" spans="1:15">
      <c r="A49" s="2099" t="s">
        <v>2334</v>
      </c>
      <c r="B49" s="2071" t="s">
        <v>1670</v>
      </c>
      <c r="C49" s="2116"/>
      <c r="D49" s="2116"/>
      <c r="E49" s="2116"/>
      <c r="F49" s="2117"/>
      <c r="G49" s="2118"/>
      <c r="H49" s="2115"/>
      <c r="I49" s="2116"/>
      <c r="J49" s="2116"/>
      <c r="K49" s="2116"/>
      <c r="L49" s="2116"/>
      <c r="M49" s="2116"/>
      <c r="N49" s="2116"/>
      <c r="O49" s="2065" t="s">
        <v>2334</v>
      </c>
    </row>
    <row r="50" spans="1:15">
      <c r="A50" s="2099" t="s">
        <v>2335</v>
      </c>
      <c r="B50" s="2071" t="s">
        <v>1671</v>
      </c>
      <c r="C50" s="2116"/>
      <c r="D50" s="2116"/>
      <c r="E50" s="2116"/>
      <c r="F50" s="2117"/>
      <c r="G50" s="2118"/>
      <c r="H50" s="2115"/>
      <c r="I50" s="2116"/>
      <c r="J50" s="2116"/>
      <c r="K50" s="2116"/>
      <c r="L50" s="2116"/>
      <c r="M50" s="2116"/>
      <c r="N50" s="2116"/>
      <c r="O50" s="2065" t="s">
        <v>2335</v>
      </c>
    </row>
    <row r="51" spans="1:15">
      <c r="A51" s="2051"/>
      <c r="B51" s="2059" t="s">
        <v>1672</v>
      </c>
      <c r="C51" s="2122"/>
      <c r="D51" s="2123"/>
      <c r="E51" s="2123"/>
      <c r="F51" s="2124"/>
      <c r="G51" s="2125"/>
      <c r="H51" s="2123"/>
      <c r="I51" s="2123"/>
      <c r="J51" s="2123"/>
      <c r="K51" s="2123"/>
      <c r="L51" s="2123"/>
      <c r="M51" s="2123"/>
      <c r="N51" s="2126"/>
      <c r="O51" s="2041"/>
    </row>
    <row r="52" spans="1:15">
      <c r="A52" s="2101" t="s">
        <v>2336</v>
      </c>
      <c r="B52" s="2067" t="s">
        <v>1673</v>
      </c>
      <c r="C52" s="2107"/>
      <c r="D52" s="2107"/>
      <c r="E52" s="2107"/>
      <c r="F52" s="2108"/>
      <c r="G52" s="2109"/>
      <c r="H52" s="2110"/>
      <c r="I52" s="2107"/>
      <c r="J52" s="2107"/>
      <c r="K52" s="2107"/>
      <c r="L52" s="2107"/>
      <c r="M52" s="2107"/>
      <c r="N52" s="2107"/>
      <c r="O52" s="2102" t="s">
        <v>2336</v>
      </c>
    </row>
    <row r="53" spans="1:15">
      <c r="A53" s="2099" t="s">
        <v>2337</v>
      </c>
      <c r="B53" s="2071" t="s">
        <v>1674</v>
      </c>
      <c r="C53" s="2116"/>
      <c r="D53" s="2116"/>
      <c r="E53" s="2116"/>
      <c r="F53" s="2117"/>
      <c r="G53" s="2118"/>
      <c r="H53" s="2115"/>
      <c r="I53" s="2116"/>
      <c r="J53" s="2116"/>
      <c r="K53" s="2116"/>
      <c r="L53" s="2116"/>
      <c r="M53" s="2116"/>
      <c r="N53" s="2116"/>
      <c r="O53" s="2065" t="s">
        <v>2337</v>
      </c>
    </row>
    <row r="54" spans="1:15">
      <c r="A54" s="2099" t="s">
        <v>2338</v>
      </c>
      <c r="B54" s="2071" t="s">
        <v>1675</v>
      </c>
      <c r="C54" s="2116"/>
      <c r="D54" s="2116"/>
      <c r="E54" s="2116"/>
      <c r="F54" s="2117"/>
      <c r="G54" s="2118"/>
      <c r="H54" s="2115"/>
      <c r="I54" s="2116"/>
      <c r="J54" s="2116"/>
      <c r="K54" s="2116"/>
      <c r="L54" s="2116"/>
      <c r="M54" s="2116"/>
      <c r="N54" s="2116"/>
      <c r="O54" s="2065" t="s">
        <v>2338</v>
      </c>
    </row>
    <row r="55" spans="1:15">
      <c r="A55" s="2099" t="s">
        <v>2339</v>
      </c>
      <c r="B55" s="2071" t="s">
        <v>1676</v>
      </c>
      <c r="C55" s="2116"/>
      <c r="D55" s="2116"/>
      <c r="E55" s="2116"/>
      <c r="F55" s="2117"/>
      <c r="G55" s="2118"/>
      <c r="H55" s="2115"/>
      <c r="I55" s="2116"/>
      <c r="J55" s="2116"/>
      <c r="K55" s="2116"/>
      <c r="L55" s="2116"/>
      <c r="M55" s="2116"/>
      <c r="N55" s="2116"/>
      <c r="O55" s="2065" t="s">
        <v>2339</v>
      </c>
    </row>
    <row r="56" spans="1:15">
      <c r="A56" s="2101" t="s">
        <v>2340</v>
      </c>
      <c r="B56" s="2067" t="s">
        <v>1666</v>
      </c>
      <c r="C56" s="1943"/>
      <c r="D56" s="1874"/>
      <c r="E56" s="1874"/>
      <c r="F56" s="1983"/>
      <c r="G56" s="1942"/>
      <c r="H56" s="1943"/>
      <c r="I56" s="1874"/>
      <c r="J56" s="1874"/>
      <c r="K56" s="1874"/>
      <c r="L56" s="1874"/>
      <c r="M56" s="1874"/>
      <c r="N56" s="1874"/>
      <c r="O56" s="2102" t="s">
        <v>2340</v>
      </c>
    </row>
    <row r="57" spans="1:15">
      <c r="A57" s="2096" t="s">
        <v>2341</v>
      </c>
      <c r="C57" s="2103"/>
      <c r="D57" s="2104"/>
      <c r="E57" s="2104"/>
      <c r="F57" s="2105"/>
      <c r="G57" s="2106"/>
      <c r="H57" s="2103"/>
      <c r="I57" s="2104"/>
      <c r="J57" s="2104"/>
      <c r="K57" s="2104"/>
      <c r="L57" s="2104"/>
      <c r="M57" s="2104"/>
      <c r="N57" s="2104"/>
      <c r="O57" s="2061" t="s">
        <v>2341</v>
      </c>
    </row>
    <row r="58" spans="1:15">
      <c r="A58" s="2057" t="s">
        <v>2342</v>
      </c>
      <c r="B58" s="2084" t="s">
        <v>1667</v>
      </c>
      <c r="C58" s="2104"/>
      <c r="D58" s="2104"/>
      <c r="E58" s="2104"/>
      <c r="F58" s="2105"/>
      <c r="G58" s="2106"/>
      <c r="H58" s="2103"/>
      <c r="I58" s="2104"/>
      <c r="J58" s="2104"/>
      <c r="K58" s="2104"/>
      <c r="L58" s="2104"/>
      <c r="M58" s="2104"/>
      <c r="N58" s="2104"/>
      <c r="O58" s="2061" t="s">
        <v>2342</v>
      </c>
    </row>
    <row r="59" spans="1:15">
      <c r="A59" s="2099" t="s">
        <v>2343</v>
      </c>
      <c r="B59" s="2084" t="s">
        <v>1668</v>
      </c>
      <c r="C59" s="2119"/>
      <c r="D59" s="2120"/>
      <c r="E59" s="2120"/>
      <c r="F59" s="2001"/>
      <c r="G59" s="2121"/>
      <c r="H59" s="2119"/>
      <c r="I59" s="2120"/>
      <c r="J59" s="2120"/>
      <c r="K59" s="2120"/>
      <c r="L59" s="2120"/>
      <c r="M59" s="2120"/>
      <c r="N59" s="2120"/>
      <c r="O59" s="2061" t="s">
        <v>2343</v>
      </c>
    </row>
    <row r="60" spans="1:15">
      <c r="A60" s="2101" t="s">
        <v>2344</v>
      </c>
      <c r="B60" s="2067" t="s">
        <v>1669</v>
      </c>
      <c r="C60" s="2107"/>
      <c r="D60" s="2107"/>
      <c r="E60" s="2107"/>
      <c r="F60" s="2108"/>
      <c r="G60" s="2109"/>
      <c r="H60" s="2110"/>
      <c r="I60" s="2107"/>
      <c r="J60" s="2107"/>
      <c r="K60" s="2107"/>
      <c r="L60" s="2107"/>
      <c r="M60" s="2107"/>
      <c r="N60" s="2107"/>
      <c r="O60" s="2102" t="s">
        <v>2344</v>
      </c>
    </row>
    <row r="61" spans="1:15">
      <c r="A61" s="2099" t="s">
        <v>2345</v>
      </c>
      <c r="B61" s="2071" t="s">
        <v>1670</v>
      </c>
      <c r="C61" s="2116"/>
      <c r="D61" s="2116"/>
      <c r="E61" s="2116"/>
      <c r="F61" s="2117"/>
      <c r="G61" s="2118"/>
      <c r="H61" s="2115"/>
      <c r="I61" s="2116"/>
      <c r="J61" s="2116"/>
      <c r="K61" s="2116"/>
      <c r="L61" s="2116"/>
      <c r="M61" s="2116"/>
      <c r="N61" s="2116"/>
      <c r="O61" s="2065" t="s">
        <v>2345</v>
      </c>
    </row>
    <row r="62" spans="1:15" ht="15.75" thickBot="1">
      <c r="A62" s="2127" t="s">
        <v>2346</v>
      </c>
      <c r="B62" s="2128" t="s">
        <v>1671</v>
      </c>
      <c r="C62" s="1965"/>
      <c r="D62" s="1968"/>
      <c r="E62" s="1968"/>
      <c r="F62" s="2129"/>
      <c r="G62" s="1967"/>
      <c r="H62" s="1965"/>
      <c r="I62" s="1968"/>
      <c r="J62" s="1968"/>
      <c r="K62" s="1968"/>
      <c r="L62" s="1968"/>
      <c r="M62" s="1968"/>
      <c r="N62" s="1968"/>
      <c r="O62" s="2130" t="s">
        <v>2346</v>
      </c>
    </row>
    <row r="63" spans="1:15">
      <c r="A63" s="1955" t="s">
        <v>4608</v>
      </c>
      <c r="B63" s="1955"/>
      <c r="C63" s="1955"/>
      <c r="D63" s="1955"/>
      <c r="E63" s="1955"/>
      <c r="F63" s="1955"/>
      <c r="G63" s="1955" t="s">
        <v>4608</v>
      </c>
      <c r="H63" s="1955"/>
      <c r="I63" s="1955"/>
      <c r="J63" s="1955"/>
      <c r="K63" s="1955"/>
      <c r="L63" s="1955"/>
      <c r="M63" s="1955"/>
      <c r="N63" s="1955"/>
      <c r="O63" s="1955"/>
    </row>
    <row r="64" spans="1:15">
      <c r="A64" s="2640" t="s">
        <v>6379</v>
      </c>
      <c r="B64" s="2640"/>
      <c r="C64" s="2640"/>
      <c r="D64" s="2640"/>
      <c r="E64" s="2640"/>
      <c r="F64" s="2640"/>
      <c r="G64" s="2640" t="s">
        <v>6380</v>
      </c>
      <c r="H64" s="2640"/>
      <c r="I64" s="2640"/>
      <c r="J64" s="2640"/>
      <c r="K64" s="2640"/>
      <c r="L64" s="2640"/>
      <c r="M64" s="2640"/>
      <c r="N64" s="2640"/>
      <c r="O64" s="2640"/>
    </row>
    <row r="67" spans="1:15" ht="15.75" thickBot="1">
      <c r="A67" s="1591"/>
      <c r="B67" s="1591"/>
      <c r="C67" s="1591"/>
      <c r="D67" s="1591"/>
      <c r="E67" s="1591"/>
      <c r="F67" s="1591"/>
      <c r="G67" s="1591"/>
      <c r="H67" s="1591"/>
      <c r="I67" s="1591"/>
      <c r="J67" s="1591"/>
      <c r="K67" s="1591"/>
      <c r="L67" s="1591"/>
      <c r="M67" s="1591"/>
      <c r="N67" s="1591"/>
      <c r="O67" s="1591"/>
    </row>
    <row r="68" spans="1:15">
      <c r="A68" s="2036" t="s">
        <v>1759</v>
      </c>
      <c r="B68" s="2039"/>
      <c r="C68" s="2037" t="s">
        <v>3222</v>
      </c>
      <c r="D68" s="2039"/>
      <c r="E68" s="2039" t="s">
        <v>1761</v>
      </c>
      <c r="F68" s="1597" t="s">
        <v>1762</v>
      </c>
      <c r="G68" s="2036" t="s">
        <v>1759</v>
      </c>
      <c r="H68" s="2037"/>
      <c r="I68" s="2083" t="s">
        <v>3222</v>
      </c>
      <c r="J68" s="2037"/>
      <c r="K68" s="2039"/>
      <c r="L68" s="2038" t="s">
        <v>1761</v>
      </c>
      <c r="M68" s="2083" t="s">
        <v>1762</v>
      </c>
      <c r="N68" s="2037"/>
      <c r="O68" s="1597"/>
    </row>
    <row r="69" spans="1:15">
      <c r="A69" s="1818" t="str">
        <f>'Data Sheet'!$C$25</f>
        <v xml:space="preserve">Niagara Mohawk Power Corporation </v>
      </c>
      <c r="B69" s="1599"/>
      <c r="C69" s="1546" t="s">
        <v>5119</v>
      </c>
      <c r="D69" s="1599"/>
      <c r="E69" s="1599" t="s">
        <v>1763</v>
      </c>
      <c r="F69" s="2041"/>
      <c r="G69" s="2051" t="str">
        <f>'Data Sheet'!$C$25</f>
        <v xml:space="preserve">Niagara Mohawk Power Corporation </v>
      </c>
      <c r="I69" s="2062" t="s">
        <v>5119</v>
      </c>
      <c r="K69" s="1599"/>
      <c r="L69" s="2084" t="s">
        <v>1763</v>
      </c>
      <c r="M69" s="2062"/>
      <c r="O69" s="2041"/>
    </row>
    <row r="70" spans="1:15">
      <c r="A70" s="2042"/>
      <c r="B70" s="2044"/>
      <c r="C70" s="1607" t="s">
        <v>2924</v>
      </c>
      <c r="D70" s="2044"/>
      <c r="E70" s="1652" t="str">
        <f>'Data Sheet'!$C$40</f>
        <v>May 9, 2016</v>
      </c>
      <c r="F70" s="2045" t="str">
        <f>'Data Sheet'!$C$38</f>
        <v>December 31, 2015</v>
      </c>
      <c r="G70" s="2042"/>
      <c r="H70" s="1607"/>
      <c r="I70" s="2085" t="s">
        <v>2924</v>
      </c>
      <c r="J70" s="1607"/>
      <c r="K70" s="2044"/>
      <c r="L70" s="1652" t="str">
        <f>'Data Sheet'!$C$40</f>
        <v>May 9, 2016</v>
      </c>
      <c r="M70" s="2086" t="str">
        <f>'Data Sheet'!$C$38</f>
        <v>December 31, 2015</v>
      </c>
      <c r="N70" s="1607"/>
      <c r="O70" s="2087"/>
    </row>
    <row r="71" spans="1:15">
      <c r="A71" s="2088"/>
      <c r="B71" s="2048" t="s">
        <v>1287</v>
      </c>
      <c r="C71" s="2048"/>
      <c r="D71" s="2048"/>
      <c r="E71" s="2048"/>
      <c r="F71" s="2049"/>
      <c r="G71" s="2046" t="s">
        <v>1287</v>
      </c>
      <c r="H71" s="2048"/>
      <c r="I71" s="2048"/>
      <c r="J71" s="2048"/>
      <c r="K71" s="2048"/>
      <c r="L71" s="2048"/>
      <c r="M71" s="2048"/>
      <c r="N71" s="2048"/>
      <c r="O71" s="2049"/>
    </row>
    <row r="72" spans="1:15">
      <c r="A72" s="2089"/>
      <c r="B72" s="2055"/>
      <c r="C72" s="2055"/>
      <c r="D72" s="2055"/>
      <c r="E72" s="2055"/>
      <c r="F72" s="2090"/>
      <c r="G72" s="3367" t="s">
        <v>2685</v>
      </c>
      <c r="H72" s="3292"/>
      <c r="I72" s="3292"/>
      <c r="J72" s="3292"/>
      <c r="O72" s="2041"/>
    </row>
    <row r="73" spans="1:15">
      <c r="A73" s="3370" t="s">
        <v>2686</v>
      </c>
      <c r="B73" s="3294"/>
      <c r="C73" s="3294"/>
      <c r="D73" s="3317" t="s">
        <v>2687</v>
      </c>
      <c r="E73" s="3294"/>
      <c r="F73" s="3296"/>
      <c r="G73" s="3369"/>
      <c r="H73" s="3294"/>
      <c r="I73" s="3294"/>
      <c r="J73" s="3294"/>
      <c r="K73" s="3317" t="s">
        <v>2688</v>
      </c>
      <c r="L73" s="3294"/>
      <c r="M73" s="3294"/>
      <c r="N73" s="3294"/>
      <c r="O73" s="3296"/>
    </row>
    <row r="74" spans="1:15">
      <c r="A74" s="3369"/>
      <c r="B74" s="3294"/>
      <c r="C74" s="3294"/>
      <c r="D74" s="3294"/>
      <c r="E74" s="3294"/>
      <c r="F74" s="3296"/>
      <c r="G74" s="3369"/>
      <c r="H74" s="3294"/>
      <c r="I74" s="3294"/>
      <c r="J74" s="3294"/>
      <c r="K74" s="3294"/>
      <c r="L74" s="3294"/>
      <c r="M74" s="3294"/>
      <c r="N74" s="3294"/>
      <c r="O74" s="3296"/>
    </row>
    <row r="75" spans="1:15">
      <c r="A75" s="2051" t="s">
        <v>2689</v>
      </c>
      <c r="D75" s="3294"/>
      <c r="E75" s="3294"/>
      <c r="F75" s="3296"/>
      <c r="G75" s="3369"/>
      <c r="H75" s="3294"/>
      <c r="I75" s="3294"/>
      <c r="J75" s="3294"/>
      <c r="K75" s="3317" t="s">
        <v>2690</v>
      </c>
      <c r="L75" s="3294"/>
      <c r="M75" s="3294"/>
      <c r="N75" s="3294"/>
      <c r="O75" s="3296"/>
    </row>
    <row r="76" spans="1:15">
      <c r="A76" s="3370" t="s">
        <v>2691</v>
      </c>
      <c r="B76" s="3302"/>
      <c r="C76" s="3302"/>
      <c r="D76" s="3294"/>
      <c r="E76" s="3294"/>
      <c r="F76" s="3296"/>
      <c r="G76" s="3369"/>
      <c r="H76" s="3294"/>
      <c r="I76" s="3294"/>
      <c r="J76" s="3294"/>
      <c r="K76" s="3294"/>
      <c r="L76" s="3294"/>
      <c r="M76" s="3294"/>
      <c r="N76" s="3294"/>
      <c r="O76" s="3296"/>
    </row>
    <row r="77" spans="1:15">
      <c r="A77" s="3369"/>
      <c r="B77" s="3302"/>
      <c r="C77" s="3302"/>
      <c r="D77" s="3294"/>
      <c r="E77" s="3294"/>
      <c r="F77" s="3296"/>
      <c r="G77" s="3370" t="s">
        <v>2692</v>
      </c>
      <c r="H77" s="3294"/>
      <c r="I77" s="3294"/>
      <c r="J77" s="3294"/>
      <c r="K77" s="3317" t="s">
        <v>3467</v>
      </c>
      <c r="L77" s="3294"/>
      <c r="M77" s="3294"/>
      <c r="N77" s="3294"/>
      <c r="O77" s="3296"/>
    </row>
    <row r="78" spans="1:15">
      <c r="A78" s="3369"/>
      <c r="B78" s="3302"/>
      <c r="C78" s="3302"/>
      <c r="D78" s="3317" t="s">
        <v>3468</v>
      </c>
      <c r="E78" s="3294"/>
      <c r="F78" s="3296"/>
      <c r="G78" s="3369"/>
      <c r="H78" s="3294"/>
      <c r="I78" s="3294"/>
      <c r="J78" s="3294"/>
      <c r="K78" s="3294"/>
      <c r="L78" s="3294"/>
      <c r="M78" s="3294"/>
      <c r="N78" s="3294"/>
      <c r="O78" s="3296"/>
    </row>
    <row r="79" spans="1:15">
      <c r="A79" s="3369"/>
      <c r="B79" s="3302"/>
      <c r="C79" s="3302"/>
      <c r="D79" s="3294"/>
      <c r="E79" s="3294"/>
      <c r="F79" s="3296"/>
      <c r="G79" s="3369"/>
      <c r="H79" s="3294"/>
      <c r="I79" s="3294"/>
      <c r="J79" s="3294"/>
      <c r="O79" s="2041"/>
    </row>
    <row r="80" spans="1:15">
      <c r="A80" s="2042" t="s">
        <v>3469</v>
      </c>
      <c r="B80" s="1607"/>
      <c r="C80" s="1607"/>
      <c r="D80" s="3298"/>
      <c r="E80" s="3298"/>
      <c r="F80" s="3387"/>
      <c r="G80" s="3386"/>
      <c r="H80" s="3298"/>
      <c r="I80" s="3298"/>
      <c r="J80" s="3298"/>
      <c r="O80" s="2041"/>
    </row>
    <row r="81" spans="1:15">
      <c r="A81" s="2052" t="s">
        <v>1688</v>
      </c>
      <c r="B81" s="2637" t="s">
        <v>4555</v>
      </c>
      <c r="C81" s="2091" t="s">
        <v>174</v>
      </c>
      <c r="D81" s="2092"/>
      <c r="E81" s="2091" t="s">
        <v>4329</v>
      </c>
      <c r="F81" s="2049"/>
      <c r="G81" s="2091" t="s">
        <v>4329</v>
      </c>
      <c r="H81" s="2092"/>
      <c r="I81" s="2091" t="s">
        <v>4329</v>
      </c>
      <c r="J81" s="2092"/>
      <c r="K81" s="2091" t="s">
        <v>1644</v>
      </c>
      <c r="L81" s="2092"/>
      <c r="M81" s="2091" t="s">
        <v>1645</v>
      </c>
      <c r="N81" s="2092"/>
      <c r="O81" s="2093" t="s">
        <v>1688</v>
      </c>
    </row>
    <row r="82" spans="1:15">
      <c r="A82" s="2094" t="s">
        <v>1691</v>
      </c>
      <c r="B82" s="2638" t="s">
        <v>1646</v>
      </c>
      <c r="C82" s="2054" t="s">
        <v>1691</v>
      </c>
      <c r="D82" s="2095" t="s">
        <v>1647</v>
      </c>
      <c r="E82" s="2095" t="s">
        <v>1691</v>
      </c>
      <c r="F82" s="2056" t="s">
        <v>1647</v>
      </c>
      <c r="G82" s="2096" t="s">
        <v>1691</v>
      </c>
      <c r="H82" s="2054" t="s">
        <v>1647</v>
      </c>
      <c r="I82" s="2095" t="s">
        <v>1691</v>
      </c>
      <c r="J82" s="2095" t="s">
        <v>1647</v>
      </c>
      <c r="K82" s="2095" t="s">
        <v>1691</v>
      </c>
      <c r="L82" s="2095" t="s">
        <v>1647</v>
      </c>
      <c r="M82" s="2095" t="s">
        <v>1691</v>
      </c>
      <c r="N82" s="2095" t="s">
        <v>1647</v>
      </c>
      <c r="O82" s="2097" t="s">
        <v>1691</v>
      </c>
    </row>
    <row r="83" spans="1:15">
      <c r="A83" s="2063"/>
      <c r="B83" s="2639" t="s">
        <v>2952</v>
      </c>
      <c r="C83" s="2098" t="s">
        <v>2953</v>
      </c>
      <c r="D83" s="2098" t="s">
        <v>2954</v>
      </c>
      <c r="E83" s="2098" t="s">
        <v>2955</v>
      </c>
      <c r="F83" s="2065" t="s">
        <v>2303</v>
      </c>
      <c r="G83" s="2099" t="s">
        <v>2304</v>
      </c>
      <c r="H83" s="2064" t="s">
        <v>2305</v>
      </c>
      <c r="I83" s="2098" t="s">
        <v>2306</v>
      </c>
      <c r="J83" s="2098" t="s">
        <v>2307</v>
      </c>
      <c r="K83" s="2098" t="s">
        <v>2308</v>
      </c>
      <c r="L83" s="2098" t="s">
        <v>2309</v>
      </c>
      <c r="M83" s="2098" t="s">
        <v>2310</v>
      </c>
      <c r="N83" s="2098" t="s">
        <v>178</v>
      </c>
      <c r="O83" s="2100"/>
    </row>
    <row r="84" spans="1:15">
      <c r="A84" s="2101" t="s">
        <v>1648</v>
      </c>
      <c r="B84" s="2067" t="s">
        <v>1649</v>
      </c>
      <c r="C84" s="1936"/>
      <c r="D84" s="1939"/>
      <c r="E84" s="1939"/>
      <c r="F84" s="1979"/>
      <c r="G84" s="1938"/>
      <c r="H84" s="1936"/>
      <c r="I84" s="1939"/>
      <c r="J84" s="1939"/>
      <c r="K84" s="1939"/>
      <c r="L84" s="1939"/>
      <c r="M84" s="1939"/>
      <c r="N84" s="1939"/>
      <c r="O84" s="2102" t="s">
        <v>1648</v>
      </c>
    </row>
    <row r="85" spans="1:15">
      <c r="A85" s="2096" t="s">
        <v>1650</v>
      </c>
      <c r="B85" s="2075"/>
      <c r="C85" s="2103"/>
      <c r="D85" s="2104"/>
      <c r="E85" s="2104"/>
      <c r="F85" s="2105"/>
      <c r="G85" s="2106"/>
      <c r="H85" s="2103"/>
      <c r="I85" s="2104"/>
      <c r="J85" s="2104"/>
      <c r="K85" s="2104"/>
      <c r="L85" s="2104"/>
      <c r="M85" s="2104"/>
      <c r="N85" s="2104"/>
      <c r="O85" s="2061" t="s">
        <v>1650</v>
      </c>
    </row>
    <row r="86" spans="1:15">
      <c r="A86" s="2057" t="s">
        <v>1651</v>
      </c>
      <c r="B86" s="2084" t="s">
        <v>1652</v>
      </c>
      <c r="C86" s="2104"/>
      <c r="D86" s="2104"/>
      <c r="E86" s="2104"/>
      <c r="F86" s="2105"/>
      <c r="G86" s="2106"/>
      <c r="H86" s="2103"/>
      <c r="I86" s="2104"/>
      <c r="J86" s="2104"/>
      <c r="K86" s="2104"/>
      <c r="L86" s="2104"/>
      <c r="M86" s="2104"/>
      <c r="N86" s="2104"/>
      <c r="O86" s="2061" t="s">
        <v>1651</v>
      </c>
    </row>
    <row r="87" spans="1:15">
      <c r="A87" s="2099" t="s">
        <v>1653</v>
      </c>
      <c r="B87" s="2071" t="s">
        <v>1654</v>
      </c>
      <c r="C87" s="2103"/>
      <c r="D87" s="2104"/>
      <c r="E87" s="2104"/>
      <c r="F87" s="2105"/>
      <c r="G87" s="2106"/>
      <c r="H87" s="2103"/>
      <c r="I87" s="2104"/>
      <c r="J87" s="2104"/>
      <c r="K87" s="2104"/>
      <c r="L87" s="2104"/>
      <c r="M87" s="2104"/>
      <c r="N87" s="2104"/>
      <c r="O87" s="2061" t="s">
        <v>1653</v>
      </c>
    </row>
    <row r="88" spans="1:15">
      <c r="A88" s="2101" t="s">
        <v>1655</v>
      </c>
      <c r="B88" s="2067" t="s">
        <v>1656</v>
      </c>
      <c r="C88" s="2107"/>
      <c r="D88" s="2107"/>
      <c r="E88" s="2107"/>
      <c r="F88" s="2108"/>
      <c r="G88" s="2109"/>
      <c r="H88" s="2110"/>
      <c r="I88" s="2107"/>
      <c r="J88" s="2107"/>
      <c r="K88" s="2107"/>
      <c r="L88" s="2107"/>
      <c r="M88" s="2107"/>
      <c r="N88" s="2107"/>
      <c r="O88" s="2102" t="s">
        <v>1655</v>
      </c>
    </row>
    <row r="89" spans="1:15">
      <c r="A89" s="2096" t="s">
        <v>1657</v>
      </c>
      <c r="B89" s="2084"/>
      <c r="C89" s="2111"/>
      <c r="D89" s="2112"/>
      <c r="E89" s="2112"/>
      <c r="F89" s="2113"/>
      <c r="G89" s="2114"/>
      <c r="H89" s="2111"/>
      <c r="I89" s="2112"/>
      <c r="J89" s="2112"/>
      <c r="K89" s="2112"/>
      <c r="L89" s="2112"/>
      <c r="M89" s="2112"/>
      <c r="N89" s="2112"/>
      <c r="O89" s="2061" t="s">
        <v>1657</v>
      </c>
    </row>
    <row r="90" spans="1:15">
      <c r="A90" s="2057" t="s">
        <v>1658</v>
      </c>
      <c r="B90" s="2084" t="s">
        <v>1659</v>
      </c>
      <c r="C90" s="2104"/>
      <c r="D90" s="2104"/>
      <c r="E90" s="2104"/>
      <c r="F90" s="2105"/>
      <c r="G90" s="2106"/>
      <c r="H90" s="2103"/>
      <c r="I90" s="2104"/>
      <c r="J90" s="2104"/>
      <c r="K90" s="2104"/>
      <c r="L90" s="2104"/>
      <c r="M90" s="2104"/>
      <c r="N90" s="2104"/>
      <c r="O90" s="2061" t="s">
        <v>1658</v>
      </c>
    </row>
    <row r="91" spans="1:15">
      <c r="A91" s="2099" t="s">
        <v>1660</v>
      </c>
      <c r="B91" s="2084"/>
      <c r="C91" s="2115"/>
      <c r="D91" s="2116"/>
      <c r="E91" s="2116"/>
      <c r="F91" s="2117"/>
      <c r="G91" s="2118"/>
      <c r="H91" s="2115"/>
      <c r="I91" s="2116"/>
      <c r="J91" s="2116"/>
      <c r="K91" s="2116"/>
      <c r="L91" s="2116"/>
      <c r="M91" s="2116"/>
      <c r="N91" s="2116"/>
      <c r="O91" s="2061" t="s">
        <v>1660</v>
      </c>
    </row>
    <row r="92" spans="1:15">
      <c r="A92" s="2101" t="s">
        <v>1661</v>
      </c>
      <c r="B92" s="2067"/>
      <c r="C92" s="2107"/>
      <c r="D92" s="2107"/>
      <c r="E92" s="2107"/>
      <c r="F92" s="2108"/>
      <c r="G92" s="2109"/>
      <c r="H92" s="2110"/>
      <c r="I92" s="2107"/>
      <c r="J92" s="2107"/>
      <c r="K92" s="2107"/>
      <c r="L92" s="2107"/>
      <c r="M92" s="2107"/>
      <c r="N92" s="2107"/>
      <c r="O92" s="2102" t="s">
        <v>1661</v>
      </c>
    </row>
    <row r="93" spans="1:15">
      <c r="A93" s="2099" t="s">
        <v>1705</v>
      </c>
      <c r="B93" s="2071"/>
      <c r="C93" s="2116"/>
      <c r="D93" s="2116"/>
      <c r="E93" s="2116"/>
      <c r="F93" s="2117"/>
      <c r="G93" s="2118"/>
      <c r="H93" s="2115"/>
      <c r="I93" s="2116"/>
      <c r="J93" s="2116"/>
      <c r="K93" s="2116"/>
      <c r="L93" s="2116"/>
      <c r="M93" s="2116"/>
      <c r="N93" s="2116"/>
      <c r="O93" s="2065" t="s">
        <v>1705</v>
      </c>
    </row>
    <row r="94" spans="1:15">
      <c r="A94" s="2099" t="s">
        <v>1706</v>
      </c>
      <c r="B94" s="2071"/>
      <c r="C94" s="2116"/>
      <c r="D94" s="2116"/>
      <c r="E94" s="2116"/>
      <c r="F94" s="2117"/>
      <c r="G94" s="2118"/>
      <c r="H94" s="2115"/>
      <c r="I94" s="2116"/>
      <c r="J94" s="2116"/>
      <c r="K94" s="2116"/>
      <c r="L94" s="2116"/>
      <c r="M94" s="2116"/>
      <c r="N94" s="2116"/>
      <c r="O94" s="2065" t="s">
        <v>1706</v>
      </c>
    </row>
    <row r="95" spans="1:15">
      <c r="A95" s="2099" t="s">
        <v>1707</v>
      </c>
      <c r="B95" s="2071"/>
      <c r="C95" s="2116"/>
      <c r="D95" s="2116"/>
      <c r="E95" s="2116"/>
      <c r="F95" s="2117"/>
      <c r="G95" s="2118"/>
      <c r="H95" s="2115"/>
      <c r="I95" s="2116"/>
      <c r="J95" s="2116"/>
      <c r="K95" s="2116"/>
      <c r="L95" s="2116"/>
      <c r="M95" s="2116"/>
      <c r="N95" s="2116"/>
      <c r="O95" s="2065" t="s">
        <v>1707</v>
      </c>
    </row>
    <row r="96" spans="1:15">
      <c r="A96" s="2099" t="s">
        <v>1708</v>
      </c>
      <c r="B96" s="2071"/>
      <c r="C96" s="2116"/>
      <c r="D96" s="2116"/>
      <c r="E96" s="2116"/>
      <c r="F96" s="2117"/>
      <c r="G96" s="2118"/>
      <c r="H96" s="2115"/>
      <c r="I96" s="2116"/>
      <c r="J96" s="2116"/>
      <c r="K96" s="2116"/>
      <c r="L96" s="2116"/>
      <c r="M96" s="2116"/>
      <c r="N96" s="2116"/>
      <c r="O96" s="2065" t="s">
        <v>1708</v>
      </c>
    </row>
    <row r="97" spans="1:15">
      <c r="A97" s="2099" t="s">
        <v>1709</v>
      </c>
      <c r="B97" s="2071"/>
      <c r="C97" s="2116"/>
      <c r="D97" s="2116"/>
      <c r="E97" s="2116"/>
      <c r="F97" s="2117"/>
      <c r="G97" s="2118"/>
      <c r="H97" s="2115"/>
      <c r="I97" s="2116"/>
      <c r="J97" s="2116"/>
      <c r="K97" s="2116"/>
      <c r="L97" s="2116"/>
      <c r="M97" s="2116"/>
      <c r="N97" s="2116"/>
      <c r="O97" s="2065" t="s">
        <v>1709</v>
      </c>
    </row>
    <row r="98" spans="1:15">
      <c r="A98" s="2099" t="s">
        <v>1710</v>
      </c>
      <c r="B98" s="2071" t="s">
        <v>2288</v>
      </c>
      <c r="C98" s="2116"/>
      <c r="D98" s="2116"/>
      <c r="E98" s="2116"/>
      <c r="F98" s="2117"/>
      <c r="G98" s="2118"/>
      <c r="H98" s="2115"/>
      <c r="I98" s="2116"/>
      <c r="J98" s="2116"/>
      <c r="K98" s="2116"/>
      <c r="L98" s="2116"/>
      <c r="M98" s="2116"/>
      <c r="N98" s="2116"/>
      <c r="O98" s="2065" t="s">
        <v>1710</v>
      </c>
    </row>
    <row r="99" spans="1:15">
      <c r="A99" s="2096" t="s">
        <v>1711</v>
      </c>
      <c r="B99" s="2084"/>
      <c r="C99" s="2104"/>
      <c r="D99" s="2104"/>
      <c r="E99" s="2104"/>
      <c r="F99" s="2105"/>
      <c r="G99" s="2106"/>
      <c r="H99" s="2103"/>
      <c r="I99" s="2104"/>
      <c r="J99" s="2104"/>
      <c r="K99" s="2104"/>
      <c r="L99" s="2104"/>
      <c r="M99" s="2104"/>
      <c r="N99" s="2104"/>
      <c r="O99" s="2061" t="s">
        <v>1711</v>
      </c>
    </row>
    <row r="100" spans="1:15">
      <c r="A100" s="2057" t="s">
        <v>1712</v>
      </c>
      <c r="B100" s="2084" t="s">
        <v>1662</v>
      </c>
      <c r="C100" s="2104"/>
      <c r="D100" s="2104"/>
      <c r="E100" s="2104"/>
      <c r="F100" s="2105"/>
      <c r="G100" s="2106"/>
      <c r="H100" s="2103"/>
      <c r="I100" s="2104"/>
      <c r="J100" s="2104"/>
      <c r="K100" s="2104"/>
      <c r="L100" s="2104"/>
      <c r="M100" s="2104"/>
      <c r="N100" s="2104"/>
      <c r="O100" s="2061" t="s">
        <v>1712</v>
      </c>
    </row>
    <row r="101" spans="1:15">
      <c r="A101" s="2099" t="s">
        <v>1713</v>
      </c>
      <c r="B101" s="2084" t="s">
        <v>1663</v>
      </c>
      <c r="C101" s="2104"/>
      <c r="D101" s="2104"/>
      <c r="E101" s="2104"/>
      <c r="F101" s="2105"/>
      <c r="G101" s="2106"/>
      <c r="H101" s="2103"/>
      <c r="I101" s="2104"/>
      <c r="J101" s="2104"/>
      <c r="K101" s="2104"/>
      <c r="L101" s="2104"/>
      <c r="M101" s="2104"/>
      <c r="N101" s="2104"/>
      <c r="O101" s="2061" t="s">
        <v>1713</v>
      </c>
    </row>
    <row r="102" spans="1:15">
      <c r="A102" s="2101" t="s">
        <v>1714</v>
      </c>
      <c r="B102" s="2067" t="s">
        <v>1664</v>
      </c>
      <c r="C102" s="2107"/>
      <c r="D102" s="2107"/>
      <c r="E102" s="2107"/>
      <c r="F102" s="2108"/>
      <c r="G102" s="2109"/>
      <c r="H102" s="2110"/>
      <c r="I102" s="2107"/>
      <c r="J102" s="2107"/>
      <c r="K102" s="2107"/>
      <c r="L102" s="2107"/>
      <c r="M102" s="2107"/>
      <c r="N102" s="2107"/>
      <c r="O102" s="2102" t="s">
        <v>1714</v>
      </c>
    </row>
    <row r="103" spans="1:15">
      <c r="A103" s="2099" t="s">
        <v>1715</v>
      </c>
      <c r="B103" s="2071"/>
      <c r="C103" s="2116"/>
      <c r="D103" s="2116"/>
      <c r="E103" s="2116"/>
      <c r="F103" s="2117"/>
      <c r="G103" s="2118"/>
      <c r="H103" s="2115"/>
      <c r="I103" s="2116"/>
      <c r="J103" s="2116"/>
      <c r="K103" s="2116"/>
      <c r="L103" s="2116"/>
      <c r="M103" s="2116"/>
      <c r="N103" s="2116"/>
      <c r="O103" s="2065" t="s">
        <v>1715</v>
      </c>
    </row>
    <row r="104" spans="1:15">
      <c r="A104" s="2096" t="s">
        <v>587</v>
      </c>
      <c r="B104" s="2084" t="s">
        <v>1665</v>
      </c>
      <c r="C104" s="2104"/>
      <c r="D104" s="2104"/>
      <c r="E104" s="2104"/>
      <c r="F104" s="2105"/>
      <c r="G104" s="2106"/>
      <c r="H104" s="2103"/>
      <c r="I104" s="2104"/>
      <c r="J104" s="2104"/>
      <c r="K104" s="2104"/>
      <c r="L104" s="2104"/>
      <c r="M104" s="2104"/>
      <c r="N104" s="2104"/>
      <c r="O104" s="2061" t="s">
        <v>587</v>
      </c>
    </row>
    <row r="105" spans="1:15">
      <c r="A105" s="2099" t="s">
        <v>588</v>
      </c>
      <c r="B105" s="2084"/>
      <c r="C105" s="2104"/>
      <c r="D105" s="2104"/>
      <c r="E105" s="2104"/>
      <c r="F105" s="2105"/>
      <c r="G105" s="2106"/>
      <c r="H105" s="2103"/>
      <c r="I105" s="2104"/>
      <c r="J105" s="2104"/>
      <c r="K105" s="2104"/>
      <c r="L105" s="2104"/>
      <c r="M105" s="2104"/>
      <c r="N105" s="2104"/>
      <c r="O105" s="2061" t="s">
        <v>588</v>
      </c>
    </row>
    <row r="106" spans="1:15">
      <c r="A106" s="2101" t="s">
        <v>589</v>
      </c>
      <c r="B106" s="2067"/>
      <c r="C106" s="2107"/>
      <c r="D106" s="2107"/>
      <c r="E106" s="2107"/>
      <c r="F106" s="2108"/>
      <c r="G106" s="2109"/>
      <c r="H106" s="2110"/>
      <c r="I106" s="2107"/>
      <c r="J106" s="2107"/>
      <c r="K106" s="2107"/>
      <c r="L106" s="2107"/>
      <c r="M106" s="2107"/>
      <c r="N106" s="2107"/>
      <c r="O106" s="2102" t="s">
        <v>589</v>
      </c>
    </row>
    <row r="107" spans="1:15">
      <c r="A107" s="2099" t="s">
        <v>590</v>
      </c>
      <c r="B107" s="2071"/>
      <c r="C107" s="2116"/>
      <c r="D107" s="2116"/>
      <c r="E107" s="2116"/>
      <c r="F107" s="2117"/>
      <c r="G107" s="2118"/>
      <c r="H107" s="2115"/>
      <c r="I107" s="2116"/>
      <c r="J107" s="2116"/>
      <c r="K107" s="2116"/>
      <c r="L107" s="2116"/>
      <c r="M107" s="2116"/>
      <c r="N107" s="2116"/>
      <c r="O107" s="2065" t="s">
        <v>590</v>
      </c>
    </row>
    <row r="108" spans="1:15">
      <c r="A108" s="2099" t="s">
        <v>591</v>
      </c>
      <c r="B108" s="2071"/>
      <c r="C108" s="2116"/>
      <c r="D108" s="2116"/>
      <c r="E108" s="2116"/>
      <c r="F108" s="2117"/>
      <c r="G108" s="2118"/>
      <c r="H108" s="2115"/>
      <c r="I108" s="2116"/>
      <c r="J108" s="2116"/>
      <c r="K108" s="2116"/>
      <c r="L108" s="2116"/>
      <c r="M108" s="2116"/>
      <c r="N108" s="2116"/>
      <c r="O108" s="2065" t="s">
        <v>591</v>
      </c>
    </row>
    <row r="109" spans="1:15">
      <c r="A109" s="2099" t="s">
        <v>592</v>
      </c>
      <c r="B109" s="2071"/>
      <c r="C109" s="2116"/>
      <c r="D109" s="2116"/>
      <c r="E109" s="2116"/>
      <c r="F109" s="2117"/>
      <c r="G109" s="2118"/>
      <c r="H109" s="2115"/>
      <c r="I109" s="2116"/>
      <c r="J109" s="2116"/>
      <c r="K109" s="2116"/>
      <c r="L109" s="2116"/>
      <c r="M109" s="2116"/>
      <c r="N109" s="2116"/>
      <c r="O109" s="2065" t="s">
        <v>592</v>
      </c>
    </row>
    <row r="110" spans="1:15">
      <c r="A110" s="2099" t="s">
        <v>593</v>
      </c>
      <c r="B110" s="2071"/>
      <c r="C110" s="2116"/>
      <c r="D110" s="2116"/>
      <c r="E110" s="2116"/>
      <c r="F110" s="2117"/>
      <c r="G110" s="2118"/>
      <c r="H110" s="2115"/>
      <c r="I110" s="2116"/>
      <c r="J110" s="2116"/>
      <c r="K110" s="2116"/>
      <c r="L110" s="2116"/>
      <c r="M110" s="2116"/>
      <c r="N110" s="2116"/>
      <c r="O110" s="2065" t="s">
        <v>593</v>
      </c>
    </row>
    <row r="111" spans="1:15">
      <c r="A111" s="2099" t="s">
        <v>2328</v>
      </c>
      <c r="B111" s="2071" t="s">
        <v>2288</v>
      </c>
      <c r="C111" s="2116"/>
      <c r="D111" s="2116"/>
      <c r="E111" s="2116"/>
      <c r="F111" s="2117"/>
      <c r="G111" s="2118"/>
      <c r="H111" s="2115"/>
      <c r="I111" s="2116"/>
      <c r="J111" s="2116"/>
      <c r="K111" s="2116"/>
      <c r="L111" s="2116"/>
      <c r="M111" s="2116"/>
      <c r="N111" s="2116"/>
      <c r="O111" s="2065" t="s">
        <v>2328</v>
      </c>
    </row>
    <row r="112" spans="1:15">
      <c r="A112" s="2101" t="s">
        <v>2329</v>
      </c>
      <c r="B112" s="2067" t="s">
        <v>1666</v>
      </c>
      <c r="C112" s="1936"/>
      <c r="D112" s="1939"/>
      <c r="E112" s="1939"/>
      <c r="F112" s="1979"/>
      <c r="G112" s="1938"/>
      <c r="H112" s="1936"/>
      <c r="I112" s="1939"/>
      <c r="J112" s="1939"/>
      <c r="K112" s="1939"/>
      <c r="L112" s="1939"/>
      <c r="M112" s="1939"/>
      <c r="N112" s="1939"/>
      <c r="O112" s="2102" t="s">
        <v>2329</v>
      </c>
    </row>
    <row r="113" spans="1:15">
      <c r="A113" s="2096" t="s">
        <v>2330</v>
      </c>
      <c r="B113" s="2084"/>
      <c r="C113" s="2104"/>
      <c r="D113" s="2104"/>
      <c r="E113" s="2104"/>
      <c r="F113" s="2105"/>
      <c r="G113" s="2106"/>
      <c r="H113" s="2103"/>
      <c r="I113" s="2104"/>
      <c r="J113" s="2104"/>
      <c r="K113" s="2104"/>
      <c r="L113" s="2104"/>
      <c r="M113" s="2104"/>
      <c r="N113" s="2104"/>
      <c r="O113" s="2061" t="s">
        <v>2330</v>
      </c>
    </row>
    <row r="114" spans="1:15">
      <c r="A114" s="2057" t="s">
        <v>2331</v>
      </c>
      <c r="B114" s="2084" t="s">
        <v>1667</v>
      </c>
      <c r="C114" s="2104"/>
      <c r="D114" s="2104"/>
      <c r="E114" s="2104"/>
      <c r="F114" s="2105"/>
      <c r="G114" s="2106"/>
      <c r="H114" s="2103"/>
      <c r="I114" s="2104"/>
      <c r="J114" s="2104"/>
      <c r="K114" s="2104"/>
      <c r="L114" s="2104"/>
      <c r="M114" s="2104"/>
      <c r="N114" s="2104"/>
      <c r="O114" s="2061" t="s">
        <v>2331</v>
      </c>
    </row>
    <row r="115" spans="1:15">
      <c r="A115" s="2099" t="s">
        <v>2332</v>
      </c>
      <c r="B115" s="2084" t="s">
        <v>1668</v>
      </c>
      <c r="C115" s="2119"/>
      <c r="D115" s="2120"/>
      <c r="E115" s="2120"/>
      <c r="F115" s="2001"/>
      <c r="G115" s="2121"/>
      <c r="H115" s="2119"/>
      <c r="I115" s="2120"/>
      <c r="J115" s="2120"/>
      <c r="K115" s="2120"/>
      <c r="L115" s="2120"/>
      <c r="M115" s="2120"/>
      <c r="N115" s="2120"/>
      <c r="O115" s="2061" t="s">
        <v>2332</v>
      </c>
    </row>
    <row r="116" spans="1:15">
      <c r="A116" s="2101" t="s">
        <v>2333</v>
      </c>
      <c r="B116" s="2067" t="s">
        <v>1669</v>
      </c>
      <c r="C116" s="2107"/>
      <c r="D116" s="2107"/>
      <c r="E116" s="2107"/>
      <c r="F116" s="2108"/>
      <c r="G116" s="2109"/>
      <c r="H116" s="2110"/>
      <c r="I116" s="2107"/>
      <c r="J116" s="2107"/>
      <c r="K116" s="2107"/>
      <c r="L116" s="2107"/>
      <c r="M116" s="2107"/>
      <c r="N116" s="2107"/>
      <c r="O116" s="2102" t="s">
        <v>2333</v>
      </c>
    </row>
    <row r="117" spans="1:15">
      <c r="A117" s="2099" t="s">
        <v>2334</v>
      </c>
      <c r="B117" s="2071" t="s">
        <v>1670</v>
      </c>
      <c r="C117" s="2116"/>
      <c r="D117" s="2116"/>
      <c r="E117" s="2116"/>
      <c r="F117" s="2117"/>
      <c r="G117" s="2118"/>
      <c r="H117" s="2115"/>
      <c r="I117" s="2116"/>
      <c r="J117" s="2116"/>
      <c r="K117" s="2116"/>
      <c r="L117" s="2116"/>
      <c r="M117" s="2116"/>
      <c r="N117" s="2116"/>
      <c r="O117" s="2065" t="s">
        <v>2334</v>
      </c>
    </row>
    <row r="118" spans="1:15">
      <c r="A118" s="2099" t="s">
        <v>2335</v>
      </c>
      <c r="B118" s="2071" t="s">
        <v>1671</v>
      </c>
      <c r="C118" s="2116"/>
      <c r="D118" s="2116"/>
      <c r="E118" s="2116"/>
      <c r="F118" s="2117"/>
      <c r="G118" s="2118"/>
      <c r="H118" s="2115"/>
      <c r="I118" s="2116"/>
      <c r="J118" s="2116"/>
      <c r="K118" s="2116"/>
      <c r="L118" s="2116"/>
      <c r="M118" s="2116"/>
      <c r="N118" s="2116"/>
      <c r="O118" s="2065" t="s">
        <v>2335</v>
      </c>
    </row>
    <row r="119" spans="1:15">
      <c r="A119" s="2051"/>
      <c r="B119" s="2059" t="s">
        <v>1672</v>
      </c>
      <c r="C119" s="2122"/>
      <c r="D119" s="2123"/>
      <c r="E119" s="2123"/>
      <c r="F119" s="2124"/>
      <c r="G119" s="2125"/>
      <c r="H119" s="2123"/>
      <c r="I119" s="2123"/>
      <c r="J119" s="2123"/>
      <c r="K119" s="2123"/>
      <c r="L119" s="2123"/>
      <c r="M119" s="2123"/>
      <c r="N119" s="2126"/>
      <c r="O119" s="2041"/>
    </row>
    <row r="120" spans="1:15">
      <c r="A120" s="2101" t="s">
        <v>2336</v>
      </c>
      <c r="B120" s="2067" t="s">
        <v>1673</v>
      </c>
      <c r="C120" s="2107"/>
      <c r="D120" s="2107"/>
      <c r="E120" s="2107"/>
      <c r="F120" s="2108"/>
      <c r="G120" s="2109"/>
      <c r="H120" s="2110"/>
      <c r="I120" s="2107"/>
      <c r="J120" s="2107"/>
      <c r="K120" s="2107"/>
      <c r="L120" s="2107"/>
      <c r="M120" s="2107"/>
      <c r="N120" s="2107"/>
      <c r="O120" s="2102" t="s">
        <v>2336</v>
      </c>
    </row>
    <row r="121" spans="1:15">
      <c r="A121" s="2099" t="s">
        <v>2337</v>
      </c>
      <c r="B121" s="2071" t="s">
        <v>1674</v>
      </c>
      <c r="C121" s="2116"/>
      <c r="D121" s="2116"/>
      <c r="E121" s="2116"/>
      <c r="F121" s="2117"/>
      <c r="G121" s="2118"/>
      <c r="H121" s="2115"/>
      <c r="I121" s="2116"/>
      <c r="J121" s="2116"/>
      <c r="K121" s="2116"/>
      <c r="L121" s="2116"/>
      <c r="M121" s="2116"/>
      <c r="N121" s="2116"/>
      <c r="O121" s="2065" t="s">
        <v>2337</v>
      </c>
    </row>
    <row r="122" spans="1:15">
      <c r="A122" s="2099" t="s">
        <v>2338</v>
      </c>
      <c r="B122" s="2071" t="s">
        <v>1675</v>
      </c>
      <c r="C122" s="2116"/>
      <c r="D122" s="2116"/>
      <c r="E122" s="2116"/>
      <c r="F122" s="2117"/>
      <c r="G122" s="2118"/>
      <c r="H122" s="2115"/>
      <c r="I122" s="2116"/>
      <c r="J122" s="2116"/>
      <c r="K122" s="2116"/>
      <c r="L122" s="2116"/>
      <c r="M122" s="2116"/>
      <c r="N122" s="2116"/>
      <c r="O122" s="2065" t="s">
        <v>2338</v>
      </c>
    </row>
    <row r="123" spans="1:15">
      <c r="A123" s="2099" t="s">
        <v>2339</v>
      </c>
      <c r="B123" s="2071" t="s">
        <v>1676</v>
      </c>
      <c r="C123" s="2116"/>
      <c r="D123" s="2116"/>
      <c r="E123" s="2116"/>
      <c r="F123" s="2117"/>
      <c r="G123" s="2118"/>
      <c r="H123" s="2115"/>
      <c r="I123" s="2116"/>
      <c r="J123" s="2116"/>
      <c r="K123" s="2116"/>
      <c r="L123" s="2116"/>
      <c r="M123" s="2116"/>
      <c r="N123" s="2116"/>
      <c r="O123" s="2065" t="s">
        <v>2339</v>
      </c>
    </row>
    <row r="124" spans="1:15">
      <c r="A124" s="2101" t="s">
        <v>2340</v>
      </c>
      <c r="B124" s="2067" t="s">
        <v>1666</v>
      </c>
      <c r="C124" s="1943"/>
      <c r="D124" s="1874"/>
      <c r="E124" s="1874"/>
      <c r="F124" s="1983"/>
      <c r="G124" s="1942"/>
      <c r="H124" s="1943"/>
      <c r="I124" s="1874"/>
      <c r="J124" s="1874"/>
      <c r="K124" s="1874"/>
      <c r="L124" s="1874"/>
      <c r="M124" s="1874"/>
      <c r="N124" s="1874"/>
      <c r="O124" s="2102" t="s">
        <v>2340</v>
      </c>
    </row>
    <row r="125" spans="1:15">
      <c r="A125" s="2096" t="s">
        <v>2341</v>
      </c>
      <c r="C125" s="2103"/>
      <c r="D125" s="2104"/>
      <c r="E125" s="2104"/>
      <c r="F125" s="2105"/>
      <c r="G125" s="2106"/>
      <c r="H125" s="2103"/>
      <c r="I125" s="2104"/>
      <c r="J125" s="2104"/>
      <c r="K125" s="2104"/>
      <c r="L125" s="2104"/>
      <c r="M125" s="2104"/>
      <c r="N125" s="2104"/>
      <c r="O125" s="2061" t="s">
        <v>2341</v>
      </c>
    </row>
    <row r="126" spans="1:15">
      <c r="A126" s="2057" t="s">
        <v>2342</v>
      </c>
      <c r="B126" s="2084" t="s">
        <v>1667</v>
      </c>
      <c r="C126" s="2104"/>
      <c r="D126" s="2104"/>
      <c r="E126" s="2104"/>
      <c r="F126" s="2105"/>
      <c r="G126" s="2106"/>
      <c r="H126" s="2103"/>
      <c r="I126" s="2104"/>
      <c r="J126" s="2104"/>
      <c r="K126" s="2104"/>
      <c r="L126" s="2104"/>
      <c r="M126" s="2104"/>
      <c r="N126" s="2104"/>
      <c r="O126" s="2061" t="s">
        <v>2342</v>
      </c>
    </row>
    <row r="127" spans="1:15">
      <c r="A127" s="2099" t="s">
        <v>2343</v>
      </c>
      <c r="B127" s="2084" t="s">
        <v>1668</v>
      </c>
      <c r="C127" s="2119"/>
      <c r="D127" s="2120"/>
      <c r="E127" s="2120"/>
      <c r="F127" s="2001"/>
      <c r="G127" s="2121"/>
      <c r="H127" s="2119"/>
      <c r="I127" s="2120"/>
      <c r="J127" s="2120"/>
      <c r="K127" s="2120"/>
      <c r="L127" s="2120"/>
      <c r="M127" s="2120"/>
      <c r="N127" s="2120"/>
      <c r="O127" s="2061" t="s">
        <v>2343</v>
      </c>
    </row>
    <row r="128" spans="1:15">
      <c r="A128" s="2101" t="s">
        <v>2344</v>
      </c>
      <c r="B128" s="2067" t="s">
        <v>1669</v>
      </c>
      <c r="C128" s="2107"/>
      <c r="D128" s="2107"/>
      <c r="E128" s="2107"/>
      <c r="F128" s="2108"/>
      <c r="G128" s="2109"/>
      <c r="H128" s="2110"/>
      <c r="I128" s="2107"/>
      <c r="J128" s="2107"/>
      <c r="K128" s="2107"/>
      <c r="L128" s="2107"/>
      <c r="M128" s="2107"/>
      <c r="N128" s="2107"/>
      <c r="O128" s="2102" t="s">
        <v>2344</v>
      </c>
    </row>
    <row r="129" spans="1:15">
      <c r="A129" s="2099" t="s">
        <v>2345</v>
      </c>
      <c r="B129" s="2071" t="s">
        <v>1670</v>
      </c>
      <c r="C129" s="2116"/>
      <c r="D129" s="2116"/>
      <c r="E129" s="2116"/>
      <c r="F129" s="2117"/>
      <c r="G129" s="2118"/>
      <c r="H129" s="2115"/>
      <c r="I129" s="2116"/>
      <c r="J129" s="2116"/>
      <c r="K129" s="2116"/>
      <c r="L129" s="2116"/>
      <c r="M129" s="2116"/>
      <c r="N129" s="2116"/>
      <c r="O129" s="2065" t="s">
        <v>2345</v>
      </c>
    </row>
    <row r="130" spans="1:15" ht="15.75" thickBot="1">
      <c r="A130" s="2127" t="s">
        <v>2346</v>
      </c>
      <c r="B130" s="2128" t="s">
        <v>1671</v>
      </c>
      <c r="C130" s="1965"/>
      <c r="D130" s="1968"/>
      <c r="E130" s="1968"/>
      <c r="F130" s="2129"/>
      <c r="G130" s="1967"/>
      <c r="H130" s="1965"/>
      <c r="I130" s="1968"/>
      <c r="J130" s="1968"/>
      <c r="K130" s="1968"/>
      <c r="L130" s="1968"/>
      <c r="M130" s="1968"/>
      <c r="N130" s="1968"/>
      <c r="O130" s="2130" t="s">
        <v>2346</v>
      </c>
    </row>
    <row r="131" spans="1:15">
      <c r="A131" s="1955" t="s">
        <v>4608</v>
      </c>
      <c r="B131" s="1955"/>
      <c r="C131" s="1955"/>
      <c r="D131" s="1955"/>
      <c r="E131" s="1955"/>
      <c r="F131" s="1955"/>
      <c r="G131" s="1955" t="s">
        <v>4608</v>
      </c>
      <c r="H131" s="1955"/>
      <c r="I131" s="1955"/>
      <c r="J131" s="1955"/>
      <c r="K131" s="1955"/>
      <c r="L131" s="1955"/>
      <c r="M131" s="1955"/>
      <c r="N131" s="1955"/>
      <c r="O131" s="1955"/>
    </row>
    <row r="132" spans="1:15">
      <c r="A132" s="2640" t="s">
        <v>4556</v>
      </c>
      <c r="B132" s="2640"/>
      <c r="C132" s="2640"/>
      <c r="D132" s="2640"/>
      <c r="E132" s="2640"/>
      <c r="F132" s="2640"/>
      <c r="G132" s="2640" t="s">
        <v>4557</v>
      </c>
      <c r="H132" s="2640"/>
      <c r="I132" s="2640"/>
      <c r="J132" s="2640"/>
      <c r="K132" s="2640"/>
      <c r="L132" s="2640"/>
      <c r="M132" s="2640"/>
      <c r="N132" s="2640"/>
      <c r="O132" s="2640"/>
    </row>
  </sheetData>
  <mergeCells count="18">
    <mergeCell ref="G72:J76"/>
    <mergeCell ref="A73:C74"/>
    <mergeCell ref="D73:F77"/>
    <mergeCell ref="K73:O74"/>
    <mergeCell ref="K75:O76"/>
    <mergeCell ref="A76:C79"/>
    <mergeCell ref="G77:J80"/>
    <mergeCell ref="K77:O78"/>
    <mergeCell ref="D78:F80"/>
    <mergeCell ref="K9:O10"/>
    <mergeCell ref="A5:C6"/>
    <mergeCell ref="A8:C10"/>
    <mergeCell ref="D5:F8"/>
    <mergeCell ref="D9:F10"/>
    <mergeCell ref="G5:J8"/>
    <mergeCell ref="G9:J12"/>
    <mergeCell ref="K5:O6"/>
    <mergeCell ref="K7:O8"/>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view="pageBreakPreview" topLeftCell="A34" colorId="22" zoomScale="80" zoomScaleNormal="100" zoomScaleSheetLayoutView="80" workbookViewId="0">
      <selection activeCell="H79" sqref="H79"/>
    </sheetView>
  </sheetViews>
  <sheetFormatPr defaultColWidth="9.6640625" defaultRowHeight="15"/>
  <cols>
    <col min="1" max="1" width="4.6640625" style="1546" customWidth="1"/>
    <col min="2" max="2" width="45.6640625" style="1546" customWidth="1"/>
    <col min="3" max="4" width="12.6640625" style="1546" customWidth="1"/>
    <col min="5" max="5" width="10.33203125" style="1546" customWidth="1"/>
    <col min="6" max="6" width="12.6640625" style="1546" customWidth="1"/>
    <col min="7" max="7" width="18.44140625" style="1546" customWidth="1"/>
    <col min="8" max="16384" width="9.6640625" style="1546"/>
  </cols>
  <sheetData>
    <row r="1" spans="1:8">
      <c r="A1" s="2036" t="s">
        <v>1759</v>
      </c>
      <c r="B1" s="2039"/>
      <c r="C1" s="2037" t="s">
        <v>3222</v>
      </c>
      <c r="D1" s="2037"/>
      <c r="E1" s="2083" t="s">
        <v>1761</v>
      </c>
      <c r="F1" s="2039"/>
      <c r="G1" s="2131" t="s">
        <v>1762</v>
      </c>
      <c r="H1" s="1569"/>
    </row>
    <row r="2" spans="1:8">
      <c r="A2" s="1547" t="str">
        <f>'Data Sheet'!$C$25</f>
        <v xml:space="preserve">Niagara Mohawk Power Corporation </v>
      </c>
      <c r="B2" s="1599"/>
      <c r="C2" s="1546" t="s">
        <v>5119</v>
      </c>
      <c r="E2" s="2062" t="s">
        <v>1763</v>
      </c>
      <c r="F2" s="1599"/>
      <c r="G2" s="2041"/>
      <c r="H2" s="1569"/>
    </row>
    <row r="3" spans="1:8" ht="15" customHeight="1">
      <c r="A3" s="2042"/>
      <c r="B3" s="2044"/>
      <c r="C3" s="1607" t="s">
        <v>2924</v>
      </c>
      <c r="D3" s="1607"/>
      <c r="E3" s="2006" t="str">
        <f>'Data Sheet'!$C$40</f>
        <v>May 9, 2016</v>
      </c>
      <c r="F3" s="2044"/>
      <c r="G3" s="1609" t="str">
        <f>'Data Sheet'!$C$38</f>
        <v>December 31, 2015</v>
      </c>
      <c r="H3" s="1569"/>
    </row>
    <row r="4" spans="1:8" ht="15" customHeight="1">
      <c r="A4" s="2046" t="s">
        <v>515</v>
      </c>
      <c r="B4" s="2048"/>
      <c r="C4" s="2048"/>
      <c r="D4" s="2048"/>
      <c r="E4" s="2048"/>
      <c r="F4" s="2048"/>
      <c r="G4" s="2049"/>
      <c r="H4" s="1569"/>
    </row>
    <row r="5" spans="1:8">
      <c r="A5" s="2051"/>
      <c r="B5" s="2058" t="s">
        <v>516</v>
      </c>
      <c r="C5" s="2058" t="s">
        <v>2288</v>
      </c>
      <c r="D5" s="2058" t="s">
        <v>1671</v>
      </c>
      <c r="E5" s="2062" t="s">
        <v>517</v>
      </c>
      <c r="F5" s="1599"/>
      <c r="G5" s="2041"/>
      <c r="H5" s="1569"/>
    </row>
    <row r="6" spans="1:8">
      <c r="A6" s="2051"/>
      <c r="B6" s="3388" t="s">
        <v>3470</v>
      </c>
      <c r="C6" s="2058" t="s">
        <v>1796</v>
      </c>
      <c r="D6" s="2058" t="s">
        <v>518</v>
      </c>
      <c r="E6" s="2132" t="s">
        <v>519</v>
      </c>
      <c r="F6" s="2133"/>
      <c r="G6" s="2041"/>
      <c r="H6" s="1569"/>
    </row>
    <row r="7" spans="1:8">
      <c r="A7" s="2051"/>
      <c r="B7" s="3388"/>
      <c r="C7" s="2058" t="s">
        <v>520</v>
      </c>
      <c r="D7" s="2058" t="s">
        <v>521</v>
      </c>
      <c r="E7" s="2058" t="s">
        <v>173</v>
      </c>
      <c r="F7" s="2084"/>
      <c r="G7" s="2134" t="s">
        <v>1792</v>
      </c>
      <c r="H7" s="1569"/>
    </row>
    <row r="8" spans="1:8">
      <c r="A8" s="2135" t="s">
        <v>1688</v>
      </c>
      <c r="B8" s="3388"/>
      <c r="C8" s="2062"/>
      <c r="D8" s="2062"/>
      <c r="E8" s="2058" t="s">
        <v>522</v>
      </c>
      <c r="F8" s="2059" t="s">
        <v>1796</v>
      </c>
      <c r="G8" s="2134" t="s">
        <v>2473</v>
      </c>
      <c r="H8" s="1569"/>
    </row>
    <row r="9" spans="1:8">
      <c r="A9" s="2136" t="s">
        <v>1691</v>
      </c>
      <c r="B9" s="2137" t="s">
        <v>2952</v>
      </c>
      <c r="C9" s="2138" t="s">
        <v>2953</v>
      </c>
      <c r="D9" s="2138" t="s">
        <v>2954</v>
      </c>
      <c r="E9" s="2138" t="s">
        <v>2955</v>
      </c>
      <c r="F9" s="2064" t="s">
        <v>2303</v>
      </c>
      <c r="G9" s="2139" t="s">
        <v>2304</v>
      </c>
      <c r="H9" s="1569"/>
    </row>
    <row r="10" spans="1:8">
      <c r="A10" s="2051">
        <v>1</v>
      </c>
      <c r="B10" s="2062"/>
      <c r="C10" s="2140"/>
      <c r="D10" s="2140"/>
      <c r="E10" s="2062"/>
      <c r="F10" s="2141"/>
      <c r="G10" s="2142"/>
      <c r="H10" s="1569"/>
    </row>
    <row r="11" spans="1:8">
      <c r="A11" s="2051">
        <v>2</v>
      </c>
      <c r="B11" s="2062"/>
      <c r="C11" s="2031"/>
      <c r="D11" s="2031"/>
      <c r="E11" s="2062"/>
      <c r="F11" s="2119"/>
      <c r="G11" s="2034"/>
      <c r="H11" s="1569"/>
    </row>
    <row r="12" spans="1:8">
      <c r="A12" s="2051">
        <v>3</v>
      </c>
      <c r="B12" s="2062"/>
      <c r="C12" s="2031"/>
      <c r="D12" s="2031"/>
      <c r="E12" s="2062"/>
      <c r="F12" s="2119"/>
      <c r="G12" s="2034"/>
      <c r="H12" s="1569"/>
    </row>
    <row r="13" spans="1:8">
      <c r="A13" s="2051">
        <v>4</v>
      </c>
      <c r="B13" s="2062"/>
      <c r="C13" s="2031"/>
      <c r="D13" s="2031"/>
      <c r="E13" s="2062"/>
      <c r="F13" s="2119"/>
      <c r="G13" s="2034"/>
      <c r="H13" s="1569"/>
    </row>
    <row r="14" spans="1:8">
      <c r="A14" s="2051">
        <v>5</v>
      </c>
      <c r="B14" s="2062"/>
      <c r="C14" s="2031"/>
      <c r="D14" s="2031"/>
      <c r="E14" s="2062"/>
      <c r="F14" s="2119"/>
      <c r="G14" s="2034"/>
      <c r="H14" s="1569"/>
    </row>
    <row r="15" spans="1:8">
      <c r="A15" s="2051">
        <v>6</v>
      </c>
      <c r="B15" s="2062"/>
      <c r="C15" s="2031"/>
      <c r="D15" s="2031"/>
      <c r="E15" s="2062"/>
      <c r="F15" s="2119"/>
      <c r="G15" s="2034"/>
      <c r="H15" s="1569"/>
    </row>
    <row r="16" spans="1:8">
      <c r="A16" s="2051">
        <v>7</v>
      </c>
      <c r="B16" s="2062"/>
      <c r="C16" s="2031"/>
      <c r="D16" s="2031"/>
      <c r="E16" s="2062"/>
      <c r="F16" s="2119"/>
      <c r="G16" s="2034"/>
      <c r="H16" s="1569"/>
    </row>
    <row r="17" spans="1:8">
      <c r="A17" s="2051">
        <v>8</v>
      </c>
      <c r="B17" s="2062"/>
      <c r="C17" s="2031"/>
      <c r="D17" s="2031"/>
      <c r="E17" s="2062"/>
      <c r="F17" s="2119"/>
      <c r="G17" s="2034"/>
      <c r="H17" s="1569"/>
    </row>
    <row r="18" spans="1:8">
      <c r="A18" s="2051">
        <v>9</v>
      </c>
      <c r="B18" s="2062"/>
      <c r="C18" s="2031"/>
      <c r="D18" s="2031"/>
      <c r="E18" s="2062"/>
      <c r="F18" s="2119"/>
      <c r="G18" s="2034"/>
      <c r="H18" s="1569"/>
    </row>
    <row r="19" spans="1:8">
      <c r="A19" s="2051">
        <v>10</v>
      </c>
      <c r="B19" s="2062"/>
      <c r="C19" s="2031"/>
      <c r="D19" s="2031"/>
      <c r="E19" s="2062"/>
      <c r="F19" s="2119"/>
      <c r="G19" s="2034"/>
      <c r="H19" s="1569"/>
    </row>
    <row r="20" spans="1:8">
      <c r="A20" s="2051">
        <v>11</v>
      </c>
      <c r="B20" s="2062"/>
      <c r="C20" s="2031"/>
      <c r="D20" s="2031"/>
      <c r="E20" s="2062"/>
      <c r="F20" s="2119"/>
      <c r="G20" s="2034"/>
      <c r="H20" s="1569"/>
    </row>
    <row r="21" spans="1:8">
      <c r="A21" s="2051">
        <v>12</v>
      </c>
      <c r="B21" s="2062"/>
      <c r="C21" s="2031"/>
      <c r="D21" s="2031"/>
      <c r="E21" s="2062"/>
      <c r="F21" s="2119"/>
      <c r="G21" s="2034"/>
      <c r="H21" s="1569"/>
    </row>
    <row r="22" spans="1:8">
      <c r="A22" s="2051">
        <v>13</v>
      </c>
      <c r="B22" s="2062"/>
      <c r="C22" s="2031"/>
      <c r="D22" s="2031"/>
      <c r="E22" s="2062"/>
      <c r="F22" s="2119"/>
      <c r="G22" s="2034"/>
      <c r="H22" s="1569"/>
    </row>
    <row r="23" spans="1:8">
      <c r="A23" s="2051">
        <v>14</v>
      </c>
      <c r="B23" s="2062"/>
      <c r="C23" s="2031"/>
      <c r="D23" s="2031"/>
      <c r="E23" s="2062"/>
      <c r="F23" s="2119"/>
      <c r="G23" s="2034"/>
      <c r="H23" s="1569"/>
    </row>
    <row r="24" spans="1:8">
      <c r="A24" s="2051">
        <v>15</v>
      </c>
      <c r="B24" s="2062"/>
      <c r="C24" s="2031"/>
      <c r="D24" s="2031"/>
      <c r="E24" s="2062"/>
      <c r="F24" s="2119"/>
      <c r="G24" s="2034"/>
      <c r="H24" s="1569"/>
    </row>
    <row r="25" spans="1:8">
      <c r="A25" s="2051">
        <v>16</v>
      </c>
      <c r="B25" s="2062"/>
      <c r="C25" s="2031"/>
      <c r="D25" s="2031"/>
      <c r="E25" s="2062"/>
      <c r="F25" s="2119"/>
      <c r="G25" s="2034"/>
      <c r="H25" s="1569"/>
    </row>
    <row r="26" spans="1:8">
      <c r="A26" s="2051">
        <v>17</v>
      </c>
      <c r="B26" s="2062"/>
      <c r="C26" s="2031"/>
      <c r="D26" s="2031"/>
      <c r="E26" s="2062"/>
      <c r="F26" s="2119"/>
      <c r="G26" s="2034"/>
      <c r="H26" s="1569"/>
    </row>
    <row r="27" spans="1:8">
      <c r="A27" s="2051">
        <v>18</v>
      </c>
      <c r="B27" s="2062"/>
      <c r="C27" s="2031"/>
      <c r="D27" s="2031"/>
      <c r="E27" s="2062"/>
      <c r="F27" s="2119"/>
      <c r="G27" s="2034"/>
      <c r="H27" s="1569"/>
    </row>
    <row r="28" spans="1:8">
      <c r="A28" s="2042">
        <v>19</v>
      </c>
      <c r="B28" s="2085"/>
      <c r="C28" s="2027"/>
      <c r="D28" s="2027"/>
      <c r="E28" s="2085"/>
      <c r="F28" s="2079"/>
      <c r="G28" s="2143"/>
      <c r="H28" s="1569"/>
    </row>
    <row r="29" spans="1:8">
      <c r="A29" s="2042">
        <v>20</v>
      </c>
      <c r="B29" s="2085" t="s">
        <v>169</v>
      </c>
      <c r="C29" s="2144">
        <f>SUM(C10:C28)</f>
        <v>0</v>
      </c>
      <c r="D29" s="2144">
        <f>SUM(D10:D28)</f>
        <v>0</v>
      </c>
      <c r="E29" s="2145"/>
      <c r="F29" s="1868">
        <f>SUM(F10:F28)</f>
        <v>0</v>
      </c>
      <c r="G29" s="2146">
        <f>SUM(G10:G28)</f>
        <v>0</v>
      </c>
      <c r="H29" s="1569"/>
    </row>
    <row r="30" spans="1:8">
      <c r="A30" s="2046" t="s">
        <v>523</v>
      </c>
      <c r="B30" s="2048"/>
      <c r="C30" s="2048"/>
      <c r="D30" s="2048"/>
      <c r="E30" s="2048"/>
      <c r="F30" s="2048"/>
      <c r="G30" s="2049"/>
      <c r="H30" s="1569"/>
    </row>
    <row r="31" spans="1:8">
      <c r="A31" s="2051"/>
      <c r="B31" s="2147" t="s">
        <v>524</v>
      </c>
      <c r="C31" s="2058" t="s">
        <v>525</v>
      </c>
      <c r="D31" s="2058" t="s">
        <v>526</v>
      </c>
      <c r="E31" s="2062" t="s">
        <v>517</v>
      </c>
      <c r="F31" s="1599"/>
      <c r="G31" s="2041"/>
      <c r="H31" s="1569"/>
    </row>
    <row r="32" spans="1:8">
      <c r="A32" s="2051"/>
      <c r="B32" s="3388" t="s">
        <v>3471</v>
      </c>
      <c r="C32" s="2058" t="s">
        <v>527</v>
      </c>
      <c r="D32" s="2058" t="s">
        <v>518</v>
      </c>
      <c r="E32" s="2132" t="s">
        <v>519</v>
      </c>
      <c r="F32" s="2133"/>
      <c r="G32" s="2041"/>
      <c r="H32" s="1569"/>
    </row>
    <row r="33" spans="1:8">
      <c r="A33" s="2135" t="s">
        <v>1688</v>
      </c>
      <c r="B33" s="3388"/>
      <c r="C33" s="2058" t="s">
        <v>528</v>
      </c>
      <c r="D33" s="2058" t="s">
        <v>521</v>
      </c>
      <c r="E33" s="2058" t="s">
        <v>173</v>
      </c>
      <c r="F33" s="2084"/>
      <c r="G33" s="2134" t="s">
        <v>1792</v>
      </c>
      <c r="H33" s="1569"/>
    </row>
    <row r="34" spans="1:8">
      <c r="A34" s="2135" t="s">
        <v>1691</v>
      </c>
      <c r="B34" s="3388"/>
      <c r="C34" s="2062"/>
      <c r="D34" s="2062"/>
      <c r="E34" s="2058" t="s">
        <v>522</v>
      </c>
      <c r="F34" s="2059" t="s">
        <v>1796</v>
      </c>
      <c r="G34" s="2134" t="s">
        <v>2473</v>
      </c>
      <c r="H34" s="1569"/>
    </row>
    <row r="35" spans="1:8">
      <c r="A35" s="2042"/>
      <c r="B35" s="2137" t="s">
        <v>2952</v>
      </c>
      <c r="C35" s="2138" t="s">
        <v>2953</v>
      </c>
      <c r="D35" s="2138" t="s">
        <v>2954</v>
      </c>
      <c r="E35" s="2138" t="s">
        <v>2955</v>
      </c>
      <c r="F35" s="2064" t="s">
        <v>2303</v>
      </c>
      <c r="G35" s="2139" t="s">
        <v>2304</v>
      </c>
      <c r="H35" s="1569"/>
    </row>
    <row r="36" spans="1:8">
      <c r="A36" s="2051">
        <v>21</v>
      </c>
      <c r="B36" s="2062"/>
      <c r="C36" s="2140"/>
      <c r="D36" s="2140"/>
      <c r="E36" s="2062"/>
      <c r="F36" s="2141"/>
      <c r="G36" s="2142"/>
      <c r="H36" s="1569"/>
    </row>
    <row r="37" spans="1:8">
      <c r="A37" s="2051">
        <v>22</v>
      </c>
      <c r="B37" s="2062"/>
      <c r="C37" s="2031"/>
      <c r="D37" s="2031"/>
      <c r="E37" s="2062"/>
      <c r="F37" s="2119"/>
      <c r="G37" s="2034"/>
      <c r="H37" s="1569"/>
    </row>
    <row r="38" spans="1:8">
      <c r="A38" s="2051">
        <v>23</v>
      </c>
      <c r="B38" s="2062"/>
      <c r="C38" s="2031"/>
      <c r="D38" s="2031"/>
      <c r="E38" s="2062"/>
      <c r="F38" s="2119"/>
      <c r="G38" s="2034"/>
      <c r="H38" s="1569"/>
    </row>
    <row r="39" spans="1:8">
      <c r="A39" s="2051">
        <v>24</v>
      </c>
      <c r="B39" s="2062"/>
      <c r="C39" s="2031"/>
      <c r="D39" s="2031"/>
      <c r="E39" s="2062"/>
      <c r="F39" s="2119"/>
      <c r="G39" s="2034"/>
      <c r="H39" s="1569"/>
    </row>
    <row r="40" spans="1:8">
      <c r="A40" s="2051">
        <v>25</v>
      </c>
      <c r="B40" s="2062"/>
      <c r="C40" s="2031"/>
      <c r="D40" s="2031"/>
      <c r="E40" s="2062"/>
      <c r="F40" s="2119"/>
      <c r="G40" s="2034"/>
      <c r="H40" s="1569"/>
    </row>
    <row r="41" spans="1:8">
      <c r="A41" s="2051">
        <v>26</v>
      </c>
      <c r="B41" s="2062"/>
      <c r="C41" s="2031"/>
      <c r="D41" s="2031"/>
      <c r="E41" s="2062"/>
      <c r="F41" s="2119"/>
      <c r="G41" s="2034"/>
      <c r="H41" s="1569"/>
    </row>
    <row r="42" spans="1:8">
      <c r="A42" s="2051">
        <v>27</v>
      </c>
      <c r="B42" s="2062"/>
      <c r="C42" s="2031"/>
      <c r="D42" s="2031"/>
      <c r="E42" s="2062"/>
      <c r="F42" s="2119"/>
      <c r="G42" s="2034"/>
      <c r="H42" s="1569"/>
    </row>
    <row r="43" spans="1:8">
      <c r="A43" s="2051">
        <v>28</v>
      </c>
      <c r="B43" s="2062"/>
      <c r="C43" s="2031"/>
      <c r="D43" s="2031"/>
      <c r="E43" s="2062"/>
      <c r="F43" s="2119"/>
      <c r="G43" s="2034"/>
      <c r="H43" s="1569"/>
    </row>
    <row r="44" spans="1:8">
      <c r="A44" s="2051">
        <v>29</v>
      </c>
      <c r="B44" s="2062"/>
      <c r="C44" s="2031"/>
      <c r="D44" s="2031"/>
      <c r="E44" s="2062"/>
      <c r="F44" s="2119"/>
      <c r="G44" s="2034"/>
      <c r="H44" s="1569"/>
    </row>
    <row r="45" spans="1:8">
      <c r="A45" s="2051">
        <v>30</v>
      </c>
      <c r="B45" s="2062"/>
      <c r="C45" s="2031"/>
      <c r="D45" s="2031"/>
      <c r="E45" s="2062"/>
      <c r="F45" s="2119"/>
      <c r="G45" s="2034"/>
      <c r="H45" s="1569"/>
    </row>
    <row r="46" spans="1:8">
      <c r="A46" s="2051">
        <v>31</v>
      </c>
      <c r="B46" s="2062"/>
      <c r="C46" s="2031"/>
      <c r="D46" s="2031"/>
      <c r="E46" s="2062"/>
      <c r="F46" s="2119"/>
      <c r="G46" s="2034"/>
      <c r="H46" s="1569"/>
    </row>
    <row r="47" spans="1:8">
      <c r="A47" s="2051">
        <v>32</v>
      </c>
      <c r="B47" s="2062"/>
      <c r="C47" s="2031"/>
      <c r="D47" s="2031"/>
      <c r="E47" s="2062"/>
      <c r="F47" s="2119"/>
      <c r="G47" s="2034"/>
      <c r="H47" s="1569"/>
    </row>
    <row r="48" spans="1:8">
      <c r="A48" s="2051">
        <v>33</v>
      </c>
      <c r="B48" s="2062"/>
      <c r="C48" s="2031"/>
      <c r="D48" s="2031"/>
      <c r="E48" s="2062"/>
      <c r="F48" s="2119"/>
      <c r="G48" s="2034"/>
      <c r="H48" s="1569"/>
    </row>
    <row r="49" spans="1:8">
      <c r="A49" s="2051">
        <v>34</v>
      </c>
      <c r="B49" s="2062"/>
      <c r="C49" s="2031"/>
      <c r="D49" s="2031"/>
      <c r="E49" s="2062"/>
      <c r="F49" s="2119"/>
      <c r="G49" s="2034"/>
      <c r="H49" s="1569"/>
    </row>
    <row r="50" spans="1:8">
      <c r="A50" s="2051">
        <v>35</v>
      </c>
      <c r="B50" s="2062"/>
      <c r="C50" s="2031"/>
      <c r="D50" s="2031"/>
      <c r="E50" s="2031"/>
      <c r="F50" s="2119"/>
      <c r="G50" s="2034"/>
      <c r="H50" s="1569"/>
    </row>
    <row r="51" spans="1:8">
      <c r="A51" s="2051">
        <v>36</v>
      </c>
      <c r="B51" s="2062"/>
      <c r="C51" s="2031"/>
      <c r="D51" s="2031"/>
      <c r="E51" s="2062"/>
      <c r="F51" s="2119"/>
      <c r="G51" s="2034"/>
      <c r="H51" s="1569"/>
    </row>
    <row r="52" spans="1:8">
      <c r="A52" s="2051">
        <v>37</v>
      </c>
      <c r="B52" s="2062"/>
      <c r="C52" s="2031"/>
      <c r="D52" s="2031"/>
      <c r="E52" s="2062"/>
      <c r="F52" s="2119"/>
      <c r="G52" s="2034"/>
      <c r="H52" s="1569"/>
    </row>
    <row r="53" spans="1:8">
      <c r="A53" s="2051">
        <v>38</v>
      </c>
      <c r="B53" s="2062"/>
      <c r="C53" s="2031"/>
      <c r="D53" s="2031"/>
      <c r="E53" s="2062"/>
      <c r="F53" s="2119"/>
      <c r="G53" s="2034"/>
      <c r="H53" s="1569"/>
    </row>
    <row r="54" spans="1:8">
      <c r="A54" s="2051">
        <v>39</v>
      </c>
      <c r="B54" s="2062"/>
      <c r="C54" s="2031"/>
      <c r="D54" s="2031"/>
      <c r="E54" s="2062"/>
      <c r="F54" s="2119"/>
      <c r="G54" s="2034"/>
      <c r="H54" s="1569"/>
    </row>
    <row r="55" spans="1:8">
      <c r="A55" s="2051">
        <v>40</v>
      </c>
      <c r="B55" s="2062"/>
      <c r="C55" s="2031"/>
      <c r="D55" s="2031"/>
      <c r="E55" s="2062"/>
      <c r="F55" s="2119"/>
      <c r="G55" s="2034"/>
      <c r="H55" s="1569"/>
    </row>
    <row r="56" spans="1:8">
      <c r="A56" s="2051">
        <v>41</v>
      </c>
      <c r="B56" s="2062"/>
      <c r="C56" s="2031"/>
      <c r="D56" s="2031"/>
      <c r="E56" s="2062"/>
      <c r="F56" s="2119"/>
      <c r="G56" s="2034"/>
      <c r="H56" s="1569"/>
    </row>
    <row r="57" spans="1:8">
      <c r="A57" s="2051">
        <v>42</v>
      </c>
      <c r="B57" s="2062"/>
      <c r="C57" s="2031"/>
      <c r="D57" s="2031"/>
      <c r="E57" s="2062"/>
      <c r="F57" s="2119"/>
      <c r="G57" s="2034"/>
      <c r="H57" s="1569"/>
    </row>
    <row r="58" spans="1:8">
      <c r="A58" s="2051">
        <v>43</v>
      </c>
      <c r="B58" s="2062"/>
      <c r="C58" s="2031"/>
      <c r="D58" s="2031"/>
      <c r="E58" s="2062"/>
      <c r="F58" s="2119"/>
      <c r="G58" s="2034"/>
      <c r="H58" s="1569"/>
    </row>
    <row r="59" spans="1:8">
      <c r="A59" s="2051">
        <v>44</v>
      </c>
      <c r="B59" s="2062"/>
      <c r="C59" s="2031"/>
      <c r="D59" s="2031"/>
      <c r="E59" s="2062"/>
      <c r="F59" s="2119"/>
      <c r="G59" s="2034"/>
      <c r="H59" s="1569"/>
    </row>
    <row r="60" spans="1:8">
      <c r="A60" s="2051">
        <v>45</v>
      </c>
      <c r="B60" s="2062"/>
      <c r="C60" s="2031"/>
      <c r="D60" s="2031"/>
      <c r="E60" s="2062"/>
      <c r="F60" s="2119"/>
      <c r="G60" s="2034"/>
      <c r="H60" s="1569"/>
    </row>
    <row r="61" spans="1:8">
      <c r="A61" s="2051">
        <v>46</v>
      </c>
      <c r="B61" s="2062"/>
      <c r="C61" s="2031"/>
      <c r="D61" s="2031"/>
      <c r="E61" s="2062"/>
      <c r="F61" s="2119"/>
      <c r="G61" s="2034"/>
      <c r="H61" s="1569"/>
    </row>
    <row r="62" spans="1:8">
      <c r="A62" s="2051">
        <v>47</v>
      </c>
      <c r="B62" s="2062"/>
      <c r="C62" s="2031"/>
      <c r="D62" s="2031"/>
      <c r="E62" s="2062"/>
      <c r="F62" s="2119"/>
      <c r="G62" s="2034"/>
      <c r="H62" s="1569"/>
    </row>
    <row r="63" spans="1:8">
      <c r="A63" s="2042">
        <v>48</v>
      </c>
      <c r="B63" s="2085"/>
      <c r="C63" s="2027"/>
      <c r="D63" s="2027"/>
      <c r="E63" s="2085"/>
      <c r="F63" s="2079"/>
      <c r="G63" s="2143"/>
      <c r="H63" s="1569"/>
    </row>
    <row r="64" spans="1:8" ht="15.75" thickBot="1">
      <c r="A64" s="2080">
        <v>49</v>
      </c>
      <c r="B64" s="2148" t="s">
        <v>169</v>
      </c>
      <c r="C64" s="2032">
        <f>SUM(C36:C63)</f>
        <v>0</v>
      </c>
      <c r="D64" s="2032">
        <f>SUM(D36:D63)</f>
        <v>0</v>
      </c>
      <c r="E64" s="2149"/>
      <c r="F64" s="2150">
        <f>SUM(F36:F63)</f>
        <v>0</v>
      </c>
      <c r="G64" s="2151">
        <f>SUM(G36:G63)</f>
        <v>0</v>
      </c>
      <c r="H64" s="1569"/>
    </row>
    <row r="65" spans="1:8">
      <c r="A65" s="1546" t="s">
        <v>529</v>
      </c>
      <c r="G65" s="2152" t="s">
        <v>530</v>
      </c>
      <c r="H65" s="1569"/>
    </row>
    <row r="66" spans="1:8">
      <c r="A66" s="1646" t="s">
        <v>531</v>
      </c>
      <c r="B66" s="1646"/>
      <c r="C66" s="1646"/>
      <c r="D66" s="1646"/>
      <c r="E66" s="1646"/>
      <c r="F66" s="1646"/>
      <c r="G66" s="1646"/>
      <c r="H66" s="1569"/>
    </row>
    <row r="67" spans="1:8">
      <c r="A67" s="1591"/>
      <c r="B67" s="1591"/>
      <c r="C67" s="1591"/>
      <c r="D67" s="1591"/>
      <c r="E67" s="1591"/>
      <c r="F67" s="1591"/>
      <c r="G67" s="1591"/>
      <c r="H67" s="1569"/>
    </row>
    <row r="68" spans="1:8">
      <c r="A68" s="1584"/>
      <c r="B68" s="1584"/>
      <c r="C68" s="1584"/>
      <c r="D68" s="1584"/>
      <c r="E68" s="1584"/>
      <c r="F68" s="1584"/>
      <c r="G68" s="1584"/>
      <c r="H68" s="1569"/>
    </row>
    <row r="69" spans="1:8">
      <c r="A69" s="1584"/>
      <c r="B69" s="1584"/>
      <c r="C69" s="1584"/>
      <c r="D69" s="1584"/>
      <c r="E69" s="1584"/>
      <c r="F69" s="1584"/>
      <c r="G69" s="1584"/>
      <c r="H69" s="1569"/>
    </row>
    <row r="70" spans="1:8">
      <c r="A70" s="1584"/>
      <c r="B70" s="1584"/>
      <c r="C70" s="1584"/>
      <c r="D70" s="1584"/>
      <c r="E70" s="1584"/>
      <c r="F70" s="1584"/>
      <c r="G70" s="1584"/>
      <c r="H70" s="1569"/>
    </row>
    <row r="71" spans="1:8">
      <c r="A71" s="1584"/>
      <c r="B71" s="1584"/>
      <c r="C71" s="1584"/>
      <c r="D71" s="1584"/>
      <c r="E71" s="1584"/>
      <c r="F71" s="1584"/>
      <c r="G71" s="1584"/>
      <c r="H71" s="1569"/>
    </row>
    <row r="72" spans="1:8">
      <c r="A72" s="1584"/>
      <c r="B72" s="1584"/>
      <c r="C72" s="1584"/>
      <c r="D72" s="1584"/>
      <c r="E72" s="1584"/>
      <c r="F72" s="1584"/>
      <c r="G72" s="1584"/>
      <c r="H72" s="1569"/>
    </row>
    <row r="73" spans="1:8">
      <c r="A73" s="1584"/>
      <c r="B73" s="1584"/>
      <c r="C73" s="1584"/>
      <c r="D73" s="1584"/>
      <c r="E73" s="1584"/>
      <c r="F73" s="1584"/>
      <c r="G73" s="1584"/>
      <c r="H73" s="1569"/>
    </row>
    <row r="74" spans="1:8">
      <c r="A74" s="1569"/>
      <c r="B74" s="1569"/>
      <c r="C74" s="1569"/>
      <c r="D74" s="1569"/>
      <c r="E74" s="1569"/>
      <c r="F74" s="1569"/>
      <c r="G74" s="1569"/>
      <c r="H74" s="1569"/>
    </row>
    <row r="75" spans="1:8">
      <c r="A75" s="1569"/>
      <c r="B75" s="1569"/>
      <c r="C75" s="1569"/>
      <c r="D75" s="1569"/>
      <c r="E75" s="1569"/>
      <c r="F75" s="1569"/>
      <c r="G75" s="1569"/>
      <c r="H75" s="1569"/>
    </row>
    <row r="76" spans="1:8">
      <c r="A76" s="1569"/>
      <c r="B76" s="1569"/>
      <c r="C76" s="1569"/>
      <c r="D76" s="1569"/>
      <c r="E76" s="1569"/>
      <c r="F76" s="1569"/>
      <c r="G76" s="1569"/>
      <c r="H76" s="1569"/>
    </row>
    <row r="77" spans="1:8">
      <c r="A77" s="1569"/>
      <c r="B77" s="1569"/>
      <c r="C77" s="1569"/>
      <c r="D77" s="1569"/>
      <c r="E77" s="1569"/>
      <c r="F77" s="1569"/>
      <c r="G77" s="1569"/>
      <c r="H77" s="1569"/>
    </row>
    <row r="78" spans="1:8">
      <c r="A78" s="1569"/>
      <c r="B78" s="1569"/>
      <c r="C78" s="1569"/>
      <c r="D78" s="1569"/>
      <c r="E78" s="1569"/>
      <c r="F78" s="1569"/>
      <c r="G78" s="1569"/>
      <c r="H78" s="1569"/>
    </row>
    <row r="79" spans="1:8">
      <c r="A79" s="1569"/>
      <c r="B79" s="1569"/>
      <c r="C79" s="1569"/>
      <c r="D79" s="1569"/>
      <c r="E79" s="1569"/>
      <c r="F79" s="1569"/>
      <c r="G79" s="1569"/>
      <c r="H79" s="1569"/>
    </row>
    <row r="80" spans="1:8">
      <c r="A80" s="1569"/>
      <c r="B80" s="1569"/>
      <c r="C80" s="1569"/>
      <c r="D80" s="1569"/>
      <c r="E80" s="1569"/>
      <c r="F80" s="1569"/>
      <c r="G80" s="1569"/>
      <c r="H80" s="1569"/>
    </row>
    <row r="81" spans="1:8">
      <c r="A81" s="1569"/>
      <c r="B81" s="1569"/>
      <c r="C81" s="1569"/>
      <c r="D81" s="1569"/>
      <c r="E81" s="1569"/>
      <c r="F81" s="1569"/>
      <c r="G81" s="1569"/>
      <c r="H81" s="1569"/>
    </row>
    <row r="82" spans="1:8">
      <c r="A82" s="1569"/>
      <c r="B82" s="1569"/>
      <c r="C82" s="1569"/>
      <c r="D82" s="1569"/>
      <c r="E82" s="1569"/>
      <c r="F82" s="1569"/>
      <c r="G82" s="1569"/>
      <c r="H82" s="1569"/>
    </row>
    <row r="83" spans="1:8">
      <c r="A83" s="1569"/>
      <c r="B83" s="1569"/>
      <c r="C83" s="1569"/>
      <c r="D83" s="1569"/>
      <c r="E83" s="1569"/>
      <c r="F83" s="1569"/>
      <c r="G83" s="1569"/>
      <c r="H83" s="1569"/>
    </row>
    <row r="84" spans="1:8">
      <c r="A84" s="1569"/>
      <c r="B84" s="1569"/>
      <c r="C84" s="1569"/>
      <c r="D84" s="1569"/>
      <c r="E84" s="1569"/>
      <c r="F84" s="1569"/>
      <c r="G84" s="1569"/>
      <c r="H84" s="1569"/>
    </row>
    <row r="85" spans="1:8">
      <c r="A85" s="1569"/>
      <c r="B85" s="1569"/>
      <c r="C85" s="1569"/>
      <c r="D85" s="1569"/>
      <c r="E85" s="1569"/>
      <c r="F85" s="1569"/>
      <c r="G85" s="1569"/>
      <c r="H85" s="1569"/>
    </row>
    <row r="86" spans="1:8">
      <c r="A86" s="1569"/>
      <c r="B86" s="1569"/>
      <c r="C86" s="1569"/>
      <c r="D86" s="1569"/>
      <c r="E86" s="1569"/>
      <c r="F86" s="1569"/>
      <c r="G86" s="1569"/>
      <c r="H86" s="1569"/>
    </row>
    <row r="87" spans="1:8">
      <c r="A87" s="1569"/>
      <c r="B87" s="1569"/>
      <c r="C87" s="1569"/>
      <c r="D87" s="1569"/>
      <c r="E87" s="1569"/>
      <c r="F87" s="1569"/>
      <c r="G87" s="1569"/>
      <c r="H87" s="1569"/>
    </row>
    <row r="88" spans="1:8" ht="15.75">
      <c r="A88" s="1588"/>
      <c r="B88" s="1569"/>
      <c r="C88" s="1569"/>
      <c r="D88" s="1569"/>
      <c r="E88" s="1569"/>
      <c r="F88" s="1569"/>
      <c r="G88" s="1569"/>
      <c r="H88" s="1569"/>
    </row>
    <row r="89" spans="1:8">
      <c r="A89" s="1569"/>
      <c r="B89" s="1569"/>
      <c r="C89" s="1569"/>
      <c r="D89" s="1569"/>
      <c r="E89" s="1569"/>
      <c r="F89" s="1569"/>
      <c r="G89" s="1569"/>
      <c r="H89" s="1569"/>
    </row>
    <row r="90" spans="1:8">
      <c r="A90" s="1569"/>
      <c r="B90" s="1569"/>
      <c r="C90" s="1569"/>
      <c r="D90" s="1569"/>
      <c r="E90" s="1569"/>
      <c r="F90" s="1569"/>
      <c r="G90" s="1569"/>
      <c r="H90" s="1569"/>
    </row>
    <row r="91" spans="1:8">
      <c r="A91" s="1569"/>
      <c r="B91" s="1569"/>
      <c r="C91" s="1569"/>
      <c r="D91" s="1569"/>
      <c r="E91" s="1569"/>
      <c r="F91" s="1569"/>
      <c r="G91" s="1569"/>
      <c r="H91" s="1569"/>
    </row>
    <row r="92" spans="1:8">
      <c r="A92" s="1569"/>
      <c r="B92" s="1569"/>
      <c r="C92" s="1569"/>
      <c r="D92" s="1569"/>
      <c r="E92" s="1569"/>
      <c r="F92" s="1569"/>
      <c r="G92" s="1569"/>
      <c r="H92" s="1569"/>
    </row>
    <row r="93" spans="1:8">
      <c r="A93" s="1569"/>
      <c r="B93" s="1569"/>
      <c r="C93" s="1569"/>
      <c r="D93" s="1569"/>
      <c r="E93" s="1569"/>
      <c r="F93" s="1569"/>
      <c r="G93" s="1569"/>
      <c r="H93" s="1569"/>
    </row>
    <row r="94" spans="1:8">
      <c r="A94" s="1569"/>
      <c r="B94" s="1569"/>
      <c r="C94" s="1569"/>
      <c r="D94" s="1569"/>
      <c r="E94" s="1569"/>
      <c r="F94" s="1569"/>
      <c r="G94" s="1569"/>
      <c r="H94" s="1569"/>
    </row>
    <row r="95" spans="1:8">
      <c r="A95" s="1569"/>
      <c r="B95" s="1569"/>
      <c r="C95" s="1569"/>
      <c r="D95" s="1569"/>
      <c r="E95" s="1569"/>
      <c r="F95" s="1569"/>
      <c r="G95" s="1569"/>
      <c r="H95" s="1569"/>
    </row>
    <row r="96" spans="1:8">
      <c r="A96" s="1569"/>
      <c r="B96" s="1569"/>
      <c r="C96" s="1569"/>
      <c r="D96" s="1569"/>
      <c r="E96" s="1569"/>
      <c r="F96" s="1569"/>
      <c r="G96" s="1569"/>
      <c r="H96" s="1569"/>
    </row>
    <row r="97" spans="1:8">
      <c r="A97" s="1569"/>
      <c r="B97" s="1569"/>
      <c r="C97" s="1569"/>
      <c r="D97" s="1569"/>
      <c r="E97" s="1569"/>
      <c r="F97" s="1569"/>
      <c r="G97" s="1569"/>
      <c r="H97" s="1569"/>
    </row>
    <row r="98" spans="1:8">
      <c r="A98" s="1569"/>
      <c r="B98" s="1569"/>
      <c r="C98" s="1569"/>
      <c r="D98" s="1569"/>
      <c r="E98" s="1569"/>
      <c r="F98" s="1569"/>
      <c r="G98" s="1569"/>
      <c r="H98" s="1569"/>
    </row>
    <row r="99" spans="1:8">
      <c r="A99" s="1569"/>
      <c r="B99" s="1569"/>
      <c r="C99" s="1569"/>
      <c r="D99" s="1569"/>
      <c r="E99" s="1569"/>
      <c r="F99" s="1569"/>
      <c r="G99" s="1569"/>
      <c r="H99" s="1569"/>
    </row>
    <row r="100" spans="1:8">
      <c r="A100" s="1569"/>
      <c r="B100" s="1569"/>
      <c r="C100" s="1569"/>
      <c r="D100" s="1569"/>
      <c r="E100" s="1569"/>
      <c r="F100" s="1569"/>
      <c r="G100" s="1569"/>
      <c r="H100" s="1569"/>
    </row>
    <row r="101" spans="1:8">
      <c r="A101" s="1569"/>
      <c r="B101" s="1569"/>
      <c r="C101" s="1569"/>
      <c r="D101" s="1569"/>
      <c r="E101" s="1569"/>
      <c r="F101" s="1569"/>
      <c r="G101" s="1569"/>
      <c r="H101" s="1569"/>
    </row>
    <row r="102" spans="1:8">
      <c r="A102" s="1569"/>
      <c r="B102" s="1569"/>
      <c r="C102" s="1569"/>
      <c r="D102" s="1569"/>
      <c r="E102" s="1569"/>
      <c r="F102" s="1569"/>
      <c r="G102" s="1569"/>
      <c r="H102" s="1569"/>
    </row>
    <row r="103" spans="1:8">
      <c r="A103" s="1569"/>
      <c r="B103" s="1569"/>
      <c r="C103" s="1569"/>
      <c r="D103" s="1569"/>
      <c r="E103" s="1569"/>
      <c r="F103" s="1569"/>
      <c r="G103" s="1569"/>
      <c r="H103" s="1569"/>
    </row>
    <row r="104" spans="1:8">
      <c r="A104" s="1569"/>
      <c r="B104" s="1569"/>
      <c r="C104" s="1569"/>
      <c r="D104" s="1569"/>
      <c r="E104" s="1569"/>
      <c r="F104" s="1569"/>
      <c r="G104" s="1569"/>
      <c r="H104" s="1569"/>
    </row>
    <row r="105" spans="1:8">
      <c r="A105" s="1569"/>
      <c r="B105" s="1569"/>
      <c r="C105" s="1569"/>
      <c r="D105" s="1569"/>
      <c r="E105" s="1569"/>
      <c r="F105" s="1569"/>
      <c r="G105" s="1569"/>
      <c r="H105" s="1569"/>
    </row>
    <row r="106" spans="1:8">
      <c r="A106" s="1569"/>
      <c r="B106" s="1569"/>
      <c r="C106" s="1569"/>
      <c r="D106" s="1569"/>
      <c r="E106" s="1569"/>
      <c r="F106" s="1569"/>
      <c r="G106" s="1569"/>
      <c r="H106" s="1569"/>
    </row>
    <row r="107" spans="1:8">
      <c r="A107" s="1569"/>
      <c r="B107" s="1569"/>
      <c r="C107" s="1569"/>
      <c r="D107" s="1569"/>
      <c r="E107" s="1569"/>
      <c r="F107" s="1569"/>
      <c r="G107" s="1569"/>
      <c r="H107" s="1569"/>
    </row>
    <row r="108" spans="1:8">
      <c r="A108" s="1569"/>
      <c r="B108" s="1569"/>
      <c r="C108" s="1569"/>
      <c r="D108" s="1569"/>
      <c r="E108" s="1569"/>
      <c r="F108" s="1569"/>
      <c r="G108" s="1569"/>
      <c r="H108" s="1569"/>
    </row>
    <row r="109" spans="1:8">
      <c r="A109" s="1569"/>
      <c r="B109" s="1569"/>
      <c r="C109" s="1569"/>
      <c r="D109" s="1569"/>
      <c r="E109" s="1569"/>
      <c r="F109" s="1569"/>
      <c r="G109" s="1569"/>
      <c r="H109" s="1569"/>
    </row>
    <row r="110" spans="1:8">
      <c r="A110" s="1569"/>
      <c r="B110" s="1569"/>
      <c r="C110" s="1569"/>
      <c r="D110" s="1569"/>
      <c r="E110" s="1569"/>
      <c r="F110" s="1569"/>
      <c r="G110" s="1569"/>
      <c r="H110" s="1569"/>
    </row>
    <row r="111" spans="1:8">
      <c r="A111" s="1569"/>
      <c r="B111" s="1569"/>
      <c r="C111" s="1569"/>
      <c r="D111" s="1569"/>
      <c r="E111" s="1569"/>
      <c r="F111" s="1569"/>
      <c r="G111" s="1569"/>
      <c r="H111" s="1569"/>
    </row>
    <row r="112" spans="1:8">
      <c r="A112" s="1569"/>
      <c r="B112" s="1569"/>
      <c r="C112" s="1569"/>
      <c r="D112" s="1569"/>
      <c r="E112" s="1569"/>
      <c r="F112" s="1569"/>
      <c r="G112" s="1569"/>
      <c r="H112" s="1569"/>
    </row>
    <row r="113" spans="1:8">
      <c r="A113" s="1569"/>
      <c r="B113" s="1569"/>
      <c r="C113" s="1569"/>
      <c r="D113" s="1569"/>
      <c r="E113" s="1569"/>
      <c r="F113" s="1569"/>
      <c r="G113" s="1569"/>
      <c r="H113" s="1569"/>
    </row>
    <row r="114" spans="1:8">
      <c r="A114" s="1569"/>
      <c r="B114" s="1569"/>
      <c r="C114" s="1569"/>
      <c r="D114" s="1569"/>
      <c r="E114" s="1569"/>
      <c r="F114" s="1569"/>
      <c r="G114" s="1569"/>
      <c r="H114" s="1569"/>
    </row>
    <row r="115" spans="1:8">
      <c r="A115" s="1569"/>
      <c r="B115" s="1569"/>
      <c r="C115" s="1569"/>
      <c r="D115" s="1569"/>
      <c r="E115" s="1569"/>
      <c r="F115" s="1569"/>
      <c r="G115" s="1569"/>
      <c r="H115" s="1569"/>
    </row>
    <row r="116" spans="1:8">
      <c r="A116" s="1569"/>
      <c r="B116" s="1569"/>
      <c r="C116" s="1569"/>
      <c r="D116" s="1569"/>
      <c r="E116" s="1569"/>
      <c r="F116" s="1569"/>
      <c r="G116" s="1569"/>
      <c r="H116" s="1569"/>
    </row>
    <row r="117" spans="1:8">
      <c r="A117" s="1569"/>
      <c r="B117" s="1569"/>
      <c r="C117" s="1569"/>
      <c r="D117" s="1569"/>
      <c r="E117" s="1569"/>
      <c r="F117" s="1569"/>
      <c r="G117" s="1569"/>
      <c r="H117" s="1569"/>
    </row>
    <row r="118" spans="1:8">
      <c r="A118" s="1569"/>
      <c r="B118" s="1569"/>
      <c r="C118" s="1569"/>
      <c r="D118" s="1569"/>
      <c r="E118" s="1569"/>
      <c r="F118" s="1569"/>
      <c r="G118" s="1569"/>
      <c r="H118" s="1569"/>
    </row>
    <row r="119" spans="1:8">
      <c r="A119" s="1569"/>
      <c r="B119" s="1569"/>
      <c r="C119" s="1569"/>
      <c r="D119" s="1569"/>
      <c r="E119" s="1569"/>
      <c r="F119" s="1569"/>
      <c r="G119" s="1569"/>
      <c r="H119" s="1569"/>
    </row>
    <row r="120" spans="1:8">
      <c r="A120" s="1569"/>
      <c r="B120" s="1569"/>
      <c r="C120" s="1569"/>
      <c r="D120" s="1569"/>
      <c r="E120" s="1569"/>
      <c r="F120" s="1569"/>
      <c r="G120" s="1569"/>
      <c r="H120" s="1569"/>
    </row>
    <row r="121" spans="1:8">
      <c r="A121" s="1569"/>
      <c r="B121" s="1569"/>
      <c r="C121" s="1569"/>
      <c r="D121" s="1569"/>
      <c r="E121" s="1569"/>
      <c r="F121" s="1569"/>
      <c r="G121" s="1569"/>
      <c r="H121" s="1569"/>
    </row>
    <row r="122" spans="1:8">
      <c r="A122" s="1569"/>
      <c r="B122" s="1569"/>
      <c r="C122" s="1569"/>
      <c r="D122" s="1569"/>
      <c r="E122" s="1569"/>
      <c r="F122" s="1569"/>
      <c r="G122" s="1569"/>
      <c r="H122" s="1569"/>
    </row>
    <row r="123" spans="1:8">
      <c r="A123" s="1569"/>
      <c r="B123" s="1569"/>
      <c r="C123" s="1569"/>
      <c r="D123" s="1569"/>
      <c r="E123" s="1569"/>
      <c r="F123" s="1569"/>
      <c r="G123" s="1569"/>
      <c r="H123" s="1569"/>
    </row>
    <row r="124" spans="1:8">
      <c r="A124" s="1569"/>
      <c r="B124" s="1569"/>
      <c r="C124" s="1569"/>
      <c r="D124" s="1569"/>
      <c r="E124" s="1569"/>
      <c r="F124" s="1569"/>
      <c r="G124" s="1569"/>
      <c r="H124" s="1569"/>
    </row>
    <row r="125" spans="1:8">
      <c r="A125" s="1569"/>
      <c r="B125" s="1569"/>
      <c r="C125" s="1569"/>
      <c r="D125" s="1569"/>
      <c r="E125" s="1569"/>
      <c r="F125" s="1569"/>
      <c r="G125" s="1569"/>
      <c r="H125" s="1569"/>
    </row>
    <row r="126" spans="1:8">
      <c r="A126" s="1569"/>
      <c r="B126" s="1569"/>
      <c r="C126" s="1569"/>
      <c r="D126" s="1569"/>
      <c r="E126" s="1569"/>
      <c r="F126" s="1569"/>
      <c r="G126" s="1569"/>
      <c r="H126" s="1569"/>
    </row>
    <row r="127" spans="1:8">
      <c r="A127" s="1569"/>
      <c r="B127" s="1569"/>
      <c r="C127" s="1569"/>
      <c r="D127" s="1569"/>
      <c r="E127" s="1569"/>
      <c r="F127" s="1569"/>
      <c r="G127" s="1569"/>
      <c r="H127" s="1569"/>
    </row>
    <row r="128" spans="1:8">
      <c r="A128" s="1569"/>
      <c r="B128" s="1569"/>
      <c r="C128" s="1569"/>
      <c r="D128" s="1569"/>
      <c r="E128" s="1569"/>
      <c r="F128" s="1569"/>
      <c r="G128" s="1569"/>
      <c r="H128" s="1569"/>
    </row>
    <row r="129" spans="1:8">
      <c r="A129" s="1569"/>
      <c r="B129" s="1569"/>
      <c r="C129" s="1569"/>
      <c r="D129" s="1569"/>
      <c r="E129" s="1569"/>
      <c r="F129" s="1569"/>
      <c r="G129" s="1569"/>
      <c r="H129" s="1569"/>
    </row>
    <row r="130" spans="1:8">
      <c r="A130" s="1569"/>
      <c r="B130" s="1569"/>
      <c r="C130" s="1569"/>
      <c r="D130" s="1569"/>
      <c r="E130" s="1569"/>
      <c r="F130" s="1569"/>
      <c r="G130" s="1569"/>
      <c r="H130" s="1569"/>
    </row>
    <row r="131" spans="1:8">
      <c r="A131" s="1569"/>
      <c r="B131" s="1569"/>
      <c r="C131" s="1569"/>
      <c r="D131" s="1569"/>
      <c r="E131" s="1569"/>
      <c r="F131" s="1569"/>
      <c r="G131" s="1569"/>
      <c r="H131" s="1569"/>
    </row>
    <row r="132" spans="1:8">
      <c r="A132" s="1569"/>
      <c r="B132" s="1569"/>
      <c r="C132" s="1569"/>
      <c r="D132" s="1569"/>
      <c r="E132" s="1569"/>
      <c r="F132" s="1569"/>
      <c r="G132" s="1569"/>
      <c r="H132" s="1569"/>
    </row>
    <row r="133" spans="1:8">
      <c r="A133" s="1569"/>
      <c r="B133" s="1569"/>
      <c r="C133" s="1569"/>
      <c r="D133" s="1569"/>
      <c r="E133" s="1569"/>
      <c r="F133" s="1569"/>
      <c r="G133" s="1569"/>
      <c r="H133" s="1569"/>
    </row>
    <row r="134" spans="1:8">
      <c r="A134" s="1569"/>
      <c r="B134" s="1569"/>
      <c r="C134" s="1569"/>
      <c r="D134" s="1569"/>
      <c r="E134" s="1569"/>
      <c r="F134" s="1569"/>
      <c r="G134" s="1569"/>
      <c r="H134" s="1569"/>
    </row>
    <row r="135" spans="1:8">
      <c r="A135" s="1569"/>
      <c r="B135" s="1569"/>
      <c r="C135" s="1569"/>
      <c r="D135" s="1569"/>
      <c r="E135" s="1569"/>
      <c r="F135" s="1569"/>
      <c r="G135" s="1569"/>
      <c r="H135" s="1569"/>
    </row>
    <row r="136" spans="1:8">
      <c r="A136" s="1569"/>
      <c r="B136" s="1569"/>
      <c r="C136" s="1569"/>
      <c r="D136" s="1569"/>
      <c r="E136" s="1569"/>
      <c r="F136" s="1569"/>
      <c r="G136" s="1569"/>
      <c r="H136" s="1569"/>
    </row>
    <row r="137" spans="1:8">
      <c r="A137" s="1569"/>
      <c r="B137" s="1569"/>
      <c r="C137" s="1569"/>
      <c r="D137" s="1569"/>
      <c r="E137" s="1569"/>
      <c r="F137" s="1569"/>
      <c r="G137" s="1569"/>
      <c r="H137" s="1569"/>
    </row>
    <row r="138" spans="1:8">
      <c r="A138" s="1569"/>
      <c r="B138" s="1569"/>
      <c r="C138" s="1569"/>
      <c r="D138" s="1569"/>
      <c r="E138" s="1569"/>
      <c r="F138" s="1569"/>
      <c r="G138" s="1569"/>
      <c r="H138" s="1569"/>
    </row>
    <row r="139" spans="1:8">
      <c r="A139" s="1569"/>
      <c r="B139" s="1569"/>
      <c r="C139" s="1569"/>
      <c r="D139" s="1569"/>
      <c r="E139" s="1569"/>
      <c r="F139" s="1569"/>
      <c r="G139" s="1569"/>
      <c r="H139" s="1569"/>
    </row>
    <row r="140" spans="1:8">
      <c r="A140" s="1569"/>
      <c r="B140" s="1569"/>
      <c r="C140" s="1569"/>
      <c r="D140" s="1569"/>
      <c r="E140" s="1569"/>
      <c r="F140" s="1569"/>
      <c r="G140" s="1569"/>
      <c r="H140" s="1569"/>
    </row>
    <row r="141" spans="1:8">
      <c r="A141" s="1569"/>
      <c r="B141" s="1569"/>
      <c r="C141" s="1569"/>
      <c r="D141" s="1569"/>
      <c r="E141" s="1569"/>
      <c r="F141" s="1569"/>
      <c r="G141" s="1569"/>
      <c r="H141" s="1569"/>
    </row>
    <row r="142" spans="1:8">
      <c r="A142" s="1569"/>
      <c r="B142" s="1569"/>
      <c r="C142" s="1569"/>
      <c r="D142" s="1569"/>
      <c r="E142" s="1569"/>
      <c r="F142" s="1569"/>
      <c r="G142" s="1569"/>
      <c r="H142" s="1569"/>
    </row>
    <row r="143" spans="1:8">
      <c r="A143" s="1569"/>
      <c r="B143" s="1569"/>
      <c r="C143" s="1569"/>
      <c r="D143" s="1569"/>
      <c r="E143" s="1569"/>
      <c r="F143" s="1569"/>
      <c r="G143" s="1569"/>
      <c r="H143" s="1569"/>
    </row>
    <row r="144" spans="1:8">
      <c r="A144" s="1569"/>
      <c r="B144" s="1569"/>
      <c r="C144" s="1569"/>
      <c r="D144" s="1569"/>
      <c r="E144" s="1569"/>
      <c r="F144" s="1569"/>
      <c r="G144" s="1569"/>
      <c r="H144" s="1569"/>
    </row>
    <row r="145" spans="1:8">
      <c r="A145" s="1569"/>
      <c r="B145" s="1569"/>
      <c r="C145" s="1569"/>
      <c r="D145" s="1569"/>
      <c r="E145" s="1569"/>
      <c r="F145" s="1569"/>
      <c r="G145" s="1569"/>
      <c r="H145" s="1569"/>
    </row>
    <row r="146" spans="1:8">
      <c r="A146" s="1569"/>
      <c r="B146" s="1569"/>
      <c r="C146" s="1569"/>
      <c r="D146" s="1569"/>
      <c r="E146" s="1569"/>
      <c r="F146" s="1569"/>
      <c r="G146" s="1569"/>
      <c r="H146" s="1569"/>
    </row>
    <row r="147" spans="1:8">
      <c r="A147" s="1569"/>
      <c r="B147" s="1569"/>
      <c r="C147" s="1569"/>
      <c r="D147" s="1569"/>
      <c r="E147" s="1569"/>
      <c r="F147" s="1569"/>
      <c r="G147" s="1569"/>
      <c r="H147" s="1569"/>
    </row>
    <row r="148" spans="1:8">
      <c r="A148" s="1569"/>
      <c r="B148" s="1569"/>
      <c r="C148" s="1569"/>
      <c r="D148" s="1569"/>
      <c r="E148" s="1569"/>
      <c r="F148" s="1569"/>
      <c r="G148" s="1569"/>
      <c r="H148" s="1569"/>
    </row>
    <row r="149" spans="1:8">
      <c r="A149" s="1569"/>
      <c r="B149" s="1569"/>
      <c r="C149" s="1569"/>
      <c r="D149" s="1569"/>
      <c r="E149" s="1569"/>
      <c r="F149" s="1569"/>
      <c r="G149" s="1569"/>
      <c r="H149" s="1569"/>
    </row>
    <row r="150" spans="1:8">
      <c r="A150" s="1569"/>
      <c r="B150" s="1569"/>
      <c r="C150" s="1569"/>
      <c r="D150" s="1569"/>
      <c r="E150" s="1569"/>
      <c r="F150" s="1569"/>
      <c r="G150" s="1569"/>
      <c r="H150" s="1569"/>
    </row>
    <row r="151" spans="1:8">
      <c r="A151" s="1569"/>
      <c r="B151" s="1569"/>
      <c r="C151" s="1569"/>
      <c r="D151" s="1569"/>
      <c r="E151" s="1569"/>
      <c r="F151" s="1569"/>
      <c r="G151" s="1569"/>
      <c r="H151" s="1569"/>
    </row>
  </sheetData>
  <mergeCells count="2">
    <mergeCell ref="B6:B8"/>
    <mergeCell ref="B32:B34"/>
  </mergeCells>
  <pageMargins left="0.5" right="0.5" top="0.5" bottom="0.5" header="0.5" footer="0.5"/>
  <pageSetup scale="68" orientation="portrait" horizontalDpi="300" verticalDpi="300" r:id="rId1"/>
  <headerFooter alignWithMargins="0"/>
  <rowBreaks count="1" manualBreakCount="1">
    <brk id="6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90" zoomScaleNormal="100" zoomScaleSheetLayoutView="90" workbookViewId="0">
      <selection activeCell="H79" sqref="H79"/>
    </sheetView>
  </sheetViews>
  <sheetFormatPr defaultRowHeight="15"/>
  <cols>
    <col min="1" max="1" width="4" style="1591" customWidth="1"/>
    <col min="2" max="2" width="43.44140625" style="1591" customWidth="1"/>
    <col min="3" max="3" width="19.21875" style="1591" bestFit="1" customWidth="1"/>
    <col min="4" max="4" width="14.6640625" style="1591" bestFit="1" customWidth="1"/>
    <col min="5" max="5" width="15.5546875" style="1591" customWidth="1"/>
    <col min="6" max="6" width="24.88671875" style="1591" customWidth="1"/>
    <col min="7" max="16384" width="8.88671875" style="1591"/>
  </cols>
  <sheetData>
    <row r="1" spans="1:6" ht="15.75" thickBot="1"/>
    <row r="2" spans="1:6" ht="15.75" thickTop="1">
      <c r="A2" s="1810" t="s">
        <v>3221</v>
      </c>
      <c r="B2" s="1811"/>
      <c r="C2" s="1812" t="s">
        <v>3222</v>
      </c>
      <c r="D2" s="1813" t="s">
        <v>1761</v>
      </c>
      <c r="E2" s="1816" t="s">
        <v>1762</v>
      </c>
      <c r="F2" s="1815"/>
    </row>
    <row r="3" spans="1:6">
      <c r="A3" s="1817" t="str">
        <f>'Data Sheet'!C25</f>
        <v xml:space="preserve">Niagara Mohawk Power Corporation </v>
      </c>
      <c r="B3" s="1548"/>
      <c r="C3" s="1818" t="s">
        <v>5060</v>
      </c>
      <c r="D3" s="1577" t="s">
        <v>3240</v>
      </c>
      <c r="E3" s="1821"/>
      <c r="F3" s="1820"/>
    </row>
    <row r="4" spans="1:6">
      <c r="A4" s="1822" t="s">
        <v>3223</v>
      </c>
      <c r="B4" s="1548"/>
      <c r="C4" s="1818" t="s">
        <v>3224</v>
      </c>
      <c r="D4" s="1608" t="str">
        <f>'Data Sheet'!C40</f>
        <v>May 9, 2016</v>
      </c>
      <c r="E4" s="2923" t="str">
        <f>'Data Sheet'!C38</f>
        <v>December 31, 2015</v>
      </c>
      <c r="F4" s="1824"/>
    </row>
    <row r="5" spans="1:6">
      <c r="A5" s="2153" t="s">
        <v>3886</v>
      </c>
      <c r="B5" s="1826"/>
      <c r="C5" s="1826"/>
      <c r="D5" s="1826"/>
      <c r="E5" s="1826"/>
      <c r="F5" s="1828"/>
    </row>
    <row r="6" spans="1:6">
      <c r="A6" s="1817" t="s">
        <v>3887</v>
      </c>
      <c r="B6" s="1818"/>
      <c r="C6" s="1818"/>
      <c r="D6" s="1818"/>
      <c r="E6" s="1585"/>
      <c r="F6" s="1820"/>
    </row>
    <row r="7" spans="1:6">
      <c r="A7" s="1817" t="s">
        <v>3888</v>
      </c>
      <c r="B7" s="1818"/>
      <c r="C7" s="1818"/>
      <c r="D7" s="1818"/>
      <c r="E7" s="1818"/>
      <c r="F7" s="1820"/>
    </row>
    <row r="8" spans="1:6">
      <c r="A8" s="1829" t="s">
        <v>3889</v>
      </c>
      <c r="B8" s="1830"/>
      <c r="C8" s="1830"/>
      <c r="D8" s="1830"/>
      <c r="E8" s="1830"/>
      <c r="F8" s="1831"/>
    </row>
    <row r="9" spans="1:6">
      <c r="A9" s="1829" t="s">
        <v>3890</v>
      </c>
      <c r="B9" s="1830"/>
      <c r="C9" s="1830"/>
      <c r="D9" s="1830"/>
      <c r="E9" s="1830"/>
      <c r="F9" s="1831"/>
    </row>
    <row r="10" spans="1:6">
      <c r="A10" s="1829" t="s">
        <v>3891</v>
      </c>
      <c r="B10" s="1830"/>
      <c r="C10" s="1830"/>
      <c r="D10" s="1830"/>
      <c r="E10" s="1830"/>
      <c r="F10" s="1831"/>
    </row>
    <row r="11" spans="1:6">
      <c r="A11" s="1829" t="s">
        <v>3892</v>
      </c>
      <c r="B11" s="1830"/>
      <c r="C11" s="1830"/>
      <c r="D11" s="1830"/>
      <c r="E11" s="1830"/>
      <c r="F11" s="1831"/>
    </row>
    <row r="12" spans="1:6">
      <c r="A12" s="1829" t="s">
        <v>3893</v>
      </c>
      <c r="B12" s="1830"/>
      <c r="C12" s="1830"/>
      <c r="D12" s="1830"/>
      <c r="E12" s="1830"/>
      <c r="F12" s="1831"/>
    </row>
    <row r="13" spans="1:6">
      <c r="A13" s="1829" t="s">
        <v>3894</v>
      </c>
      <c r="B13" s="1830"/>
      <c r="C13" s="1830"/>
      <c r="D13" s="1830"/>
      <c r="E13" s="1830"/>
      <c r="F13" s="1831"/>
    </row>
    <row r="14" spans="1:6">
      <c r="A14" s="2790" t="s">
        <v>4346</v>
      </c>
      <c r="B14" s="2791"/>
      <c r="C14" s="2791"/>
      <c r="D14" s="2791"/>
      <c r="E14" s="2791"/>
      <c r="F14" s="2792"/>
    </row>
    <row r="15" spans="1:6">
      <c r="A15" s="2154" t="s">
        <v>1688</v>
      </c>
      <c r="B15" s="1835"/>
      <c r="C15" s="2155"/>
      <c r="D15" s="2155"/>
      <c r="E15" s="2155" t="s">
        <v>3895</v>
      </c>
      <c r="F15" s="2156"/>
    </row>
    <row r="16" spans="1:6">
      <c r="A16" s="1838" t="s">
        <v>1691</v>
      </c>
      <c r="B16" s="2157"/>
      <c r="C16" s="1845" t="s">
        <v>3896</v>
      </c>
      <c r="D16" s="1845"/>
      <c r="E16" s="1845" t="s">
        <v>3897</v>
      </c>
      <c r="F16" s="2158" t="s">
        <v>3898</v>
      </c>
    </row>
    <row r="17" spans="1:6">
      <c r="A17" s="1838"/>
      <c r="B17" s="2159" t="s">
        <v>1743</v>
      </c>
      <c r="C17" s="1845" t="s">
        <v>3899</v>
      </c>
      <c r="D17" s="1845" t="s">
        <v>3900</v>
      </c>
      <c r="E17" s="1845" t="s">
        <v>3901</v>
      </c>
      <c r="F17" s="2158" t="s">
        <v>3902</v>
      </c>
    </row>
    <row r="18" spans="1:6">
      <c r="A18" s="2160"/>
      <c r="B18" s="1844" t="s">
        <v>2952</v>
      </c>
      <c r="C18" s="1845" t="s">
        <v>2953</v>
      </c>
      <c r="D18" s="1845" t="s">
        <v>2954</v>
      </c>
      <c r="E18" s="1845" t="s">
        <v>2955</v>
      </c>
      <c r="F18" s="2158" t="s">
        <v>2303</v>
      </c>
    </row>
    <row r="19" spans="1:6" ht="15.75">
      <c r="A19" s="2161">
        <v>1</v>
      </c>
      <c r="B19" s="2162" t="s">
        <v>3903</v>
      </c>
      <c r="C19" s="2163"/>
      <c r="D19" s="2163"/>
      <c r="E19" s="2163"/>
      <c r="F19" s="2164"/>
    </row>
    <row r="20" spans="1:6">
      <c r="A20" s="2161">
        <v>2</v>
      </c>
      <c r="B20" s="1858" t="s">
        <v>5030</v>
      </c>
      <c r="C20" s="2857">
        <v>1426</v>
      </c>
      <c r="D20" s="3125">
        <v>174</v>
      </c>
      <c r="E20" s="2857">
        <v>1426</v>
      </c>
      <c r="F20" s="3130">
        <v>174</v>
      </c>
    </row>
    <row r="21" spans="1:6">
      <c r="A21" s="2161">
        <v>3</v>
      </c>
      <c r="B21" s="1858" t="s">
        <v>5031</v>
      </c>
      <c r="C21" s="2857">
        <v>-4</v>
      </c>
      <c r="D21" s="3125">
        <v>174</v>
      </c>
      <c r="E21" s="2857">
        <v>1</v>
      </c>
      <c r="F21" s="3130">
        <v>174</v>
      </c>
    </row>
    <row r="22" spans="1:6">
      <c r="A22" s="2161">
        <v>4</v>
      </c>
      <c r="B22" s="1858" t="s">
        <v>5032</v>
      </c>
      <c r="C22" s="2857">
        <v>-3935</v>
      </c>
      <c r="D22" s="3126">
        <v>174</v>
      </c>
      <c r="E22" s="2857">
        <v>-3935</v>
      </c>
      <c r="F22" s="3130">
        <v>174</v>
      </c>
    </row>
    <row r="23" spans="1:6">
      <c r="A23" s="2161">
        <v>5</v>
      </c>
      <c r="B23" s="1858" t="s">
        <v>5033</v>
      </c>
      <c r="C23" s="2857">
        <v>-7213</v>
      </c>
      <c r="D23" s="3126">
        <v>174</v>
      </c>
      <c r="E23" s="2857">
        <v>-7213</v>
      </c>
      <c r="F23" s="3130">
        <v>174</v>
      </c>
    </row>
    <row r="24" spans="1:6">
      <c r="A24" s="2161">
        <v>6</v>
      </c>
      <c r="B24" s="1858" t="s">
        <v>5034</v>
      </c>
      <c r="C24" s="2857">
        <v>-4975</v>
      </c>
      <c r="D24" s="3125">
        <v>174</v>
      </c>
      <c r="E24" s="2859">
        <v>-5459</v>
      </c>
      <c r="F24" s="3130">
        <v>174</v>
      </c>
    </row>
    <row r="25" spans="1:6">
      <c r="A25" s="2161">
        <v>7</v>
      </c>
      <c r="B25" s="1858" t="s">
        <v>5035</v>
      </c>
      <c r="C25" s="2857">
        <v>80</v>
      </c>
      <c r="D25" s="3125">
        <v>174</v>
      </c>
      <c r="E25" s="2860">
        <v>0</v>
      </c>
      <c r="F25" s="3130">
        <v>174</v>
      </c>
    </row>
    <row r="26" spans="1:6">
      <c r="A26" s="2161">
        <v>8</v>
      </c>
      <c r="B26" s="1858" t="s">
        <v>5036</v>
      </c>
      <c r="C26" s="2857">
        <v>11242</v>
      </c>
      <c r="D26" s="3125">
        <v>174</v>
      </c>
      <c r="E26" s="2857">
        <v>0</v>
      </c>
      <c r="F26" s="3130">
        <v>174</v>
      </c>
    </row>
    <row r="27" spans="1:6">
      <c r="A27" s="2161">
        <v>9</v>
      </c>
      <c r="B27" s="1858" t="s">
        <v>5037</v>
      </c>
      <c r="C27" s="2857">
        <v>3987</v>
      </c>
      <c r="D27" s="3125">
        <v>174</v>
      </c>
      <c r="E27" s="2857">
        <v>0</v>
      </c>
      <c r="F27" s="3130">
        <v>174</v>
      </c>
    </row>
    <row r="28" spans="1:6">
      <c r="A28" s="2161">
        <v>10</v>
      </c>
      <c r="B28" s="1858" t="s">
        <v>5038</v>
      </c>
      <c r="C28" s="2857">
        <v>1598</v>
      </c>
      <c r="D28" s="3125">
        <v>174</v>
      </c>
      <c r="E28" s="2857">
        <v>0</v>
      </c>
      <c r="F28" s="3130">
        <v>174</v>
      </c>
    </row>
    <row r="29" spans="1:6">
      <c r="A29" s="2161">
        <v>11</v>
      </c>
      <c r="B29" s="1858" t="s">
        <v>5039</v>
      </c>
      <c r="C29" s="2919">
        <v>0</v>
      </c>
      <c r="D29" s="3125">
        <v>174</v>
      </c>
      <c r="E29" s="2857">
        <v>-10975</v>
      </c>
      <c r="F29" s="3130">
        <v>174</v>
      </c>
    </row>
    <row r="30" spans="1:6">
      <c r="A30" s="2161">
        <v>12</v>
      </c>
      <c r="B30" s="1858" t="s">
        <v>5040</v>
      </c>
      <c r="C30" s="2919">
        <v>0</v>
      </c>
      <c r="D30" s="3125">
        <v>174</v>
      </c>
      <c r="E30" s="2857">
        <v>-11516</v>
      </c>
      <c r="F30" s="3130">
        <v>174</v>
      </c>
    </row>
    <row r="31" spans="1:6">
      <c r="A31" s="2161">
        <v>13</v>
      </c>
      <c r="B31" s="1858"/>
      <c r="C31" s="1859"/>
      <c r="D31" s="3126"/>
      <c r="E31" s="1871"/>
      <c r="F31" s="3131"/>
    </row>
    <row r="32" spans="1:6">
      <c r="A32" s="2161">
        <v>14</v>
      </c>
      <c r="B32" s="1858"/>
      <c r="C32" s="1859"/>
      <c r="D32" s="3126"/>
      <c r="E32" s="1871"/>
      <c r="F32" s="3131"/>
    </row>
    <row r="33" spans="1:6">
      <c r="A33" s="2161">
        <v>15</v>
      </c>
      <c r="B33" s="1858"/>
      <c r="C33" s="1859"/>
      <c r="D33" s="3126"/>
      <c r="E33" s="1871"/>
      <c r="F33" s="3131"/>
    </row>
    <row r="34" spans="1:6">
      <c r="A34" s="2161">
        <v>16</v>
      </c>
      <c r="B34" s="1858"/>
      <c r="C34" s="1859"/>
      <c r="D34" s="3127"/>
      <c r="E34" s="1888"/>
      <c r="F34" s="3132"/>
    </row>
    <row r="35" spans="1:6">
      <c r="A35" s="2161">
        <v>17</v>
      </c>
      <c r="B35" s="1858"/>
      <c r="C35" s="1859"/>
      <c r="D35" s="3127"/>
      <c r="E35" s="1888"/>
      <c r="F35" s="3132"/>
    </row>
    <row r="36" spans="1:6">
      <c r="A36" s="2161">
        <v>18</v>
      </c>
      <c r="B36" s="1858"/>
      <c r="C36" s="1859"/>
      <c r="D36" s="3126"/>
      <c r="E36" s="1871"/>
      <c r="F36" s="3131"/>
    </row>
    <row r="37" spans="1:6">
      <c r="A37" s="2161">
        <v>19</v>
      </c>
      <c r="B37" s="1858"/>
      <c r="C37" s="1859"/>
      <c r="D37" s="3126"/>
      <c r="E37" s="1871"/>
      <c r="F37" s="3131"/>
    </row>
    <row r="38" spans="1:6">
      <c r="A38" s="2161">
        <v>20</v>
      </c>
      <c r="B38" s="1858"/>
      <c r="C38" s="1859"/>
      <c r="D38" s="3126"/>
      <c r="E38" s="1871"/>
      <c r="F38" s="3131"/>
    </row>
    <row r="39" spans="1:6" ht="15.75">
      <c r="A39" s="2161">
        <v>21</v>
      </c>
      <c r="B39" s="2162" t="s">
        <v>3904</v>
      </c>
      <c r="C39" s="2163"/>
      <c r="D39" s="3128"/>
      <c r="E39" s="2165"/>
      <c r="F39" s="3133"/>
    </row>
    <row r="40" spans="1:6">
      <c r="A40" s="2161">
        <v>22</v>
      </c>
      <c r="B40" s="1858" t="s">
        <v>5041</v>
      </c>
      <c r="C40" s="1859">
        <v>135</v>
      </c>
      <c r="D40" s="3126">
        <v>174</v>
      </c>
      <c r="E40" s="1871">
        <v>0</v>
      </c>
      <c r="F40" s="3134">
        <v>174</v>
      </c>
    </row>
    <row r="41" spans="1:6">
      <c r="A41" s="2161">
        <v>23</v>
      </c>
      <c r="B41" s="1858" t="s">
        <v>5042</v>
      </c>
      <c r="C41" s="2920">
        <v>4530</v>
      </c>
      <c r="D41" s="3126">
        <v>174</v>
      </c>
      <c r="E41" s="1871">
        <v>4530</v>
      </c>
      <c r="F41" s="3134">
        <v>174</v>
      </c>
    </row>
    <row r="42" spans="1:6">
      <c r="A42" s="2161">
        <v>24</v>
      </c>
      <c r="B42" s="1858" t="s">
        <v>5043</v>
      </c>
      <c r="C42" s="1859">
        <v>512</v>
      </c>
      <c r="D42" s="3127">
        <v>174</v>
      </c>
      <c r="E42" s="1888">
        <v>512</v>
      </c>
      <c r="F42" s="3135">
        <v>174</v>
      </c>
    </row>
    <row r="43" spans="1:6">
      <c r="A43" s="2161">
        <v>25</v>
      </c>
      <c r="B43" s="1858" t="s">
        <v>5044</v>
      </c>
      <c r="C43" s="2920">
        <v>3545</v>
      </c>
      <c r="D43" s="3126">
        <v>174</v>
      </c>
      <c r="E43" s="1871">
        <v>-30002</v>
      </c>
      <c r="F43" s="3134">
        <v>174</v>
      </c>
    </row>
    <row r="44" spans="1:6">
      <c r="A44" s="2161">
        <v>26</v>
      </c>
      <c r="B44" s="1858" t="s">
        <v>5045</v>
      </c>
      <c r="C44" s="1859">
        <v>0</v>
      </c>
      <c r="D44" s="3126">
        <v>174</v>
      </c>
      <c r="E44" s="1871">
        <v>-9857</v>
      </c>
      <c r="F44" s="3134">
        <v>174</v>
      </c>
    </row>
    <row r="45" spans="1:6">
      <c r="A45" s="2161">
        <v>27</v>
      </c>
      <c r="B45" s="1858" t="s">
        <v>5046</v>
      </c>
      <c r="C45" s="1859">
        <v>0</v>
      </c>
      <c r="D45" s="3126">
        <v>174</v>
      </c>
      <c r="E45" s="1871">
        <v>-12361</v>
      </c>
      <c r="F45" s="3134">
        <v>174</v>
      </c>
    </row>
    <row r="46" spans="1:6">
      <c r="A46" s="2161">
        <v>28</v>
      </c>
      <c r="B46" s="1858" t="s">
        <v>5047</v>
      </c>
      <c r="C46" s="1859">
        <v>0</v>
      </c>
      <c r="D46" s="3126">
        <v>174</v>
      </c>
      <c r="E46" s="1871">
        <v>-1678</v>
      </c>
      <c r="F46" s="3134">
        <v>174</v>
      </c>
    </row>
    <row r="47" spans="1:6">
      <c r="A47" s="2161">
        <v>29</v>
      </c>
      <c r="B47" s="1858" t="s">
        <v>5048</v>
      </c>
      <c r="C47" s="2920">
        <v>21078</v>
      </c>
      <c r="D47" s="3126">
        <v>174</v>
      </c>
      <c r="E47" s="1871">
        <v>15771</v>
      </c>
      <c r="F47" s="3134">
        <v>174</v>
      </c>
    </row>
    <row r="48" spans="1:6">
      <c r="A48" s="2161">
        <v>30</v>
      </c>
      <c r="B48" s="1858" t="s">
        <v>5049</v>
      </c>
      <c r="C48" s="1859">
        <v>0</v>
      </c>
      <c r="D48" s="3126">
        <v>174</v>
      </c>
      <c r="E48" s="1871">
        <v>-13411</v>
      </c>
      <c r="F48" s="3134">
        <v>174</v>
      </c>
    </row>
    <row r="49" spans="1:6">
      <c r="A49" s="2161">
        <v>31</v>
      </c>
      <c r="B49" s="1858" t="s">
        <v>5050</v>
      </c>
      <c r="C49" s="1859">
        <v>0</v>
      </c>
      <c r="D49" s="3126">
        <v>174</v>
      </c>
      <c r="E49" s="1871">
        <v>-8650</v>
      </c>
      <c r="F49" s="3134">
        <v>174</v>
      </c>
    </row>
    <row r="50" spans="1:6">
      <c r="A50" s="2161">
        <v>32</v>
      </c>
      <c r="B50" s="1858" t="s">
        <v>5051</v>
      </c>
      <c r="C50" s="2920">
        <v>36999</v>
      </c>
      <c r="D50" s="3126">
        <v>174</v>
      </c>
      <c r="E50" s="1871">
        <v>30713</v>
      </c>
      <c r="F50" s="3134">
        <v>174</v>
      </c>
    </row>
    <row r="51" spans="1:6">
      <c r="A51" s="2161">
        <v>33</v>
      </c>
      <c r="B51" s="1858" t="s">
        <v>5052</v>
      </c>
      <c r="C51" s="2920">
        <v>8567</v>
      </c>
      <c r="D51" s="3127">
        <v>174</v>
      </c>
      <c r="E51" s="1888">
        <v>8567</v>
      </c>
      <c r="F51" s="3135">
        <v>174</v>
      </c>
    </row>
    <row r="52" spans="1:6">
      <c r="A52" s="2161">
        <v>34</v>
      </c>
      <c r="B52" s="1858" t="s">
        <v>5053</v>
      </c>
      <c r="C52" s="1859">
        <v>117</v>
      </c>
      <c r="D52" s="3126">
        <v>174</v>
      </c>
      <c r="E52" s="1871">
        <v>117</v>
      </c>
      <c r="F52" s="3134">
        <v>174</v>
      </c>
    </row>
    <row r="53" spans="1:6">
      <c r="A53" s="2161">
        <v>35</v>
      </c>
      <c r="B53" s="1858" t="s">
        <v>5054</v>
      </c>
      <c r="C53" s="2920">
        <v>3639</v>
      </c>
      <c r="D53" s="3126">
        <v>174</v>
      </c>
      <c r="E53" s="1871">
        <v>2397</v>
      </c>
      <c r="F53" s="3134">
        <v>174</v>
      </c>
    </row>
    <row r="54" spans="1:6">
      <c r="A54" s="2161">
        <v>36</v>
      </c>
      <c r="B54" s="1858" t="s">
        <v>5055</v>
      </c>
      <c r="C54" s="2920">
        <v>3225</v>
      </c>
      <c r="D54" s="3126">
        <v>174</v>
      </c>
      <c r="E54" s="1871">
        <v>2397</v>
      </c>
      <c r="F54" s="3134">
        <v>174</v>
      </c>
    </row>
    <row r="55" spans="1:6">
      <c r="A55" s="2161">
        <v>37</v>
      </c>
      <c r="B55" s="1858" t="s">
        <v>5056</v>
      </c>
      <c r="C55" s="2920">
        <v>2397</v>
      </c>
      <c r="D55" s="3126">
        <v>174</v>
      </c>
      <c r="E55" s="1871">
        <v>2397</v>
      </c>
      <c r="F55" s="3134">
        <v>174</v>
      </c>
    </row>
    <row r="56" spans="1:6">
      <c r="A56" s="2161">
        <v>38</v>
      </c>
      <c r="B56" s="1858" t="s">
        <v>5057</v>
      </c>
      <c r="C56" s="1859">
        <v>0</v>
      </c>
      <c r="D56" s="3126">
        <v>174</v>
      </c>
      <c r="E56" s="1871">
        <v>-17553</v>
      </c>
      <c r="F56" s="3134">
        <v>174</v>
      </c>
    </row>
    <row r="57" spans="1:6">
      <c r="A57" s="2161">
        <v>39</v>
      </c>
      <c r="B57" s="1858" t="s">
        <v>5058</v>
      </c>
      <c r="C57" s="2920">
        <v>4171</v>
      </c>
      <c r="D57" s="3126">
        <v>174</v>
      </c>
      <c r="E57" s="1871">
        <v>0</v>
      </c>
      <c r="F57" s="3134">
        <v>174</v>
      </c>
    </row>
    <row r="58" spans="1:6" ht="15.75" thickBot="1">
      <c r="A58" s="2166">
        <v>40</v>
      </c>
      <c r="B58" s="1896" t="s">
        <v>5059</v>
      </c>
      <c r="C58" s="2921">
        <v>3930</v>
      </c>
      <c r="D58" s="3129">
        <v>174</v>
      </c>
      <c r="E58" s="2922">
        <v>0</v>
      </c>
      <c r="F58" s="3136">
        <v>174</v>
      </c>
    </row>
    <row r="59" spans="1:6" ht="15.75" thickTop="1">
      <c r="A59" s="1818"/>
      <c r="B59" s="1818"/>
      <c r="C59" s="1818"/>
      <c r="D59" s="1904"/>
      <c r="E59" s="1904"/>
      <c r="F59" s="1904"/>
    </row>
    <row r="60" spans="1:6">
      <c r="A60" s="1569" t="s">
        <v>4604</v>
      </c>
      <c r="B60" s="1569"/>
      <c r="C60" s="1569"/>
      <c r="D60" s="1569"/>
      <c r="E60" s="1569"/>
      <c r="F60" s="1569"/>
    </row>
    <row r="61" spans="1:6">
      <c r="A61" s="1584" t="s">
        <v>3905</v>
      </c>
      <c r="B61" s="1584"/>
      <c r="C61" s="1584"/>
      <c r="D61" s="1584"/>
      <c r="E61" s="1584"/>
      <c r="F61" s="1584"/>
    </row>
  </sheetData>
  <pageMargins left="0.7" right="0.7" top="0.75" bottom="0.75" header="0.3" footer="0.3"/>
  <pageSetup scale="6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78"/>
  <sheetViews>
    <sheetView defaultGridColor="0" view="pageBreakPreview" topLeftCell="D226" colorId="22" zoomScale="80" zoomScaleNormal="100" zoomScaleSheetLayoutView="80" workbookViewId="0">
      <selection activeCell="H79" sqref="H79"/>
    </sheetView>
  </sheetViews>
  <sheetFormatPr defaultColWidth="9.6640625" defaultRowHeight="15"/>
  <cols>
    <col min="1" max="1" width="4.6640625" style="1546" customWidth="1"/>
    <col min="2" max="2" width="50.6640625" style="1546" customWidth="1"/>
    <col min="3" max="3" width="16" style="1546" customWidth="1"/>
    <col min="4" max="4" width="15.6640625" style="1546" customWidth="1"/>
    <col min="5" max="5" width="11.6640625" style="1546" customWidth="1"/>
    <col min="6" max="6" width="15.6640625" style="1546" customWidth="1"/>
    <col min="7" max="7" width="18.44140625" style="1546" customWidth="1"/>
    <col min="8" max="16384" width="9.6640625" style="1546"/>
  </cols>
  <sheetData>
    <row r="1" spans="1:10" ht="18" customHeight="1">
      <c r="A1" s="2036" t="s">
        <v>1759</v>
      </c>
      <c r="B1" s="1700"/>
      <c r="C1" s="1700"/>
      <c r="D1" s="1911" t="s">
        <v>1306</v>
      </c>
      <c r="E1" s="1700"/>
      <c r="F1" s="1911" t="s">
        <v>1761</v>
      </c>
      <c r="G1" s="1972" t="s">
        <v>1762</v>
      </c>
      <c r="H1" s="1569"/>
      <c r="I1" s="1569"/>
      <c r="J1" s="1569"/>
    </row>
    <row r="2" spans="1:10" ht="18" customHeight="1">
      <c r="A2" s="1547" t="str">
        <f>'Data Sheet'!$C$25</f>
        <v xml:space="preserve">Niagara Mohawk Power Corporation </v>
      </c>
      <c r="B2" s="1569"/>
      <c r="C2" s="1569"/>
      <c r="D2" s="1821" t="s">
        <v>5061</v>
      </c>
      <c r="E2" s="1569"/>
      <c r="F2" s="1821" t="s">
        <v>3240</v>
      </c>
      <c r="G2" s="1973"/>
      <c r="H2" s="1569"/>
      <c r="I2" s="1569"/>
      <c r="J2" s="1569"/>
    </row>
    <row r="3" spans="1:10" ht="18" customHeight="1">
      <c r="A3" s="1550"/>
      <c r="B3" s="1714"/>
      <c r="C3" s="1714"/>
      <c r="D3" s="1913" t="s">
        <v>1100</v>
      </c>
      <c r="E3" s="1569"/>
      <c r="F3" s="3066" t="str">
        <f>'Data Sheet'!$C$40</f>
        <v>May 9, 2016</v>
      </c>
      <c r="G3" s="3067" t="str">
        <f>'Data Sheet'!$C$38</f>
        <v>December 31, 2015</v>
      </c>
      <c r="H3" s="1569"/>
      <c r="I3" s="1569"/>
      <c r="J3" s="1569"/>
    </row>
    <row r="4" spans="1:10" ht="18" customHeight="1">
      <c r="A4" s="1915" t="s">
        <v>532</v>
      </c>
      <c r="B4" s="2017"/>
      <c r="C4" s="2017"/>
      <c r="D4" s="1826"/>
      <c r="E4" s="1826"/>
      <c r="F4" s="1826"/>
      <c r="G4" s="1827"/>
      <c r="H4" s="1569"/>
      <c r="I4" s="1569"/>
      <c r="J4" s="1569"/>
    </row>
    <row r="5" spans="1:10" ht="18" customHeight="1">
      <c r="A5" s="1547"/>
      <c r="B5" s="1569"/>
      <c r="C5" s="1569"/>
      <c r="D5" s="1569"/>
      <c r="E5" s="1569"/>
      <c r="F5" s="1569"/>
      <c r="G5" s="1549"/>
      <c r="H5" s="1569"/>
      <c r="I5" s="1569"/>
      <c r="J5" s="1569"/>
    </row>
    <row r="6" spans="1:10" ht="18" customHeight="1">
      <c r="A6" s="1547"/>
      <c r="B6" s="1569" t="s">
        <v>533</v>
      </c>
      <c r="C6" s="1569"/>
      <c r="D6" s="1569"/>
      <c r="E6" s="1569"/>
      <c r="F6" s="1569"/>
      <c r="G6" s="1549"/>
      <c r="H6" s="1569"/>
      <c r="I6" s="1569"/>
      <c r="J6" s="1569"/>
    </row>
    <row r="7" spans="1:10" ht="18" customHeight="1">
      <c r="A7" s="1547"/>
      <c r="B7" s="1569" t="s">
        <v>28</v>
      </c>
      <c r="C7" s="1569"/>
      <c r="D7" s="1569"/>
      <c r="E7" s="1569"/>
      <c r="F7" s="1569"/>
      <c r="G7" s="1549"/>
      <c r="H7" s="1569"/>
      <c r="I7" s="1569"/>
      <c r="J7" s="1569"/>
    </row>
    <row r="8" spans="1:10" ht="18" customHeight="1">
      <c r="A8" s="1547"/>
      <c r="B8" s="1569" t="s">
        <v>535</v>
      </c>
      <c r="C8" s="1569"/>
      <c r="D8" s="1569"/>
      <c r="E8" s="1569"/>
      <c r="F8" s="1569"/>
      <c r="G8" s="1549"/>
      <c r="H8" s="1569"/>
      <c r="I8" s="1569"/>
      <c r="J8" s="1569"/>
    </row>
    <row r="9" spans="1:10" ht="18" customHeight="1">
      <c r="A9" s="1547"/>
      <c r="B9" s="2496" t="s">
        <v>4558</v>
      </c>
      <c r="C9" s="2496"/>
      <c r="D9" s="2496"/>
      <c r="E9" s="2496"/>
      <c r="F9" s="2496"/>
      <c r="G9" s="2520"/>
      <c r="H9" s="1569"/>
      <c r="I9" s="1569"/>
      <c r="J9" s="1569"/>
    </row>
    <row r="10" spans="1:10" ht="18" customHeight="1">
      <c r="A10" s="1547"/>
      <c r="B10" s="2641" t="s">
        <v>536</v>
      </c>
      <c r="C10" s="2641"/>
      <c r="D10" s="2496"/>
      <c r="E10" s="2496"/>
      <c r="F10" s="2496"/>
      <c r="G10" s="2520"/>
      <c r="H10" s="1569"/>
      <c r="I10" s="1569"/>
      <c r="J10" s="1569"/>
    </row>
    <row r="11" spans="1:10" ht="18" customHeight="1">
      <c r="A11" s="1547"/>
      <c r="B11" s="2641" t="s">
        <v>4303</v>
      </c>
      <c r="C11" s="2641"/>
      <c r="D11" s="2496"/>
      <c r="E11" s="2496"/>
      <c r="F11" s="2496"/>
      <c r="G11" s="2520"/>
      <c r="H11" s="1569"/>
      <c r="I11" s="1569"/>
      <c r="J11" s="1569"/>
    </row>
    <row r="12" spans="1:10" ht="18" customHeight="1">
      <c r="A12" s="1547"/>
      <c r="B12" s="2641" t="s">
        <v>4347</v>
      </c>
      <c r="C12" s="2641"/>
      <c r="D12" s="2496"/>
      <c r="E12" s="2496"/>
      <c r="F12" s="2496"/>
      <c r="G12" s="2520"/>
      <c r="H12" s="1569"/>
      <c r="I12" s="1569"/>
      <c r="J12" s="1569"/>
    </row>
    <row r="13" spans="1:10" ht="18" customHeight="1">
      <c r="A13" s="1547"/>
      <c r="B13" s="2641" t="s">
        <v>4304</v>
      </c>
      <c r="C13" s="2641"/>
      <c r="D13" s="2496"/>
      <c r="E13" s="2496"/>
      <c r="F13" s="2496"/>
      <c r="G13" s="2520"/>
      <c r="H13" s="1569"/>
      <c r="I13" s="1569"/>
      <c r="J13" s="1569"/>
    </row>
    <row r="14" spans="1:10" ht="18" customHeight="1">
      <c r="A14" s="1550"/>
      <c r="B14" s="2501" t="s">
        <v>4348</v>
      </c>
      <c r="C14" s="2501"/>
      <c r="D14" s="2501"/>
      <c r="E14" s="2501"/>
      <c r="F14" s="2501"/>
      <c r="G14" s="2521"/>
      <c r="H14" s="1569"/>
      <c r="I14" s="1569"/>
      <c r="J14" s="1569"/>
    </row>
    <row r="15" spans="1:10">
      <c r="A15" s="1575"/>
      <c r="B15" s="1821"/>
      <c r="C15" s="1821"/>
      <c r="D15" s="1821"/>
      <c r="E15" s="2167" t="s">
        <v>537</v>
      </c>
      <c r="F15" s="2017"/>
      <c r="G15" s="1922"/>
      <c r="H15" s="1569"/>
      <c r="I15" s="1569"/>
      <c r="J15" s="1569"/>
    </row>
    <row r="16" spans="1:10">
      <c r="A16" s="1575"/>
      <c r="B16" s="1840" t="s">
        <v>538</v>
      </c>
      <c r="C16" s="3121" t="s">
        <v>6394</v>
      </c>
      <c r="D16" s="1821"/>
      <c r="E16" s="1840" t="s">
        <v>173</v>
      </c>
      <c r="F16" s="1821"/>
      <c r="G16" s="1922" t="s">
        <v>1792</v>
      </c>
      <c r="H16" s="1569"/>
      <c r="I16" s="1569"/>
      <c r="J16" s="1569"/>
    </row>
    <row r="17" spans="1:10">
      <c r="A17" s="1575" t="s">
        <v>1688</v>
      </c>
      <c r="B17" s="1840" t="s">
        <v>539</v>
      </c>
      <c r="C17" s="3121" t="s">
        <v>6395</v>
      </c>
      <c r="D17" s="1840" t="s">
        <v>540</v>
      </c>
      <c r="E17" s="1840" t="s">
        <v>522</v>
      </c>
      <c r="F17" s="1840" t="s">
        <v>1796</v>
      </c>
      <c r="G17" s="1922" t="s">
        <v>2473</v>
      </c>
      <c r="H17" s="1569"/>
      <c r="I17" s="1569"/>
      <c r="J17" s="1569"/>
    </row>
    <row r="18" spans="1:10">
      <c r="A18" s="1923" t="s">
        <v>1691</v>
      </c>
      <c r="B18" s="1924" t="s">
        <v>2952</v>
      </c>
      <c r="C18" s="3122" t="s">
        <v>2953</v>
      </c>
      <c r="D18" s="1924" t="s">
        <v>2954</v>
      </c>
      <c r="E18" s="1924" t="s">
        <v>541</v>
      </c>
      <c r="F18" s="1924" t="s">
        <v>542</v>
      </c>
      <c r="G18" s="1925" t="s">
        <v>557</v>
      </c>
      <c r="H18" s="1569"/>
      <c r="I18" s="1569"/>
      <c r="J18" s="1569"/>
    </row>
    <row r="19" spans="1:10">
      <c r="A19" s="1575">
        <v>1</v>
      </c>
      <c r="B19" s="1821" t="s">
        <v>5062</v>
      </c>
      <c r="C19" s="2924">
        <v>769626</v>
      </c>
      <c r="D19" s="2924">
        <v>297039</v>
      </c>
      <c r="E19" s="3190">
        <v>407</v>
      </c>
      <c r="F19" s="2140">
        <v>1066665</v>
      </c>
      <c r="G19" s="3176">
        <v>0</v>
      </c>
      <c r="H19" s="1569"/>
      <c r="I19" s="1569"/>
      <c r="J19" s="1569"/>
    </row>
    <row r="20" spans="1:10">
      <c r="A20" s="1575">
        <v>2</v>
      </c>
      <c r="B20" s="1821" t="s">
        <v>5063</v>
      </c>
      <c r="C20" s="2924">
        <v>216987693</v>
      </c>
      <c r="D20" s="2924">
        <v>87883243</v>
      </c>
      <c r="E20" s="3191" t="s">
        <v>6405</v>
      </c>
      <c r="F20" s="2031">
        <v>122202043</v>
      </c>
      <c r="G20" s="3177">
        <v>182668893</v>
      </c>
      <c r="H20" s="1569"/>
      <c r="I20" s="1569"/>
      <c r="J20" s="1569"/>
    </row>
    <row r="21" spans="1:10">
      <c r="A21" s="1575">
        <v>3</v>
      </c>
      <c r="B21" s="1821" t="s">
        <v>5064</v>
      </c>
      <c r="C21" s="2924">
        <v>424050343</v>
      </c>
      <c r="D21" s="2924">
        <v>12909077</v>
      </c>
      <c r="E21" s="3190">
        <v>253</v>
      </c>
      <c r="F21" s="2031">
        <v>64779333</v>
      </c>
      <c r="G21" s="3177">
        <v>372180087</v>
      </c>
      <c r="H21" s="1569"/>
      <c r="I21" s="1569"/>
      <c r="J21" s="1569"/>
    </row>
    <row r="22" spans="1:10">
      <c r="A22" s="1575">
        <v>4</v>
      </c>
      <c r="B22" s="1821" t="s">
        <v>5065</v>
      </c>
      <c r="C22" s="2924">
        <v>94508536</v>
      </c>
      <c r="D22" s="2924">
        <v>5337630</v>
      </c>
      <c r="E22" s="3190">
        <v>456</v>
      </c>
      <c r="F22" s="2031">
        <v>3136239</v>
      </c>
      <c r="G22" s="3177">
        <v>96709927</v>
      </c>
      <c r="H22" s="1569"/>
      <c r="I22" s="1569"/>
      <c r="J22" s="1569"/>
    </row>
    <row r="23" spans="1:10">
      <c r="A23" s="1575">
        <v>5</v>
      </c>
      <c r="B23" s="1821" t="s">
        <v>5066</v>
      </c>
      <c r="C23" s="2924">
        <v>-733850</v>
      </c>
      <c r="D23" s="2924">
        <v>94582652</v>
      </c>
      <c r="E23" s="3190">
        <v>456</v>
      </c>
      <c r="F23" s="2031">
        <v>93848802</v>
      </c>
      <c r="G23" s="3178">
        <v>0</v>
      </c>
      <c r="H23" s="1569"/>
      <c r="I23" s="1569"/>
      <c r="J23" s="1569"/>
    </row>
    <row r="24" spans="1:10">
      <c r="A24" s="1575">
        <v>6</v>
      </c>
      <c r="B24" s="1821" t="s">
        <v>5067</v>
      </c>
      <c r="C24" s="2924">
        <v>9064381</v>
      </c>
      <c r="D24" s="2924">
        <v>1139698</v>
      </c>
      <c r="E24" s="3190">
        <v>411.1</v>
      </c>
      <c r="F24" s="2031">
        <v>476242</v>
      </c>
      <c r="G24" s="3177">
        <v>9727837</v>
      </c>
      <c r="H24" s="1569"/>
      <c r="I24" s="1569"/>
      <c r="J24" s="1569"/>
    </row>
    <row r="25" spans="1:10">
      <c r="A25" s="1575">
        <v>7</v>
      </c>
      <c r="B25" s="1821" t="s">
        <v>5068</v>
      </c>
      <c r="C25" s="2924">
        <v>343882</v>
      </c>
      <c r="D25" s="2924">
        <v>2880361</v>
      </c>
      <c r="E25" s="3190">
        <v>456</v>
      </c>
      <c r="F25" s="2031">
        <v>2969350</v>
      </c>
      <c r="G25" s="3177">
        <v>254893</v>
      </c>
      <c r="H25" s="1569"/>
      <c r="I25" s="1569"/>
      <c r="J25" s="1569"/>
    </row>
    <row r="26" spans="1:10">
      <c r="A26" s="1575">
        <v>8</v>
      </c>
      <c r="B26" s="1821" t="s">
        <v>5069</v>
      </c>
      <c r="C26" s="2924">
        <v>7533059</v>
      </c>
      <c r="D26" s="2924">
        <v>21394576</v>
      </c>
      <c r="E26" s="3191" t="s">
        <v>6406</v>
      </c>
      <c r="F26" s="2031">
        <v>22504845</v>
      </c>
      <c r="G26" s="3177">
        <v>6422789</v>
      </c>
      <c r="H26" s="1569"/>
      <c r="I26" s="1569"/>
      <c r="J26" s="1569"/>
    </row>
    <row r="27" spans="1:10">
      <c r="A27" s="1575">
        <v>9</v>
      </c>
      <c r="B27" s="1821" t="s">
        <v>5070</v>
      </c>
      <c r="C27" s="2924">
        <v>84361427</v>
      </c>
      <c r="D27" s="2924">
        <v>395833322</v>
      </c>
      <c r="E27" s="3190">
        <v>244</v>
      </c>
      <c r="F27" s="2031">
        <v>392741192</v>
      </c>
      <c r="G27" s="3177">
        <v>87453557</v>
      </c>
      <c r="H27" s="1569"/>
      <c r="I27" s="1569"/>
      <c r="J27" s="1569"/>
    </row>
    <row r="28" spans="1:10">
      <c r="A28" s="1575">
        <v>10</v>
      </c>
      <c r="B28" s="1821" t="s">
        <v>5071</v>
      </c>
      <c r="C28" s="2924">
        <v>202033</v>
      </c>
      <c r="D28" s="2924">
        <v>49229</v>
      </c>
      <c r="E28" s="3190">
        <v>254</v>
      </c>
      <c r="F28" s="2119">
        <v>28256</v>
      </c>
      <c r="G28" s="3177">
        <v>223006</v>
      </c>
      <c r="H28" s="1569"/>
      <c r="I28" s="1569"/>
      <c r="J28" s="1569"/>
    </row>
    <row r="29" spans="1:10">
      <c r="A29" s="1575">
        <v>11</v>
      </c>
      <c r="B29" s="1821" t="s">
        <v>5072</v>
      </c>
      <c r="C29" s="2924">
        <v>3230756</v>
      </c>
      <c r="D29" s="2924"/>
      <c r="E29" s="3190"/>
      <c r="F29" s="2031"/>
      <c r="G29" s="3177">
        <v>3230756</v>
      </c>
      <c r="H29" s="1569"/>
      <c r="I29" s="1569"/>
      <c r="J29" s="1569"/>
    </row>
    <row r="30" spans="1:10">
      <c r="A30" s="1575">
        <v>12</v>
      </c>
      <c r="B30" s="1821" t="s">
        <v>5073</v>
      </c>
      <c r="C30" s="2924">
        <v>176118938</v>
      </c>
      <c r="D30" s="2924">
        <v>138672792</v>
      </c>
      <c r="E30" s="3191" t="s">
        <v>6407</v>
      </c>
      <c r="F30" s="2031">
        <v>80797559</v>
      </c>
      <c r="G30" s="3177">
        <v>233994171</v>
      </c>
      <c r="H30" s="1569"/>
      <c r="I30" s="1569"/>
      <c r="J30" s="1569"/>
    </row>
    <row r="31" spans="1:10">
      <c r="A31" s="1575">
        <v>13</v>
      </c>
      <c r="B31" s="1821" t="s">
        <v>5074</v>
      </c>
      <c r="C31" s="2924">
        <v>166850617</v>
      </c>
      <c r="D31" s="2924">
        <v>320022295</v>
      </c>
      <c r="E31" s="3190">
        <v>926</v>
      </c>
      <c r="F31" s="2031">
        <v>69964137</v>
      </c>
      <c r="G31" s="3177">
        <v>416908775</v>
      </c>
      <c r="H31" s="1569"/>
      <c r="I31" s="1569"/>
      <c r="J31" s="1569"/>
    </row>
    <row r="32" spans="1:10">
      <c r="A32" s="1575">
        <v>14</v>
      </c>
      <c r="B32" s="1821" t="s">
        <v>5075</v>
      </c>
      <c r="C32" s="2924">
        <v>3149393</v>
      </c>
      <c r="D32" s="2924"/>
      <c r="E32" s="3190" t="s">
        <v>5099</v>
      </c>
      <c r="F32" s="2031"/>
      <c r="G32" s="3177">
        <v>3149393</v>
      </c>
      <c r="H32" s="1569"/>
      <c r="I32" s="1569"/>
      <c r="J32" s="1569"/>
    </row>
    <row r="33" spans="1:10">
      <c r="A33" s="1575">
        <v>15</v>
      </c>
      <c r="B33" s="1821" t="s">
        <v>5076</v>
      </c>
      <c r="C33" s="2924">
        <v>306775</v>
      </c>
      <c r="D33" s="2924">
        <v>713679</v>
      </c>
      <c r="E33" s="3190">
        <v>456</v>
      </c>
      <c r="F33" s="2031">
        <v>236556</v>
      </c>
      <c r="G33" s="3177">
        <v>783898</v>
      </c>
      <c r="H33" s="1569"/>
      <c r="I33" s="1569"/>
      <c r="J33" s="1569"/>
    </row>
    <row r="34" spans="1:10">
      <c r="A34" s="1575">
        <v>16</v>
      </c>
      <c r="B34" s="1821" t="s">
        <v>5077</v>
      </c>
      <c r="C34" s="2924">
        <v>20377595</v>
      </c>
      <c r="D34" s="2924">
        <v>221637214</v>
      </c>
      <c r="E34" s="3190">
        <v>804</v>
      </c>
      <c r="F34" s="2031">
        <v>228403136</v>
      </c>
      <c r="G34" s="3177">
        <v>13611673</v>
      </c>
      <c r="H34" s="1569"/>
      <c r="I34" s="1569"/>
      <c r="J34" s="1569"/>
    </row>
    <row r="35" spans="1:10">
      <c r="A35" s="1575">
        <v>17</v>
      </c>
      <c r="B35" s="1821" t="s">
        <v>5078</v>
      </c>
      <c r="C35" s="2924">
        <v>927264</v>
      </c>
      <c r="D35" s="2924">
        <v>1362106</v>
      </c>
      <c r="E35" s="3190">
        <v>456</v>
      </c>
      <c r="F35" s="2031">
        <v>2289370</v>
      </c>
      <c r="G35" s="3178">
        <v>0</v>
      </c>
      <c r="H35" s="1569"/>
      <c r="I35" s="1569"/>
      <c r="J35" s="1569"/>
    </row>
    <row r="36" spans="1:10">
      <c r="A36" s="1575">
        <v>18</v>
      </c>
      <c r="B36" s="1821" t="s">
        <v>5079</v>
      </c>
      <c r="C36" s="2924">
        <v>488298</v>
      </c>
      <c r="D36" s="2924">
        <v>3968514</v>
      </c>
      <c r="E36" s="3190">
        <v>495</v>
      </c>
      <c r="F36" s="2031">
        <v>1415428</v>
      </c>
      <c r="G36" s="3177">
        <v>3041384</v>
      </c>
      <c r="H36" s="1569"/>
      <c r="I36" s="1569"/>
      <c r="J36" s="1569"/>
    </row>
    <row r="37" spans="1:10">
      <c r="A37" s="1575">
        <v>19</v>
      </c>
      <c r="B37" s="1821" t="s">
        <v>5080</v>
      </c>
      <c r="C37" s="2924">
        <v>30984</v>
      </c>
      <c r="D37" s="2924">
        <v>199450</v>
      </c>
      <c r="E37" s="3190">
        <v>495</v>
      </c>
      <c r="F37" s="2031">
        <v>230434</v>
      </c>
      <c r="G37" s="3178">
        <v>0</v>
      </c>
      <c r="H37" s="1569"/>
      <c r="I37" s="1569"/>
      <c r="J37" s="1569"/>
    </row>
    <row r="38" spans="1:10">
      <c r="A38" s="1575">
        <v>20</v>
      </c>
      <c r="B38" s="1821" t="s">
        <v>5081</v>
      </c>
      <c r="C38" s="2924">
        <v>144532</v>
      </c>
      <c r="D38" s="2924"/>
      <c r="E38" s="3190">
        <v>407</v>
      </c>
      <c r="F38" s="2031">
        <v>17242</v>
      </c>
      <c r="G38" s="3177">
        <v>127290</v>
      </c>
      <c r="H38" s="1569"/>
      <c r="I38" s="1569"/>
      <c r="J38" s="1569"/>
    </row>
    <row r="39" spans="1:10">
      <c r="A39" s="1575">
        <v>21</v>
      </c>
      <c r="B39" s="1821" t="s">
        <v>5082</v>
      </c>
      <c r="C39" s="2924">
        <v>2288963</v>
      </c>
      <c r="D39" s="2924">
        <v>3999312</v>
      </c>
      <c r="E39" s="3190">
        <v>926</v>
      </c>
      <c r="F39" s="2031">
        <v>590410</v>
      </c>
      <c r="G39" s="3177">
        <v>5697865</v>
      </c>
      <c r="H39" s="1569"/>
      <c r="I39" s="1569"/>
      <c r="J39" s="1569"/>
    </row>
    <row r="40" spans="1:10">
      <c r="A40" s="1575">
        <v>22</v>
      </c>
      <c r="B40" s="1821" t="s">
        <v>5083</v>
      </c>
      <c r="C40" s="2924">
        <v>-833476</v>
      </c>
      <c r="D40" s="2924">
        <v>2841835</v>
      </c>
      <c r="E40" s="3190">
        <v>926</v>
      </c>
      <c r="F40" s="2031">
        <v>1237631</v>
      </c>
      <c r="G40" s="3177">
        <v>770728</v>
      </c>
      <c r="H40" s="1569"/>
      <c r="I40" s="1569"/>
      <c r="J40" s="1569"/>
    </row>
    <row r="41" spans="1:10">
      <c r="A41" s="1575">
        <v>23</v>
      </c>
      <c r="B41" s="1821" t="s">
        <v>5084</v>
      </c>
      <c r="C41" s="2924">
        <v>-539285</v>
      </c>
      <c r="D41" s="2924">
        <v>1643459</v>
      </c>
      <c r="E41" s="3190">
        <v>925</v>
      </c>
      <c r="F41" s="2031">
        <v>1104174</v>
      </c>
      <c r="G41" s="3178">
        <v>0</v>
      </c>
      <c r="H41" s="1569"/>
      <c r="I41" s="1569"/>
      <c r="J41" s="1569"/>
    </row>
    <row r="42" spans="1:10">
      <c r="A42" s="1575">
        <v>24</v>
      </c>
      <c r="B42" s="1821" t="s">
        <v>5085</v>
      </c>
      <c r="C42" s="2924">
        <v>34491</v>
      </c>
      <c r="D42" s="2924"/>
      <c r="E42" s="3190"/>
      <c r="F42" s="2031"/>
      <c r="G42" s="3177">
        <v>34491</v>
      </c>
      <c r="H42" s="1569"/>
      <c r="I42" s="1569"/>
      <c r="J42" s="1569"/>
    </row>
    <row r="43" spans="1:10">
      <c r="A43" s="1575">
        <v>25</v>
      </c>
      <c r="B43" s="1821" t="s">
        <v>5086</v>
      </c>
      <c r="C43" s="2924">
        <v>458988.6</v>
      </c>
      <c r="D43" s="2924"/>
      <c r="E43" s="3190">
        <v>407</v>
      </c>
      <c r="F43" s="2031">
        <v>19671</v>
      </c>
      <c r="G43" s="3177">
        <v>439318</v>
      </c>
      <c r="H43" s="1569"/>
      <c r="I43" s="1569"/>
      <c r="J43" s="1569"/>
    </row>
    <row r="44" spans="1:10">
      <c r="A44" s="1575">
        <v>26</v>
      </c>
      <c r="B44" s="1821" t="s">
        <v>5087</v>
      </c>
      <c r="C44" s="2924">
        <v>2014987.6</v>
      </c>
      <c r="D44" s="2924"/>
      <c r="E44" s="3190">
        <v>495</v>
      </c>
      <c r="F44" s="2031">
        <v>1340888</v>
      </c>
      <c r="G44" s="3177">
        <v>674100</v>
      </c>
      <c r="H44" s="1569"/>
      <c r="I44" s="1569"/>
      <c r="J44" s="1569"/>
    </row>
    <row r="45" spans="1:10">
      <c r="A45" s="1575">
        <v>27</v>
      </c>
      <c r="B45" s="1821" t="s">
        <v>5088</v>
      </c>
      <c r="C45" s="2924">
        <v>0</v>
      </c>
      <c r="D45" s="2924">
        <v>11296250</v>
      </c>
      <c r="E45" s="3190">
        <v>456</v>
      </c>
      <c r="F45" s="2031">
        <v>10178562</v>
      </c>
      <c r="G45" s="3177">
        <v>1117688</v>
      </c>
      <c r="H45" s="1569"/>
      <c r="I45" s="1569"/>
      <c r="J45" s="1569"/>
    </row>
    <row r="46" spans="1:10">
      <c r="A46" s="1575">
        <v>28</v>
      </c>
      <c r="B46" s="1821" t="s">
        <v>5089</v>
      </c>
      <c r="C46" s="2924">
        <v>2550444</v>
      </c>
      <c r="D46" s="2924">
        <v>44089554</v>
      </c>
      <c r="E46" s="3191" t="s">
        <v>6408</v>
      </c>
      <c r="F46" s="2031">
        <v>46639998</v>
      </c>
      <c r="G46" s="3178">
        <v>0</v>
      </c>
      <c r="H46" s="1569"/>
      <c r="I46" s="1569"/>
      <c r="J46" s="1569"/>
    </row>
    <row r="47" spans="1:10">
      <c r="A47" s="1575">
        <v>29</v>
      </c>
      <c r="B47" s="1821" t="s">
        <v>5090</v>
      </c>
      <c r="C47" s="2924">
        <v>0</v>
      </c>
      <c r="D47" s="2924">
        <v>16177665</v>
      </c>
      <c r="E47" s="3190"/>
      <c r="F47" s="2031"/>
      <c r="G47" s="3177">
        <v>16177665</v>
      </c>
      <c r="H47" s="1569"/>
      <c r="I47" s="1569"/>
      <c r="J47" s="1569"/>
    </row>
    <row r="48" spans="1:10">
      <c r="A48" s="1575">
        <v>30</v>
      </c>
      <c r="B48" s="1821" t="s">
        <v>5091</v>
      </c>
      <c r="C48" s="2924">
        <v>4944683</v>
      </c>
      <c r="D48" s="2924">
        <v>36689121</v>
      </c>
      <c r="E48" s="3191" t="s">
        <v>6409</v>
      </c>
      <c r="F48" s="2031">
        <v>37821148</v>
      </c>
      <c r="G48" s="3177">
        <v>3812656</v>
      </c>
      <c r="H48" s="1569"/>
      <c r="I48" s="1569"/>
      <c r="J48" s="1569"/>
    </row>
    <row r="49" spans="1:10">
      <c r="A49" s="1575">
        <v>31</v>
      </c>
      <c r="B49" s="1821" t="s">
        <v>5092</v>
      </c>
      <c r="C49" s="2924">
        <v>-82666043</v>
      </c>
      <c r="D49" s="2924">
        <v>84524389</v>
      </c>
      <c r="E49" s="3191" t="s">
        <v>6405</v>
      </c>
      <c r="F49" s="2119">
        <v>278295</v>
      </c>
      <c r="G49" s="3177">
        <v>1580051</v>
      </c>
      <c r="H49" s="1569"/>
      <c r="I49" s="1569"/>
      <c r="J49" s="1569"/>
    </row>
    <row r="50" spans="1:10">
      <c r="A50" s="1575">
        <v>32</v>
      </c>
      <c r="B50" s="1821" t="s">
        <v>5093</v>
      </c>
      <c r="C50" s="2924">
        <v>57000000</v>
      </c>
      <c r="D50" s="2924"/>
      <c r="E50" s="3190"/>
      <c r="F50" s="2119"/>
      <c r="G50" s="3177">
        <v>57000000</v>
      </c>
      <c r="H50" s="1569"/>
      <c r="I50" s="1569"/>
      <c r="J50" s="1569"/>
    </row>
    <row r="51" spans="1:10">
      <c r="A51" s="1575">
        <v>33</v>
      </c>
      <c r="B51" s="1821" t="s">
        <v>5094</v>
      </c>
      <c r="C51" s="2924">
        <v>0</v>
      </c>
      <c r="D51" s="2924">
        <v>142528</v>
      </c>
      <c r="E51" s="3190">
        <v>456</v>
      </c>
      <c r="F51" s="2119">
        <v>136995</v>
      </c>
      <c r="G51" s="3177">
        <v>5533</v>
      </c>
      <c r="H51" s="1569"/>
      <c r="I51" s="1569"/>
      <c r="J51" s="1569"/>
    </row>
    <row r="52" spans="1:10">
      <c r="A52" s="1575">
        <v>34</v>
      </c>
      <c r="B52" s="1821" t="s">
        <v>5095</v>
      </c>
      <c r="C52" s="2924">
        <v>836750</v>
      </c>
      <c r="D52" s="2924"/>
      <c r="E52" s="3190">
        <v>928</v>
      </c>
      <c r="F52" s="2119">
        <v>669400</v>
      </c>
      <c r="G52" s="3177">
        <v>167350</v>
      </c>
      <c r="H52" s="1569"/>
      <c r="I52" s="1569"/>
      <c r="J52" s="1569"/>
    </row>
    <row r="53" spans="1:10">
      <c r="A53" s="1575">
        <v>35</v>
      </c>
      <c r="B53" s="1821" t="s">
        <v>5096</v>
      </c>
      <c r="C53" s="2924">
        <v>171375</v>
      </c>
      <c r="D53" s="2924"/>
      <c r="E53" s="3190">
        <v>928</v>
      </c>
      <c r="F53" s="2119">
        <v>137100</v>
      </c>
      <c r="G53" s="3177">
        <v>34275</v>
      </c>
      <c r="H53" s="1569"/>
      <c r="I53" s="1569"/>
      <c r="J53" s="1569"/>
    </row>
    <row r="54" spans="1:10">
      <c r="A54" s="1575">
        <v>36</v>
      </c>
      <c r="B54" s="1821" t="s">
        <v>5097</v>
      </c>
      <c r="C54" s="2924">
        <v>-1</v>
      </c>
      <c r="D54" s="2924"/>
      <c r="E54" s="3190"/>
      <c r="F54" s="2119"/>
      <c r="G54" s="3177">
        <v>-1</v>
      </c>
      <c r="H54" s="1569"/>
      <c r="I54" s="1569"/>
      <c r="J54" s="1569"/>
    </row>
    <row r="55" spans="1:10">
      <c r="A55" s="1575">
        <v>37</v>
      </c>
      <c r="B55" s="1821" t="s">
        <v>5098</v>
      </c>
      <c r="C55" s="2924">
        <v>704510</v>
      </c>
      <c r="D55" s="2924">
        <v>1365317</v>
      </c>
      <c r="E55" s="3191" t="s">
        <v>6383</v>
      </c>
      <c r="F55" s="2119">
        <v>689204</v>
      </c>
      <c r="G55" s="3177">
        <v>1380623</v>
      </c>
      <c r="H55" s="1569"/>
      <c r="I55" s="1569"/>
      <c r="J55" s="1569"/>
    </row>
    <row r="56" spans="1:10">
      <c r="A56" s="1575">
        <v>38</v>
      </c>
      <c r="B56" s="1821"/>
      <c r="C56" s="1821"/>
      <c r="D56" s="2031"/>
      <c r="E56" s="1821"/>
      <c r="F56" s="2119"/>
      <c r="G56" s="3177"/>
      <c r="H56" s="1569"/>
      <c r="I56" s="1569"/>
      <c r="J56" s="1569"/>
    </row>
    <row r="57" spans="1:10">
      <c r="A57" s="1575">
        <v>39</v>
      </c>
      <c r="B57" s="1821"/>
      <c r="C57" s="1821"/>
      <c r="D57" s="2031"/>
      <c r="E57" s="1821"/>
      <c r="F57" s="2119"/>
      <c r="G57" s="3177"/>
      <c r="H57" s="1569"/>
      <c r="I57" s="1569"/>
      <c r="J57" s="1569"/>
    </row>
    <row r="58" spans="1:10">
      <c r="A58" s="1575">
        <v>40</v>
      </c>
      <c r="B58" s="1821"/>
      <c r="C58" s="1821"/>
      <c r="D58" s="2031"/>
      <c r="E58" s="1821"/>
      <c r="F58" s="2119"/>
      <c r="G58" s="3177"/>
      <c r="H58" s="1569"/>
      <c r="I58" s="1569"/>
      <c r="J58" s="1569"/>
    </row>
    <row r="59" spans="1:10">
      <c r="A59" s="1575">
        <v>41</v>
      </c>
      <c r="B59" s="1821"/>
      <c r="C59" s="1821"/>
      <c r="D59" s="2031"/>
      <c r="E59" s="1821"/>
      <c r="F59" s="2119"/>
      <c r="G59" s="3177"/>
      <c r="H59" s="1569"/>
      <c r="I59" s="1569"/>
      <c r="J59" s="1569"/>
    </row>
    <row r="60" spans="1:10">
      <c r="A60" s="1575">
        <v>42</v>
      </c>
      <c r="B60" s="1821" t="s">
        <v>543</v>
      </c>
      <c r="C60" s="1821"/>
      <c r="D60" s="2924">
        <f>D120</f>
        <v>0</v>
      </c>
      <c r="E60" s="1821"/>
      <c r="F60" s="2924">
        <f>F120</f>
        <v>0</v>
      </c>
      <c r="G60" s="3178">
        <f>G120</f>
        <v>0</v>
      </c>
      <c r="H60" s="1569"/>
      <c r="I60" s="1569"/>
      <c r="J60" s="1569"/>
    </row>
    <row r="61" spans="1:10">
      <c r="A61" s="1575">
        <v>43</v>
      </c>
      <c r="B61" s="1821" t="s">
        <v>544</v>
      </c>
      <c r="C61" s="1821"/>
      <c r="D61" s="2924">
        <f>D175</f>
        <v>0</v>
      </c>
      <c r="E61" s="1821"/>
      <c r="F61" s="2924">
        <f>F175</f>
        <v>0</v>
      </c>
      <c r="G61" s="3179">
        <f>G175</f>
        <v>0</v>
      </c>
      <c r="H61" s="1569"/>
      <c r="I61" s="1569"/>
      <c r="J61" s="1569"/>
    </row>
    <row r="62" spans="1:10" ht="15.75" thickBot="1">
      <c r="A62" s="2168">
        <v>44</v>
      </c>
      <c r="B62" s="1963" t="s">
        <v>169</v>
      </c>
      <c r="C62" s="1994">
        <f>SUM(C19:C61)</f>
        <v>1195678669.1999998</v>
      </c>
      <c r="D62" s="1994">
        <f>SUM(D19:D61)</f>
        <v>1511652307</v>
      </c>
      <c r="E62" s="2169" t="s">
        <v>1748</v>
      </c>
      <c r="F62" s="1990">
        <f>SUM(F19:F61)</f>
        <v>1187950305</v>
      </c>
      <c r="G62" s="3180">
        <f>SUM(G19:G61)</f>
        <v>1519380671</v>
      </c>
      <c r="H62" s="1569"/>
      <c r="I62" s="1569"/>
      <c r="J62" s="1569"/>
    </row>
    <row r="63" spans="1:10">
      <c r="A63" s="1569"/>
      <c r="B63" s="1569" t="s">
        <v>1748</v>
      </c>
      <c r="C63" s="1569"/>
      <c r="D63" s="1569" t="s">
        <v>1748</v>
      </c>
      <c r="E63" s="1569"/>
      <c r="F63" s="1569"/>
      <c r="G63" s="1569"/>
      <c r="H63" s="1569"/>
      <c r="I63" s="1569"/>
      <c r="J63" s="1569"/>
    </row>
    <row r="64" spans="1:10">
      <c r="A64" s="2496" t="s">
        <v>4602</v>
      </c>
      <c r="B64" s="2496"/>
      <c r="C64" s="2496"/>
      <c r="D64" s="1569"/>
      <c r="E64" s="1569"/>
      <c r="F64" s="1569"/>
      <c r="G64" s="1569"/>
      <c r="H64" s="1569"/>
      <c r="I64" s="1569"/>
      <c r="J64" s="1569"/>
    </row>
    <row r="65" spans="1:10">
      <c r="A65" s="1584" t="s">
        <v>545</v>
      </c>
      <c r="B65" s="1584"/>
      <c r="C65" s="1584"/>
      <c r="D65" s="1584"/>
      <c r="E65" s="1584"/>
      <c r="F65" s="1584"/>
      <c r="G65" s="1584"/>
      <c r="H65" s="1569"/>
      <c r="I65" s="1569"/>
      <c r="J65" s="1569"/>
    </row>
    <row r="66" spans="1:10">
      <c r="A66" s="1569"/>
      <c r="B66" s="1569"/>
      <c r="C66" s="1569"/>
      <c r="D66" s="1569"/>
      <c r="E66" s="1569"/>
      <c r="F66" s="1569"/>
      <c r="G66" s="1569"/>
      <c r="H66" s="1569"/>
      <c r="I66" s="1569"/>
      <c r="J66" s="1569"/>
    </row>
    <row r="67" spans="1:10" ht="15.75">
      <c r="A67" s="1588" t="s">
        <v>1155</v>
      </c>
      <c r="B67" s="1584"/>
      <c r="C67" s="1584"/>
      <c r="D67" s="1584"/>
      <c r="E67" s="1584"/>
      <c r="F67" s="1584"/>
      <c r="G67" s="1584"/>
      <c r="H67" s="1569"/>
      <c r="I67" s="1569"/>
      <c r="J67" s="1569"/>
    </row>
    <row r="68" spans="1:10">
      <c r="A68" s="1569"/>
      <c r="B68" s="1569"/>
      <c r="C68" s="1569"/>
      <c r="D68" s="1569"/>
      <c r="E68" s="1569"/>
      <c r="F68" s="1569"/>
      <c r="G68" s="1569"/>
      <c r="H68" s="1569"/>
      <c r="I68" s="1569"/>
      <c r="J68" s="1569"/>
    </row>
    <row r="69" spans="1:10" ht="15.75" thickBot="1">
      <c r="A69" s="1569" t="str">
        <f>'Data Sheet'!$C$25</f>
        <v xml:space="preserve">Niagara Mohawk Power Corporation </v>
      </c>
      <c r="B69" s="1569"/>
      <c r="C69" s="1569"/>
      <c r="D69" s="1569"/>
      <c r="E69" s="1569"/>
      <c r="F69" s="2006" t="str">
        <f>'Data Sheet'!$C$40</f>
        <v>May 9, 2016</v>
      </c>
      <c r="G69" s="1714" t="str">
        <f>'Data Sheet'!$C$38</f>
        <v>December 31, 2015</v>
      </c>
      <c r="H69" s="1569"/>
      <c r="I69" s="1569"/>
      <c r="J69" s="1569"/>
    </row>
    <row r="70" spans="1:10">
      <c r="A70" s="1543"/>
      <c r="B70" s="1700"/>
      <c r="C70" s="1700"/>
      <c r="D70" s="1700"/>
      <c r="E70" s="1700"/>
      <c r="F70" s="2170"/>
      <c r="G70" s="1910"/>
      <c r="H70" s="1569"/>
      <c r="I70" s="1569"/>
      <c r="J70" s="1569"/>
    </row>
    <row r="71" spans="1:10" ht="15.75">
      <c r="A71" s="1587" t="s">
        <v>532</v>
      </c>
      <c r="B71" s="1584"/>
      <c r="C71" s="1584"/>
      <c r="D71" s="1584"/>
      <c r="E71" s="1584"/>
      <c r="F71" s="1584"/>
      <c r="G71" s="2008"/>
      <c r="H71" s="1569"/>
      <c r="I71" s="1569"/>
      <c r="J71" s="1569"/>
    </row>
    <row r="72" spans="1:10">
      <c r="A72" s="2033"/>
      <c r="B72" s="1584"/>
      <c r="C72" s="1584"/>
      <c r="D72" s="1584"/>
      <c r="E72" s="1584"/>
      <c r="F72" s="1584"/>
      <c r="G72" s="2008"/>
      <c r="H72" s="1569"/>
      <c r="I72" s="1569"/>
      <c r="J72" s="1569"/>
    </row>
    <row r="73" spans="1:10">
      <c r="A73" s="1919"/>
      <c r="B73" s="1920"/>
      <c r="C73" s="1920"/>
      <c r="D73" s="1920"/>
      <c r="E73" s="2171" t="s">
        <v>537</v>
      </c>
      <c r="F73" s="1826"/>
      <c r="G73" s="2172"/>
      <c r="H73" s="1569"/>
      <c r="I73" s="1569"/>
      <c r="J73" s="1569"/>
    </row>
    <row r="74" spans="1:10">
      <c r="A74" s="1575"/>
      <c r="B74" s="1840" t="s">
        <v>538</v>
      </c>
      <c r="C74" s="3121"/>
      <c r="D74" s="1821"/>
      <c r="E74" s="1840" t="s">
        <v>173</v>
      </c>
      <c r="F74" s="1821"/>
      <c r="G74" s="1922" t="s">
        <v>1792</v>
      </c>
      <c r="H74" s="1569"/>
      <c r="I74" s="1569"/>
      <c r="J74" s="1569"/>
    </row>
    <row r="75" spans="1:10">
      <c r="A75" s="1575" t="s">
        <v>1688</v>
      </c>
      <c r="B75" s="1840" t="s">
        <v>539</v>
      </c>
      <c r="C75" s="3121"/>
      <c r="D75" s="1840" t="s">
        <v>540</v>
      </c>
      <c r="E75" s="1840" t="s">
        <v>522</v>
      </c>
      <c r="F75" s="1840" t="s">
        <v>1796</v>
      </c>
      <c r="G75" s="1922" t="s">
        <v>2473</v>
      </c>
      <c r="H75" s="1569"/>
      <c r="I75" s="1569"/>
      <c r="J75" s="1569"/>
    </row>
    <row r="76" spans="1:10">
      <c r="A76" s="1923" t="s">
        <v>1691</v>
      </c>
      <c r="B76" s="1924" t="s">
        <v>2952</v>
      </c>
      <c r="C76" s="3122"/>
      <c r="D76" s="1924" t="s">
        <v>2953</v>
      </c>
      <c r="E76" s="1924" t="s">
        <v>2954</v>
      </c>
      <c r="F76" s="1924" t="s">
        <v>541</v>
      </c>
      <c r="G76" s="1925" t="s">
        <v>542</v>
      </c>
      <c r="H76" s="1569"/>
      <c r="I76" s="1569"/>
      <c r="J76" s="1569"/>
    </row>
    <row r="77" spans="1:10">
      <c r="A77" s="1575">
        <v>1</v>
      </c>
      <c r="B77" s="1821"/>
      <c r="C77" s="1821"/>
      <c r="D77" s="2140"/>
      <c r="E77" s="2140"/>
      <c r="F77" s="2140"/>
      <c r="G77" s="2000"/>
      <c r="H77" s="1569"/>
      <c r="I77" s="1569"/>
      <c r="J77" s="1569"/>
    </row>
    <row r="78" spans="1:10">
      <c r="A78" s="1575">
        <v>2</v>
      </c>
      <c r="B78" s="1821"/>
      <c r="C78" s="1821"/>
      <c r="D78" s="2031"/>
      <c r="E78" s="1821"/>
      <c r="F78" s="2031"/>
      <c r="G78" s="2001"/>
      <c r="H78" s="1569"/>
      <c r="I78" s="1569"/>
      <c r="J78" s="1569"/>
    </row>
    <row r="79" spans="1:10">
      <c r="A79" s="1575">
        <v>3</v>
      </c>
      <c r="B79" s="1821"/>
      <c r="C79" s="1821"/>
      <c r="D79" s="2031"/>
      <c r="E79" s="1821"/>
      <c r="F79" s="2031"/>
      <c r="G79" s="2001"/>
      <c r="H79" s="1569"/>
      <c r="I79" s="1569"/>
      <c r="J79" s="1569"/>
    </row>
    <row r="80" spans="1:10">
      <c r="A80" s="1575">
        <v>4</v>
      </c>
      <c r="B80" s="1821"/>
      <c r="C80" s="1821"/>
      <c r="D80" s="2031"/>
      <c r="E80" s="1821"/>
      <c r="F80" s="2031"/>
      <c r="G80" s="2001"/>
      <c r="H80" s="1569"/>
      <c r="I80" s="1569"/>
      <c r="J80" s="1569"/>
    </row>
    <row r="81" spans="1:10">
      <c r="A81" s="1575">
        <v>5</v>
      </c>
      <c r="B81" s="1821"/>
      <c r="C81" s="1821"/>
      <c r="D81" s="2031"/>
      <c r="E81" s="1821"/>
      <c r="F81" s="2031"/>
      <c r="G81" s="2001"/>
      <c r="H81" s="1569"/>
      <c r="I81" s="1569"/>
      <c r="J81" s="1569"/>
    </row>
    <row r="82" spans="1:10">
      <c r="A82" s="1575">
        <v>6</v>
      </c>
      <c r="B82" s="1821"/>
      <c r="C82" s="1821"/>
      <c r="D82" s="2031"/>
      <c r="E82" s="1821"/>
      <c r="F82" s="2031"/>
      <c r="G82" s="2001"/>
      <c r="H82" s="1569"/>
      <c r="I82" s="1569"/>
      <c r="J82" s="1569"/>
    </row>
    <row r="83" spans="1:10">
      <c r="A83" s="1575">
        <v>7</v>
      </c>
      <c r="B83" s="1821"/>
      <c r="C83" s="1821"/>
      <c r="D83" s="2031"/>
      <c r="E83" s="1821"/>
      <c r="F83" s="2031"/>
      <c r="G83" s="2001"/>
      <c r="H83" s="1569"/>
      <c r="I83" s="1569"/>
      <c r="J83" s="1569"/>
    </row>
    <row r="84" spans="1:10">
      <c r="A84" s="1575">
        <v>8</v>
      </c>
      <c r="B84" s="1821"/>
      <c r="C84" s="1821"/>
      <c r="D84" s="2031"/>
      <c r="E84" s="1821"/>
      <c r="F84" s="2031"/>
      <c r="G84" s="2001"/>
      <c r="H84" s="1569"/>
      <c r="I84" s="1569"/>
      <c r="J84" s="1569"/>
    </row>
    <row r="85" spans="1:10">
      <c r="A85" s="1575">
        <v>9</v>
      </c>
      <c r="B85" s="1821"/>
      <c r="C85" s="1821"/>
      <c r="D85" s="2031"/>
      <c r="E85" s="1821"/>
      <c r="F85" s="2031"/>
      <c r="G85" s="2001"/>
      <c r="H85" s="1569"/>
      <c r="I85" s="1569"/>
      <c r="J85" s="1569"/>
    </row>
    <row r="86" spans="1:10">
      <c r="A86" s="1575">
        <v>10</v>
      </c>
      <c r="B86" s="1821"/>
      <c r="C86" s="1821"/>
      <c r="D86" s="2031"/>
      <c r="E86" s="1821"/>
      <c r="F86" s="2119"/>
      <c r="G86" s="2001"/>
      <c r="H86" s="1569"/>
      <c r="I86" s="1569"/>
      <c r="J86" s="1569"/>
    </row>
    <row r="87" spans="1:10">
      <c r="A87" s="1575">
        <v>11</v>
      </c>
      <c r="B87" s="1821"/>
      <c r="C87" s="1821"/>
      <c r="D87" s="2031"/>
      <c r="E87" s="1821"/>
      <c r="F87" s="2031"/>
      <c r="G87" s="2001"/>
      <c r="H87" s="1569"/>
      <c r="I87" s="1569"/>
      <c r="J87" s="1569"/>
    </row>
    <row r="88" spans="1:10">
      <c r="A88" s="1575">
        <v>12</v>
      </c>
      <c r="B88" s="1821"/>
      <c r="C88" s="1821"/>
      <c r="D88" s="2031"/>
      <c r="E88" s="1821"/>
      <c r="F88" s="2031"/>
      <c r="G88" s="2001"/>
      <c r="H88" s="1569"/>
      <c r="I88" s="1569"/>
      <c r="J88" s="1569"/>
    </row>
    <row r="89" spans="1:10">
      <c r="A89" s="1575">
        <v>13</v>
      </c>
      <c r="B89" s="1821"/>
      <c r="C89" s="1821"/>
      <c r="D89" s="2031"/>
      <c r="E89" s="1821"/>
      <c r="F89" s="2031"/>
      <c r="G89" s="2001"/>
      <c r="H89" s="1569"/>
      <c r="I89" s="1569"/>
      <c r="J89" s="1569"/>
    </row>
    <row r="90" spans="1:10">
      <c r="A90" s="1575">
        <v>14</v>
      </c>
      <c r="B90" s="1821"/>
      <c r="C90" s="1821"/>
      <c r="D90" s="2031"/>
      <c r="E90" s="1821"/>
      <c r="F90" s="2031"/>
      <c r="G90" s="2001"/>
      <c r="H90" s="1569"/>
      <c r="I90" s="1569"/>
      <c r="J90" s="1569"/>
    </row>
    <row r="91" spans="1:10">
      <c r="A91" s="1575">
        <v>15</v>
      </c>
      <c r="B91" s="1821"/>
      <c r="C91" s="1821"/>
      <c r="D91" s="2031"/>
      <c r="E91" s="1821"/>
      <c r="F91" s="2031"/>
      <c r="G91" s="2001"/>
      <c r="H91" s="1569"/>
      <c r="I91" s="1569"/>
      <c r="J91" s="1569"/>
    </row>
    <row r="92" spans="1:10">
      <c r="A92" s="1575">
        <v>16</v>
      </c>
      <c r="B92" s="1821"/>
      <c r="C92" s="1821"/>
      <c r="D92" s="2031"/>
      <c r="E92" s="1821"/>
      <c r="F92" s="2031"/>
      <c r="G92" s="2001"/>
    </row>
    <row r="93" spans="1:10">
      <c r="A93" s="1575">
        <v>17</v>
      </c>
      <c r="B93" s="1821"/>
      <c r="C93" s="1821"/>
      <c r="D93" s="2031"/>
      <c r="E93" s="1821"/>
      <c r="F93" s="2031"/>
      <c r="G93" s="2001"/>
    </row>
    <row r="94" spans="1:10">
      <c r="A94" s="1575">
        <v>18</v>
      </c>
      <c r="B94" s="1821"/>
      <c r="C94" s="1821"/>
      <c r="D94" s="2031"/>
      <c r="E94" s="1821"/>
      <c r="F94" s="2031"/>
      <c r="G94" s="2001"/>
    </row>
    <row r="95" spans="1:10">
      <c r="A95" s="1575">
        <v>19</v>
      </c>
      <c r="B95" s="1821"/>
      <c r="C95" s="1821"/>
      <c r="D95" s="2031"/>
      <c r="E95" s="1821"/>
      <c r="F95" s="2031"/>
      <c r="G95" s="2001"/>
    </row>
    <row r="96" spans="1:10">
      <c r="A96" s="1575">
        <v>20</v>
      </c>
      <c r="B96" s="1821"/>
      <c r="C96" s="1821"/>
      <c r="D96" s="2031"/>
      <c r="E96" s="1821"/>
      <c r="F96" s="2031"/>
      <c r="G96" s="2001"/>
    </row>
    <row r="97" spans="1:7">
      <c r="A97" s="1575">
        <v>21</v>
      </c>
      <c r="B97" s="1821"/>
      <c r="C97" s="1821"/>
      <c r="D97" s="2031"/>
      <c r="E97" s="1821"/>
      <c r="F97" s="2031"/>
      <c r="G97" s="2001"/>
    </row>
    <row r="98" spans="1:7">
      <c r="A98" s="1575">
        <v>22</v>
      </c>
      <c r="B98" s="1821"/>
      <c r="C98" s="1821"/>
      <c r="D98" s="2031"/>
      <c r="E98" s="1821"/>
      <c r="F98" s="2031"/>
      <c r="G98" s="2001"/>
    </row>
    <row r="99" spans="1:7">
      <c r="A99" s="1575">
        <v>23</v>
      </c>
      <c r="B99" s="1821"/>
      <c r="C99" s="1821"/>
      <c r="D99" s="2031"/>
      <c r="E99" s="1821"/>
      <c r="F99" s="2031"/>
      <c r="G99" s="2001"/>
    </row>
    <row r="100" spans="1:7">
      <c r="A100" s="1575">
        <v>24</v>
      </c>
      <c r="B100" s="1821"/>
      <c r="C100" s="1821"/>
      <c r="D100" s="2031"/>
      <c r="E100" s="1821"/>
      <c r="F100" s="2031"/>
      <c r="G100" s="2001"/>
    </row>
    <row r="101" spans="1:7">
      <c r="A101" s="1575">
        <v>25</v>
      </c>
      <c r="B101" s="1821"/>
      <c r="C101" s="1821"/>
      <c r="D101" s="2031"/>
      <c r="E101" s="1821"/>
      <c r="F101" s="2031"/>
      <c r="G101" s="2001"/>
    </row>
    <row r="102" spans="1:7">
      <c r="A102" s="1575">
        <v>26</v>
      </c>
      <c r="B102" s="1821"/>
      <c r="C102" s="1821"/>
      <c r="D102" s="2031"/>
      <c r="E102" s="1821"/>
      <c r="F102" s="2031"/>
      <c r="G102" s="2001"/>
    </row>
    <row r="103" spans="1:7">
      <c r="A103" s="1575">
        <v>27</v>
      </c>
      <c r="B103" s="1821"/>
      <c r="C103" s="1821"/>
      <c r="D103" s="2031"/>
      <c r="E103" s="1821"/>
      <c r="F103" s="2031"/>
      <c r="G103" s="2001"/>
    </row>
    <row r="104" spans="1:7">
      <c r="A104" s="1575">
        <v>28</v>
      </c>
      <c r="B104" s="1821"/>
      <c r="C104" s="1821"/>
      <c r="D104" s="2031"/>
      <c r="E104" s="1821"/>
      <c r="F104" s="2031"/>
      <c r="G104" s="2001"/>
    </row>
    <row r="105" spans="1:7">
      <c r="A105" s="1575">
        <v>29</v>
      </c>
      <c r="B105" s="1821"/>
      <c r="C105" s="1821"/>
      <c r="D105" s="2031"/>
      <c r="E105" s="1821"/>
      <c r="F105" s="2031"/>
      <c r="G105" s="2001"/>
    </row>
    <row r="106" spans="1:7">
      <c r="A106" s="1575">
        <v>30</v>
      </c>
      <c r="B106" s="1821"/>
      <c r="C106" s="1821"/>
      <c r="D106" s="2031"/>
      <c r="E106" s="1821"/>
      <c r="F106" s="2031"/>
      <c r="G106" s="2001"/>
    </row>
    <row r="107" spans="1:7">
      <c r="A107" s="1575">
        <v>31</v>
      </c>
      <c r="B107" s="1821"/>
      <c r="C107" s="1821"/>
      <c r="D107" s="2031"/>
      <c r="E107" s="1821"/>
      <c r="F107" s="2119"/>
      <c r="G107" s="2001"/>
    </row>
    <row r="108" spans="1:7">
      <c r="A108" s="1575">
        <v>32</v>
      </c>
      <c r="B108" s="1821"/>
      <c r="C108" s="1821"/>
      <c r="D108" s="2031"/>
      <c r="E108" s="1821"/>
      <c r="F108" s="2119"/>
      <c r="G108" s="2001"/>
    </row>
    <row r="109" spans="1:7">
      <c r="A109" s="1575">
        <v>33</v>
      </c>
      <c r="B109" s="1821"/>
      <c r="C109" s="1821"/>
      <c r="D109" s="2031"/>
      <c r="E109" s="1821"/>
      <c r="F109" s="2119"/>
      <c r="G109" s="2001"/>
    </row>
    <row r="110" spans="1:7">
      <c r="A110" s="1575">
        <v>34</v>
      </c>
      <c r="B110" s="1821"/>
      <c r="C110" s="1821"/>
      <c r="D110" s="2031"/>
      <c r="E110" s="1821"/>
      <c r="F110" s="2119"/>
      <c r="G110" s="2001"/>
    </row>
    <row r="111" spans="1:7">
      <c r="A111" s="1575">
        <v>35</v>
      </c>
      <c r="B111" s="1821"/>
      <c r="C111" s="1821"/>
      <c r="D111" s="2031"/>
      <c r="E111" s="1821"/>
      <c r="F111" s="2119"/>
      <c r="G111" s="2001"/>
    </row>
    <row r="112" spans="1:7">
      <c r="A112" s="1575">
        <v>36</v>
      </c>
      <c r="B112" s="1821"/>
      <c r="C112" s="1821"/>
      <c r="D112" s="2031"/>
      <c r="E112" s="1821"/>
      <c r="F112" s="2119"/>
      <c r="G112" s="2001"/>
    </row>
    <row r="113" spans="1:7">
      <c r="A113" s="1575">
        <v>37</v>
      </c>
      <c r="B113" s="1821"/>
      <c r="C113" s="1821"/>
      <c r="D113" s="2031"/>
      <c r="E113" s="1821"/>
      <c r="F113" s="2119"/>
      <c r="G113" s="2001"/>
    </row>
    <row r="114" spans="1:7">
      <c r="A114" s="1575">
        <v>38</v>
      </c>
      <c r="B114" s="1821"/>
      <c r="C114" s="1821"/>
      <c r="D114" s="2031"/>
      <c r="E114" s="1821"/>
      <c r="F114" s="2119"/>
      <c r="G114" s="2001"/>
    </row>
    <row r="115" spans="1:7">
      <c r="A115" s="1575">
        <v>39</v>
      </c>
      <c r="B115" s="1821"/>
      <c r="C115" s="1821"/>
      <c r="D115" s="2031"/>
      <c r="E115" s="1821"/>
      <c r="F115" s="2119"/>
      <c r="G115" s="2001"/>
    </row>
    <row r="116" spans="1:7">
      <c r="A116" s="1575">
        <v>40</v>
      </c>
      <c r="B116" s="1821"/>
      <c r="C116" s="1821"/>
      <c r="D116" s="2031"/>
      <c r="E116" s="1821"/>
      <c r="F116" s="2119"/>
      <c r="G116" s="2001"/>
    </row>
    <row r="117" spans="1:7">
      <c r="A117" s="1575">
        <v>41</v>
      </c>
      <c r="B117" s="1821"/>
      <c r="C117" s="1821"/>
      <c r="D117" s="2031"/>
      <c r="E117" s="1821"/>
      <c r="F117" s="2119"/>
      <c r="G117" s="2001"/>
    </row>
    <row r="118" spans="1:7">
      <c r="A118" s="1575">
        <v>42</v>
      </c>
      <c r="B118" s="1821"/>
      <c r="C118" s="1821"/>
      <c r="D118" s="2031"/>
      <c r="E118" s="1821"/>
      <c r="F118" s="2119"/>
      <c r="G118" s="2001"/>
    </row>
    <row r="119" spans="1:7">
      <c r="A119" s="1575">
        <v>43</v>
      </c>
      <c r="B119" s="1821"/>
      <c r="C119" s="1821"/>
      <c r="D119" s="2031"/>
      <c r="E119" s="1821"/>
      <c r="F119" s="2119"/>
      <c r="G119" s="2001"/>
    </row>
    <row r="120" spans="1:7" ht="15.75" thickBot="1">
      <c r="A120" s="2168">
        <v>44</v>
      </c>
      <c r="B120" s="1963" t="s">
        <v>169</v>
      </c>
      <c r="C120" s="1963"/>
      <c r="D120" s="1990">
        <f>SUM(D77:D119)</f>
        <v>0</v>
      </c>
      <c r="E120" s="2169" t="s">
        <v>1748</v>
      </c>
      <c r="F120" s="1990">
        <f>SUM(F77:F119)</f>
        <v>0</v>
      </c>
      <c r="G120" s="1991">
        <f>SUM(G77:G119)</f>
        <v>0</v>
      </c>
    </row>
    <row r="121" spans="1:7">
      <c r="A121" s="1569"/>
      <c r="B121" s="1569" t="s">
        <v>1748</v>
      </c>
      <c r="C121" s="1569"/>
      <c r="D121" s="1569" t="s">
        <v>1748</v>
      </c>
      <c r="E121" s="1569"/>
      <c r="F121" s="1569"/>
      <c r="G121" s="1569"/>
    </row>
    <row r="122" spans="1:7">
      <c r="A122" s="2496" t="s">
        <v>4602</v>
      </c>
      <c r="B122" s="2496"/>
      <c r="C122" s="2496"/>
      <c r="D122" s="1569"/>
      <c r="E122" s="1569"/>
      <c r="F122" s="1569"/>
      <c r="G122" s="1569"/>
    </row>
    <row r="123" spans="1:7">
      <c r="A123" s="1584" t="s">
        <v>546</v>
      </c>
      <c r="B123" s="1584"/>
      <c r="C123" s="1584"/>
      <c r="D123" s="1584"/>
      <c r="E123" s="1584"/>
      <c r="F123" s="1584"/>
      <c r="G123" s="1584"/>
    </row>
    <row r="124" spans="1:7" ht="15.75" thickBot="1">
      <c r="A124" s="1569" t="str">
        <f>'Data Sheet'!$C$25</f>
        <v xml:space="preserve">Niagara Mohawk Power Corporation </v>
      </c>
      <c r="B124" s="1569"/>
      <c r="C124" s="1569"/>
      <c r="D124" s="1569"/>
      <c r="E124" s="1569"/>
      <c r="F124" s="2006" t="str">
        <f>'Data Sheet'!$C$40</f>
        <v>May 9, 2016</v>
      </c>
      <c r="G124" s="1714" t="str">
        <f>'Data Sheet'!$C$38</f>
        <v>December 31, 2015</v>
      </c>
    </row>
    <row r="125" spans="1:7">
      <c r="A125" s="1543"/>
      <c r="B125" s="1700"/>
      <c r="C125" s="1700"/>
      <c r="D125" s="1700"/>
      <c r="E125" s="1700"/>
      <c r="F125" s="2170"/>
      <c r="G125" s="1910"/>
    </row>
    <row r="126" spans="1:7" ht="15.75">
      <c r="A126" s="1587" t="s">
        <v>532</v>
      </c>
      <c r="B126" s="1584"/>
      <c r="C126" s="1584"/>
      <c r="D126" s="1584"/>
      <c r="E126" s="1584"/>
      <c r="F126" s="1584"/>
      <c r="G126" s="2008"/>
    </row>
    <row r="127" spans="1:7">
      <c r="A127" s="2033"/>
      <c r="B127" s="1584"/>
      <c r="C127" s="1584"/>
      <c r="D127" s="1584"/>
      <c r="E127" s="1584"/>
      <c r="F127" s="1584"/>
      <c r="G127" s="2008"/>
    </row>
    <row r="128" spans="1:7" ht="18.399999999999999" customHeight="1">
      <c r="A128" s="1919"/>
      <c r="B128" s="1920"/>
      <c r="C128" s="1920"/>
      <c r="D128" s="1920"/>
      <c r="E128" s="2171" t="s">
        <v>537</v>
      </c>
      <c r="F128" s="1826"/>
      <c r="G128" s="2172"/>
    </row>
    <row r="129" spans="1:7" ht="18.399999999999999" customHeight="1">
      <c r="A129" s="1575"/>
      <c r="B129" s="1840" t="s">
        <v>538</v>
      </c>
      <c r="C129" s="3121"/>
      <c r="D129" s="1821"/>
      <c r="E129" s="1840" t="s">
        <v>173</v>
      </c>
      <c r="F129" s="1821"/>
      <c r="G129" s="1922" t="s">
        <v>1792</v>
      </c>
    </row>
    <row r="130" spans="1:7" ht="18.399999999999999" customHeight="1">
      <c r="A130" s="1575" t="s">
        <v>1688</v>
      </c>
      <c r="B130" s="1840" t="s">
        <v>539</v>
      </c>
      <c r="C130" s="3121"/>
      <c r="D130" s="1840" t="s">
        <v>540</v>
      </c>
      <c r="E130" s="1840" t="s">
        <v>522</v>
      </c>
      <c r="F130" s="1840" t="s">
        <v>1796</v>
      </c>
      <c r="G130" s="1922" t="s">
        <v>2473</v>
      </c>
    </row>
    <row r="131" spans="1:7" ht="18.399999999999999" customHeight="1">
      <c r="A131" s="1923" t="s">
        <v>1691</v>
      </c>
      <c r="B131" s="1924" t="s">
        <v>2952</v>
      </c>
      <c r="C131" s="3122"/>
      <c r="D131" s="1924" t="s">
        <v>2953</v>
      </c>
      <c r="E131" s="1924" t="s">
        <v>2954</v>
      </c>
      <c r="F131" s="1924" t="s">
        <v>541</v>
      </c>
      <c r="G131" s="1925" t="s">
        <v>542</v>
      </c>
    </row>
    <row r="132" spans="1:7" ht="18.399999999999999" customHeight="1">
      <c r="A132" s="1575">
        <v>1</v>
      </c>
      <c r="B132" s="1821"/>
      <c r="C132" s="1821"/>
      <c r="D132" s="2140"/>
      <c r="E132" s="2140"/>
      <c r="F132" s="2140"/>
      <c r="G132" s="2000"/>
    </row>
    <row r="133" spans="1:7" ht="18.399999999999999" customHeight="1">
      <c r="A133" s="1575">
        <v>2</v>
      </c>
      <c r="B133" s="1821"/>
      <c r="C133" s="1821"/>
      <c r="D133" s="2031"/>
      <c r="E133" s="1821"/>
      <c r="F133" s="2031"/>
      <c r="G133" s="2001"/>
    </row>
    <row r="134" spans="1:7" ht="18.399999999999999" customHeight="1">
      <c r="A134" s="1575">
        <v>3</v>
      </c>
      <c r="B134" s="1821"/>
      <c r="C134" s="1821"/>
      <c r="D134" s="2031"/>
      <c r="E134" s="1821"/>
      <c r="F134" s="2031"/>
      <c r="G134" s="2001"/>
    </row>
    <row r="135" spans="1:7" ht="18.399999999999999" customHeight="1">
      <c r="A135" s="1575">
        <v>4</v>
      </c>
      <c r="B135" s="1821"/>
      <c r="C135" s="1821"/>
      <c r="D135" s="2031"/>
      <c r="E135" s="1821"/>
      <c r="F135" s="2031"/>
      <c r="G135" s="2001"/>
    </row>
    <row r="136" spans="1:7" ht="18.399999999999999" customHeight="1">
      <c r="A136" s="1575">
        <v>5</v>
      </c>
      <c r="B136" s="1821"/>
      <c r="C136" s="1821"/>
      <c r="D136" s="2031"/>
      <c r="E136" s="1821"/>
      <c r="F136" s="2031"/>
      <c r="G136" s="2001"/>
    </row>
    <row r="137" spans="1:7" ht="18.399999999999999" customHeight="1">
      <c r="A137" s="1575">
        <v>6</v>
      </c>
      <c r="B137" s="1821"/>
      <c r="C137" s="1821"/>
      <c r="D137" s="2031"/>
      <c r="E137" s="1821"/>
      <c r="F137" s="2031"/>
      <c r="G137" s="2001"/>
    </row>
    <row r="138" spans="1:7" ht="18.399999999999999" customHeight="1">
      <c r="A138" s="1575">
        <v>7</v>
      </c>
      <c r="B138" s="1821"/>
      <c r="C138" s="1821"/>
      <c r="D138" s="2031"/>
      <c r="E138" s="1821"/>
      <c r="F138" s="2031"/>
      <c r="G138" s="2001"/>
    </row>
    <row r="139" spans="1:7" ht="18.399999999999999" customHeight="1">
      <c r="A139" s="1575">
        <v>8</v>
      </c>
      <c r="B139" s="1821"/>
      <c r="C139" s="1821"/>
      <c r="D139" s="2031"/>
      <c r="E139" s="1821"/>
      <c r="F139" s="2031"/>
      <c r="G139" s="2001"/>
    </row>
    <row r="140" spans="1:7" ht="18.399999999999999" customHeight="1">
      <c r="A140" s="1575">
        <v>9</v>
      </c>
      <c r="B140" s="1821"/>
      <c r="C140" s="1821"/>
      <c r="D140" s="2031"/>
      <c r="E140" s="1821"/>
      <c r="F140" s="2031"/>
      <c r="G140" s="2001"/>
    </row>
    <row r="141" spans="1:7" ht="18.399999999999999" customHeight="1">
      <c r="A141" s="1575">
        <v>10</v>
      </c>
      <c r="B141" s="1821"/>
      <c r="C141" s="1821"/>
      <c r="D141" s="2031"/>
      <c r="E141" s="1821"/>
      <c r="F141" s="2119"/>
      <c r="G141" s="2001"/>
    </row>
    <row r="142" spans="1:7" ht="18.399999999999999" customHeight="1">
      <c r="A142" s="1575">
        <v>11</v>
      </c>
      <c r="B142" s="1821"/>
      <c r="C142" s="1821"/>
      <c r="D142" s="2031"/>
      <c r="E142" s="1821"/>
      <c r="F142" s="2031"/>
      <c r="G142" s="2001"/>
    </row>
    <row r="143" spans="1:7" ht="18.399999999999999" customHeight="1">
      <c r="A143" s="1575">
        <v>12</v>
      </c>
      <c r="B143" s="1821"/>
      <c r="C143" s="1821"/>
      <c r="D143" s="2031"/>
      <c r="E143" s="1821"/>
      <c r="F143" s="2031"/>
      <c r="G143" s="2001"/>
    </row>
    <row r="144" spans="1:7" ht="18.399999999999999" customHeight="1">
      <c r="A144" s="1575">
        <v>13</v>
      </c>
      <c r="B144" s="1821"/>
      <c r="C144" s="1821"/>
      <c r="D144" s="2031"/>
      <c r="E144" s="1821"/>
      <c r="F144" s="2031"/>
      <c r="G144" s="2001"/>
    </row>
    <row r="145" spans="1:7" ht="18.399999999999999" customHeight="1">
      <c r="A145" s="1575">
        <v>14</v>
      </c>
      <c r="B145" s="1821"/>
      <c r="C145" s="1821"/>
      <c r="D145" s="2031"/>
      <c r="E145" s="1821"/>
      <c r="F145" s="2031"/>
      <c r="G145" s="2001"/>
    </row>
    <row r="146" spans="1:7" ht="18.399999999999999" customHeight="1">
      <c r="A146" s="1575">
        <v>15</v>
      </c>
      <c r="B146" s="1821"/>
      <c r="C146" s="1821"/>
      <c r="D146" s="2031"/>
      <c r="E146" s="1821"/>
      <c r="F146" s="2031"/>
      <c r="G146" s="2001"/>
    </row>
    <row r="147" spans="1:7" ht="18.399999999999999" customHeight="1">
      <c r="A147" s="1575">
        <v>16</v>
      </c>
      <c r="B147" s="1821"/>
      <c r="C147" s="1821"/>
      <c r="D147" s="2031"/>
      <c r="E147" s="1821"/>
      <c r="F147" s="2031"/>
      <c r="G147" s="2001"/>
    </row>
    <row r="148" spans="1:7" ht="18.399999999999999" customHeight="1">
      <c r="A148" s="1575">
        <v>17</v>
      </c>
      <c r="B148" s="1821"/>
      <c r="C148" s="1821"/>
      <c r="D148" s="2031"/>
      <c r="E148" s="1821"/>
      <c r="F148" s="2031"/>
      <c r="G148" s="2001"/>
    </row>
    <row r="149" spans="1:7" ht="18.399999999999999" customHeight="1">
      <c r="A149" s="1575">
        <v>18</v>
      </c>
      <c r="B149" s="1821"/>
      <c r="C149" s="1821"/>
      <c r="D149" s="2031"/>
      <c r="E149" s="1821"/>
      <c r="F149" s="2031"/>
      <c r="G149" s="2001"/>
    </row>
    <row r="150" spans="1:7" ht="18.399999999999999" customHeight="1">
      <c r="A150" s="1575">
        <v>19</v>
      </c>
      <c r="B150" s="1821"/>
      <c r="C150" s="1821"/>
      <c r="D150" s="2031"/>
      <c r="E150" s="1821"/>
      <c r="F150" s="2031"/>
      <c r="G150" s="2001"/>
    </row>
    <row r="151" spans="1:7" ht="18.399999999999999" customHeight="1">
      <c r="A151" s="1575">
        <v>20</v>
      </c>
      <c r="B151" s="1821"/>
      <c r="C151" s="1821"/>
      <c r="D151" s="2031"/>
      <c r="E151" s="1821"/>
      <c r="F151" s="2031"/>
      <c r="G151" s="2001"/>
    </row>
    <row r="152" spans="1:7" ht="18.399999999999999" customHeight="1">
      <c r="A152" s="1575">
        <v>21</v>
      </c>
      <c r="B152" s="1821"/>
      <c r="C152" s="1821"/>
      <c r="D152" s="2031"/>
      <c r="E152" s="1821"/>
      <c r="F152" s="2031"/>
      <c r="G152" s="2001"/>
    </row>
    <row r="153" spans="1:7" ht="18.399999999999999" customHeight="1">
      <c r="A153" s="1575">
        <v>22</v>
      </c>
      <c r="B153" s="1821"/>
      <c r="C153" s="1821"/>
      <c r="D153" s="2031"/>
      <c r="E153" s="1821"/>
      <c r="F153" s="2031"/>
      <c r="G153" s="2001"/>
    </row>
    <row r="154" spans="1:7" ht="18.399999999999999" customHeight="1">
      <c r="A154" s="1575">
        <v>23</v>
      </c>
      <c r="B154" s="1821"/>
      <c r="C154" s="1821"/>
      <c r="D154" s="2031"/>
      <c r="E154" s="1821"/>
      <c r="F154" s="2031"/>
      <c r="G154" s="2001"/>
    </row>
    <row r="155" spans="1:7" ht="18.399999999999999" customHeight="1">
      <c r="A155" s="1575">
        <v>24</v>
      </c>
      <c r="B155" s="1821"/>
      <c r="C155" s="1821"/>
      <c r="D155" s="2031"/>
      <c r="E155" s="1821"/>
      <c r="F155" s="2031"/>
      <c r="G155" s="2001"/>
    </row>
    <row r="156" spans="1:7" ht="18.399999999999999" customHeight="1">
      <c r="A156" s="1575">
        <v>25</v>
      </c>
      <c r="B156" s="1821"/>
      <c r="C156" s="1821"/>
      <c r="D156" s="2031"/>
      <c r="E156" s="1821"/>
      <c r="F156" s="2031"/>
      <c r="G156" s="2001"/>
    </row>
    <row r="157" spans="1:7" ht="18.399999999999999" customHeight="1">
      <c r="A157" s="1575">
        <v>26</v>
      </c>
      <c r="B157" s="1821"/>
      <c r="C157" s="1821"/>
      <c r="D157" s="2031"/>
      <c r="E157" s="1821"/>
      <c r="F157" s="2031"/>
      <c r="G157" s="2001"/>
    </row>
    <row r="158" spans="1:7" ht="18.399999999999999" customHeight="1">
      <c r="A158" s="1575">
        <v>27</v>
      </c>
      <c r="B158" s="1821"/>
      <c r="C158" s="1821"/>
      <c r="D158" s="2031"/>
      <c r="E158" s="1821"/>
      <c r="F158" s="2031"/>
      <c r="G158" s="2001"/>
    </row>
    <row r="159" spans="1:7" ht="18.399999999999999" customHeight="1">
      <c r="A159" s="1575">
        <v>28</v>
      </c>
      <c r="B159" s="1821"/>
      <c r="C159" s="1821"/>
      <c r="D159" s="2031"/>
      <c r="E159" s="1821"/>
      <c r="F159" s="2031"/>
      <c r="G159" s="2001"/>
    </row>
    <row r="160" spans="1:7" ht="18.399999999999999" customHeight="1">
      <c r="A160" s="1575">
        <v>29</v>
      </c>
      <c r="B160" s="1821"/>
      <c r="C160" s="1821"/>
      <c r="D160" s="2031"/>
      <c r="E160" s="1821"/>
      <c r="F160" s="2031"/>
      <c r="G160" s="2001"/>
    </row>
    <row r="161" spans="1:7" ht="18.399999999999999" customHeight="1">
      <c r="A161" s="1575">
        <v>30</v>
      </c>
      <c r="B161" s="1821"/>
      <c r="C161" s="1821"/>
      <c r="D161" s="2031"/>
      <c r="E161" s="1821"/>
      <c r="F161" s="2031"/>
      <c r="G161" s="2001"/>
    </row>
    <row r="162" spans="1:7" ht="18.399999999999999" customHeight="1">
      <c r="A162" s="1575">
        <v>31</v>
      </c>
      <c r="B162" s="1821"/>
      <c r="C162" s="1821"/>
      <c r="D162" s="2031"/>
      <c r="E162" s="1821"/>
      <c r="F162" s="2119"/>
      <c r="G162" s="2001"/>
    </row>
    <row r="163" spans="1:7" ht="18.399999999999999" customHeight="1">
      <c r="A163" s="1575">
        <v>32</v>
      </c>
      <c r="B163" s="1821"/>
      <c r="C163" s="1821"/>
      <c r="D163" s="2031"/>
      <c r="E163" s="1821"/>
      <c r="F163" s="2119"/>
      <c r="G163" s="2001"/>
    </row>
    <row r="164" spans="1:7" ht="18.399999999999999" customHeight="1">
      <c r="A164" s="1575">
        <v>33</v>
      </c>
      <c r="B164" s="1821"/>
      <c r="C164" s="1821"/>
      <c r="D164" s="2031"/>
      <c r="E164" s="1821"/>
      <c r="F164" s="2119"/>
      <c r="G164" s="2001"/>
    </row>
    <row r="165" spans="1:7" ht="18.399999999999999" customHeight="1">
      <c r="A165" s="1575">
        <v>34</v>
      </c>
      <c r="B165" s="1821"/>
      <c r="C165" s="1821"/>
      <c r="D165" s="2031"/>
      <c r="E165" s="1821"/>
      <c r="F165" s="2119"/>
      <c r="G165" s="2001"/>
    </row>
    <row r="166" spans="1:7" ht="18.399999999999999" customHeight="1">
      <c r="A166" s="1575">
        <v>35</v>
      </c>
      <c r="B166" s="1821"/>
      <c r="C166" s="1821"/>
      <c r="D166" s="2031"/>
      <c r="E166" s="1821"/>
      <c r="F166" s="2119"/>
      <c r="G166" s="2001"/>
    </row>
    <row r="167" spans="1:7" ht="18.399999999999999" customHeight="1">
      <c r="A167" s="1575">
        <v>36</v>
      </c>
      <c r="B167" s="1821"/>
      <c r="C167" s="1821"/>
      <c r="D167" s="2031"/>
      <c r="E167" s="1821"/>
      <c r="F167" s="2119"/>
      <c r="G167" s="2001"/>
    </row>
    <row r="168" spans="1:7" ht="18.399999999999999" customHeight="1">
      <c r="A168" s="1575">
        <v>37</v>
      </c>
      <c r="B168" s="1821"/>
      <c r="C168" s="1821"/>
      <c r="D168" s="2031"/>
      <c r="E168" s="1821"/>
      <c r="F168" s="2119"/>
      <c r="G168" s="2001"/>
    </row>
    <row r="169" spans="1:7" ht="18.399999999999999" customHeight="1">
      <c r="A169" s="1575">
        <v>38</v>
      </c>
      <c r="B169" s="1821"/>
      <c r="C169" s="1821"/>
      <c r="D169" s="2031"/>
      <c r="E169" s="1821"/>
      <c r="F169" s="2119"/>
      <c r="G169" s="2001"/>
    </row>
    <row r="170" spans="1:7" ht="18.399999999999999" customHeight="1">
      <c r="A170" s="1575">
        <v>39</v>
      </c>
      <c r="B170" s="1821"/>
      <c r="C170" s="1821"/>
      <c r="D170" s="2031"/>
      <c r="E170" s="1821"/>
      <c r="F170" s="2119"/>
      <c r="G170" s="2001"/>
    </row>
    <row r="171" spans="1:7" ht="18.399999999999999" customHeight="1">
      <c r="A171" s="1575">
        <v>40</v>
      </c>
      <c r="B171" s="1821"/>
      <c r="C171" s="1821"/>
      <c r="D171" s="2031"/>
      <c r="E171" s="1821"/>
      <c r="F171" s="2119"/>
      <c r="G171" s="2001"/>
    </row>
    <row r="172" spans="1:7" ht="18.399999999999999" customHeight="1">
      <c r="A172" s="1575">
        <v>41</v>
      </c>
      <c r="B172" s="1821"/>
      <c r="C172" s="1821"/>
      <c r="D172" s="2031"/>
      <c r="E172" s="1821"/>
      <c r="F172" s="2119"/>
      <c r="G172" s="2001"/>
    </row>
    <row r="173" spans="1:7" ht="18.399999999999999" customHeight="1">
      <c r="A173" s="1575">
        <v>42</v>
      </c>
      <c r="B173" s="1821"/>
      <c r="C173" s="1821"/>
      <c r="D173" s="2031"/>
      <c r="E173" s="1821"/>
      <c r="F173" s="2119"/>
      <c r="G173" s="2001"/>
    </row>
    <row r="174" spans="1:7" ht="18.399999999999999" customHeight="1">
      <c r="A174" s="1575">
        <v>43</v>
      </c>
      <c r="B174" s="1821"/>
      <c r="C174" s="1821"/>
      <c r="D174" s="2031"/>
      <c r="E174" s="1821"/>
      <c r="F174" s="2119"/>
      <c r="G174" s="2001"/>
    </row>
    <row r="175" spans="1:7" ht="18.399999999999999" customHeight="1" thickBot="1">
      <c r="A175" s="2168">
        <v>44</v>
      </c>
      <c r="B175" s="1963" t="s">
        <v>169</v>
      </c>
      <c r="C175" s="1963"/>
      <c r="D175" s="1990">
        <f>SUM(D132:D174)</f>
        <v>0</v>
      </c>
      <c r="E175" s="2169" t="s">
        <v>1748</v>
      </c>
      <c r="F175" s="1990">
        <f>SUM(F132:F174)</f>
        <v>0</v>
      </c>
      <c r="G175" s="1991">
        <f>SUM(G132:G174)</f>
        <v>0</v>
      </c>
    </row>
    <row r="176" spans="1:7">
      <c r="A176" s="1569"/>
      <c r="B176" s="1569" t="s">
        <v>1748</v>
      </c>
      <c r="C176" s="1569"/>
      <c r="D176" s="1569" t="s">
        <v>1748</v>
      </c>
      <c r="E176" s="1569"/>
      <c r="F176" s="1569"/>
      <c r="G176" s="1569"/>
    </row>
    <row r="177" spans="1:7">
      <c r="A177" s="2496" t="s">
        <v>4602</v>
      </c>
      <c r="B177" s="2496"/>
      <c r="C177" s="2496"/>
      <c r="D177" s="1569"/>
      <c r="E177" s="1569"/>
      <c r="F177" s="1569"/>
      <c r="G177" s="1569"/>
    </row>
    <row r="178" spans="1:7">
      <c r="A178" s="1584" t="s">
        <v>547</v>
      </c>
      <c r="B178" s="1584"/>
      <c r="C178" s="1584"/>
      <c r="D178" s="1584"/>
      <c r="E178" s="1584"/>
      <c r="F178" s="1584"/>
      <c r="G178" s="1584"/>
    </row>
  </sheetData>
  <printOptions horizontalCentered="1" verticalCentered="1"/>
  <pageMargins left="0.5" right="0.5" top="0.5" bottom="0.5" header="0.5" footer="0.5"/>
  <pageSetup scale="58" orientation="portrait" horizontalDpi="300" verticalDpi="300" r:id="rId1"/>
  <headerFooter alignWithMargins="0"/>
  <rowBreaks count="1" manualBreakCount="1">
    <brk id="12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view="pageBreakPreview" topLeftCell="B130" colorId="22" zoomScale="80" zoomScaleNormal="100" zoomScaleSheetLayoutView="80" workbookViewId="0">
      <selection activeCell="H79" sqref="H79"/>
    </sheetView>
  </sheetViews>
  <sheetFormatPr defaultColWidth="9.6640625" defaultRowHeight="15"/>
  <cols>
    <col min="1" max="1" width="4.6640625" style="1546" customWidth="1"/>
    <col min="2" max="2" width="38.44140625" style="1546" customWidth="1"/>
    <col min="3" max="3" width="14.77734375" style="1546" customWidth="1"/>
    <col min="4" max="4" width="15" style="1546" customWidth="1"/>
    <col min="5" max="5" width="9.6640625" style="1546"/>
    <col min="6" max="6" width="14.88671875" style="1546" customWidth="1"/>
    <col min="7" max="7" width="17.88671875" style="1546" customWidth="1"/>
    <col min="8" max="16384" width="9.6640625" style="1546"/>
  </cols>
  <sheetData>
    <row r="1" spans="1:19" ht="16.149999999999999" customHeight="1">
      <c r="A1" s="1543" t="s">
        <v>1759</v>
      </c>
      <c r="B1" s="1700"/>
      <c r="C1" s="1911" t="s">
        <v>3222</v>
      </c>
      <c r="D1" s="1700"/>
      <c r="E1" s="1544"/>
      <c r="F1" s="1700" t="s">
        <v>1761</v>
      </c>
      <c r="G1" s="1972" t="s">
        <v>1762</v>
      </c>
      <c r="H1" s="1569"/>
      <c r="I1" s="1569"/>
      <c r="J1" s="1569"/>
      <c r="K1" s="1569"/>
      <c r="L1" s="1569"/>
      <c r="M1" s="1569"/>
      <c r="N1" s="1569"/>
      <c r="O1" s="1569"/>
      <c r="P1" s="1569"/>
      <c r="Q1" s="1569"/>
      <c r="R1" s="1569"/>
      <c r="S1" s="1569"/>
    </row>
    <row r="2" spans="1:19" ht="16.149999999999999" customHeight="1">
      <c r="A2" s="1547" t="str">
        <f>'Data Sheet'!$C$25</f>
        <v xml:space="preserve">Niagara Mohawk Power Corporation </v>
      </c>
      <c r="B2" s="1569"/>
      <c r="C2" s="1821" t="s">
        <v>5108</v>
      </c>
      <c r="D2" s="1569"/>
      <c r="E2" s="1548"/>
      <c r="F2" s="1569" t="s">
        <v>3240</v>
      </c>
      <c r="G2" s="1973"/>
      <c r="H2" s="1569"/>
      <c r="I2" s="1569"/>
      <c r="J2" s="1569"/>
      <c r="K2" s="1569"/>
      <c r="L2" s="1569"/>
      <c r="M2" s="1569"/>
      <c r="N2" s="1569"/>
      <c r="O2" s="1569"/>
      <c r="P2" s="1569"/>
      <c r="Q2" s="1569"/>
      <c r="R2" s="1569"/>
      <c r="S2" s="1569"/>
    </row>
    <row r="3" spans="1:19" ht="16.149999999999999" customHeight="1">
      <c r="A3" s="1550"/>
      <c r="B3" s="1714"/>
      <c r="C3" s="1913" t="s">
        <v>1120</v>
      </c>
      <c r="D3" s="1714"/>
      <c r="E3" s="1548"/>
      <c r="F3" s="3063" t="str">
        <f>'Data Sheet'!$C$40</f>
        <v>May 9, 2016</v>
      </c>
      <c r="G3" s="1912" t="str">
        <f>'Data Sheet'!$C$38</f>
        <v>December 31, 2015</v>
      </c>
      <c r="H3" s="1569"/>
      <c r="I3" s="1569"/>
      <c r="J3" s="1569"/>
      <c r="K3" s="1569"/>
      <c r="L3" s="1569"/>
      <c r="M3" s="1569"/>
      <c r="N3" s="1569"/>
      <c r="O3" s="1569"/>
      <c r="P3" s="1569"/>
      <c r="Q3" s="1569"/>
      <c r="R3" s="1569"/>
      <c r="S3" s="1569"/>
    </row>
    <row r="4" spans="1:19" ht="16.149999999999999" customHeight="1">
      <c r="A4" s="1915" t="s">
        <v>548</v>
      </c>
      <c r="B4" s="1826"/>
      <c r="C4" s="1826"/>
      <c r="D4" s="2017"/>
      <c r="E4" s="1826"/>
      <c r="F4" s="1826"/>
      <c r="G4" s="1827"/>
      <c r="H4" s="1569"/>
      <c r="I4" s="1569"/>
      <c r="J4" s="1569"/>
      <c r="K4" s="1569"/>
      <c r="L4" s="1569"/>
      <c r="M4" s="1569"/>
      <c r="N4" s="1569"/>
      <c r="O4" s="1569"/>
      <c r="P4" s="1569"/>
      <c r="Q4" s="1569"/>
      <c r="R4" s="1569"/>
      <c r="S4" s="1569"/>
    </row>
    <row r="5" spans="1:19" ht="16.149999999999999" customHeight="1">
      <c r="A5" s="1547"/>
      <c r="B5" s="1569"/>
      <c r="C5" s="1569"/>
      <c r="D5" s="1569"/>
      <c r="E5" s="1569"/>
      <c r="F5" s="1569"/>
      <c r="G5" s="1549"/>
      <c r="H5" s="1569"/>
      <c r="I5" s="1569"/>
      <c r="J5" s="1569"/>
      <c r="K5" s="1569"/>
      <c r="L5" s="1569"/>
      <c r="M5" s="1569"/>
      <c r="N5" s="1569"/>
      <c r="O5" s="1569"/>
      <c r="P5" s="1569"/>
      <c r="Q5" s="1569"/>
      <c r="R5" s="1569"/>
      <c r="S5" s="1569"/>
    </row>
    <row r="6" spans="1:19" ht="16.149999999999999" customHeight="1">
      <c r="A6" s="1547"/>
      <c r="B6" s="1569" t="s">
        <v>549</v>
      </c>
      <c r="C6" s="1569"/>
      <c r="D6" s="1569"/>
      <c r="E6" s="1569"/>
      <c r="F6" s="1569"/>
      <c r="G6" s="1549"/>
      <c r="H6" s="1569"/>
      <c r="I6" s="1569"/>
      <c r="J6" s="1569"/>
      <c r="K6" s="1569"/>
      <c r="L6" s="1569"/>
      <c r="M6" s="1569"/>
      <c r="N6" s="1569"/>
      <c r="O6" s="1569"/>
      <c r="P6" s="1569"/>
      <c r="Q6" s="1569"/>
      <c r="R6" s="1569"/>
      <c r="S6" s="1569"/>
    </row>
    <row r="7" spans="1:19" ht="16.149999999999999" customHeight="1">
      <c r="A7" s="1547"/>
      <c r="B7" s="1569" t="s">
        <v>550</v>
      </c>
      <c r="C7" s="1569"/>
      <c r="D7" s="1569"/>
      <c r="E7" s="1569"/>
      <c r="F7" s="1569"/>
      <c r="G7" s="1549"/>
      <c r="H7" s="1569"/>
      <c r="I7" s="1569"/>
      <c r="J7" s="1569"/>
      <c r="K7" s="1569"/>
      <c r="L7" s="1569"/>
      <c r="M7" s="1569"/>
      <c r="N7" s="1569"/>
      <c r="O7" s="1569"/>
      <c r="P7" s="1569"/>
      <c r="Q7" s="1569"/>
      <c r="R7" s="1569"/>
      <c r="S7" s="1569"/>
    </row>
    <row r="8" spans="1:19" ht="16.149999999999999" customHeight="1">
      <c r="A8" s="2495"/>
      <c r="B8" s="2496" t="s">
        <v>4621</v>
      </c>
      <c r="C8" s="2496"/>
      <c r="D8" s="2496"/>
      <c r="E8" s="2496"/>
      <c r="F8" s="2496"/>
      <c r="G8" s="2520"/>
      <c r="H8" s="1569"/>
      <c r="I8" s="1569"/>
      <c r="J8" s="1569"/>
      <c r="K8" s="1569"/>
      <c r="L8" s="1569"/>
      <c r="M8" s="1569"/>
      <c r="N8" s="1569"/>
      <c r="O8" s="1569"/>
      <c r="P8" s="1569"/>
      <c r="Q8" s="1569"/>
      <c r="R8" s="1569"/>
      <c r="S8" s="1569"/>
    </row>
    <row r="9" spans="1:19" ht="16.149999999999999" customHeight="1">
      <c r="A9" s="2495"/>
      <c r="B9" s="2496" t="s">
        <v>551</v>
      </c>
      <c r="C9" s="2496"/>
      <c r="D9" s="2496"/>
      <c r="E9" s="2496"/>
      <c r="F9" s="2496"/>
      <c r="G9" s="2520"/>
      <c r="H9" s="1569"/>
      <c r="I9" s="1569"/>
      <c r="J9" s="1569"/>
      <c r="K9" s="1569"/>
      <c r="L9" s="1569"/>
      <c r="M9" s="1569"/>
      <c r="N9" s="1569"/>
      <c r="O9" s="1569"/>
      <c r="P9" s="1569"/>
      <c r="Q9" s="1569"/>
      <c r="R9" s="1569"/>
      <c r="S9" s="1569"/>
    </row>
    <row r="10" spans="1:19" ht="16.149999999999999" customHeight="1">
      <c r="A10" s="1919"/>
      <c r="B10" s="1920"/>
      <c r="C10" s="1920"/>
      <c r="D10" s="1920"/>
      <c r="E10" s="2171" t="s">
        <v>552</v>
      </c>
      <c r="F10" s="1826"/>
      <c r="G10" s="1978"/>
      <c r="H10" s="1569"/>
      <c r="I10" s="1569"/>
      <c r="J10" s="1569"/>
      <c r="K10" s="1569"/>
      <c r="L10" s="1569"/>
      <c r="M10" s="1569"/>
      <c r="N10" s="1569"/>
      <c r="O10" s="1569"/>
      <c r="P10" s="1569"/>
      <c r="Q10" s="1569"/>
      <c r="R10" s="1569"/>
      <c r="S10" s="1569"/>
    </row>
    <row r="11" spans="1:19" ht="16.149999999999999" customHeight="1">
      <c r="A11" s="1575"/>
      <c r="B11" s="1821"/>
      <c r="C11" s="1840" t="s">
        <v>553</v>
      </c>
      <c r="D11" s="1821"/>
      <c r="E11" s="1840" t="s">
        <v>173</v>
      </c>
      <c r="F11" s="1821"/>
      <c r="G11" s="1922" t="s">
        <v>1792</v>
      </c>
      <c r="H11" s="1569"/>
      <c r="I11" s="1569"/>
      <c r="J11" s="1569"/>
      <c r="K11" s="1569"/>
      <c r="L11" s="1569"/>
      <c r="M11" s="1569"/>
      <c r="N11" s="1569"/>
      <c r="O11" s="1569"/>
      <c r="P11" s="1569"/>
      <c r="Q11" s="1569"/>
      <c r="R11" s="1569"/>
      <c r="S11" s="1569"/>
    </row>
    <row r="12" spans="1:19" ht="16.149999999999999" customHeight="1">
      <c r="A12" s="1575" t="s">
        <v>1688</v>
      </c>
      <c r="B12" s="1840" t="s">
        <v>554</v>
      </c>
      <c r="C12" s="1840" t="s">
        <v>555</v>
      </c>
      <c r="D12" s="1840" t="s">
        <v>540</v>
      </c>
      <c r="E12" s="1840" t="s">
        <v>522</v>
      </c>
      <c r="F12" s="1840" t="s">
        <v>1796</v>
      </c>
      <c r="G12" s="1922" t="s">
        <v>2473</v>
      </c>
      <c r="H12" s="1569"/>
      <c r="I12" s="1569"/>
      <c r="J12" s="1569"/>
      <c r="K12" s="1569"/>
      <c r="L12" s="1569"/>
      <c r="M12" s="1569"/>
      <c r="N12" s="1569"/>
      <c r="O12" s="1569"/>
      <c r="P12" s="1569"/>
      <c r="Q12" s="1569"/>
      <c r="R12" s="1569"/>
      <c r="S12" s="1569"/>
    </row>
    <row r="13" spans="1:19" ht="16.149999999999999" customHeight="1">
      <c r="A13" s="1923" t="s">
        <v>1691</v>
      </c>
      <c r="B13" s="1924" t="s">
        <v>2952</v>
      </c>
      <c r="C13" s="1924" t="s">
        <v>556</v>
      </c>
      <c r="D13" s="1924" t="s">
        <v>2954</v>
      </c>
      <c r="E13" s="1924" t="s">
        <v>2955</v>
      </c>
      <c r="F13" s="1924" t="s">
        <v>542</v>
      </c>
      <c r="G13" s="1925" t="s">
        <v>557</v>
      </c>
      <c r="H13" s="1569"/>
      <c r="I13" s="1569"/>
      <c r="J13" s="1569"/>
      <c r="K13" s="1569"/>
      <c r="L13" s="1569"/>
      <c r="M13" s="1569"/>
      <c r="N13" s="1569"/>
      <c r="O13" s="1569"/>
      <c r="P13" s="1569"/>
      <c r="Q13" s="1569"/>
      <c r="R13" s="1569"/>
      <c r="S13" s="1569"/>
    </row>
    <row r="14" spans="1:19">
      <c r="A14" s="1575">
        <v>1</v>
      </c>
      <c r="B14" s="2797" t="s">
        <v>5100</v>
      </c>
      <c r="C14" s="2925">
        <v>9585815</v>
      </c>
      <c r="D14" s="2925"/>
      <c r="E14" s="3170">
        <v>555</v>
      </c>
      <c r="F14" s="2925">
        <v>1533855</v>
      </c>
      <c r="G14" s="2000">
        <f t="shared" ref="G14:G26" si="0">C14+D14-F14</f>
        <v>8051960</v>
      </c>
      <c r="H14" s="1569"/>
      <c r="I14" s="1569"/>
      <c r="J14" s="1569"/>
      <c r="K14" s="1569"/>
      <c r="L14" s="1569"/>
      <c r="M14" s="1569"/>
      <c r="N14" s="1569"/>
      <c r="O14" s="1569"/>
      <c r="P14" s="1569"/>
      <c r="Q14" s="1569"/>
      <c r="R14" s="1569"/>
      <c r="S14" s="1569"/>
    </row>
    <row r="15" spans="1:19">
      <c r="A15" s="1575">
        <v>2</v>
      </c>
      <c r="B15" s="2797"/>
      <c r="C15" s="2794"/>
      <c r="D15" s="2794"/>
      <c r="E15" s="3137"/>
      <c r="F15" s="2794"/>
      <c r="G15" s="2001"/>
      <c r="H15" s="1569"/>
      <c r="I15" s="1569"/>
      <c r="J15" s="1569"/>
      <c r="K15" s="1569"/>
      <c r="L15" s="1569"/>
      <c r="M15" s="1569"/>
      <c r="N15" s="1569"/>
      <c r="O15" s="1569"/>
      <c r="P15" s="1569"/>
      <c r="Q15" s="1569"/>
      <c r="R15" s="1569"/>
      <c r="S15" s="1569"/>
    </row>
    <row r="16" spans="1:19">
      <c r="A16" s="1575">
        <v>3</v>
      </c>
      <c r="B16" s="2797" t="s">
        <v>5101</v>
      </c>
      <c r="C16" s="2794">
        <v>26980</v>
      </c>
      <c r="D16" s="2794">
        <v>17248250</v>
      </c>
      <c r="E16" s="3137" t="s">
        <v>5107</v>
      </c>
      <c r="F16" s="2794">
        <v>17273720</v>
      </c>
      <c r="G16" s="2001">
        <f t="shared" si="0"/>
        <v>1510</v>
      </c>
      <c r="H16" s="1569"/>
      <c r="I16" s="1569"/>
      <c r="J16" s="1569"/>
      <c r="K16" s="1569"/>
      <c r="L16" s="1569"/>
      <c r="M16" s="1569"/>
      <c r="N16" s="1569"/>
      <c r="O16" s="1569"/>
      <c r="P16" s="1569"/>
      <c r="Q16" s="1569"/>
      <c r="R16" s="1569"/>
      <c r="S16" s="1569"/>
    </row>
    <row r="17" spans="1:19">
      <c r="A17" s="1575">
        <v>4</v>
      </c>
      <c r="B17" s="2797"/>
      <c r="C17" s="2794"/>
      <c r="D17" s="2794"/>
      <c r="E17" s="3137"/>
      <c r="F17" s="2794"/>
      <c r="G17" s="2001"/>
      <c r="H17" s="1569"/>
      <c r="I17" s="1569"/>
      <c r="J17" s="1569"/>
      <c r="K17" s="1569"/>
      <c r="L17" s="1569"/>
      <c r="M17" s="1569"/>
      <c r="N17" s="1569"/>
      <c r="O17" s="1569"/>
      <c r="P17" s="1569"/>
      <c r="Q17" s="1569"/>
      <c r="R17" s="1569"/>
      <c r="S17" s="1569"/>
    </row>
    <row r="18" spans="1:19">
      <c r="A18" s="1575">
        <v>5</v>
      </c>
      <c r="B18" s="2797" t="s">
        <v>5102</v>
      </c>
      <c r="C18" s="2794">
        <v>8000000</v>
      </c>
      <c r="D18" s="2794"/>
      <c r="E18" s="3137">
        <v>143</v>
      </c>
      <c r="F18" s="2794">
        <v>8000000</v>
      </c>
      <c r="G18" s="2001">
        <f t="shared" si="0"/>
        <v>0</v>
      </c>
      <c r="H18" s="1569"/>
      <c r="I18" s="1569"/>
      <c r="J18" s="1569"/>
      <c r="K18" s="1569"/>
      <c r="L18" s="1569"/>
      <c r="M18" s="1569"/>
      <c r="N18" s="1569"/>
      <c r="O18" s="1569"/>
      <c r="P18" s="1569"/>
      <c r="Q18" s="1569"/>
      <c r="R18" s="1569"/>
      <c r="S18" s="1569"/>
    </row>
    <row r="19" spans="1:19">
      <c r="A19" s="1575">
        <v>6</v>
      </c>
      <c r="B19" s="2797"/>
      <c r="C19" s="2794"/>
      <c r="D19" s="2794"/>
      <c r="E19" s="3137"/>
      <c r="F19" s="2794"/>
      <c r="G19" s="2001"/>
      <c r="H19" s="1569"/>
      <c r="I19" s="1569"/>
      <c r="J19" s="1569"/>
      <c r="K19" s="1569"/>
      <c r="L19" s="1569"/>
      <c r="M19" s="1569"/>
      <c r="N19" s="1569"/>
      <c r="O19" s="1569"/>
      <c r="P19" s="1569"/>
      <c r="Q19" s="1569"/>
      <c r="R19" s="1569"/>
      <c r="S19" s="1569"/>
    </row>
    <row r="20" spans="1:19">
      <c r="A20" s="1575">
        <v>7</v>
      </c>
      <c r="B20" s="2797" t="s">
        <v>5103</v>
      </c>
      <c r="C20" s="2794"/>
      <c r="D20" s="2794">
        <v>118643</v>
      </c>
      <c r="E20" s="3137">
        <v>254</v>
      </c>
      <c r="F20" s="2794">
        <v>67888</v>
      </c>
      <c r="G20" s="2001">
        <f t="shared" si="0"/>
        <v>50755</v>
      </c>
      <c r="H20" s="1569"/>
      <c r="I20" s="1569"/>
      <c r="J20" s="1569"/>
      <c r="K20" s="1569"/>
      <c r="L20" s="1569"/>
      <c r="M20" s="1569"/>
      <c r="N20" s="1569"/>
      <c r="O20" s="1569"/>
      <c r="P20" s="1569"/>
      <c r="Q20" s="1569"/>
      <c r="R20" s="1569"/>
      <c r="S20" s="1569"/>
    </row>
    <row r="21" spans="1:19">
      <c r="A21" s="1575">
        <v>8</v>
      </c>
      <c r="B21" s="2797"/>
      <c r="C21" s="2794"/>
      <c r="D21" s="2794"/>
      <c r="E21" s="3137"/>
      <c r="F21" s="2794"/>
      <c r="G21" s="2001"/>
      <c r="H21" s="1569"/>
      <c r="I21" s="1569"/>
      <c r="J21" s="1569"/>
      <c r="K21" s="1569"/>
      <c r="L21" s="1569"/>
      <c r="M21" s="1569"/>
      <c r="N21" s="1569"/>
      <c r="O21" s="1569"/>
      <c r="P21" s="1569"/>
      <c r="Q21" s="1569"/>
      <c r="R21" s="1569"/>
      <c r="S21" s="1569"/>
    </row>
    <row r="22" spans="1:19">
      <c r="A22" s="1575">
        <v>9</v>
      </c>
      <c r="B22" s="2797" t="s">
        <v>5104</v>
      </c>
      <c r="C22" s="2794">
        <v>52800</v>
      </c>
      <c r="D22" s="2794"/>
      <c r="E22" s="3137">
        <v>930</v>
      </c>
      <c r="F22" s="2794">
        <v>52800</v>
      </c>
      <c r="G22" s="2001">
        <f t="shared" si="0"/>
        <v>0</v>
      </c>
      <c r="H22" s="1569"/>
      <c r="I22" s="1569"/>
      <c r="J22" s="1569"/>
      <c r="K22" s="1569"/>
      <c r="L22" s="1569"/>
      <c r="M22" s="1569"/>
      <c r="N22" s="1569"/>
      <c r="O22" s="1569"/>
      <c r="P22" s="1569"/>
      <c r="Q22" s="1569"/>
      <c r="R22" s="1569"/>
      <c r="S22" s="1569"/>
    </row>
    <row r="23" spans="1:19">
      <c r="A23" s="1575">
        <v>10</v>
      </c>
      <c r="B23" s="2793"/>
      <c r="C23" s="2794"/>
      <c r="D23" s="2794"/>
      <c r="E23" s="3137"/>
      <c r="F23" s="2794"/>
      <c r="G23" s="2001"/>
      <c r="H23" s="1569"/>
      <c r="I23" s="1569"/>
      <c r="J23" s="1569"/>
      <c r="K23" s="1569"/>
      <c r="L23" s="1569"/>
      <c r="M23" s="1569"/>
      <c r="N23" s="1569"/>
      <c r="O23" s="1569"/>
      <c r="P23" s="1569"/>
      <c r="Q23" s="1569"/>
      <c r="R23" s="1569"/>
      <c r="S23" s="1569"/>
    </row>
    <row r="24" spans="1:19">
      <c r="A24" s="1575">
        <v>11</v>
      </c>
      <c r="B24" s="2797" t="s">
        <v>5105</v>
      </c>
      <c r="C24" s="2794">
        <v>5323</v>
      </c>
      <c r="D24" s="2794"/>
      <c r="E24" s="3137" t="s">
        <v>5107</v>
      </c>
      <c r="F24" s="2794">
        <v>5323</v>
      </c>
      <c r="G24" s="2001">
        <f t="shared" si="0"/>
        <v>0</v>
      </c>
      <c r="H24" s="1569"/>
      <c r="I24" s="1569"/>
      <c r="J24" s="1569"/>
      <c r="K24" s="1569"/>
      <c r="L24" s="1569"/>
      <c r="M24" s="1569"/>
      <c r="N24" s="1569"/>
      <c r="O24" s="1569"/>
      <c r="P24" s="1569"/>
      <c r="Q24" s="1569"/>
      <c r="R24" s="1569"/>
      <c r="S24" s="1569"/>
    </row>
    <row r="25" spans="1:19">
      <c r="A25" s="1575">
        <v>12</v>
      </c>
      <c r="B25" s="2797"/>
      <c r="C25" s="2794"/>
      <c r="D25" s="2794"/>
      <c r="E25" s="3137"/>
      <c r="F25" s="2794"/>
      <c r="G25" s="2001"/>
      <c r="H25" s="1569"/>
      <c r="I25" s="1569"/>
      <c r="J25" s="1569"/>
      <c r="K25" s="1569"/>
      <c r="L25" s="1569"/>
      <c r="M25" s="1569"/>
      <c r="N25" s="1569"/>
      <c r="O25" s="1569"/>
      <c r="P25" s="1569"/>
      <c r="Q25" s="1569"/>
      <c r="R25" s="1569"/>
      <c r="S25" s="1569"/>
    </row>
    <row r="26" spans="1:19">
      <c r="A26" s="1575">
        <v>13</v>
      </c>
      <c r="B26" s="2797" t="s">
        <v>5106</v>
      </c>
      <c r="C26" s="2794">
        <v>324644505</v>
      </c>
      <c r="D26" s="2794">
        <v>88284083114</v>
      </c>
      <c r="E26" s="3137">
        <v>182</v>
      </c>
      <c r="F26" s="2794">
        <v>88356367792</v>
      </c>
      <c r="G26" s="2001">
        <f t="shared" si="0"/>
        <v>252359827</v>
      </c>
      <c r="H26" s="1569"/>
      <c r="I26" s="1569"/>
      <c r="J26" s="1569"/>
      <c r="K26" s="1569"/>
      <c r="L26" s="1569"/>
      <c r="M26" s="1569"/>
      <c r="N26" s="1569"/>
      <c r="O26" s="1569"/>
      <c r="P26" s="1569"/>
      <c r="Q26" s="1569"/>
      <c r="R26" s="1569"/>
      <c r="S26" s="1569"/>
    </row>
    <row r="27" spans="1:19">
      <c r="A27" s="1575">
        <v>14</v>
      </c>
      <c r="B27" s="2013"/>
      <c r="C27" s="2173"/>
      <c r="D27" s="2173"/>
      <c r="E27" s="2013"/>
      <c r="F27" s="2173"/>
      <c r="G27" s="2001"/>
      <c r="H27" s="1569"/>
      <c r="I27" s="1569"/>
      <c r="J27" s="1569"/>
      <c r="K27" s="1569"/>
      <c r="L27" s="1569"/>
      <c r="M27" s="1569"/>
      <c r="N27" s="1569"/>
      <c r="O27" s="1569"/>
      <c r="P27" s="1569"/>
      <c r="Q27" s="1569"/>
      <c r="R27" s="1569"/>
      <c r="S27" s="1569"/>
    </row>
    <row r="28" spans="1:19">
      <c r="A28" s="1575">
        <v>15</v>
      </c>
      <c r="B28" s="2013"/>
      <c r="C28" s="2173"/>
      <c r="D28" s="2173"/>
      <c r="E28" s="2013"/>
      <c r="F28" s="2173"/>
      <c r="G28" s="2001"/>
      <c r="H28" s="1569"/>
      <c r="I28" s="1569"/>
      <c r="J28" s="1569"/>
      <c r="K28" s="1569"/>
      <c r="L28" s="1569"/>
      <c r="M28" s="1569"/>
      <c r="N28" s="1569"/>
      <c r="O28" s="1569"/>
      <c r="P28" s="1569"/>
      <c r="Q28" s="1569"/>
      <c r="R28" s="1569"/>
      <c r="S28" s="1569"/>
    </row>
    <row r="29" spans="1:19">
      <c r="A29" s="1575">
        <v>16</v>
      </c>
      <c r="B29" s="2013"/>
      <c r="C29" s="2173"/>
      <c r="D29" s="2173"/>
      <c r="E29" s="2013"/>
      <c r="F29" s="2173"/>
      <c r="G29" s="2001"/>
      <c r="H29" s="1569"/>
      <c r="I29" s="1569"/>
      <c r="J29" s="1569"/>
      <c r="K29" s="1569"/>
      <c r="L29" s="1569"/>
      <c r="M29" s="1569"/>
      <c r="N29" s="1569"/>
      <c r="O29" s="1569"/>
      <c r="P29" s="1569"/>
      <c r="Q29" s="1569"/>
      <c r="R29" s="1569"/>
      <c r="S29" s="1569"/>
    </row>
    <row r="30" spans="1:19">
      <c r="A30" s="1575">
        <v>17</v>
      </c>
      <c r="B30" s="2013"/>
      <c r="C30" s="2173"/>
      <c r="D30" s="2173"/>
      <c r="E30" s="2013"/>
      <c r="F30" s="2173"/>
      <c r="G30" s="2001"/>
      <c r="H30" s="1569"/>
      <c r="I30" s="1569"/>
      <c r="J30" s="1569"/>
      <c r="K30" s="1569"/>
      <c r="L30" s="1569"/>
      <c r="M30" s="1569"/>
      <c r="N30" s="1569"/>
      <c r="O30" s="1569"/>
      <c r="P30" s="1569"/>
      <c r="Q30" s="1569"/>
      <c r="R30" s="1569"/>
      <c r="S30" s="1569"/>
    </row>
    <row r="31" spans="1:19">
      <c r="A31" s="1575">
        <v>18</v>
      </c>
      <c r="B31" s="2013"/>
      <c r="C31" s="2173"/>
      <c r="D31" s="2173"/>
      <c r="E31" s="2013"/>
      <c r="F31" s="2173"/>
      <c r="G31" s="2001"/>
      <c r="H31" s="1569"/>
      <c r="I31" s="1569"/>
      <c r="J31" s="1569"/>
      <c r="K31" s="1569"/>
      <c r="L31" s="1569"/>
      <c r="M31" s="1569"/>
      <c r="N31" s="1569"/>
      <c r="O31" s="1569"/>
      <c r="P31" s="1569"/>
      <c r="Q31" s="1569"/>
      <c r="R31" s="1569"/>
      <c r="S31" s="1569"/>
    </row>
    <row r="32" spans="1:19">
      <c r="A32" s="1575">
        <v>19</v>
      </c>
      <c r="B32" s="2013"/>
      <c r="C32" s="2173"/>
      <c r="D32" s="2173"/>
      <c r="E32" s="2013"/>
      <c r="F32" s="2173"/>
      <c r="G32" s="2001"/>
      <c r="H32" s="1569"/>
      <c r="I32" s="1569"/>
      <c r="J32" s="1569"/>
      <c r="K32" s="1569"/>
      <c r="L32" s="1569"/>
      <c r="M32" s="1569"/>
      <c r="N32" s="1569"/>
      <c r="O32" s="1569"/>
      <c r="P32" s="1569"/>
      <c r="Q32" s="1569"/>
      <c r="R32" s="1569"/>
      <c r="S32" s="1569"/>
    </row>
    <row r="33" spans="1:19">
      <c r="A33" s="1575">
        <v>20</v>
      </c>
      <c r="B33" s="2013"/>
      <c r="C33" s="2173"/>
      <c r="D33" s="2173"/>
      <c r="E33" s="2013"/>
      <c r="F33" s="2173"/>
      <c r="G33" s="2001"/>
      <c r="H33" s="1569"/>
      <c r="I33" s="1569"/>
      <c r="J33" s="1569"/>
      <c r="K33" s="1569"/>
      <c r="L33" s="1569"/>
      <c r="M33" s="1569"/>
      <c r="N33" s="1569"/>
      <c r="O33" s="1569"/>
      <c r="P33" s="1569"/>
      <c r="Q33" s="1569"/>
      <c r="R33" s="1569"/>
      <c r="S33" s="1569"/>
    </row>
    <row r="34" spans="1:19">
      <c r="A34" s="1575">
        <v>21</v>
      </c>
      <c r="B34" s="2013"/>
      <c r="C34" s="2173"/>
      <c r="D34" s="2173"/>
      <c r="E34" s="2013"/>
      <c r="F34" s="2173"/>
      <c r="G34" s="2001"/>
      <c r="H34" s="1569"/>
      <c r="I34" s="1569"/>
      <c r="J34" s="1569"/>
      <c r="K34" s="1569"/>
      <c r="L34" s="1569"/>
      <c r="M34" s="1569"/>
      <c r="N34" s="1569"/>
      <c r="O34" s="1569"/>
      <c r="P34" s="1569"/>
      <c r="Q34" s="1569"/>
      <c r="R34" s="1569"/>
      <c r="S34" s="1569"/>
    </row>
    <row r="35" spans="1:19">
      <c r="A35" s="1575">
        <v>22</v>
      </c>
      <c r="B35" s="2013"/>
      <c r="C35" s="2173"/>
      <c r="D35" s="2173"/>
      <c r="E35" s="2013"/>
      <c r="F35" s="2173"/>
      <c r="G35" s="2001"/>
      <c r="H35" s="1569"/>
      <c r="I35" s="1569"/>
      <c r="J35" s="1569"/>
      <c r="K35" s="1569"/>
      <c r="L35" s="1569"/>
      <c r="M35" s="1569"/>
      <c r="N35" s="1569"/>
      <c r="O35" s="1569"/>
      <c r="P35" s="1569"/>
      <c r="Q35" s="1569"/>
      <c r="R35" s="1569"/>
      <c r="S35" s="1569"/>
    </row>
    <row r="36" spans="1:19">
      <c r="A36" s="1575">
        <v>23</v>
      </c>
      <c r="B36" s="2013"/>
      <c r="C36" s="2173"/>
      <c r="D36" s="2173"/>
      <c r="E36" s="2013"/>
      <c r="F36" s="2173"/>
      <c r="G36" s="2001"/>
      <c r="H36" s="1569"/>
      <c r="I36" s="1569"/>
      <c r="J36" s="1569"/>
      <c r="K36" s="1569"/>
      <c r="L36" s="1569"/>
      <c r="M36" s="1569"/>
      <c r="N36" s="1569"/>
      <c r="O36" s="1569"/>
      <c r="P36" s="1569"/>
      <c r="Q36" s="1569"/>
      <c r="R36" s="1569"/>
      <c r="S36" s="1569"/>
    </row>
    <row r="37" spans="1:19">
      <c r="A37" s="1575">
        <v>24</v>
      </c>
      <c r="B37" s="2174"/>
      <c r="C37" s="2173"/>
      <c r="D37" s="2173"/>
      <c r="E37" s="2013"/>
      <c r="F37" s="2173"/>
      <c r="G37" s="2001"/>
      <c r="H37" s="1569"/>
      <c r="I37" s="1569"/>
      <c r="J37" s="1569"/>
      <c r="K37" s="1569"/>
      <c r="L37" s="1569"/>
      <c r="M37" s="1569"/>
      <c r="N37" s="1569"/>
      <c r="O37" s="1569"/>
      <c r="P37" s="1569"/>
      <c r="Q37" s="1569"/>
      <c r="R37" s="1569"/>
      <c r="S37" s="1569"/>
    </row>
    <row r="38" spans="1:19">
      <c r="A38" s="1575">
        <v>25</v>
      </c>
      <c r="B38" s="2174"/>
      <c r="C38" s="2173"/>
      <c r="D38" s="2173"/>
      <c r="E38" s="2013"/>
      <c r="F38" s="2173"/>
      <c r="G38" s="2001"/>
      <c r="H38" s="1569"/>
      <c r="I38" s="1569"/>
      <c r="J38" s="1569"/>
      <c r="K38" s="1569"/>
      <c r="L38" s="1569"/>
      <c r="M38" s="1569"/>
      <c r="N38" s="1569"/>
      <c r="O38" s="1569"/>
      <c r="P38" s="1569"/>
      <c r="Q38" s="1569"/>
      <c r="R38" s="1569"/>
      <c r="S38" s="1569"/>
    </row>
    <row r="39" spans="1:19">
      <c r="A39" s="1575">
        <v>26</v>
      </c>
      <c r="B39" s="2174"/>
      <c r="C39" s="2173"/>
      <c r="D39" s="2173"/>
      <c r="E39" s="2013"/>
      <c r="F39" s="2173"/>
      <c r="G39" s="2001"/>
      <c r="H39" s="1569"/>
      <c r="I39" s="1569"/>
      <c r="J39" s="1569"/>
      <c r="K39" s="1569"/>
      <c r="L39" s="1569"/>
      <c r="M39" s="1569"/>
      <c r="N39" s="1569"/>
      <c r="O39" s="1569"/>
      <c r="P39" s="1569"/>
      <c r="Q39" s="1569"/>
      <c r="R39" s="1569"/>
      <c r="S39" s="1569"/>
    </row>
    <row r="40" spans="1:19">
      <c r="A40" s="1575">
        <v>27</v>
      </c>
      <c r="B40" s="2174"/>
      <c r="C40" s="2173"/>
      <c r="D40" s="2173"/>
      <c r="E40" s="2013"/>
      <c r="F40" s="2173"/>
      <c r="G40" s="2001"/>
      <c r="H40" s="1569"/>
      <c r="I40" s="1569"/>
      <c r="J40" s="1569"/>
      <c r="K40" s="1569"/>
      <c r="L40" s="1569"/>
      <c r="M40" s="1569"/>
      <c r="N40" s="1569"/>
      <c r="O40" s="1569"/>
      <c r="P40" s="1569"/>
      <c r="Q40" s="1569"/>
      <c r="R40" s="1569"/>
      <c r="S40" s="1569"/>
    </row>
    <row r="41" spans="1:19">
      <c r="A41" s="1575">
        <v>28</v>
      </c>
      <c r="B41" s="2174"/>
      <c r="C41" s="2173"/>
      <c r="D41" s="2173"/>
      <c r="E41" s="2013"/>
      <c r="F41" s="2173"/>
      <c r="G41" s="2001"/>
      <c r="H41" s="1569"/>
      <c r="I41" s="1569"/>
      <c r="J41" s="1569"/>
      <c r="K41" s="1569"/>
      <c r="L41" s="1569"/>
      <c r="M41" s="1569"/>
      <c r="N41" s="1569"/>
      <c r="O41" s="1569"/>
      <c r="P41" s="1569"/>
      <c r="Q41" s="1569"/>
      <c r="R41" s="1569"/>
      <c r="S41" s="1569"/>
    </row>
    <row r="42" spans="1:19">
      <c r="A42" s="1575">
        <v>29</v>
      </c>
      <c r="B42" s="2174"/>
      <c r="C42" s="2173"/>
      <c r="D42" s="2173"/>
      <c r="E42" s="2013"/>
      <c r="F42" s="2173"/>
      <c r="G42" s="2001"/>
      <c r="H42" s="1569"/>
      <c r="I42" s="1569"/>
      <c r="J42" s="1569"/>
      <c r="K42" s="1569"/>
      <c r="L42" s="1569"/>
      <c r="M42" s="1569"/>
      <c r="N42" s="1569"/>
      <c r="O42" s="1569"/>
      <c r="P42" s="1569"/>
      <c r="Q42" s="1569"/>
      <c r="R42" s="1569"/>
      <c r="S42" s="1569"/>
    </row>
    <row r="43" spans="1:19">
      <c r="A43" s="1575">
        <v>30</v>
      </c>
      <c r="B43" s="2174"/>
      <c r="C43" s="2173"/>
      <c r="D43" s="2173"/>
      <c r="E43" s="2013"/>
      <c r="F43" s="2173"/>
      <c r="G43" s="2001"/>
      <c r="H43" s="1569"/>
      <c r="I43" s="1569"/>
      <c r="J43" s="1569"/>
      <c r="K43" s="1569"/>
      <c r="L43" s="1569"/>
      <c r="M43" s="1569"/>
      <c r="N43" s="1569"/>
      <c r="O43" s="1569"/>
      <c r="P43" s="1569"/>
      <c r="Q43" s="1569"/>
      <c r="R43" s="1569"/>
      <c r="S43" s="1569"/>
    </row>
    <row r="44" spans="1:19">
      <c r="A44" s="1575">
        <v>31</v>
      </c>
      <c r="B44" s="2174"/>
      <c r="C44" s="2173"/>
      <c r="D44" s="2173"/>
      <c r="E44" s="2013"/>
      <c r="F44" s="2173"/>
      <c r="G44" s="2001"/>
      <c r="H44" s="1569"/>
      <c r="I44" s="1569"/>
      <c r="J44" s="1569"/>
      <c r="K44" s="1569"/>
      <c r="L44" s="1569"/>
      <c r="M44" s="1569"/>
      <c r="N44" s="1569"/>
      <c r="O44" s="1569"/>
      <c r="P44" s="1569"/>
      <c r="Q44" s="1569"/>
      <c r="R44" s="1569"/>
      <c r="S44" s="1569"/>
    </row>
    <row r="45" spans="1:19">
      <c r="A45" s="1575">
        <v>32</v>
      </c>
      <c r="B45" s="2174"/>
      <c r="C45" s="2173"/>
      <c r="D45" s="2173"/>
      <c r="E45" s="2013"/>
      <c r="F45" s="2173"/>
      <c r="G45" s="2001"/>
      <c r="H45" s="1569"/>
      <c r="I45" s="1569"/>
      <c r="J45" s="1569"/>
      <c r="K45" s="1569"/>
      <c r="L45" s="1569"/>
      <c r="M45" s="1569"/>
      <c r="N45" s="1569"/>
      <c r="O45" s="1569"/>
      <c r="P45" s="1569"/>
      <c r="Q45" s="1569"/>
      <c r="R45" s="1569"/>
      <c r="S45" s="1569"/>
    </row>
    <row r="46" spans="1:19">
      <c r="A46" s="1575">
        <v>33</v>
      </c>
      <c r="B46" s="2174"/>
      <c r="C46" s="2173"/>
      <c r="D46" s="2173"/>
      <c r="E46" s="2013"/>
      <c r="F46" s="2173"/>
      <c r="G46" s="2001"/>
      <c r="H46" s="1569"/>
      <c r="I46" s="1569"/>
      <c r="J46" s="1569"/>
      <c r="K46" s="1569"/>
      <c r="L46" s="1569"/>
      <c r="M46" s="1569"/>
      <c r="N46" s="1569"/>
      <c r="O46" s="1569"/>
      <c r="P46" s="1569"/>
      <c r="Q46" s="1569"/>
      <c r="R46" s="1569"/>
      <c r="S46" s="1569"/>
    </row>
    <row r="47" spans="1:19">
      <c r="A47" s="1575">
        <v>34</v>
      </c>
      <c r="B47" s="2174"/>
      <c r="C47" s="2173"/>
      <c r="D47" s="2173"/>
      <c r="E47" s="2013"/>
      <c r="F47" s="2173"/>
      <c r="G47" s="2001"/>
      <c r="H47" s="1569"/>
      <c r="I47" s="1569"/>
      <c r="J47" s="1569"/>
      <c r="K47" s="1569"/>
      <c r="L47" s="1569"/>
      <c r="M47" s="1569"/>
      <c r="N47" s="1569"/>
      <c r="O47" s="1569"/>
      <c r="P47" s="1569"/>
      <c r="Q47" s="1569"/>
      <c r="R47" s="1569"/>
      <c r="S47" s="1569"/>
    </row>
    <row r="48" spans="1:19">
      <c r="A48" s="1575">
        <v>35</v>
      </c>
      <c r="B48" s="2174"/>
      <c r="C48" s="2173"/>
      <c r="D48" s="2173"/>
      <c r="E48" s="2013"/>
      <c r="F48" s="2173"/>
      <c r="G48" s="2001"/>
      <c r="H48" s="1569"/>
      <c r="I48" s="1569"/>
      <c r="J48" s="1569"/>
      <c r="K48" s="1569"/>
      <c r="L48" s="1569"/>
      <c r="M48" s="1569"/>
      <c r="N48" s="1569"/>
      <c r="O48" s="1569"/>
      <c r="P48" s="1569"/>
      <c r="Q48" s="1569"/>
      <c r="R48" s="1569"/>
      <c r="S48" s="1569"/>
    </row>
    <row r="49" spans="1:19">
      <c r="A49" s="1575">
        <v>36</v>
      </c>
      <c r="B49" s="2174"/>
      <c r="C49" s="2173"/>
      <c r="D49" s="2173"/>
      <c r="E49" s="2013"/>
      <c r="F49" s="2173"/>
      <c r="G49" s="2001"/>
      <c r="H49" s="1569"/>
      <c r="I49" s="1569"/>
      <c r="J49" s="1569"/>
      <c r="K49" s="1569"/>
      <c r="L49" s="1569"/>
      <c r="M49" s="1569"/>
      <c r="N49" s="1569"/>
      <c r="O49" s="1569"/>
      <c r="P49" s="1569"/>
      <c r="Q49" s="1569"/>
      <c r="R49" s="1569"/>
      <c r="S49" s="1569"/>
    </row>
    <row r="50" spans="1:19">
      <c r="A50" s="1575">
        <v>37</v>
      </c>
      <c r="B50" s="2174"/>
      <c r="C50" s="2173"/>
      <c r="D50" s="2173"/>
      <c r="E50" s="2013"/>
      <c r="F50" s="2173"/>
      <c r="G50" s="2001"/>
      <c r="H50" s="1569"/>
      <c r="I50" s="1569"/>
      <c r="J50" s="1569"/>
      <c r="K50" s="1569"/>
      <c r="L50" s="1569"/>
      <c r="M50" s="1569"/>
      <c r="N50" s="1569"/>
      <c r="O50" s="1569"/>
      <c r="P50" s="1569"/>
      <c r="Q50" s="1569"/>
      <c r="R50" s="1569"/>
      <c r="S50" s="1569"/>
    </row>
    <row r="51" spans="1:19">
      <c r="A51" s="1575">
        <v>38</v>
      </c>
      <c r="B51" s="2174"/>
      <c r="C51" s="2173"/>
      <c r="D51" s="2173"/>
      <c r="E51" s="2013"/>
      <c r="F51" s="2173"/>
      <c r="G51" s="2001"/>
      <c r="H51" s="1569"/>
      <c r="I51" s="1569"/>
      <c r="J51" s="1569"/>
      <c r="K51" s="1569"/>
      <c r="L51" s="1569"/>
      <c r="M51" s="1569"/>
      <c r="N51" s="1569"/>
      <c r="O51" s="1569"/>
      <c r="P51" s="1569"/>
      <c r="Q51" s="1569"/>
      <c r="R51" s="1569"/>
      <c r="S51" s="1569"/>
    </row>
    <row r="52" spans="1:19">
      <c r="A52" s="1575">
        <v>39</v>
      </c>
      <c r="B52" s="2174"/>
      <c r="C52" s="2173"/>
      <c r="D52" s="2173"/>
      <c r="E52" s="2013"/>
      <c r="F52" s="2173"/>
      <c r="G52" s="2001"/>
      <c r="H52" s="1569"/>
      <c r="I52" s="1569"/>
      <c r="J52" s="1569"/>
      <c r="K52" s="1569"/>
      <c r="L52" s="1569"/>
      <c r="M52" s="1569"/>
      <c r="N52" s="1569"/>
      <c r="O52" s="1569"/>
      <c r="P52" s="1569"/>
      <c r="Q52" s="1569"/>
      <c r="R52" s="1569"/>
      <c r="S52" s="1569"/>
    </row>
    <row r="53" spans="1:19">
      <c r="A53" s="1575">
        <v>40</v>
      </c>
      <c r="B53" s="2174"/>
      <c r="C53" s="2173"/>
      <c r="D53" s="2173"/>
      <c r="E53" s="2013"/>
      <c r="F53" s="2173"/>
      <c r="G53" s="2001"/>
      <c r="H53" s="1569"/>
      <c r="I53" s="1569"/>
      <c r="J53" s="1569"/>
      <c r="K53" s="1569"/>
      <c r="L53" s="1569"/>
      <c r="M53" s="1569"/>
      <c r="N53" s="1569"/>
      <c r="O53" s="1569"/>
      <c r="P53" s="1569"/>
      <c r="Q53" s="1569"/>
      <c r="R53" s="1569"/>
      <c r="S53" s="1569"/>
    </row>
    <row r="54" spans="1:19">
      <c r="A54" s="1575">
        <v>41</v>
      </c>
      <c r="B54" s="2174"/>
      <c r="C54" s="2173"/>
      <c r="D54" s="2173"/>
      <c r="E54" s="2013"/>
      <c r="F54" s="2173"/>
      <c r="G54" s="2001"/>
      <c r="H54" s="1569"/>
      <c r="I54" s="1569"/>
      <c r="J54" s="1569"/>
      <c r="K54" s="1569"/>
      <c r="L54" s="1569"/>
      <c r="M54" s="1569"/>
      <c r="N54" s="1569"/>
      <c r="O54" s="1569"/>
      <c r="P54" s="1569"/>
      <c r="Q54" s="1569"/>
      <c r="R54" s="1569"/>
      <c r="S54" s="1569"/>
    </row>
    <row r="55" spans="1:19">
      <c r="A55" s="1575">
        <v>42</v>
      </c>
      <c r="B55" s="2174"/>
      <c r="C55" s="2173"/>
      <c r="D55" s="2173"/>
      <c r="E55" s="2013"/>
      <c r="F55" s="2173"/>
      <c r="G55" s="2001"/>
      <c r="H55" s="1569"/>
      <c r="I55" s="1569"/>
      <c r="J55" s="1569"/>
      <c r="K55" s="1569"/>
      <c r="L55" s="1569"/>
      <c r="M55" s="1569"/>
      <c r="N55" s="1569"/>
      <c r="O55" s="1569"/>
      <c r="P55" s="1569"/>
      <c r="Q55" s="1569"/>
      <c r="R55" s="1569"/>
      <c r="S55" s="1569"/>
    </row>
    <row r="56" spans="1:19">
      <c r="A56" s="1575">
        <v>43</v>
      </c>
      <c r="B56" s="2174"/>
      <c r="C56" s="2173"/>
      <c r="D56" s="2173"/>
      <c r="E56" s="2013"/>
      <c r="F56" s="2173"/>
      <c r="G56" s="2001"/>
      <c r="H56" s="1569"/>
      <c r="I56" s="1569"/>
      <c r="J56" s="1569"/>
      <c r="K56" s="1569"/>
      <c r="L56" s="1569"/>
      <c r="M56" s="1569"/>
      <c r="N56" s="1569"/>
      <c r="O56" s="1569"/>
      <c r="P56" s="1569"/>
      <c r="Q56" s="1569"/>
      <c r="R56" s="1569"/>
      <c r="S56" s="1569"/>
    </row>
    <row r="57" spans="1:19">
      <c r="A57" s="1575">
        <v>44</v>
      </c>
      <c r="B57" s="2174"/>
      <c r="C57" s="2173"/>
      <c r="D57" s="2173"/>
      <c r="E57" s="2013"/>
      <c r="F57" s="2173"/>
      <c r="G57" s="2001"/>
      <c r="H57" s="1569"/>
      <c r="I57" s="1569"/>
      <c r="J57" s="1569"/>
      <c r="K57" s="1569"/>
      <c r="L57" s="1569"/>
      <c r="M57" s="1569"/>
      <c r="N57" s="1569"/>
      <c r="O57" s="1569"/>
      <c r="P57" s="1569"/>
      <c r="Q57" s="1569"/>
      <c r="R57" s="1569"/>
      <c r="S57" s="1569"/>
    </row>
    <row r="58" spans="1:19">
      <c r="A58" s="1575" t="s">
        <v>2345</v>
      </c>
      <c r="B58" s="2174"/>
      <c r="C58" s="2173"/>
      <c r="D58" s="2173"/>
      <c r="E58" s="2013"/>
      <c r="F58" s="2173"/>
      <c r="G58" s="2001"/>
      <c r="H58" s="1569"/>
      <c r="I58" s="1569"/>
      <c r="J58" s="1569"/>
      <c r="K58" s="1569"/>
      <c r="L58" s="1569"/>
      <c r="M58" s="1569"/>
      <c r="N58" s="1569"/>
      <c r="O58" s="1569"/>
      <c r="P58" s="1569"/>
      <c r="Q58" s="1569"/>
      <c r="R58" s="1569"/>
      <c r="S58" s="1569"/>
    </row>
    <row r="59" spans="1:19">
      <c r="A59" s="2785">
        <v>46</v>
      </c>
      <c r="B59" s="2793" t="s">
        <v>558</v>
      </c>
      <c r="C59" s="2794">
        <f>C126</f>
        <v>0</v>
      </c>
      <c r="D59" s="2794">
        <f>D126</f>
        <v>0</v>
      </c>
      <c r="E59" s="2175"/>
      <c r="F59" s="2794">
        <f>F126</f>
        <v>0</v>
      </c>
      <c r="G59" s="2001">
        <f>G126</f>
        <v>0</v>
      </c>
      <c r="H59" s="1569"/>
      <c r="I59" s="1569"/>
      <c r="J59" s="1569"/>
      <c r="K59" s="1569"/>
      <c r="L59" s="1569"/>
      <c r="M59" s="1569"/>
      <c r="N59" s="1569"/>
      <c r="O59" s="1569"/>
      <c r="P59" s="1569"/>
      <c r="Q59" s="1569"/>
      <c r="R59" s="1569"/>
      <c r="S59" s="1569"/>
    </row>
    <row r="60" spans="1:19">
      <c r="A60" s="1575">
        <v>47</v>
      </c>
      <c r="B60" s="1986" t="s">
        <v>559</v>
      </c>
      <c r="C60" s="1943">
        <f>SUM(C14:C59)</f>
        <v>342315423</v>
      </c>
      <c r="D60" s="2176"/>
      <c r="E60" s="2175"/>
      <c r="F60" s="2176"/>
      <c r="G60" s="1983">
        <f>SUM(G14:G59)</f>
        <v>260464052</v>
      </c>
      <c r="H60" s="1569"/>
      <c r="I60" s="1569"/>
      <c r="J60" s="1569"/>
      <c r="K60" s="1569"/>
      <c r="L60" s="1569"/>
      <c r="M60" s="1569"/>
      <c r="N60" s="1569"/>
      <c r="O60" s="1569"/>
      <c r="P60" s="1569"/>
      <c r="Q60" s="1569"/>
      <c r="R60" s="1569"/>
      <c r="S60" s="1569"/>
    </row>
    <row r="61" spans="1:19">
      <c r="A61" s="1575">
        <v>48</v>
      </c>
      <c r="B61" s="2177" t="s">
        <v>560</v>
      </c>
      <c r="C61" s="2176"/>
      <c r="D61" s="2176"/>
      <c r="E61" s="2013"/>
      <c r="F61" s="2176"/>
      <c r="G61" s="2001">
        <f>C61+D61-F61</f>
        <v>0</v>
      </c>
      <c r="H61" s="1569"/>
      <c r="I61" s="1569"/>
      <c r="J61" s="1569"/>
      <c r="K61" s="1569"/>
      <c r="L61" s="1569"/>
      <c r="M61" s="1569"/>
      <c r="N61" s="1569"/>
      <c r="O61" s="1569"/>
      <c r="P61" s="1569"/>
      <c r="Q61" s="1569"/>
      <c r="R61" s="1569"/>
      <c r="S61" s="1569"/>
    </row>
    <row r="62" spans="1:19">
      <c r="A62" s="1575"/>
      <c r="B62" s="1974" t="s">
        <v>561</v>
      </c>
      <c r="C62" s="2175"/>
      <c r="D62" s="2175"/>
      <c r="E62" s="2175"/>
      <c r="F62" s="2175"/>
      <c r="G62" s="2025"/>
      <c r="H62" s="1569"/>
      <c r="I62" s="1569"/>
      <c r="J62" s="1569"/>
      <c r="K62" s="1569"/>
      <c r="L62" s="1569"/>
      <c r="M62" s="1569"/>
      <c r="N62" s="1569"/>
      <c r="O62" s="1569"/>
      <c r="P62" s="1569"/>
      <c r="Q62" s="1569"/>
      <c r="R62" s="1569"/>
      <c r="S62" s="1569"/>
    </row>
    <row r="63" spans="1:19" ht="15.75" thickBot="1">
      <c r="A63" s="2178">
        <v>49</v>
      </c>
      <c r="B63" s="2179" t="s">
        <v>169</v>
      </c>
      <c r="C63" s="1990">
        <f>C60+C61</f>
        <v>342315423</v>
      </c>
      <c r="D63" s="1990">
        <f>D60+D61</f>
        <v>0</v>
      </c>
      <c r="E63" s="2180"/>
      <c r="F63" s="1990">
        <f>F60+F61</f>
        <v>0</v>
      </c>
      <c r="G63" s="1991">
        <f>G60+G61</f>
        <v>260464052</v>
      </c>
      <c r="H63" s="1569"/>
      <c r="I63" s="1569"/>
      <c r="J63" s="1569"/>
      <c r="K63" s="1569"/>
      <c r="L63" s="1569"/>
      <c r="M63" s="1569"/>
      <c r="N63" s="1569"/>
      <c r="O63" s="1569"/>
      <c r="P63" s="1569"/>
      <c r="Q63" s="1569"/>
      <c r="R63" s="1569"/>
      <c r="S63" s="1569"/>
    </row>
    <row r="64" spans="1:19">
      <c r="A64" s="1569"/>
      <c r="B64" s="1569"/>
      <c r="C64" s="1569"/>
      <c r="D64" s="1569"/>
      <c r="E64" s="1569"/>
      <c r="F64" s="1569"/>
      <c r="G64" s="1569"/>
      <c r="H64" s="1569"/>
      <c r="I64" s="1569"/>
      <c r="J64" s="1569"/>
      <c r="K64" s="1569"/>
      <c r="L64" s="1569"/>
      <c r="M64" s="1569"/>
      <c r="N64" s="1569"/>
      <c r="O64" s="1569"/>
      <c r="P64" s="1569"/>
      <c r="Q64" s="1569"/>
      <c r="R64" s="1569"/>
      <c r="S64" s="1569"/>
    </row>
    <row r="65" spans="1:19">
      <c r="A65" s="2496" t="s">
        <v>4609</v>
      </c>
      <c r="B65" s="2496"/>
      <c r="C65" s="1569"/>
      <c r="D65" s="1569"/>
      <c r="E65" s="1569"/>
      <c r="F65" s="1569"/>
      <c r="G65" s="1569"/>
      <c r="H65" s="1569"/>
      <c r="I65" s="1569"/>
      <c r="J65" s="1569"/>
      <c r="K65" s="1569"/>
      <c r="L65" s="1569"/>
      <c r="M65" s="1569"/>
      <c r="N65" s="1569"/>
      <c r="O65" s="1569"/>
      <c r="P65" s="1569"/>
      <c r="Q65" s="1569"/>
      <c r="R65" s="1569"/>
      <c r="S65" s="1569"/>
    </row>
    <row r="66" spans="1:19">
      <c r="A66" s="1584" t="s">
        <v>562</v>
      </c>
      <c r="B66" s="1584"/>
      <c r="C66" s="1584"/>
      <c r="D66" s="1584"/>
      <c r="E66" s="1584"/>
      <c r="F66" s="1584"/>
      <c r="G66" s="1584"/>
      <c r="H66" s="1569"/>
      <c r="I66" s="1569"/>
      <c r="J66" s="1569"/>
      <c r="K66" s="1569"/>
      <c r="L66" s="1569"/>
      <c r="M66" s="1569"/>
      <c r="N66" s="1569"/>
      <c r="O66" s="1569"/>
      <c r="P66" s="1569"/>
      <c r="Q66" s="1569"/>
      <c r="R66" s="1569"/>
      <c r="S66" s="1569"/>
    </row>
    <row r="67" spans="1:19" ht="15.75">
      <c r="A67" s="1588" t="s">
        <v>563</v>
      </c>
      <c r="B67" s="1584"/>
      <c r="C67" s="1584"/>
      <c r="D67" s="1584"/>
      <c r="E67" s="1584"/>
      <c r="F67" s="1584"/>
      <c r="G67" s="1584"/>
      <c r="H67" s="1569"/>
      <c r="I67" s="1569"/>
      <c r="J67" s="1569"/>
      <c r="K67" s="1569"/>
      <c r="L67" s="1569"/>
      <c r="M67" s="1569"/>
      <c r="N67" s="1569"/>
      <c r="O67" s="1569"/>
      <c r="P67" s="1569"/>
      <c r="Q67" s="1569"/>
      <c r="R67" s="1569"/>
      <c r="S67" s="1569"/>
    </row>
    <row r="68" spans="1:19">
      <c r="A68" s="1569"/>
      <c r="B68" s="1569"/>
      <c r="C68" s="1569"/>
      <c r="D68" s="1569"/>
      <c r="E68" s="1569"/>
      <c r="F68" s="1569"/>
      <c r="G68" s="1569"/>
      <c r="H68" s="1569"/>
      <c r="I68" s="1569"/>
      <c r="J68" s="1569"/>
      <c r="K68" s="1569"/>
      <c r="L68" s="1569"/>
      <c r="M68" s="1569"/>
      <c r="N68" s="1569"/>
      <c r="O68" s="1569"/>
      <c r="P68" s="1569"/>
      <c r="Q68" s="1569"/>
      <c r="R68" s="1569"/>
      <c r="S68" s="1569"/>
    </row>
    <row r="69" spans="1:19" ht="15.75" thickBot="1">
      <c r="A69" s="1569" t="str">
        <f>'Data Sheet'!$C$25</f>
        <v xml:space="preserve">Niagara Mohawk Power Corporation </v>
      </c>
      <c r="B69" s="1569"/>
      <c r="C69" s="1569"/>
      <c r="D69" s="1569"/>
      <c r="E69" s="1569"/>
      <c r="F69" s="2006" t="str">
        <f>'Data Sheet'!$C$40</f>
        <v>May 9, 2016</v>
      </c>
      <c r="G69" s="1569" t="str">
        <f>'Data Sheet'!$C$38</f>
        <v>December 31, 2015</v>
      </c>
      <c r="H69" s="1569"/>
      <c r="I69" s="1569"/>
      <c r="J69" s="1569"/>
      <c r="K69" s="1569"/>
      <c r="L69" s="1569"/>
      <c r="M69" s="1569"/>
      <c r="N69" s="1569"/>
      <c r="O69" s="1569"/>
      <c r="P69" s="1569"/>
      <c r="Q69" s="1569"/>
      <c r="R69" s="1569"/>
      <c r="S69" s="1569"/>
    </row>
    <row r="70" spans="1:19">
      <c r="A70" s="1543"/>
      <c r="B70" s="1700"/>
      <c r="C70" s="1700"/>
      <c r="D70" s="1700"/>
      <c r="E70" s="1700"/>
      <c r="F70" s="1700"/>
      <c r="G70" s="1910"/>
      <c r="H70" s="1569"/>
      <c r="I70" s="1569"/>
      <c r="J70" s="1569"/>
      <c r="K70" s="1569"/>
      <c r="L70" s="1569"/>
      <c r="M70" s="1569"/>
      <c r="N70" s="1569"/>
      <c r="O70" s="1569"/>
      <c r="P70" s="1569"/>
      <c r="Q70" s="1569"/>
      <c r="R70" s="1569"/>
      <c r="S70" s="1569"/>
    </row>
    <row r="71" spans="1:19">
      <c r="A71" s="2033" t="s">
        <v>548</v>
      </c>
      <c r="B71" s="1584"/>
      <c r="C71" s="1584"/>
      <c r="D71" s="1584"/>
      <c r="E71" s="1584"/>
      <c r="F71" s="1584"/>
      <c r="G71" s="2008"/>
      <c r="H71" s="1569"/>
      <c r="I71" s="1569"/>
      <c r="J71" s="1569"/>
      <c r="K71" s="1569"/>
      <c r="L71" s="1569"/>
      <c r="M71" s="1569"/>
      <c r="N71" s="1569"/>
      <c r="O71" s="1569"/>
      <c r="P71" s="1569"/>
      <c r="Q71" s="1569"/>
      <c r="R71" s="1569"/>
      <c r="S71" s="1569"/>
    </row>
    <row r="72" spans="1:19">
      <c r="A72" s="1550"/>
      <c r="B72" s="1714"/>
      <c r="C72" s="1714"/>
      <c r="D72" s="1714"/>
      <c r="E72" s="1714"/>
      <c r="F72" s="1714"/>
      <c r="G72" s="1914"/>
      <c r="H72" s="1569"/>
      <c r="I72" s="1569"/>
      <c r="J72" s="1569"/>
      <c r="K72" s="1569"/>
      <c r="L72" s="1569"/>
      <c r="M72" s="1569"/>
      <c r="N72" s="1569"/>
      <c r="O72" s="1569"/>
      <c r="P72" s="1569"/>
      <c r="Q72" s="1569"/>
      <c r="R72" s="1569"/>
      <c r="S72" s="1569"/>
    </row>
    <row r="73" spans="1:19">
      <c r="A73" s="1919"/>
      <c r="B73" s="1920"/>
      <c r="C73" s="1920"/>
      <c r="D73" s="1920"/>
      <c r="E73" s="2171" t="s">
        <v>552</v>
      </c>
      <c r="F73" s="1826"/>
      <c r="G73" s="1978"/>
      <c r="H73" s="1569"/>
      <c r="I73" s="1569"/>
      <c r="J73" s="1569"/>
      <c r="K73" s="1569"/>
      <c r="L73" s="1569"/>
      <c r="M73" s="1569"/>
      <c r="N73" s="1569"/>
      <c r="O73" s="1569"/>
      <c r="P73" s="1569"/>
      <c r="Q73" s="1569"/>
      <c r="R73" s="1569"/>
      <c r="S73" s="1569"/>
    </row>
    <row r="74" spans="1:19">
      <c r="A74" s="1575"/>
      <c r="B74" s="1821"/>
      <c r="C74" s="1840" t="s">
        <v>553</v>
      </c>
      <c r="D74" s="1821"/>
      <c r="E74" s="1840" t="s">
        <v>173</v>
      </c>
      <c r="F74" s="1821"/>
      <c r="G74" s="1922" t="s">
        <v>1792</v>
      </c>
      <c r="H74" s="1569"/>
      <c r="I74" s="1569"/>
      <c r="J74" s="1569"/>
      <c r="K74" s="1569"/>
      <c r="L74" s="1569"/>
      <c r="M74" s="1569"/>
      <c r="N74" s="1569"/>
      <c r="O74" s="1569"/>
      <c r="P74" s="1569"/>
      <c r="Q74" s="1569"/>
      <c r="R74" s="1569"/>
      <c r="S74" s="1569"/>
    </row>
    <row r="75" spans="1:19">
      <c r="A75" s="1575"/>
      <c r="B75" s="1840" t="s">
        <v>554</v>
      </c>
      <c r="C75" s="1840" t="s">
        <v>555</v>
      </c>
      <c r="D75" s="1840" t="s">
        <v>540</v>
      </c>
      <c r="E75" s="1840" t="s">
        <v>522</v>
      </c>
      <c r="F75" s="1840" t="s">
        <v>1796</v>
      </c>
      <c r="G75" s="1922" t="s">
        <v>2473</v>
      </c>
      <c r="H75" s="1569"/>
      <c r="I75" s="1569"/>
      <c r="J75" s="1569"/>
      <c r="K75" s="1569"/>
      <c r="L75" s="1569"/>
      <c r="M75" s="1569"/>
      <c r="N75" s="1569"/>
      <c r="O75" s="1569"/>
      <c r="P75" s="1569"/>
      <c r="Q75" s="1569"/>
      <c r="R75" s="1569"/>
      <c r="S75" s="1569"/>
    </row>
    <row r="76" spans="1:19">
      <c r="A76" s="1923"/>
      <c r="B76" s="1924" t="s">
        <v>2952</v>
      </c>
      <c r="C76" s="1924" t="s">
        <v>556</v>
      </c>
      <c r="D76" s="1924" t="s">
        <v>2954</v>
      </c>
      <c r="E76" s="1924" t="s">
        <v>2955</v>
      </c>
      <c r="F76" s="1924" t="s">
        <v>542</v>
      </c>
      <c r="G76" s="1925" t="s">
        <v>557</v>
      </c>
      <c r="H76" s="1569"/>
      <c r="I76" s="1569"/>
      <c r="J76" s="1569"/>
      <c r="K76" s="1569"/>
      <c r="L76" s="1569"/>
      <c r="M76" s="1569"/>
      <c r="N76" s="1569"/>
      <c r="O76" s="1569"/>
      <c r="P76" s="1569"/>
      <c r="Q76" s="1569"/>
      <c r="R76" s="1569"/>
      <c r="S76" s="1569"/>
    </row>
    <row r="77" spans="1:19">
      <c r="A77" s="1547"/>
      <c r="B77" s="1577"/>
      <c r="C77" s="2030"/>
      <c r="D77" s="2119"/>
      <c r="E77" s="1569"/>
      <c r="F77" s="2119"/>
      <c r="G77" s="2001">
        <f t="shared" ref="G77:G125" si="1">C77+D77-F77</f>
        <v>0</v>
      </c>
      <c r="H77" s="1569"/>
      <c r="I77" s="1569"/>
      <c r="J77" s="1569"/>
      <c r="K77" s="1569"/>
      <c r="L77" s="1569"/>
      <c r="M77" s="1569"/>
      <c r="N77" s="1569"/>
      <c r="O77" s="1569"/>
      <c r="P77" s="1569"/>
      <c r="Q77" s="1569"/>
      <c r="R77" s="1569"/>
      <c r="S77" s="1569"/>
    </row>
    <row r="78" spans="1:19">
      <c r="A78" s="1547"/>
      <c r="B78" s="1577"/>
      <c r="C78" s="2030"/>
      <c r="D78" s="2119"/>
      <c r="E78" s="1569"/>
      <c r="F78" s="2119"/>
      <c r="G78" s="2001">
        <f t="shared" si="1"/>
        <v>0</v>
      </c>
      <c r="H78" s="1569"/>
      <c r="I78" s="1569"/>
      <c r="J78" s="1569"/>
      <c r="K78" s="1569"/>
      <c r="L78" s="1569"/>
      <c r="M78" s="1569"/>
      <c r="N78" s="1569"/>
      <c r="O78" s="1569"/>
      <c r="P78" s="1569"/>
      <c r="Q78" s="1569"/>
      <c r="R78" s="1569"/>
      <c r="S78" s="1569"/>
    </row>
    <row r="79" spans="1:19">
      <c r="A79" s="1547"/>
      <c r="B79" s="1577"/>
      <c r="C79" s="2030"/>
      <c r="D79" s="2119"/>
      <c r="E79" s="1569"/>
      <c r="F79" s="2119"/>
      <c r="G79" s="2001">
        <f t="shared" si="1"/>
        <v>0</v>
      </c>
      <c r="H79" s="1569"/>
      <c r="I79" s="1569"/>
      <c r="J79" s="1569"/>
      <c r="K79" s="1569"/>
      <c r="L79" s="1569"/>
      <c r="M79" s="1569"/>
      <c r="N79" s="1569"/>
      <c r="O79" s="1569"/>
      <c r="P79" s="1569"/>
      <c r="Q79" s="1569"/>
      <c r="R79" s="1569"/>
      <c r="S79" s="1569"/>
    </row>
    <row r="80" spans="1:19">
      <c r="A80" s="1547"/>
      <c r="B80" s="1577"/>
      <c r="C80" s="2030"/>
      <c r="D80" s="2119"/>
      <c r="E80" s="1569"/>
      <c r="F80" s="2119"/>
      <c r="G80" s="2001">
        <f t="shared" si="1"/>
        <v>0</v>
      </c>
      <c r="H80" s="1569"/>
      <c r="I80" s="1569"/>
      <c r="J80" s="1569"/>
      <c r="K80" s="1569"/>
      <c r="L80" s="1569"/>
      <c r="M80" s="1569"/>
      <c r="N80" s="1569"/>
      <c r="O80" s="1569"/>
      <c r="P80" s="1569"/>
      <c r="Q80" s="1569"/>
      <c r="R80" s="1569"/>
      <c r="S80" s="1569"/>
    </row>
    <row r="81" spans="1:19">
      <c r="A81" s="1547"/>
      <c r="B81" s="1577"/>
      <c r="C81" s="2030"/>
      <c r="D81" s="2119"/>
      <c r="E81" s="1569"/>
      <c r="F81" s="2119"/>
      <c r="G81" s="2001">
        <f t="shared" si="1"/>
        <v>0</v>
      </c>
      <c r="H81" s="1569"/>
      <c r="I81" s="1569"/>
      <c r="J81" s="1569"/>
      <c r="K81" s="1569"/>
      <c r="L81" s="1569"/>
      <c r="M81" s="1569"/>
      <c r="N81" s="1569"/>
      <c r="O81" s="1569"/>
      <c r="P81" s="1569"/>
      <c r="Q81" s="1569"/>
      <c r="R81" s="1569"/>
      <c r="S81" s="1569"/>
    </row>
    <row r="82" spans="1:19">
      <c r="A82" s="1547"/>
      <c r="B82" s="1577"/>
      <c r="C82" s="2181"/>
      <c r="D82" s="2119"/>
      <c r="E82" s="1563"/>
      <c r="F82" s="2182"/>
      <c r="G82" s="2001">
        <f t="shared" si="1"/>
        <v>0</v>
      </c>
      <c r="H82" s="1569"/>
      <c r="I82" s="1569"/>
      <c r="J82" s="1569"/>
      <c r="K82" s="1569"/>
      <c r="L82" s="1569"/>
      <c r="M82" s="1569"/>
      <c r="N82" s="1569"/>
      <c r="O82" s="1569"/>
      <c r="P82" s="1569"/>
      <c r="Q82" s="1569"/>
      <c r="R82" s="1569"/>
      <c r="S82" s="1569"/>
    </row>
    <row r="83" spans="1:19">
      <c r="A83" s="1547"/>
      <c r="B83" s="1577"/>
      <c r="C83" s="2030"/>
      <c r="D83" s="2119"/>
      <c r="E83" s="1569"/>
      <c r="F83" s="2119"/>
      <c r="G83" s="2001">
        <f t="shared" si="1"/>
        <v>0</v>
      </c>
      <c r="H83" s="1569"/>
      <c r="I83" s="1569"/>
      <c r="J83" s="1569"/>
      <c r="K83" s="1569"/>
      <c r="L83" s="1569"/>
      <c r="M83" s="1569"/>
      <c r="N83" s="1569"/>
      <c r="O83" s="1569"/>
      <c r="P83" s="1569"/>
      <c r="Q83" s="1569"/>
      <c r="R83" s="1569"/>
      <c r="S83" s="1569"/>
    </row>
    <row r="84" spans="1:19">
      <c r="A84" s="1547"/>
      <c r="B84" s="1577"/>
      <c r="C84" s="2030"/>
      <c r="D84" s="2119"/>
      <c r="E84" s="1569"/>
      <c r="F84" s="2119"/>
      <c r="G84" s="2001">
        <f t="shared" si="1"/>
        <v>0</v>
      </c>
      <c r="H84" s="1569"/>
      <c r="I84" s="1569"/>
      <c r="J84" s="1569"/>
      <c r="K84" s="1569"/>
      <c r="L84" s="1569"/>
      <c r="M84" s="1569"/>
      <c r="N84" s="1569"/>
      <c r="O84" s="1569"/>
      <c r="P84" s="1569"/>
      <c r="Q84" s="1569"/>
      <c r="R84" s="1569"/>
      <c r="S84" s="1569"/>
    </row>
    <row r="85" spans="1:19">
      <c r="A85" s="1547"/>
      <c r="B85" s="1577"/>
      <c r="C85" s="2030"/>
      <c r="D85" s="2119"/>
      <c r="E85" s="1569"/>
      <c r="F85" s="2119"/>
      <c r="G85" s="2001">
        <f t="shared" si="1"/>
        <v>0</v>
      </c>
      <c r="H85" s="1569"/>
      <c r="I85" s="1569"/>
      <c r="J85" s="1569"/>
      <c r="K85" s="1569"/>
      <c r="L85" s="1569"/>
      <c r="M85" s="1569"/>
      <c r="N85" s="1569"/>
      <c r="O85" s="1569"/>
      <c r="P85" s="1569"/>
      <c r="Q85" s="1569"/>
      <c r="R85" s="1569"/>
      <c r="S85" s="1569"/>
    </row>
    <row r="86" spans="1:19">
      <c r="A86" s="1547"/>
      <c r="B86" s="1577"/>
      <c r="C86" s="2030"/>
      <c r="D86" s="2119"/>
      <c r="E86" s="1569"/>
      <c r="F86" s="2119"/>
      <c r="G86" s="2001">
        <f t="shared" si="1"/>
        <v>0</v>
      </c>
      <c r="H86" s="1569"/>
      <c r="I86" s="1569"/>
      <c r="J86" s="1569"/>
      <c r="K86" s="1569"/>
      <c r="L86" s="1569"/>
      <c r="M86" s="1569"/>
      <c r="N86" s="1569"/>
      <c r="O86" s="1569"/>
      <c r="P86" s="1569"/>
      <c r="Q86" s="1569"/>
      <c r="R86" s="1569"/>
      <c r="S86" s="1569"/>
    </row>
    <row r="87" spans="1:19">
      <c r="A87" s="1547"/>
      <c r="B87" s="1577"/>
      <c r="C87" s="2030"/>
      <c r="D87" s="2119"/>
      <c r="E87" s="1569"/>
      <c r="F87" s="2119"/>
      <c r="G87" s="2001">
        <f t="shared" si="1"/>
        <v>0</v>
      </c>
      <c r="H87" s="1569"/>
      <c r="I87" s="1569"/>
      <c r="J87" s="1569"/>
      <c r="K87" s="1569"/>
      <c r="L87" s="1569"/>
      <c r="M87" s="1569"/>
      <c r="N87" s="1569"/>
      <c r="O87" s="1569"/>
      <c r="P87" s="1569"/>
      <c r="Q87" s="1569"/>
      <c r="R87" s="1569"/>
      <c r="S87" s="1569"/>
    </row>
    <row r="88" spans="1:19">
      <c r="A88" s="1547"/>
      <c r="B88" s="1577"/>
      <c r="C88" s="2030"/>
      <c r="D88" s="2119"/>
      <c r="E88" s="1569"/>
      <c r="F88" s="2119"/>
      <c r="G88" s="2001">
        <f t="shared" si="1"/>
        <v>0</v>
      </c>
      <c r="H88" s="1569"/>
      <c r="I88" s="1569"/>
      <c r="J88" s="1569"/>
      <c r="K88" s="1569"/>
      <c r="L88" s="1569"/>
      <c r="M88" s="1569"/>
      <c r="N88" s="1569"/>
      <c r="O88" s="1569"/>
      <c r="P88" s="1569"/>
      <c r="Q88" s="1569"/>
      <c r="R88" s="1569"/>
      <c r="S88" s="1569"/>
    </row>
    <row r="89" spans="1:19">
      <c r="A89" s="1547"/>
      <c r="B89" s="1577"/>
      <c r="C89" s="2030"/>
      <c r="D89" s="2119"/>
      <c r="E89" s="1569"/>
      <c r="F89" s="2119"/>
      <c r="G89" s="2001">
        <f t="shared" si="1"/>
        <v>0</v>
      </c>
      <c r="H89" s="1569"/>
      <c r="I89" s="1569"/>
      <c r="J89" s="1569"/>
      <c r="K89" s="1569"/>
      <c r="L89" s="1569"/>
      <c r="M89" s="1569"/>
      <c r="N89" s="1569"/>
      <c r="O89" s="1569"/>
      <c r="P89" s="1569"/>
      <c r="Q89" s="1569"/>
      <c r="R89" s="1569"/>
      <c r="S89" s="1569"/>
    </row>
    <row r="90" spans="1:19">
      <c r="A90" s="1547"/>
      <c r="B90" s="1577"/>
      <c r="C90" s="2030"/>
      <c r="D90" s="2119"/>
      <c r="E90" s="1569"/>
      <c r="F90" s="2119"/>
      <c r="G90" s="2001">
        <f t="shared" si="1"/>
        <v>0</v>
      </c>
      <c r="H90" s="1569"/>
      <c r="I90" s="1569"/>
      <c r="J90" s="1569"/>
      <c r="K90" s="1569"/>
      <c r="L90" s="1569"/>
      <c r="M90" s="1569"/>
      <c r="N90" s="1569"/>
      <c r="O90" s="1569"/>
      <c r="P90" s="1569"/>
      <c r="Q90" s="1569"/>
      <c r="R90" s="1569"/>
      <c r="S90" s="1569"/>
    </row>
    <row r="91" spans="1:19">
      <c r="A91" s="1547"/>
      <c r="B91" s="1577"/>
      <c r="C91" s="2030"/>
      <c r="D91" s="2119"/>
      <c r="E91" s="1569"/>
      <c r="F91" s="2119"/>
      <c r="G91" s="2001">
        <f t="shared" si="1"/>
        <v>0</v>
      </c>
      <c r="H91" s="1569"/>
      <c r="I91" s="1569"/>
      <c r="J91" s="1569"/>
      <c r="K91" s="1569"/>
      <c r="L91" s="1569"/>
      <c r="M91" s="1569"/>
      <c r="N91" s="1569"/>
      <c r="O91" s="1569"/>
      <c r="P91" s="1569"/>
      <c r="Q91" s="1569"/>
      <c r="R91" s="1569"/>
      <c r="S91" s="1569"/>
    </row>
    <row r="92" spans="1:19">
      <c r="A92" s="1547"/>
      <c r="B92" s="1577"/>
      <c r="C92" s="2030"/>
      <c r="D92" s="2119"/>
      <c r="E92" s="1569"/>
      <c r="F92" s="2119"/>
      <c r="G92" s="2001">
        <f t="shared" si="1"/>
        <v>0</v>
      </c>
    </row>
    <row r="93" spans="1:19">
      <c r="A93" s="1547"/>
      <c r="B93" s="1577"/>
      <c r="C93" s="2030"/>
      <c r="D93" s="2119"/>
      <c r="E93" s="1569"/>
      <c r="F93" s="2119"/>
      <c r="G93" s="2001">
        <f t="shared" si="1"/>
        <v>0</v>
      </c>
    </row>
    <row r="94" spans="1:19">
      <c r="A94" s="1547"/>
      <c r="B94" s="1577"/>
      <c r="C94" s="2030"/>
      <c r="D94" s="2119"/>
      <c r="E94" s="1569"/>
      <c r="F94" s="2119"/>
      <c r="G94" s="2001">
        <f t="shared" si="1"/>
        <v>0</v>
      </c>
    </row>
    <row r="95" spans="1:19">
      <c r="A95" s="1547"/>
      <c r="B95" s="1577"/>
      <c r="C95" s="2030"/>
      <c r="D95" s="2119"/>
      <c r="E95" s="1569"/>
      <c r="F95" s="2119"/>
      <c r="G95" s="2001">
        <f t="shared" si="1"/>
        <v>0</v>
      </c>
    </row>
    <row r="96" spans="1:19">
      <c r="A96" s="1547"/>
      <c r="B96" s="1577"/>
      <c r="C96" s="2030"/>
      <c r="D96" s="2119"/>
      <c r="E96" s="1569"/>
      <c r="F96" s="2119"/>
      <c r="G96" s="2001">
        <f t="shared" si="1"/>
        <v>0</v>
      </c>
    </row>
    <row r="97" spans="1:7">
      <c r="A97" s="1547"/>
      <c r="B97" s="1577"/>
      <c r="C97" s="2030"/>
      <c r="D97" s="2119"/>
      <c r="E97" s="1569"/>
      <c r="F97" s="2119"/>
      <c r="G97" s="2001">
        <f t="shared" si="1"/>
        <v>0</v>
      </c>
    </row>
    <row r="98" spans="1:7">
      <c r="A98" s="1547"/>
      <c r="B98" s="1577"/>
      <c r="C98" s="2030"/>
      <c r="D98" s="2119"/>
      <c r="E98" s="1569"/>
      <c r="F98" s="2119"/>
      <c r="G98" s="2001">
        <f t="shared" si="1"/>
        <v>0</v>
      </c>
    </row>
    <row r="99" spans="1:7">
      <c r="A99" s="1547"/>
      <c r="B99" s="1577"/>
      <c r="C99" s="2030"/>
      <c r="D99" s="2119"/>
      <c r="E99" s="1569"/>
      <c r="F99" s="2119"/>
      <c r="G99" s="2001">
        <f t="shared" si="1"/>
        <v>0</v>
      </c>
    </row>
    <row r="100" spans="1:7">
      <c r="A100" s="1547"/>
      <c r="B100" s="1577"/>
      <c r="C100" s="2030"/>
      <c r="D100" s="2119"/>
      <c r="E100" s="1569"/>
      <c r="F100" s="2119"/>
      <c r="G100" s="2001">
        <f t="shared" si="1"/>
        <v>0</v>
      </c>
    </row>
    <row r="101" spans="1:7">
      <c r="A101" s="1547"/>
      <c r="B101" s="1577"/>
      <c r="C101" s="2030"/>
      <c r="D101" s="2119"/>
      <c r="E101" s="1569"/>
      <c r="F101" s="2119"/>
      <c r="G101" s="2001">
        <f t="shared" si="1"/>
        <v>0</v>
      </c>
    </row>
    <row r="102" spans="1:7">
      <c r="A102" s="1547"/>
      <c r="B102" s="1577"/>
      <c r="C102" s="2030"/>
      <c r="D102" s="2119"/>
      <c r="E102" s="1569"/>
      <c r="F102" s="2119"/>
      <c r="G102" s="2001">
        <f t="shared" si="1"/>
        <v>0</v>
      </c>
    </row>
    <row r="103" spans="1:7">
      <c r="A103" s="1547"/>
      <c r="B103" s="1577"/>
      <c r="C103" s="2030"/>
      <c r="D103" s="2119"/>
      <c r="E103" s="1569"/>
      <c r="F103" s="2119"/>
      <c r="G103" s="2001">
        <f t="shared" si="1"/>
        <v>0</v>
      </c>
    </row>
    <row r="104" spans="1:7">
      <c r="A104" s="1547"/>
      <c r="B104" s="1577"/>
      <c r="C104" s="2030"/>
      <c r="D104" s="2119"/>
      <c r="E104" s="1569"/>
      <c r="F104" s="2119"/>
      <c r="G104" s="2001">
        <f t="shared" si="1"/>
        <v>0</v>
      </c>
    </row>
    <row r="105" spans="1:7">
      <c r="A105" s="1547"/>
      <c r="B105" s="1577"/>
      <c r="C105" s="2030"/>
      <c r="D105" s="2119"/>
      <c r="E105" s="1569"/>
      <c r="F105" s="2119"/>
      <c r="G105" s="2001">
        <f t="shared" si="1"/>
        <v>0</v>
      </c>
    </row>
    <row r="106" spans="1:7">
      <c r="A106" s="1547"/>
      <c r="B106" s="1577"/>
      <c r="C106" s="2030"/>
      <c r="D106" s="2119"/>
      <c r="E106" s="1569"/>
      <c r="F106" s="2119"/>
      <c r="G106" s="2001">
        <f t="shared" si="1"/>
        <v>0</v>
      </c>
    </row>
    <row r="107" spans="1:7">
      <c r="A107" s="1547"/>
      <c r="B107" s="1577"/>
      <c r="C107" s="2030"/>
      <c r="D107" s="2119"/>
      <c r="E107" s="1569"/>
      <c r="F107" s="2119"/>
      <c r="G107" s="2001">
        <f t="shared" si="1"/>
        <v>0</v>
      </c>
    </row>
    <row r="108" spans="1:7">
      <c r="A108" s="1547"/>
      <c r="B108" s="1577"/>
      <c r="C108" s="2030"/>
      <c r="D108" s="2119"/>
      <c r="E108" s="1569"/>
      <c r="F108" s="2119"/>
      <c r="G108" s="2001">
        <f t="shared" si="1"/>
        <v>0</v>
      </c>
    </row>
    <row r="109" spans="1:7">
      <c r="A109" s="1547"/>
      <c r="B109" s="1577"/>
      <c r="C109" s="2030"/>
      <c r="D109" s="2119"/>
      <c r="E109" s="1569"/>
      <c r="F109" s="2119"/>
      <c r="G109" s="2001">
        <f t="shared" si="1"/>
        <v>0</v>
      </c>
    </row>
    <row r="110" spans="1:7">
      <c r="A110" s="1547"/>
      <c r="B110" s="1577"/>
      <c r="C110" s="2030"/>
      <c r="D110" s="2119"/>
      <c r="E110" s="1569"/>
      <c r="F110" s="2119"/>
      <c r="G110" s="2001">
        <f t="shared" si="1"/>
        <v>0</v>
      </c>
    </row>
    <row r="111" spans="1:7">
      <c r="A111" s="1547"/>
      <c r="B111" s="1577"/>
      <c r="C111" s="2030"/>
      <c r="D111" s="2119"/>
      <c r="E111" s="1569"/>
      <c r="F111" s="2119"/>
      <c r="G111" s="2001">
        <f t="shared" si="1"/>
        <v>0</v>
      </c>
    </row>
    <row r="112" spans="1:7">
      <c r="A112" s="1547"/>
      <c r="B112" s="1577"/>
      <c r="C112" s="2030"/>
      <c r="D112" s="2119"/>
      <c r="E112" s="1569"/>
      <c r="F112" s="2119"/>
      <c r="G112" s="2001">
        <f t="shared" si="1"/>
        <v>0</v>
      </c>
    </row>
    <row r="113" spans="1:7">
      <c r="A113" s="1547"/>
      <c r="B113" s="1577"/>
      <c r="C113" s="2030"/>
      <c r="D113" s="2119"/>
      <c r="E113" s="1569"/>
      <c r="F113" s="2119"/>
      <c r="G113" s="2001">
        <f t="shared" si="1"/>
        <v>0</v>
      </c>
    </row>
    <row r="114" spans="1:7">
      <c r="A114" s="1547"/>
      <c r="B114" s="1577"/>
      <c r="C114" s="2030"/>
      <c r="D114" s="2119"/>
      <c r="E114" s="1569"/>
      <c r="F114" s="2119"/>
      <c r="G114" s="2001">
        <f t="shared" si="1"/>
        <v>0</v>
      </c>
    </row>
    <row r="115" spans="1:7">
      <c r="A115" s="1547"/>
      <c r="B115" s="1577"/>
      <c r="C115" s="2030"/>
      <c r="D115" s="2119"/>
      <c r="E115" s="1569"/>
      <c r="F115" s="2119"/>
      <c r="G115" s="2001">
        <f t="shared" si="1"/>
        <v>0</v>
      </c>
    </row>
    <row r="116" spans="1:7">
      <c r="A116" s="1547"/>
      <c r="B116" s="1577"/>
      <c r="C116" s="2030"/>
      <c r="D116" s="2119"/>
      <c r="E116" s="1569"/>
      <c r="F116" s="2119"/>
      <c r="G116" s="2001">
        <f t="shared" si="1"/>
        <v>0</v>
      </c>
    </row>
    <row r="117" spans="1:7">
      <c r="A117" s="1547"/>
      <c r="B117" s="1577"/>
      <c r="C117" s="2030"/>
      <c r="D117" s="2119"/>
      <c r="E117" s="1569"/>
      <c r="F117" s="2119"/>
      <c r="G117" s="2001">
        <f t="shared" si="1"/>
        <v>0</v>
      </c>
    </row>
    <row r="118" spans="1:7">
      <c r="A118" s="1547"/>
      <c r="B118" s="1577"/>
      <c r="C118" s="2030"/>
      <c r="D118" s="2119"/>
      <c r="E118" s="1569"/>
      <c r="F118" s="2119"/>
      <c r="G118" s="2001">
        <f t="shared" si="1"/>
        <v>0</v>
      </c>
    </row>
    <row r="119" spans="1:7">
      <c r="A119" s="1547"/>
      <c r="B119" s="1577"/>
      <c r="C119" s="2030"/>
      <c r="D119" s="2119"/>
      <c r="E119" s="1569"/>
      <c r="F119" s="2119"/>
      <c r="G119" s="2001">
        <f t="shared" si="1"/>
        <v>0</v>
      </c>
    </row>
    <row r="120" spans="1:7">
      <c r="A120" s="1547"/>
      <c r="B120" s="1577"/>
      <c r="C120" s="2030"/>
      <c r="D120" s="2119"/>
      <c r="E120" s="1569"/>
      <c r="F120" s="2119"/>
      <c r="G120" s="2001">
        <f t="shared" si="1"/>
        <v>0</v>
      </c>
    </row>
    <row r="121" spans="1:7">
      <c r="A121" s="1547"/>
      <c r="B121" s="1577"/>
      <c r="C121" s="2030"/>
      <c r="D121" s="2119"/>
      <c r="E121" s="1569"/>
      <c r="F121" s="2119"/>
      <c r="G121" s="2001">
        <f t="shared" si="1"/>
        <v>0</v>
      </c>
    </row>
    <row r="122" spans="1:7">
      <c r="A122" s="1547"/>
      <c r="B122" s="1577"/>
      <c r="C122" s="2030"/>
      <c r="D122" s="2119"/>
      <c r="E122" s="1569"/>
      <c r="F122" s="2119"/>
      <c r="G122" s="2001">
        <f t="shared" si="1"/>
        <v>0</v>
      </c>
    </row>
    <row r="123" spans="1:7">
      <c r="A123" s="1547"/>
      <c r="B123" s="1577"/>
      <c r="C123" s="2030"/>
      <c r="D123" s="2119"/>
      <c r="E123" s="1569"/>
      <c r="F123" s="2119"/>
      <c r="G123" s="2001">
        <f t="shared" si="1"/>
        <v>0</v>
      </c>
    </row>
    <row r="124" spans="1:7">
      <c r="A124" s="1547"/>
      <c r="B124" s="1577"/>
      <c r="C124" s="2030"/>
      <c r="D124" s="2119"/>
      <c r="E124" s="1569"/>
      <c r="F124" s="2119"/>
      <c r="G124" s="2001">
        <f t="shared" si="1"/>
        <v>0</v>
      </c>
    </row>
    <row r="125" spans="1:7">
      <c r="A125" s="1547"/>
      <c r="B125" s="1577"/>
      <c r="C125" s="2030"/>
      <c r="D125" s="2119"/>
      <c r="E125" s="1569"/>
      <c r="F125" s="2119"/>
      <c r="G125" s="2001">
        <f t="shared" si="1"/>
        <v>0</v>
      </c>
    </row>
    <row r="126" spans="1:7" ht="15.75" thickBot="1">
      <c r="A126" s="1784"/>
      <c r="B126" s="2179" t="s">
        <v>169</v>
      </c>
      <c r="C126" s="1990">
        <f>SUM(C77:C125)</f>
        <v>0</v>
      </c>
      <c r="D126" s="1990">
        <f>SUM(D77:D125)</f>
        <v>0</v>
      </c>
      <c r="E126" s="2180"/>
      <c r="F126" s="1990">
        <f>SUM(F77:F125)</f>
        <v>0</v>
      </c>
      <c r="G126" s="1991">
        <f>SUM(G77:G125)</f>
        <v>0</v>
      </c>
    </row>
    <row r="128" spans="1:7">
      <c r="A128" s="2496" t="s">
        <v>4609</v>
      </c>
      <c r="B128" s="2496"/>
      <c r="C128" s="1569"/>
      <c r="D128" s="1569"/>
      <c r="E128" s="1569"/>
      <c r="F128" s="1569"/>
      <c r="G128" s="1569"/>
    </row>
    <row r="129" spans="1:7">
      <c r="A129" s="1584" t="s">
        <v>564</v>
      </c>
      <c r="B129" s="1584"/>
      <c r="C129" s="1584"/>
      <c r="D129" s="1584"/>
      <c r="E129" s="1584"/>
      <c r="F129" s="1584"/>
      <c r="G129" s="1584"/>
    </row>
  </sheetData>
  <printOptions horizontalCentered="1" verticalCentered="1"/>
  <pageMargins left="0.5" right="0.5" top="0.5" bottom="0.5" header="0.5" footer="0.5"/>
  <pageSetup scale="67"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126"/>
  <sheetViews>
    <sheetView defaultGridColor="0" view="pageBreakPreview" topLeftCell="A115" colorId="22" zoomScale="80" zoomScaleNormal="100" zoomScaleSheetLayoutView="80" workbookViewId="0">
      <selection activeCell="H79" sqref="H79"/>
    </sheetView>
  </sheetViews>
  <sheetFormatPr defaultColWidth="9.6640625" defaultRowHeight="15"/>
  <cols>
    <col min="1" max="1" width="4.6640625" style="6" customWidth="1"/>
    <col min="2" max="2" width="1.6640625" style="6" customWidth="1"/>
    <col min="3" max="3" width="30.6640625" style="6" customWidth="1"/>
    <col min="4" max="4" width="25.6640625" style="6" customWidth="1"/>
    <col min="5" max="5" width="20.6640625" style="6" customWidth="1"/>
    <col min="6" max="6" width="21.33203125" style="6" customWidth="1"/>
    <col min="7" max="16384" width="9.6640625" style="6"/>
  </cols>
  <sheetData>
    <row r="1" spans="1:17" ht="16.899999999999999" customHeight="1">
      <c r="A1" s="24" t="s">
        <v>1759</v>
      </c>
      <c r="B1" s="61"/>
      <c r="C1" s="223"/>
      <c r="D1" s="61" t="s">
        <v>3222</v>
      </c>
      <c r="E1" s="224" t="s">
        <v>1761</v>
      </c>
      <c r="F1" s="62" t="s">
        <v>1762</v>
      </c>
      <c r="G1" s="12"/>
      <c r="H1" s="12"/>
      <c r="I1" s="12"/>
      <c r="J1" s="12"/>
      <c r="K1" s="12"/>
      <c r="L1" s="12"/>
      <c r="M1" s="12"/>
      <c r="N1" s="12"/>
      <c r="O1" s="12"/>
      <c r="P1" s="12"/>
      <c r="Q1" s="12"/>
    </row>
    <row r="2" spans="1:17" ht="16.899999999999999" customHeight="1">
      <c r="A2" s="67" t="str">
        <f>'Data Sheet'!$C$25</f>
        <v xml:space="preserve">Niagara Mohawk Power Corporation </v>
      </c>
      <c r="B2" s="12"/>
      <c r="C2" s="76"/>
      <c r="D2" s="12" t="s">
        <v>5108</v>
      </c>
      <c r="E2" s="73" t="s">
        <v>3240</v>
      </c>
      <c r="F2" s="68"/>
      <c r="G2" s="12"/>
      <c r="H2" s="12"/>
      <c r="I2" s="12"/>
      <c r="J2" s="12"/>
      <c r="K2" s="12"/>
      <c r="L2" s="12"/>
      <c r="M2" s="12"/>
      <c r="N2" s="12"/>
      <c r="O2" s="12"/>
      <c r="P2" s="12"/>
      <c r="Q2" s="12"/>
    </row>
    <row r="3" spans="1:17" ht="16.899999999999999" customHeight="1">
      <c r="A3" s="69"/>
      <c r="B3" s="72"/>
      <c r="C3" s="113"/>
      <c r="D3" s="72" t="s">
        <v>1120</v>
      </c>
      <c r="E3" s="691" t="str">
        <f>'Data Sheet'!$C$40</f>
        <v>May 9, 2016</v>
      </c>
      <c r="F3" s="236" t="str">
        <f>'Data Sheet'!$C$38</f>
        <v>December 31, 2015</v>
      </c>
      <c r="G3" s="12"/>
      <c r="H3" s="12"/>
      <c r="I3" s="12"/>
      <c r="J3" s="12"/>
      <c r="K3" s="12"/>
      <c r="L3" s="12"/>
      <c r="M3" s="12"/>
      <c r="N3" s="12"/>
      <c r="O3" s="12"/>
      <c r="P3" s="12"/>
      <c r="Q3" s="12"/>
    </row>
    <row r="4" spans="1:17" ht="16.899999999999999" customHeight="1">
      <c r="A4" s="256"/>
      <c r="B4" s="227" t="s">
        <v>565</v>
      </c>
      <c r="C4" s="227"/>
      <c r="D4" s="227"/>
      <c r="E4" s="227"/>
      <c r="F4" s="228"/>
      <c r="G4" s="12"/>
      <c r="H4" s="12"/>
      <c r="I4" s="12"/>
      <c r="J4" s="12"/>
      <c r="K4" s="12"/>
      <c r="L4" s="12"/>
      <c r="M4" s="12"/>
      <c r="N4" s="12"/>
      <c r="O4" s="12"/>
      <c r="P4" s="12"/>
      <c r="Q4" s="12"/>
    </row>
    <row r="5" spans="1:17" ht="16.899999999999999" customHeight="1">
      <c r="A5" s="67" t="s">
        <v>566</v>
      </c>
      <c r="B5" s="12"/>
      <c r="C5" s="12"/>
      <c r="D5" s="12"/>
      <c r="E5" s="12"/>
      <c r="F5" s="68"/>
      <c r="G5" s="12"/>
      <c r="H5" s="12"/>
      <c r="I5" s="12"/>
      <c r="J5" s="12"/>
      <c r="K5" s="12"/>
      <c r="L5" s="12"/>
      <c r="M5" s="12"/>
      <c r="N5" s="12"/>
      <c r="O5" s="12"/>
      <c r="P5" s="12"/>
      <c r="Q5" s="12"/>
    </row>
    <row r="6" spans="1:17" ht="16.899999999999999" customHeight="1">
      <c r="A6" s="67"/>
      <c r="B6" s="12"/>
      <c r="C6" s="12" t="s">
        <v>567</v>
      </c>
      <c r="D6" s="12"/>
      <c r="E6" s="12"/>
      <c r="F6" s="68"/>
      <c r="G6" s="12"/>
      <c r="H6" s="12"/>
      <c r="I6" s="12"/>
      <c r="J6" s="12"/>
      <c r="K6" s="12"/>
      <c r="L6" s="12"/>
      <c r="M6" s="12"/>
      <c r="N6" s="12"/>
      <c r="O6" s="12"/>
      <c r="P6" s="12"/>
      <c r="Q6" s="12"/>
    </row>
    <row r="7" spans="1:17" ht="16.899999999999999" customHeight="1">
      <c r="A7" s="67" t="s">
        <v>568</v>
      </c>
      <c r="B7" s="12"/>
      <c r="C7" s="12"/>
      <c r="D7" s="12"/>
      <c r="E7" s="12"/>
      <c r="F7" s="68"/>
      <c r="G7" s="12"/>
      <c r="H7" s="12"/>
      <c r="I7" s="12"/>
      <c r="J7" s="12"/>
      <c r="K7" s="12"/>
      <c r="L7" s="12"/>
      <c r="M7" s="12"/>
      <c r="N7" s="12"/>
      <c r="O7" s="12"/>
      <c r="P7" s="12"/>
      <c r="Q7" s="12"/>
    </row>
    <row r="8" spans="1:17" ht="16.899999999999999" customHeight="1">
      <c r="A8" s="332"/>
      <c r="B8" s="84"/>
      <c r="C8" s="84"/>
      <c r="D8" s="84"/>
      <c r="E8" s="655" t="s">
        <v>569</v>
      </c>
      <c r="F8" s="327" t="s">
        <v>3123</v>
      </c>
      <c r="G8" s="12"/>
      <c r="H8" s="12"/>
      <c r="I8" s="12"/>
      <c r="J8" s="12"/>
      <c r="K8" s="12"/>
      <c r="L8" s="12"/>
      <c r="M8" s="12"/>
      <c r="N8" s="12"/>
      <c r="O8" s="12"/>
      <c r="P8" s="12"/>
      <c r="Q8" s="12"/>
    </row>
    <row r="9" spans="1:17" ht="16.899999999999999" customHeight="1">
      <c r="A9" s="273" t="s">
        <v>570</v>
      </c>
      <c r="B9" s="12"/>
      <c r="C9" s="287" t="s">
        <v>571</v>
      </c>
      <c r="D9" s="12"/>
      <c r="E9" s="286" t="s">
        <v>572</v>
      </c>
      <c r="F9" s="233" t="s">
        <v>573</v>
      </c>
      <c r="G9" s="12"/>
      <c r="H9" s="12"/>
      <c r="I9" s="12"/>
      <c r="J9" s="12"/>
      <c r="K9" s="12"/>
      <c r="L9" s="12"/>
      <c r="M9" s="12"/>
      <c r="N9" s="12"/>
      <c r="O9" s="12"/>
      <c r="P9" s="12"/>
      <c r="Q9" s="12"/>
    </row>
    <row r="10" spans="1:17" ht="16.899999999999999" customHeight="1">
      <c r="A10" s="273" t="s">
        <v>1691</v>
      </c>
      <c r="B10" s="12"/>
      <c r="C10" s="12"/>
      <c r="D10" s="12"/>
      <c r="E10" s="286" t="s">
        <v>574</v>
      </c>
      <c r="F10" s="233" t="s">
        <v>555</v>
      </c>
      <c r="G10" s="12"/>
      <c r="H10" s="12"/>
      <c r="I10" s="12"/>
      <c r="J10" s="12"/>
      <c r="K10" s="12"/>
      <c r="L10" s="12"/>
      <c r="M10" s="12"/>
      <c r="N10" s="12"/>
      <c r="O10" s="12"/>
      <c r="P10" s="12"/>
      <c r="Q10" s="12"/>
    </row>
    <row r="11" spans="1:17" ht="16.899999999999999" customHeight="1">
      <c r="A11" s="273"/>
      <c r="B11" s="72"/>
      <c r="C11" s="652" t="s">
        <v>2952</v>
      </c>
      <c r="D11" s="72"/>
      <c r="E11" s="324" t="s">
        <v>575</v>
      </c>
      <c r="F11" s="236" t="s">
        <v>2954</v>
      </c>
      <c r="G11" s="12"/>
      <c r="H11" s="12"/>
      <c r="I11" s="12"/>
      <c r="J11" s="12"/>
      <c r="K11" s="12"/>
      <c r="L11" s="12"/>
      <c r="M11" s="12"/>
      <c r="N11" s="12"/>
      <c r="O11" s="12"/>
      <c r="P11" s="12"/>
      <c r="Q11" s="12"/>
    </row>
    <row r="12" spans="1:17" ht="16.899999999999999" customHeight="1">
      <c r="A12" s="237">
        <v>1</v>
      </c>
      <c r="B12" s="257" t="s">
        <v>2929</v>
      </c>
      <c r="C12" s="257"/>
      <c r="D12" s="257"/>
      <c r="E12" s="239"/>
      <c r="F12" s="240"/>
      <c r="G12" s="12"/>
      <c r="H12" s="12"/>
      <c r="I12" s="12"/>
      <c r="J12" s="12"/>
      <c r="K12" s="12"/>
      <c r="L12" s="12"/>
      <c r="M12" s="12"/>
      <c r="N12" s="12"/>
      <c r="O12" s="12"/>
      <c r="P12" s="12"/>
      <c r="Q12" s="12"/>
    </row>
    <row r="13" spans="1:17" ht="16.899999999999999" customHeight="1">
      <c r="A13" s="237">
        <f t="shared" ref="A13:A29" si="0">A12+1</f>
        <v>2</v>
      </c>
      <c r="B13" s="257" t="s">
        <v>5109</v>
      </c>
      <c r="C13" s="257"/>
      <c r="D13" s="257"/>
      <c r="E13" s="260">
        <v>151746414</v>
      </c>
      <c r="F13" s="259">
        <v>131281151</v>
      </c>
      <c r="G13" s="12"/>
      <c r="H13" s="12"/>
      <c r="I13" s="12"/>
      <c r="J13" s="12"/>
      <c r="K13" s="12"/>
      <c r="L13" s="12"/>
      <c r="M13" s="12"/>
      <c r="N13" s="12"/>
      <c r="O13" s="12"/>
      <c r="P13" s="12"/>
      <c r="Q13" s="12"/>
    </row>
    <row r="14" spans="1:17" ht="16.899999999999999" customHeight="1">
      <c r="A14" s="237">
        <f t="shared" si="0"/>
        <v>3</v>
      </c>
      <c r="B14" s="257" t="s">
        <v>5110</v>
      </c>
      <c r="C14" s="257"/>
      <c r="D14" s="257"/>
      <c r="E14" s="263">
        <v>157696058</v>
      </c>
      <c r="F14" s="262">
        <v>176640402</v>
      </c>
      <c r="G14" s="12"/>
      <c r="H14" s="12"/>
      <c r="I14" s="12"/>
      <c r="J14" s="12"/>
      <c r="K14" s="12"/>
      <c r="L14" s="12"/>
      <c r="M14" s="12"/>
      <c r="N14" s="12"/>
      <c r="O14" s="12"/>
      <c r="P14" s="12"/>
      <c r="Q14" s="12"/>
    </row>
    <row r="15" spans="1:17" ht="16.899999999999999" customHeight="1">
      <c r="A15" s="237">
        <f t="shared" si="0"/>
        <v>4</v>
      </c>
      <c r="B15" s="257" t="s">
        <v>5111</v>
      </c>
      <c r="C15" s="257"/>
      <c r="D15" s="257"/>
      <c r="E15" s="263">
        <v>41962887</v>
      </c>
      <c r="F15" s="262">
        <v>154561907</v>
      </c>
      <c r="G15" s="12"/>
      <c r="H15" s="12"/>
      <c r="I15" s="12"/>
      <c r="J15" s="12"/>
      <c r="K15" s="12"/>
      <c r="L15" s="12"/>
      <c r="M15" s="12"/>
      <c r="N15" s="12"/>
      <c r="O15" s="12"/>
      <c r="P15" s="12"/>
      <c r="Q15" s="12"/>
    </row>
    <row r="16" spans="1:17" ht="16.899999999999999" customHeight="1">
      <c r="A16" s="237">
        <f t="shared" si="0"/>
        <v>5</v>
      </c>
      <c r="B16" s="257" t="s">
        <v>5112</v>
      </c>
      <c r="C16" s="257"/>
      <c r="D16" s="257"/>
      <c r="E16" s="263">
        <v>36753308</v>
      </c>
      <c r="F16" s="262">
        <v>32747925</v>
      </c>
      <c r="G16" s="12"/>
      <c r="H16" s="12"/>
      <c r="I16" s="12"/>
      <c r="J16" s="12"/>
      <c r="K16" s="12"/>
      <c r="L16" s="12"/>
      <c r="M16" s="12"/>
      <c r="N16" s="12"/>
      <c r="O16" s="12"/>
      <c r="P16" s="12"/>
      <c r="Q16" s="12"/>
    </row>
    <row r="17" spans="1:17" ht="16.899999999999999" customHeight="1">
      <c r="A17" s="237">
        <f t="shared" si="0"/>
        <v>6</v>
      </c>
      <c r="B17" s="257" t="s">
        <v>5113</v>
      </c>
      <c r="C17" s="257"/>
      <c r="D17" s="257"/>
      <c r="E17" s="263">
        <v>33199368</v>
      </c>
      <c r="F17" s="262">
        <v>43084943</v>
      </c>
      <c r="G17" s="12"/>
      <c r="H17" s="12"/>
      <c r="I17" s="12"/>
      <c r="J17" s="12"/>
      <c r="K17" s="12"/>
      <c r="L17" s="12"/>
      <c r="M17" s="12"/>
      <c r="N17" s="12"/>
      <c r="O17" s="12"/>
      <c r="P17" s="12"/>
      <c r="Q17" s="12"/>
    </row>
    <row r="18" spans="1:17" ht="16.899999999999999" customHeight="1">
      <c r="A18" s="237">
        <f t="shared" si="0"/>
        <v>7</v>
      </c>
      <c r="B18" s="257" t="s">
        <v>2287</v>
      </c>
      <c r="C18" s="257"/>
      <c r="D18" s="257"/>
      <c r="E18" s="263">
        <v>105809955</v>
      </c>
      <c r="F18" s="262">
        <v>90219572</v>
      </c>
      <c r="G18" s="12"/>
      <c r="H18" s="12"/>
      <c r="I18" s="12"/>
      <c r="J18" s="12"/>
      <c r="K18" s="12"/>
      <c r="L18" s="12"/>
      <c r="M18" s="12"/>
      <c r="N18" s="12"/>
      <c r="O18" s="12"/>
      <c r="P18" s="12"/>
      <c r="Q18" s="12"/>
    </row>
    <row r="19" spans="1:17" ht="16.899999999999999" customHeight="1">
      <c r="A19" s="237">
        <f t="shared" si="0"/>
        <v>8</v>
      </c>
      <c r="B19" s="257" t="s">
        <v>576</v>
      </c>
      <c r="C19" s="257"/>
      <c r="D19" s="257"/>
      <c r="E19" s="260">
        <f>SUM(E13:E18)</f>
        <v>527167990</v>
      </c>
      <c r="F19" s="259">
        <f>SUM(F13:F18)</f>
        <v>628535900</v>
      </c>
      <c r="G19" s="12"/>
      <c r="H19" s="12"/>
      <c r="I19" s="12"/>
      <c r="J19" s="12"/>
      <c r="K19" s="12"/>
      <c r="L19" s="12"/>
      <c r="M19" s="12"/>
      <c r="N19" s="12"/>
      <c r="O19" s="12"/>
      <c r="P19" s="12"/>
      <c r="Q19" s="12"/>
    </row>
    <row r="20" spans="1:17" ht="16.899999999999999" customHeight="1">
      <c r="A20" s="237">
        <f t="shared" si="0"/>
        <v>9</v>
      </c>
      <c r="B20" s="257" t="s">
        <v>2930</v>
      </c>
      <c r="C20" s="257"/>
      <c r="D20" s="257"/>
      <c r="E20" s="239"/>
      <c r="F20" s="249"/>
      <c r="G20" s="12"/>
      <c r="H20" s="12"/>
      <c r="I20" s="12"/>
      <c r="J20" s="12"/>
      <c r="K20" s="12"/>
      <c r="L20" s="12"/>
      <c r="M20" s="12"/>
      <c r="N20" s="12"/>
      <c r="O20" s="12"/>
      <c r="P20" s="12"/>
      <c r="Q20" s="12"/>
    </row>
    <row r="21" spans="1:17" ht="16.899999999999999" customHeight="1">
      <c r="A21" s="237">
        <f t="shared" si="0"/>
        <v>10</v>
      </c>
      <c r="B21" s="257" t="s">
        <v>5109</v>
      </c>
      <c r="C21" s="257"/>
      <c r="D21" s="257"/>
      <c r="E21" s="260">
        <v>26778779</v>
      </c>
      <c r="F21" s="259">
        <v>23167262</v>
      </c>
      <c r="G21" s="12"/>
      <c r="H21" s="12"/>
      <c r="I21" s="12"/>
      <c r="J21" s="12"/>
      <c r="K21" s="12"/>
      <c r="L21" s="12"/>
      <c r="M21" s="12"/>
      <c r="N21" s="12"/>
      <c r="O21" s="12"/>
      <c r="P21" s="12"/>
      <c r="Q21" s="12"/>
    </row>
    <row r="22" spans="1:17" ht="16.899999999999999" customHeight="1">
      <c r="A22" s="237">
        <f t="shared" si="0"/>
        <v>11</v>
      </c>
      <c r="B22" s="257" t="s">
        <v>5110</v>
      </c>
      <c r="C22" s="257"/>
      <c r="D22" s="257"/>
      <c r="E22" s="263">
        <v>31809125</v>
      </c>
      <c r="F22" s="262">
        <v>35813938</v>
      </c>
      <c r="G22" s="12"/>
      <c r="H22" s="12"/>
      <c r="I22" s="12"/>
      <c r="J22" s="12"/>
      <c r="K22" s="12"/>
      <c r="L22" s="12"/>
      <c r="M22" s="12"/>
      <c r="N22" s="12"/>
      <c r="O22" s="12"/>
      <c r="P22" s="12"/>
      <c r="Q22" s="12"/>
    </row>
    <row r="23" spans="1:17" ht="16.899999999999999" customHeight="1">
      <c r="A23" s="237">
        <f t="shared" si="0"/>
        <v>12</v>
      </c>
      <c r="B23" s="257" t="s">
        <v>5111</v>
      </c>
      <c r="C23" s="257"/>
      <c r="D23" s="257"/>
      <c r="E23" s="263">
        <v>9094550</v>
      </c>
      <c r="F23" s="262">
        <v>31634487</v>
      </c>
      <c r="G23" s="12"/>
      <c r="H23" s="12"/>
      <c r="I23" s="12"/>
      <c r="J23" s="12"/>
      <c r="K23" s="12"/>
      <c r="L23" s="12"/>
      <c r="M23" s="12"/>
      <c r="N23" s="12"/>
      <c r="O23" s="12"/>
      <c r="P23" s="12"/>
      <c r="Q23" s="12"/>
    </row>
    <row r="24" spans="1:17" ht="16.899999999999999" customHeight="1">
      <c r="A24" s="237">
        <f t="shared" si="0"/>
        <v>13</v>
      </c>
      <c r="B24" s="257" t="s">
        <v>5112</v>
      </c>
      <c r="C24" s="257"/>
      <c r="D24" s="257"/>
      <c r="E24" s="263">
        <v>15751418</v>
      </c>
      <c r="F24" s="262">
        <v>14034825</v>
      </c>
      <c r="G24" s="12"/>
      <c r="H24" s="12"/>
      <c r="I24" s="12"/>
      <c r="J24" s="12"/>
      <c r="K24" s="12"/>
      <c r="L24" s="12"/>
      <c r="M24" s="12"/>
      <c r="N24" s="12"/>
      <c r="O24" s="12"/>
      <c r="P24" s="12"/>
      <c r="Q24" s="12"/>
    </row>
    <row r="25" spans="1:17" ht="16.899999999999999" customHeight="1">
      <c r="A25" s="237">
        <f t="shared" si="0"/>
        <v>14</v>
      </c>
      <c r="B25" s="257" t="s">
        <v>5113</v>
      </c>
      <c r="C25" s="257"/>
      <c r="D25" s="257"/>
      <c r="E25" s="263">
        <v>8361390</v>
      </c>
      <c r="F25" s="262">
        <v>10653383</v>
      </c>
      <c r="G25" s="12"/>
      <c r="H25" s="12"/>
      <c r="I25" s="12"/>
      <c r="J25" s="12"/>
      <c r="K25" s="12"/>
      <c r="L25" s="12"/>
      <c r="M25" s="12"/>
      <c r="N25" s="12"/>
      <c r="O25" s="12"/>
      <c r="P25" s="12"/>
      <c r="Q25" s="12"/>
    </row>
    <row r="26" spans="1:17" ht="16.899999999999999" customHeight="1">
      <c r="A26" s="237">
        <f t="shared" si="0"/>
        <v>15</v>
      </c>
      <c r="B26" s="257" t="s">
        <v>2287</v>
      </c>
      <c r="C26" s="257"/>
      <c r="D26" s="257"/>
      <c r="E26" s="263">
        <v>30430402</v>
      </c>
      <c r="F26" s="262">
        <v>29146972</v>
      </c>
      <c r="G26" s="12"/>
      <c r="H26" s="12"/>
      <c r="I26" s="12"/>
      <c r="J26" s="12"/>
      <c r="K26" s="12"/>
      <c r="L26" s="12"/>
      <c r="M26" s="12"/>
      <c r="N26" s="12"/>
      <c r="O26" s="12"/>
      <c r="P26" s="12"/>
      <c r="Q26" s="12"/>
    </row>
    <row r="27" spans="1:17" ht="16.899999999999999" customHeight="1">
      <c r="A27" s="237">
        <f t="shared" si="0"/>
        <v>16</v>
      </c>
      <c r="B27" s="257" t="s">
        <v>577</v>
      </c>
      <c r="C27" s="12"/>
      <c r="D27" s="12"/>
      <c r="E27" s="260">
        <f>SUM(E21:E26)</f>
        <v>122225664</v>
      </c>
      <c r="F27" s="259">
        <f>SUM(F21:F26)</f>
        <v>144450867</v>
      </c>
      <c r="G27" s="12"/>
      <c r="H27" s="12"/>
      <c r="I27" s="12"/>
      <c r="J27" s="12"/>
      <c r="K27" s="12"/>
      <c r="L27" s="12"/>
      <c r="M27" s="12"/>
      <c r="N27" s="12"/>
      <c r="O27" s="12"/>
      <c r="P27" s="12"/>
      <c r="Q27" s="12"/>
    </row>
    <row r="28" spans="1:17" ht="16.899999999999999" customHeight="1">
      <c r="A28" s="237">
        <f t="shared" si="0"/>
        <v>17</v>
      </c>
      <c r="B28" s="257" t="s">
        <v>2928</v>
      </c>
      <c r="C28" s="257"/>
      <c r="D28" s="257"/>
      <c r="E28" s="263"/>
      <c r="F28" s="262"/>
      <c r="G28" s="12"/>
      <c r="H28" s="12"/>
      <c r="I28" s="12"/>
      <c r="J28" s="12"/>
      <c r="K28" s="12"/>
      <c r="L28" s="12"/>
      <c r="M28" s="12"/>
      <c r="N28" s="12"/>
      <c r="O28" s="12"/>
      <c r="P28" s="12"/>
      <c r="Q28" s="12"/>
    </row>
    <row r="29" spans="1:17" ht="16.899999999999999" customHeight="1">
      <c r="A29" s="237">
        <f t="shared" si="0"/>
        <v>18</v>
      </c>
      <c r="B29" s="257" t="s">
        <v>578</v>
      </c>
      <c r="C29" s="257"/>
      <c r="D29" s="257"/>
      <c r="E29" s="260">
        <f>E19+E27+E28</f>
        <v>649393654</v>
      </c>
      <c r="F29" s="259">
        <f>F19+F27+F28</f>
        <v>772986767</v>
      </c>
      <c r="G29" s="12"/>
      <c r="H29" s="12"/>
      <c r="I29" s="12"/>
      <c r="J29" s="12"/>
      <c r="K29" s="12"/>
      <c r="L29" s="12"/>
      <c r="M29" s="12"/>
      <c r="N29" s="12"/>
      <c r="O29" s="12"/>
      <c r="P29" s="12"/>
      <c r="Q29" s="12"/>
    </row>
    <row r="30" spans="1:17" ht="16.899999999999999" customHeight="1">
      <c r="A30" s="333" t="s">
        <v>579</v>
      </c>
      <c r="B30" s="334"/>
      <c r="C30" s="334"/>
      <c r="D30" s="334"/>
      <c r="E30" s="334"/>
      <c r="F30" s="335"/>
      <c r="G30" s="12"/>
      <c r="H30" s="12"/>
      <c r="I30" s="12"/>
      <c r="J30" s="12"/>
      <c r="K30" s="12"/>
      <c r="L30" s="12"/>
      <c r="M30" s="12"/>
      <c r="N30" s="12"/>
      <c r="O30" s="12"/>
      <c r="P30" s="12"/>
      <c r="Q30" s="12"/>
    </row>
    <row r="31" spans="1:17" ht="16.899999999999999" customHeight="1">
      <c r="A31" s="67"/>
      <c r="B31" s="12"/>
      <c r="C31" s="12"/>
      <c r="D31" s="12"/>
      <c r="E31" s="12"/>
      <c r="F31" s="68"/>
      <c r="G31" s="12"/>
      <c r="H31" s="12"/>
      <c r="I31" s="12"/>
      <c r="J31" s="12"/>
      <c r="K31" s="12"/>
      <c r="L31" s="12"/>
      <c r="M31" s="12"/>
      <c r="N31" s="12"/>
      <c r="O31" s="12"/>
      <c r="P31" s="12"/>
      <c r="Q31" s="12"/>
    </row>
    <row r="32" spans="1:17">
      <c r="A32" s="67"/>
      <c r="B32" s="12"/>
      <c r="C32" s="12"/>
      <c r="D32" s="12"/>
      <c r="E32" s="12"/>
      <c r="F32" s="68"/>
      <c r="G32" s="12"/>
      <c r="H32" s="12"/>
      <c r="I32" s="12"/>
      <c r="J32" s="12"/>
      <c r="K32" s="12"/>
      <c r="L32" s="12"/>
      <c r="M32" s="12"/>
      <c r="N32" s="12"/>
      <c r="O32" s="12"/>
      <c r="P32" s="12"/>
      <c r="Q32" s="12"/>
    </row>
    <row r="33" spans="1:17">
      <c r="A33" s="67"/>
      <c r="B33" s="12"/>
      <c r="C33" s="12"/>
      <c r="D33" s="12"/>
      <c r="E33" s="12"/>
      <c r="F33" s="68"/>
      <c r="G33" s="12"/>
      <c r="H33" s="12"/>
      <c r="I33" s="12"/>
      <c r="J33" s="12"/>
      <c r="K33" s="12"/>
      <c r="L33" s="12"/>
      <c r="M33" s="12"/>
      <c r="N33" s="12"/>
      <c r="O33" s="12"/>
      <c r="P33" s="12"/>
      <c r="Q33" s="12"/>
    </row>
    <row r="34" spans="1:17">
      <c r="A34" s="67"/>
      <c r="B34" s="12"/>
      <c r="C34" s="12"/>
      <c r="D34" s="12"/>
      <c r="E34" s="12"/>
      <c r="F34" s="68"/>
      <c r="G34" s="12"/>
      <c r="H34" s="12"/>
      <c r="I34" s="12"/>
      <c r="J34" s="12"/>
      <c r="K34" s="12"/>
      <c r="L34" s="12"/>
      <c r="M34" s="12"/>
      <c r="N34" s="12"/>
      <c r="O34" s="12"/>
      <c r="P34" s="12"/>
      <c r="Q34" s="12"/>
    </row>
    <row r="35" spans="1:17">
      <c r="A35" s="67"/>
      <c r="B35" s="12"/>
      <c r="C35" s="12"/>
      <c r="D35" s="12"/>
      <c r="E35" s="12"/>
      <c r="F35" s="68"/>
      <c r="G35" s="12"/>
      <c r="H35" s="12"/>
      <c r="I35" s="12"/>
      <c r="J35" s="12"/>
      <c r="K35" s="12"/>
      <c r="L35" s="12"/>
      <c r="M35" s="12"/>
      <c r="N35" s="12"/>
      <c r="O35" s="12"/>
      <c r="P35" s="12"/>
      <c r="Q35" s="12"/>
    </row>
    <row r="36" spans="1:17">
      <c r="A36" s="67"/>
      <c r="B36" s="12"/>
      <c r="C36" s="12"/>
      <c r="D36" s="12"/>
      <c r="E36" s="12"/>
      <c r="F36" s="68"/>
      <c r="G36" s="12"/>
      <c r="H36" s="12"/>
      <c r="I36" s="12"/>
      <c r="J36" s="12"/>
      <c r="K36" s="12"/>
      <c r="L36" s="12"/>
      <c r="M36" s="12"/>
      <c r="N36" s="12"/>
      <c r="O36" s="12"/>
      <c r="P36" s="12"/>
      <c r="Q36" s="12"/>
    </row>
    <row r="37" spans="1:17">
      <c r="A37" s="67"/>
      <c r="B37" s="12"/>
      <c r="C37" s="12"/>
      <c r="D37" s="12"/>
      <c r="E37" s="12"/>
      <c r="F37" s="68"/>
      <c r="G37" s="12"/>
      <c r="H37" s="12"/>
      <c r="I37" s="12"/>
      <c r="J37" s="12"/>
      <c r="K37" s="12"/>
      <c r="L37" s="12"/>
      <c r="M37" s="12"/>
      <c r="N37" s="12"/>
      <c r="O37" s="12"/>
      <c r="P37" s="12"/>
      <c r="Q37" s="12"/>
    </row>
    <row r="38" spans="1:17">
      <c r="A38" s="67"/>
      <c r="B38" s="12"/>
      <c r="C38" s="12"/>
      <c r="D38" s="12"/>
      <c r="E38" s="12"/>
      <c r="F38" s="68"/>
      <c r="G38" s="12"/>
      <c r="H38" s="12"/>
      <c r="I38" s="12"/>
      <c r="J38" s="12"/>
      <c r="K38" s="12"/>
      <c r="L38" s="12"/>
      <c r="M38" s="12"/>
      <c r="N38" s="12"/>
      <c r="O38" s="12"/>
      <c r="P38" s="12"/>
      <c r="Q38" s="12"/>
    </row>
    <row r="39" spans="1:17">
      <c r="A39" s="67"/>
      <c r="B39" s="12"/>
      <c r="C39" s="12"/>
      <c r="D39" s="12"/>
      <c r="E39" s="12"/>
      <c r="F39" s="68"/>
      <c r="G39" s="12"/>
      <c r="H39" s="12"/>
      <c r="I39" s="12"/>
      <c r="J39" s="12"/>
      <c r="K39" s="12"/>
      <c r="L39" s="12"/>
      <c r="M39" s="12"/>
      <c r="N39" s="12"/>
      <c r="O39" s="12"/>
      <c r="P39" s="12"/>
      <c r="Q39" s="12"/>
    </row>
    <row r="40" spans="1:17">
      <c r="A40" s="67"/>
      <c r="B40" s="12"/>
      <c r="C40" s="12"/>
      <c r="D40" s="12"/>
      <c r="E40" s="12"/>
      <c r="F40" s="68"/>
      <c r="G40" s="12"/>
      <c r="H40" s="12"/>
      <c r="I40" s="12"/>
      <c r="J40" s="12"/>
      <c r="K40" s="12"/>
      <c r="L40" s="12"/>
      <c r="M40" s="12"/>
      <c r="N40" s="12"/>
      <c r="O40" s="12"/>
      <c r="P40" s="12"/>
      <c r="Q40" s="12"/>
    </row>
    <row r="41" spans="1:17">
      <c r="A41" s="67"/>
      <c r="B41" s="12"/>
      <c r="C41" s="12"/>
      <c r="D41" s="12"/>
      <c r="E41" s="12"/>
      <c r="F41" s="68"/>
      <c r="G41" s="12"/>
      <c r="H41" s="12"/>
      <c r="I41" s="12"/>
      <c r="J41" s="12"/>
      <c r="K41" s="12"/>
      <c r="L41" s="12"/>
      <c r="M41" s="12"/>
      <c r="N41" s="12"/>
      <c r="O41" s="12"/>
      <c r="P41" s="12"/>
      <c r="Q41" s="12"/>
    </row>
    <row r="42" spans="1:17">
      <c r="A42" s="67"/>
      <c r="B42" s="12"/>
      <c r="C42" s="12"/>
      <c r="D42" s="12"/>
      <c r="E42" s="12"/>
      <c r="F42" s="68"/>
      <c r="G42" s="12"/>
      <c r="H42" s="12"/>
      <c r="I42" s="12"/>
      <c r="J42" s="12"/>
      <c r="K42" s="12"/>
      <c r="L42" s="12"/>
      <c r="M42" s="12"/>
      <c r="N42" s="12"/>
      <c r="O42" s="12"/>
      <c r="P42" s="12"/>
      <c r="Q42" s="12"/>
    </row>
    <row r="43" spans="1:17">
      <c r="A43" s="67"/>
      <c r="B43" s="12"/>
      <c r="C43" s="12"/>
      <c r="D43" s="12"/>
      <c r="E43" s="12"/>
      <c r="F43" s="68"/>
      <c r="G43" s="12"/>
      <c r="H43" s="12"/>
      <c r="I43" s="12"/>
      <c r="J43" s="12"/>
      <c r="K43" s="12"/>
      <c r="L43" s="12"/>
      <c r="M43" s="12"/>
      <c r="N43" s="12"/>
      <c r="O43" s="12"/>
      <c r="P43" s="12"/>
      <c r="Q43" s="12"/>
    </row>
    <row r="44" spans="1:17">
      <c r="A44" s="67"/>
      <c r="B44" s="12"/>
      <c r="C44" s="12"/>
      <c r="D44" s="12"/>
      <c r="E44" s="12"/>
      <c r="F44" s="68"/>
      <c r="G44" s="12"/>
      <c r="H44" s="12"/>
      <c r="I44" s="12"/>
      <c r="J44" s="12"/>
      <c r="K44" s="12"/>
      <c r="L44" s="12"/>
      <c r="M44" s="12"/>
      <c r="N44" s="12"/>
      <c r="O44" s="12"/>
      <c r="P44" s="12"/>
      <c r="Q44" s="12"/>
    </row>
    <row r="45" spans="1:17">
      <c r="A45" s="67"/>
      <c r="B45" s="12"/>
      <c r="C45" s="12"/>
      <c r="D45" s="12"/>
      <c r="E45" s="12"/>
      <c r="F45" s="68"/>
      <c r="G45" s="12"/>
      <c r="H45" s="12"/>
      <c r="I45" s="12"/>
      <c r="J45" s="12"/>
      <c r="K45" s="12"/>
      <c r="L45" s="12"/>
      <c r="M45" s="12"/>
      <c r="N45" s="12"/>
      <c r="O45" s="12"/>
      <c r="P45" s="12"/>
      <c r="Q45" s="12"/>
    </row>
    <row r="46" spans="1:17">
      <c r="A46" s="67"/>
      <c r="B46" s="12"/>
      <c r="C46" s="12"/>
      <c r="D46" s="12"/>
      <c r="E46" s="12"/>
      <c r="F46" s="68"/>
      <c r="G46" s="12"/>
      <c r="H46" s="12"/>
      <c r="I46" s="12"/>
      <c r="J46" s="12"/>
      <c r="K46" s="12"/>
      <c r="L46" s="12"/>
      <c r="M46" s="12"/>
      <c r="N46" s="12"/>
      <c r="O46" s="12"/>
      <c r="P46" s="12"/>
      <c r="Q46" s="12"/>
    </row>
    <row r="47" spans="1:17">
      <c r="A47" s="67"/>
      <c r="B47" s="12"/>
      <c r="C47" s="12"/>
      <c r="D47" s="12"/>
      <c r="E47" s="12"/>
      <c r="F47" s="68"/>
      <c r="G47" s="12"/>
      <c r="H47" s="12"/>
      <c r="I47" s="12"/>
      <c r="J47" s="12"/>
      <c r="K47" s="12"/>
      <c r="L47" s="12"/>
      <c r="M47" s="12"/>
      <c r="N47" s="12"/>
      <c r="O47" s="12"/>
      <c r="P47" s="12"/>
      <c r="Q47" s="12"/>
    </row>
    <row r="48" spans="1:17">
      <c r="A48" s="67"/>
      <c r="B48" s="12"/>
      <c r="C48" s="12"/>
      <c r="D48" s="12"/>
      <c r="E48" s="12"/>
      <c r="F48" s="68"/>
      <c r="G48" s="12"/>
      <c r="H48" s="12"/>
      <c r="I48" s="12"/>
      <c r="J48" s="12"/>
      <c r="K48" s="12"/>
      <c r="L48" s="12"/>
      <c r="M48" s="12"/>
      <c r="N48" s="12"/>
      <c r="O48" s="12"/>
      <c r="P48" s="12"/>
      <c r="Q48" s="12"/>
    </row>
    <row r="49" spans="1:17">
      <c r="A49" s="67"/>
      <c r="B49" s="12"/>
      <c r="C49" s="12"/>
      <c r="D49" s="12"/>
      <c r="E49" s="12"/>
      <c r="F49" s="68"/>
      <c r="G49" s="12"/>
      <c r="H49" s="12"/>
      <c r="I49" s="12"/>
      <c r="J49" s="12"/>
      <c r="K49" s="12"/>
      <c r="L49" s="12"/>
      <c r="M49" s="12"/>
      <c r="N49" s="12"/>
      <c r="O49" s="12"/>
      <c r="P49" s="12"/>
      <c r="Q49" s="12"/>
    </row>
    <row r="50" spans="1:17">
      <c r="A50" s="67"/>
      <c r="B50" s="12"/>
      <c r="C50" s="12"/>
      <c r="D50" s="12"/>
      <c r="E50" s="12"/>
      <c r="F50" s="68"/>
      <c r="G50" s="12"/>
      <c r="H50" s="12"/>
      <c r="I50" s="12"/>
      <c r="J50" s="12"/>
      <c r="K50" s="12"/>
      <c r="L50" s="12"/>
      <c r="M50" s="12"/>
      <c r="N50" s="12"/>
      <c r="O50" s="12"/>
      <c r="P50" s="12"/>
      <c r="Q50" s="12"/>
    </row>
    <row r="51" spans="1:17">
      <c r="A51" s="67"/>
      <c r="B51" s="12"/>
      <c r="C51" s="12"/>
      <c r="D51" s="12"/>
      <c r="E51" s="12"/>
      <c r="F51" s="68"/>
      <c r="G51" s="12"/>
      <c r="H51" s="12"/>
      <c r="I51" s="12"/>
      <c r="J51" s="12"/>
      <c r="K51" s="12"/>
      <c r="L51" s="12"/>
      <c r="M51" s="12"/>
      <c r="N51" s="12"/>
      <c r="O51" s="12"/>
      <c r="P51" s="12"/>
      <c r="Q51" s="12"/>
    </row>
    <row r="52" spans="1:17">
      <c r="A52" s="67"/>
      <c r="B52" s="12"/>
      <c r="C52" s="12"/>
      <c r="D52" s="12"/>
      <c r="E52" s="12"/>
      <c r="F52" s="68"/>
      <c r="G52" s="12"/>
      <c r="H52" s="12"/>
      <c r="I52" s="12"/>
      <c r="J52" s="12"/>
      <c r="K52" s="12"/>
      <c r="L52" s="12"/>
      <c r="M52" s="12"/>
      <c r="N52" s="12"/>
      <c r="O52" s="12"/>
      <c r="P52" s="12"/>
      <c r="Q52" s="12"/>
    </row>
    <row r="53" spans="1:17">
      <c r="A53" s="67"/>
      <c r="B53" s="12"/>
      <c r="C53" s="12"/>
      <c r="D53" s="12"/>
      <c r="E53" s="12"/>
      <c r="F53" s="68"/>
      <c r="G53" s="12"/>
      <c r="H53" s="12"/>
      <c r="I53" s="12"/>
      <c r="J53" s="12"/>
      <c r="K53" s="12"/>
      <c r="L53" s="12"/>
      <c r="M53" s="12"/>
      <c r="N53" s="12"/>
      <c r="O53" s="12"/>
      <c r="P53" s="12"/>
      <c r="Q53" s="12"/>
    </row>
    <row r="54" spans="1:17">
      <c r="A54" s="67"/>
      <c r="B54" s="12"/>
      <c r="C54" s="12"/>
      <c r="D54" s="12"/>
      <c r="E54" s="12"/>
      <c r="F54" s="68"/>
      <c r="G54" s="12"/>
      <c r="H54" s="12"/>
      <c r="I54" s="12"/>
      <c r="J54" s="12"/>
      <c r="K54" s="12"/>
      <c r="L54" s="12"/>
      <c r="M54" s="12"/>
      <c r="N54" s="12"/>
      <c r="O54" s="12"/>
      <c r="P54" s="12"/>
      <c r="Q54" s="12"/>
    </row>
    <row r="55" spans="1:17">
      <c r="A55" s="67"/>
      <c r="B55" s="12"/>
      <c r="C55" s="12"/>
      <c r="D55" s="12"/>
      <c r="E55" s="12"/>
      <c r="F55" s="68"/>
      <c r="G55" s="12"/>
      <c r="H55" s="12"/>
      <c r="I55" s="12"/>
      <c r="J55" s="12"/>
      <c r="K55" s="12"/>
      <c r="L55" s="12"/>
      <c r="M55" s="12"/>
      <c r="N55" s="12"/>
      <c r="O55" s="12"/>
      <c r="P55" s="12"/>
      <c r="Q55" s="12"/>
    </row>
    <row r="56" spans="1:17">
      <c r="A56" s="67"/>
      <c r="B56" s="12"/>
      <c r="C56" s="12"/>
      <c r="D56" s="12"/>
      <c r="E56" s="12"/>
      <c r="F56" s="68"/>
      <c r="G56" s="12"/>
      <c r="H56" s="12"/>
      <c r="I56" s="12"/>
      <c r="J56" s="12"/>
      <c r="K56" s="12"/>
      <c r="L56" s="12"/>
      <c r="M56" s="12"/>
      <c r="N56" s="12"/>
      <c r="O56" s="12"/>
      <c r="P56" s="12"/>
      <c r="Q56" s="12"/>
    </row>
    <row r="57" spans="1:17">
      <c r="A57" s="67"/>
      <c r="B57" s="12"/>
      <c r="C57" s="12"/>
      <c r="D57" s="12"/>
      <c r="E57" s="12"/>
      <c r="F57" s="68"/>
      <c r="G57" s="12"/>
      <c r="H57" s="12"/>
      <c r="I57" s="12"/>
      <c r="J57" s="12"/>
      <c r="K57" s="12"/>
      <c r="L57" s="12"/>
      <c r="M57" s="12"/>
      <c r="N57" s="12"/>
      <c r="O57" s="12"/>
      <c r="P57" s="12"/>
      <c r="Q57" s="12"/>
    </row>
    <row r="58" spans="1:17">
      <c r="A58" s="67"/>
      <c r="B58" s="12"/>
      <c r="C58" s="12"/>
      <c r="D58" s="12"/>
      <c r="E58" s="12"/>
      <c r="F58" s="68"/>
      <c r="G58" s="12"/>
      <c r="H58" s="12"/>
      <c r="I58" s="12"/>
      <c r="J58" s="12"/>
      <c r="K58" s="12"/>
      <c r="L58" s="12"/>
      <c r="M58" s="12"/>
      <c r="N58" s="12"/>
      <c r="O58" s="12"/>
      <c r="P58" s="12"/>
      <c r="Q58" s="12"/>
    </row>
    <row r="59" spans="1:17">
      <c r="A59" s="67"/>
      <c r="B59" s="12"/>
      <c r="C59" s="12"/>
      <c r="D59" s="12"/>
      <c r="E59" s="12"/>
      <c r="F59" s="68"/>
      <c r="G59" s="12"/>
      <c r="H59" s="12"/>
      <c r="I59" s="12"/>
      <c r="J59" s="12"/>
      <c r="K59" s="12"/>
      <c r="L59" s="12"/>
      <c r="M59" s="12"/>
      <c r="N59" s="12"/>
      <c r="O59" s="12"/>
      <c r="P59" s="12"/>
      <c r="Q59" s="12"/>
    </row>
    <row r="60" spans="1:17">
      <c r="A60" s="67"/>
      <c r="B60" s="12"/>
      <c r="C60" s="12"/>
      <c r="D60" s="12"/>
      <c r="E60" s="12"/>
      <c r="F60" s="68"/>
      <c r="G60" s="12"/>
      <c r="H60" s="12"/>
      <c r="I60" s="12"/>
      <c r="J60" s="12"/>
      <c r="K60" s="12"/>
      <c r="L60" s="12"/>
      <c r="M60" s="12"/>
      <c r="N60" s="12"/>
      <c r="O60" s="12"/>
      <c r="P60" s="12"/>
      <c r="Q60" s="12"/>
    </row>
    <row r="61" spans="1:17" ht="15.75" thickBot="1">
      <c r="A61" s="107"/>
      <c r="B61" s="108"/>
      <c r="C61" s="108"/>
      <c r="D61" s="108"/>
      <c r="E61" s="108"/>
      <c r="F61" s="109"/>
      <c r="G61" s="12"/>
      <c r="H61" s="12"/>
      <c r="I61" s="12"/>
      <c r="J61" s="12"/>
      <c r="K61" s="12"/>
      <c r="L61" s="12"/>
      <c r="M61" s="12"/>
      <c r="N61" s="12"/>
      <c r="O61" s="12"/>
      <c r="P61" s="12"/>
      <c r="Q61" s="12"/>
    </row>
    <row r="62" spans="1:17">
      <c r="A62" s="12"/>
      <c r="B62" s="12"/>
      <c r="C62" s="12"/>
      <c r="D62" s="12"/>
      <c r="E62" s="12"/>
      <c r="F62" s="12"/>
      <c r="G62" s="12"/>
      <c r="H62" s="12"/>
      <c r="I62" s="12"/>
      <c r="J62" s="12"/>
      <c r="K62" s="12"/>
      <c r="L62" s="12"/>
      <c r="M62" s="12"/>
      <c r="N62" s="12"/>
      <c r="O62" s="12"/>
      <c r="P62" s="12"/>
      <c r="Q62" s="12"/>
    </row>
    <row r="63" spans="1:17">
      <c r="A63" s="12" t="s">
        <v>580</v>
      </c>
      <c r="B63" s="12"/>
      <c r="C63" s="12"/>
      <c r="D63" s="12"/>
      <c r="E63" s="12"/>
      <c r="F63" s="12"/>
      <c r="G63" s="12"/>
      <c r="H63" s="12"/>
      <c r="I63" s="12"/>
      <c r="J63" s="12"/>
      <c r="K63" s="12"/>
      <c r="L63" s="12"/>
      <c r="M63" s="12"/>
      <c r="N63" s="12"/>
      <c r="O63" s="12"/>
      <c r="P63" s="12"/>
      <c r="Q63" s="12"/>
    </row>
    <row r="64" spans="1:17">
      <c r="A64" s="64" t="s">
        <v>581</v>
      </c>
      <c r="B64" s="64"/>
      <c r="C64" s="64"/>
      <c r="D64" s="64"/>
      <c r="E64" s="64"/>
      <c r="F64" s="64" t="s">
        <v>582</v>
      </c>
      <c r="G64" s="12"/>
      <c r="H64" s="12"/>
      <c r="I64" s="12"/>
      <c r="J64" s="12"/>
      <c r="K64" s="12"/>
      <c r="L64" s="12"/>
      <c r="M64" s="12"/>
      <c r="N64" s="12"/>
      <c r="O64" s="12"/>
      <c r="P64" s="12"/>
      <c r="Q64" s="12"/>
    </row>
    <row r="65" spans="1:17" ht="15.75">
      <c r="A65" s="66" t="s">
        <v>563</v>
      </c>
      <c r="B65" s="64"/>
      <c r="C65" s="64"/>
      <c r="D65" s="64"/>
      <c r="E65" s="64"/>
      <c r="F65" s="64"/>
      <c r="G65" s="12"/>
      <c r="H65" s="12"/>
      <c r="I65" s="12"/>
      <c r="J65" s="12"/>
      <c r="K65" s="12"/>
      <c r="L65" s="12"/>
      <c r="M65" s="12"/>
      <c r="N65" s="12"/>
      <c r="O65" s="12"/>
      <c r="P65" s="12"/>
      <c r="Q65" s="12"/>
    </row>
    <row r="66" spans="1:17">
      <c r="A66" s="12"/>
      <c r="B66" s="12"/>
      <c r="C66" s="12"/>
      <c r="D66" s="12"/>
      <c r="E66" s="12"/>
      <c r="F66" s="12"/>
      <c r="G66" s="12"/>
      <c r="H66" s="12"/>
      <c r="I66" s="12"/>
      <c r="J66" s="12"/>
      <c r="K66" s="12"/>
      <c r="L66" s="12"/>
      <c r="M66" s="12"/>
      <c r="N66" s="12"/>
      <c r="O66" s="12"/>
      <c r="P66" s="12"/>
      <c r="Q66" s="12"/>
    </row>
    <row r="67" spans="1:17" ht="15.75" thickBot="1">
      <c r="A67" s="12" t="str">
        <f>'Data Sheet'!$C$25</f>
        <v xml:space="preserve">Niagara Mohawk Power Corporation </v>
      </c>
      <c r="B67" s="12"/>
      <c r="C67" s="12"/>
      <c r="D67" s="12"/>
      <c r="E67" s="682" t="str">
        <f>'Data Sheet'!$C$40</f>
        <v>May 9, 2016</v>
      </c>
      <c r="F67" s="230" t="str">
        <f>'Data Sheet'!$C$38</f>
        <v>December 31, 2015</v>
      </c>
      <c r="G67" s="12"/>
      <c r="H67" s="12"/>
      <c r="I67" s="12"/>
      <c r="J67" s="12"/>
      <c r="K67" s="12"/>
      <c r="L67" s="12"/>
      <c r="M67" s="12"/>
      <c r="N67" s="12"/>
      <c r="O67" s="12"/>
      <c r="P67" s="12"/>
      <c r="Q67" s="12"/>
    </row>
    <row r="68" spans="1:17">
      <c r="A68" s="24"/>
      <c r="B68" s="61"/>
      <c r="C68" s="61"/>
      <c r="D68" s="61"/>
      <c r="E68" s="61"/>
      <c r="F68" s="62"/>
      <c r="G68" s="12"/>
      <c r="H68" s="12"/>
      <c r="I68" s="12"/>
      <c r="J68" s="12"/>
      <c r="K68" s="12"/>
      <c r="L68" s="12"/>
      <c r="M68" s="12"/>
      <c r="N68" s="12"/>
      <c r="O68" s="12"/>
      <c r="P68" s="12"/>
      <c r="Q68" s="12"/>
    </row>
    <row r="69" spans="1:17">
      <c r="A69" s="67"/>
      <c r="B69" s="64" t="s">
        <v>565</v>
      </c>
      <c r="C69" s="64"/>
      <c r="D69" s="64"/>
      <c r="E69" s="64"/>
      <c r="F69" s="65"/>
      <c r="G69" s="12"/>
      <c r="H69" s="12"/>
      <c r="I69" s="12"/>
      <c r="J69" s="12"/>
      <c r="K69" s="12"/>
      <c r="L69" s="12"/>
      <c r="M69" s="12"/>
      <c r="N69" s="12"/>
      <c r="O69" s="12"/>
      <c r="P69" s="12"/>
      <c r="Q69" s="12"/>
    </row>
    <row r="70" spans="1:17">
      <c r="A70" s="69"/>
      <c r="B70" s="72"/>
      <c r="C70" s="72"/>
      <c r="D70" s="72"/>
      <c r="E70" s="72"/>
      <c r="F70" s="71"/>
      <c r="G70" s="12"/>
      <c r="H70" s="12"/>
      <c r="I70" s="12"/>
      <c r="J70" s="12"/>
      <c r="K70" s="12"/>
      <c r="L70" s="12"/>
      <c r="M70" s="12"/>
      <c r="N70" s="12"/>
      <c r="O70" s="12"/>
      <c r="P70" s="12"/>
      <c r="Q70" s="12"/>
    </row>
    <row r="71" spans="1:17">
      <c r="A71" s="332"/>
      <c r="B71" s="84"/>
      <c r="C71" s="84"/>
      <c r="D71" s="84"/>
      <c r="E71" s="655" t="s">
        <v>569</v>
      </c>
      <c r="F71" s="327" t="s">
        <v>3123</v>
      </c>
      <c r="G71" s="12"/>
      <c r="H71" s="12"/>
      <c r="I71" s="12"/>
      <c r="J71" s="12"/>
      <c r="K71" s="12"/>
      <c r="L71" s="12"/>
      <c r="M71" s="12"/>
      <c r="N71" s="12"/>
      <c r="O71" s="12"/>
      <c r="P71" s="12"/>
      <c r="Q71" s="12"/>
    </row>
    <row r="72" spans="1:17">
      <c r="A72" s="273" t="s">
        <v>570</v>
      </c>
      <c r="B72" s="12"/>
      <c r="C72" s="64" t="s">
        <v>571</v>
      </c>
      <c r="D72" s="64"/>
      <c r="E72" s="286" t="s">
        <v>572</v>
      </c>
      <c r="F72" s="233" t="s">
        <v>573</v>
      </c>
      <c r="G72" s="12"/>
      <c r="H72" s="12"/>
      <c r="I72" s="12"/>
      <c r="J72" s="12"/>
      <c r="K72" s="12"/>
      <c r="L72" s="12"/>
      <c r="M72" s="12"/>
      <c r="N72" s="12"/>
      <c r="O72" s="12"/>
      <c r="P72" s="12"/>
      <c r="Q72" s="12"/>
    </row>
    <row r="73" spans="1:17">
      <c r="A73" s="273" t="s">
        <v>1691</v>
      </c>
      <c r="B73" s="12"/>
      <c r="C73" s="12"/>
      <c r="D73" s="12"/>
      <c r="E73" s="286" t="s">
        <v>574</v>
      </c>
      <c r="F73" s="233" t="s">
        <v>555</v>
      </c>
      <c r="G73" s="12"/>
      <c r="H73" s="12"/>
      <c r="I73" s="12"/>
      <c r="J73" s="12"/>
      <c r="K73" s="12"/>
      <c r="L73" s="12"/>
      <c r="M73" s="12"/>
      <c r="N73" s="12"/>
      <c r="O73" s="12"/>
      <c r="P73" s="12"/>
      <c r="Q73" s="12"/>
    </row>
    <row r="74" spans="1:17">
      <c r="A74" s="274"/>
      <c r="B74" s="72"/>
      <c r="C74" s="70" t="s">
        <v>2952</v>
      </c>
      <c r="D74" s="70"/>
      <c r="E74" s="324" t="s">
        <v>575</v>
      </c>
      <c r="F74" s="236" t="s">
        <v>2954</v>
      </c>
      <c r="G74" s="12"/>
      <c r="H74" s="12"/>
      <c r="I74" s="12"/>
      <c r="J74" s="12"/>
      <c r="K74" s="12"/>
      <c r="L74" s="12"/>
      <c r="M74" s="12"/>
      <c r="N74" s="12"/>
      <c r="O74" s="12"/>
      <c r="P74" s="12"/>
      <c r="Q74" s="12"/>
    </row>
    <row r="75" spans="1:17">
      <c r="A75" s="67"/>
      <c r="B75" s="93"/>
      <c r="C75" s="289"/>
      <c r="D75" s="12"/>
      <c r="E75" s="314"/>
      <c r="F75" s="308"/>
      <c r="G75" s="12"/>
      <c r="H75" s="12"/>
      <c r="I75" s="12"/>
      <c r="J75" s="12"/>
      <c r="K75" s="12"/>
      <c r="L75" s="12"/>
      <c r="M75" s="12"/>
      <c r="N75" s="12"/>
      <c r="O75" s="12"/>
      <c r="P75" s="12"/>
      <c r="Q75" s="12"/>
    </row>
    <row r="76" spans="1:17">
      <c r="A76" s="67"/>
      <c r="B76" s="93"/>
      <c r="C76" s="12"/>
      <c r="D76" s="12"/>
      <c r="E76" s="314"/>
      <c r="F76" s="308"/>
      <c r="G76" s="12"/>
      <c r="H76" s="12"/>
      <c r="I76" s="12"/>
      <c r="J76" s="12"/>
      <c r="K76" s="12"/>
      <c r="L76" s="12"/>
      <c r="M76" s="12"/>
      <c r="N76" s="12"/>
      <c r="O76" s="12"/>
      <c r="P76" s="12"/>
      <c r="Q76" s="12"/>
    </row>
    <row r="77" spans="1:17">
      <c r="A77" s="67"/>
      <c r="B77" s="93"/>
      <c r="C77" s="12"/>
      <c r="D77" s="12"/>
      <c r="E77" s="314"/>
      <c r="F77" s="308"/>
      <c r="G77" s="12"/>
      <c r="H77" s="12"/>
      <c r="I77" s="12"/>
      <c r="J77" s="12"/>
      <c r="K77" s="12"/>
      <c r="L77" s="12"/>
      <c r="M77" s="12"/>
      <c r="N77" s="12"/>
      <c r="O77" s="12"/>
      <c r="P77" s="12"/>
      <c r="Q77" s="12"/>
    </row>
    <row r="78" spans="1:17">
      <c r="A78" s="67"/>
      <c r="B78" s="93"/>
      <c r="C78" s="12"/>
      <c r="D78" s="12"/>
      <c r="E78" s="314"/>
      <c r="F78" s="308"/>
      <c r="G78" s="12"/>
      <c r="H78" s="12"/>
      <c r="I78" s="12"/>
      <c r="J78" s="12"/>
      <c r="K78" s="12"/>
      <c r="L78" s="12"/>
      <c r="M78" s="12"/>
      <c r="N78" s="12"/>
      <c r="O78" s="12"/>
      <c r="P78" s="12"/>
      <c r="Q78" s="12"/>
    </row>
    <row r="79" spans="1:17">
      <c r="A79" s="67"/>
      <c r="B79" s="93"/>
      <c r="C79" s="12"/>
      <c r="D79" s="12"/>
      <c r="E79" s="314"/>
      <c r="F79" s="308"/>
      <c r="G79" s="12"/>
      <c r="H79" s="12"/>
      <c r="I79" s="12"/>
      <c r="J79" s="12"/>
      <c r="K79" s="12"/>
      <c r="L79" s="12"/>
      <c r="M79" s="12"/>
      <c r="N79" s="12"/>
      <c r="O79" s="12"/>
      <c r="P79" s="12"/>
      <c r="Q79" s="12"/>
    </row>
    <row r="80" spans="1:17">
      <c r="A80" s="67"/>
      <c r="B80" s="93"/>
      <c r="C80" s="12"/>
      <c r="D80" s="12"/>
      <c r="E80" s="314"/>
      <c r="F80" s="308"/>
      <c r="G80" s="12"/>
      <c r="H80" s="12"/>
      <c r="I80" s="12"/>
      <c r="J80" s="12"/>
      <c r="K80" s="12"/>
      <c r="L80" s="12"/>
      <c r="M80" s="12"/>
      <c r="N80" s="12"/>
      <c r="O80" s="12"/>
      <c r="P80" s="12"/>
      <c r="Q80" s="12"/>
    </row>
    <row r="81" spans="1:17">
      <c r="A81" s="67"/>
      <c r="B81" s="93"/>
      <c r="C81" s="12"/>
      <c r="D81" s="12"/>
      <c r="E81" s="314"/>
      <c r="F81" s="308"/>
      <c r="G81" s="12"/>
      <c r="H81" s="12"/>
      <c r="I81" s="12"/>
      <c r="J81" s="12"/>
      <c r="K81" s="12"/>
      <c r="L81" s="12"/>
      <c r="M81" s="12"/>
      <c r="N81" s="12"/>
      <c r="O81" s="12"/>
      <c r="P81" s="12"/>
      <c r="Q81" s="12"/>
    </row>
    <row r="82" spans="1:17">
      <c r="A82" s="67"/>
      <c r="B82" s="93"/>
      <c r="C82" s="12"/>
      <c r="D82" s="12"/>
      <c r="E82" s="314"/>
      <c r="F82" s="308"/>
      <c r="G82" s="12"/>
      <c r="H82" s="12"/>
      <c r="I82" s="12"/>
      <c r="J82" s="12"/>
      <c r="K82" s="12"/>
      <c r="L82" s="12"/>
      <c r="M82" s="12"/>
      <c r="N82" s="12"/>
      <c r="O82" s="12"/>
      <c r="P82" s="12"/>
      <c r="Q82" s="12"/>
    </row>
    <row r="83" spans="1:17">
      <c r="A83" s="67"/>
      <c r="B83" s="93"/>
      <c r="C83" s="12"/>
      <c r="D83" s="12"/>
      <c r="E83" s="314"/>
      <c r="F83" s="308"/>
      <c r="G83" s="12"/>
      <c r="H83" s="12"/>
      <c r="I83" s="12"/>
      <c r="J83" s="12"/>
      <c r="K83" s="12"/>
      <c r="L83" s="12"/>
      <c r="M83" s="12"/>
      <c r="N83" s="12"/>
      <c r="O83" s="12"/>
      <c r="P83" s="12"/>
      <c r="Q83" s="12"/>
    </row>
    <row r="84" spans="1:17">
      <c r="A84" s="67"/>
      <c r="B84" s="93"/>
      <c r="C84" s="12"/>
      <c r="D84" s="12"/>
      <c r="E84" s="314"/>
      <c r="F84" s="308"/>
      <c r="G84" s="12"/>
      <c r="H84" s="12"/>
      <c r="I84" s="12"/>
      <c r="J84" s="12"/>
      <c r="K84" s="12"/>
      <c r="L84" s="12"/>
      <c r="M84" s="12"/>
      <c r="N84" s="12"/>
      <c r="O84" s="12"/>
      <c r="P84" s="12"/>
      <c r="Q84" s="12"/>
    </row>
    <row r="85" spans="1:17">
      <c r="A85" s="67"/>
      <c r="B85" s="93"/>
      <c r="C85" s="12"/>
      <c r="D85" s="12"/>
      <c r="E85" s="314"/>
      <c r="F85" s="308"/>
      <c r="G85" s="12"/>
      <c r="H85" s="12"/>
      <c r="I85" s="12"/>
      <c r="J85" s="12"/>
      <c r="K85" s="12"/>
      <c r="L85" s="12"/>
      <c r="M85" s="12"/>
      <c r="N85" s="12"/>
      <c r="O85" s="12"/>
      <c r="P85" s="12"/>
      <c r="Q85" s="12"/>
    </row>
    <row r="86" spans="1:17">
      <c r="A86" s="67"/>
      <c r="B86" s="93"/>
      <c r="C86" s="12"/>
      <c r="D86" s="12"/>
      <c r="E86" s="314"/>
      <c r="F86" s="308"/>
      <c r="G86" s="12"/>
      <c r="H86" s="12"/>
      <c r="I86" s="12"/>
      <c r="J86" s="12"/>
      <c r="K86" s="12"/>
      <c r="L86" s="12"/>
      <c r="M86" s="12"/>
      <c r="N86" s="12"/>
      <c r="O86" s="12"/>
      <c r="P86" s="12"/>
      <c r="Q86" s="12"/>
    </row>
    <row r="87" spans="1:17">
      <c r="A87" s="67"/>
      <c r="B87" s="93"/>
      <c r="C87" s="12"/>
      <c r="D87" s="12"/>
      <c r="E87" s="314"/>
      <c r="F87" s="308"/>
      <c r="G87" s="12"/>
      <c r="H87" s="12"/>
      <c r="I87" s="12"/>
      <c r="J87" s="12"/>
      <c r="K87" s="12"/>
      <c r="L87" s="12"/>
      <c r="M87" s="12"/>
      <c r="N87" s="12"/>
      <c r="O87" s="12"/>
      <c r="P87" s="12"/>
      <c r="Q87" s="12"/>
    </row>
    <row r="88" spans="1:17">
      <c r="A88" s="67"/>
      <c r="B88" s="93"/>
      <c r="C88" s="12"/>
      <c r="D88" s="12"/>
      <c r="E88" s="314"/>
      <c r="F88" s="308"/>
      <c r="G88" s="12"/>
      <c r="H88" s="12"/>
      <c r="I88" s="12"/>
      <c r="J88" s="12"/>
      <c r="K88" s="12"/>
      <c r="L88" s="12"/>
      <c r="M88" s="12"/>
      <c r="N88" s="12"/>
      <c r="O88" s="12"/>
      <c r="P88" s="12"/>
      <c r="Q88" s="12"/>
    </row>
    <row r="89" spans="1:17">
      <c r="A89" s="67"/>
      <c r="B89" s="93"/>
      <c r="C89" s="12"/>
      <c r="D89" s="12"/>
      <c r="E89" s="314"/>
      <c r="F89" s="308"/>
      <c r="G89" s="12"/>
      <c r="H89" s="12"/>
      <c r="I89" s="12"/>
      <c r="J89" s="12"/>
      <c r="K89" s="12"/>
      <c r="L89" s="12"/>
      <c r="M89" s="12"/>
      <c r="N89" s="12"/>
      <c r="O89" s="12"/>
      <c r="P89" s="12"/>
      <c r="Q89" s="12"/>
    </row>
    <row r="90" spans="1:17">
      <c r="A90" s="67"/>
      <c r="B90" s="93"/>
      <c r="C90" s="12"/>
      <c r="D90" s="12"/>
      <c r="E90" s="314"/>
      <c r="F90" s="308"/>
      <c r="G90" s="12"/>
      <c r="H90" s="12"/>
      <c r="I90" s="12"/>
      <c r="J90" s="12"/>
      <c r="K90" s="12"/>
      <c r="L90" s="12"/>
      <c r="M90" s="12"/>
      <c r="N90" s="12"/>
      <c r="O90" s="12"/>
      <c r="P90" s="12"/>
      <c r="Q90" s="12"/>
    </row>
    <row r="91" spans="1:17">
      <c r="A91" s="67"/>
      <c r="B91" s="93"/>
      <c r="C91" s="12"/>
      <c r="D91" s="12"/>
      <c r="E91" s="314"/>
      <c r="F91" s="308"/>
      <c r="G91" s="12"/>
      <c r="H91" s="12"/>
      <c r="I91" s="12"/>
      <c r="J91" s="12"/>
      <c r="K91" s="12"/>
      <c r="L91" s="12"/>
      <c r="M91" s="12"/>
      <c r="N91" s="12"/>
      <c r="O91" s="12"/>
      <c r="P91" s="12"/>
      <c r="Q91" s="12"/>
    </row>
    <row r="92" spans="1:17">
      <c r="A92" s="67"/>
      <c r="B92" s="93"/>
      <c r="C92" s="12"/>
      <c r="D92" s="12"/>
      <c r="E92" s="314"/>
      <c r="F92" s="308"/>
      <c r="G92" s="12"/>
      <c r="H92" s="12"/>
      <c r="I92" s="12"/>
      <c r="J92" s="12"/>
      <c r="K92" s="12"/>
      <c r="L92" s="12"/>
      <c r="M92" s="12"/>
      <c r="N92" s="12"/>
      <c r="O92" s="12"/>
      <c r="P92" s="12"/>
      <c r="Q92" s="12"/>
    </row>
    <row r="93" spans="1:17">
      <c r="A93" s="67"/>
      <c r="B93" s="93"/>
      <c r="C93" s="12"/>
      <c r="D93" s="12"/>
      <c r="E93" s="314"/>
      <c r="F93" s="308"/>
      <c r="G93" s="12"/>
      <c r="H93" s="12"/>
      <c r="I93" s="12"/>
      <c r="J93" s="12"/>
      <c r="K93" s="12"/>
      <c r="L93" s="12"/>
      <c r="M93" s="12"/>
      <c r="N93" s="12"/>
      <c r="O93" s="12"/>
      <c r="P93" s="12"/>
      <c r="Q93" s="12"/>
    </row>
    <row r="94" spans="1:17">
      <c r="A94" s="67"/>
      <c r="B94" s="93"/>
      <c r="C94" s="12"/>
      <c r="D94" s="12"/>
      <c r="E94" s="314"/>
      <c r="F94" s="308"/>
      <c r="G94" s="12"/>
      <c r="H94" s="12"/>
      <c r="I94" s="12"/>
      <c r="J94" s="12"/>
      <c r="K94" s="12"/>
      <c r="L94" s="12"/>
      <c r="M94" s="12"/>
      <c r="N94" s="12"/>
      <c r="O94" s="12"/>
      <c r="P94" s="12"/>
      <c r="Q94" s="12"/>
    </row>
    <row r="95" spans="1:17">
      <c r="A95" s="67"/>
      <c r="B95" s="93"/>
      <c r="C95" s="12"/>
      <c r="D95" s="12"/>
      <c r="E95" s="314"/>
      <c r="F95" s="308"/>
      <c r="G95" s="12"/>
      <c r="H95" s="12"/>
      <c r="I95" s="12"/>
      <c r="J95" s="12"/>
      <c r="K95" s="12"/>
      <c r="L95" s="12"/>
      <c r="M95" s="12"/>
      <c r="N95" s="12"/>
      <c r="O95" s="12"/>
      <c r="P95" s="12"/>
      <c r="Q95" s="12"/>
    </row>
    <row r="96" spans="1:17">
      <c r="A96" s="67"/>
      <c r="B96" s="93"/>
      <c r="C96" s="12"/>
      <c r="D96" s="12"/>
      <c r="E96" s="314"/>
      <c r="F96" s="308"/>
      <c r="G96" s="12"/>
      <c r="H96" s="12"/>
      <c r="I96" s="12"/>
      <c r="J96" s="12"/>
      <c r="K96" s="12"/>
      <c r="L96" s="12"/>
      <c r="M96" s="12"/>
      <c r="N96" s="12"/>
      <c r="O96" s="12"/>
      <c r="P96" s="12"/>
      <c r="Q96" s="12"/>
    </row>
    <row r="97" spans="1:17">
      <c r="A97" s="67"/>
      <c r="B97" s="93"/>
      <c r="C97" s="12"/>
      <c r="D97" s="12"/>
      <c r="E97" s="314"/>
      <c r="F97" s="308"/>
      <c r="G97" s="12"/>
      <c r="H97" s="12"/>
      <c r="I97" s="12"/>
      <c r="J97" s="12"/>
      <c r="K97" s="12"/>
      <c r="L97" s="12"/>
      <c r="M97" s="12"/>
      <c r="N97" s="12"/>
      <c r="O97" s="12"/>
      <c r="P97" s="12"/>
      <c r="Q97" s="12"/>
    </row>
    <row r="98" spans="1:17">
      <c r="A98" s="67"/>
      <c r="B98" s="93"/>
      <c r="C98" s="12"/>
      <c r="D98" s="12"/>
      <c r="E98" s="314"/>
      <c r="F98" s="308"/>
      <c r="G98" s="12"/>
      <c r="H98" s="12"/>
      <c r="I98" s="12"/>
      <c r="J98" s="12"/>
      <c r="K98" s="12"/>
      <c r="L98" s="12"/>
      <c r="M98" s="12"/>
      <c r="N98" s="12"/>
      <c r="O98" s="12"/>
      <c r="P98" s="12"/>
      <c r="Q98" s="12"/>
    </row>
    <row r="99" spans="1:17">
      <c r="A99" s="67"/>
      <c r="B99" s="93"/>
      <c r="C99" s="12"/>
      <c r="D99" s="12"/>
      <c r="E99" s="314"/>
      <c r="F99" s="308"/>
      <c r="G99" s="12"/>
      <c r="H99" s="12"/>
      <c r="I99" s="12"/>
      <c r="J99" s="12"/>
      <c r="K99" s="12"/>
      <c r="L99" s="12"/>
      <c r="M99" s="12"/>
      <c r="N99" s="12"/>
      <c r="O99" s="12"/>
      <c r="P99" s="12"/>
      <c r="Q99" s="12"/>
    </row>
    <row r="100" spans="1:17">
      <c r="A100" s="67"/>
      <c r="B100" s="93"/>
      <c r="C100" s="12"/>
      <c r="D100" s="12"/>
      <c r="E100" s="314"/>
      <c r="F100" s="308"/>
      <c r="G100" s="12"/>
      <c r="H100" s="12"/>
      <c r="I100" s="12"/>
      <c r="J100" s="12"/>
      <c r="K100" s="12"/>
      <c r="L100" s="12"/>
      <c r="M100" s="12"/>
      <c r="N100" s="12"/>
      <c r="O100" s="12"/>
      <c r="P100" s="12"/>
      <c r="Q100" s="12"/>
    </row>
    <row r="101" spans="1:17">
      <c r="A101" s="67"/>
      <c r="B101" s="93"/>
      <c r="C101" s="12"/>
      <c r="D101" s="12"/>
      <c r="E101" s="314"/>
      <c r="F101" s="308"/>
      <c r="G101" s="12"/>
      <c r="H101" s="12"/>
      <c r="I101" s="12"/>
      <c r="J101" s="12"/>
      <c r="K101" s="12"/>
      <c r="L101" s="12"/>
      <c r="M101" s="12"/>
      <c r="N101" s="12"/>
      <c r="O101" s="12"/>
      <c r="P101" s="12"/>
      <c r="Q101" s="12"/>
    </row>
    <row r="102" spans="1:17">
      <c r="A102" s="67"/>
      <c r="B102" s="93"/>
      <c r="C102" s="12"/>
      <c r="D102" s="12"/>
      <c r="E102" s="314"/>
      <c r="F102" s="308"/>
      <c r="G102" s="12"/>
      <c r="H102" s="12"/>
      <c r="I102" s="12"/>
      <c r="J102" s="12"/>
      <c r="K102" s="12"/>
      <c r="L102" s="12"/>
      <c r="M102" s="12"/>
      <c r="N102" s="12"/>
      <c r="O102" s="12"/>
      <c r="P102" s="12"/>
      <c r="Q102" s="12"/>
    </row>
    <row r="103" spans="1:17">
      <c r="A103" s="67"/>
      <c r="B103" s="93"/>
      <c r="C103" s="12"/>
      <c r="D103" s="12"/>
      <c r="E103" s="314"/>
      <c r="F103" s="308"/>
      <c r="G103" s="12"/>
      <c r="H103" s="12"/>
      <c r="I103" s="12"/>
      <c r="J103" s="12"/>
      <c r="K103" s="12"/>
      <c r="L103" s="12"/>
      <c r="M103" s="12"/>
      <c r="N103" s="12"/>
      <c r="O103" s="12"/>
      <c r="P103" s="12"/>
      <c r="Q103" s="12"/>
    </row>
    <row r="104" spans="1:17">
      <c r="A104" s="67"/>
      <c r="B104" s="93"/>
      <c r="C104" s="12"/>
      <c r="D104" s="12"/>
      <c r="E104" s="314"/>
      <c r="F104" s="308"/>
      <c r="G104" s="12"/>
      <c r="H104" s="12"/>
      <c r="I104" s="12"/>
      <c r="J104" s="12"/>
      <c r="K104" s="12"/>
      <c r="L104" s="12"/>
      <c r="M104" s="12"/>
      <c r="N104" s="12"/>
      <c r="O104" s="12"/>
      <c r="P104" s="12"/>
      <c r="Q104" s="12"/>
    </row>
    <row r="105" spans="1:17">
      <c r="A105" s="67"/>
      <c r="B105" s="93"/>
      <c r="C105" s="12"/>
      <c r="D105" s="12"/>
      <c r="E105" s="314"/>
      <c r="F105" s="308"/>
      <c r="G105" s="12"/>
      <c r="H105" s="12"/>
      <c r="I105" s="12"/>
      <c r="J105" s="12"/>
      <c r="K105" s="12"/>
      <c r="L105" s="12"/>
      <c r="M105" s="12"/>
      <c r="N105" s="12"/>
      <c r="O105" s="12"/>
      <c r="P105" s="12"/>
      <c r="Q105" s="12"/>
    </row>
    <row r="106" spans="1:17">
      <c r="A106" s="67"/>
      <c r="B106" s="93"/>
      <c r="C106" s="12"/>
      <c r="D106" s="12"/>
      <c r="E106" s="314"/>
      <c r="F106" s="308"/>
      <c r="G106" s="12"/>
      <c r="H106" s="12"/>
      <c r="I106" s="12"/>
      <c r="J106" s="12"/>
      <c r="K106" s="12"/>
      <c r="L106" s="12"/>
      <c r="M106" s="12"/>
      <c r="N106" s="12"/>
      <c r="O106" s="12"/>
      <c r="P106" s="12"/>
      <c r="Q106" s="12"/>
    </row>
    <row r="107" spans="1:17">
      <c r="A107" s="67"/>
      <c r="B107" s="93"/>
      <c r="C107" s="12"/>
      <c r="D107" s="12"/>
      <c r="E107" s="314"/>
      <c r="F107" s="308"/>
      <c r="G107" s="12"/>
      <c r="H107" s="12"/>
      <c r="I107" s="12"/>
      <c r="J107" s="12"/>
      <c r="K107" s="12"/>
      <c r="L107" s="12"/>
      <c r="M107" s="12"/>
      <c r="N107" s="12"/>
      <c r="O107" s="12"/>
      <c r="P107" s="12"/>
      <c r="Q107" s="12"/>
    </row>
    <row r="108" spans="1:17">
      <c r="A108" s="67"/>
      <c r="B108" s="93"/>
      <c r="C108" s="12"/>
      <c r="D108" s="12"/>
      <c r="E108" s="314"/>
      <c r="F108" s="308"/>
      <c r="G108" s="12"/>
      <c r="H108" s="12"/>
      <c r="I108" s="12"/>
      <c r="J108" s="12"/>
      <c r="K108" s="12"/>
      <c r="L108" s="12"/>
      <c r="M108" s="12"/>
      <c r="N108" s="12"/>
      <c r="O108" s="12"/>
      <c r="P108" s="12"/>
      <c r="Q108" s="12"/>
    </row>
    <row r="109" spans="1:17">
      <c r="A109" s="67"/>
      <c r="B109" s="93"/>
      <c r="C109" s="12"/>
      <c r="D109" s="12"/>
      <c r="E109" s="314"/>
      <c r="F109" s="308"/>
      <c r="G109" s="12"/>
      <c r="H109" s="12"/>
      <c r="I109" s="12"/>
      <c r="J109" s="12"/>
      <c r="K109" s="12"/>
      <c r="L109" s="12"/>
      <c r="M109" s="12"/>
      <c r="N109" s="12"/>
      <c r="O109" s="12"/>
      <c r="P109" s="12"/>
      <c r="Q109" s="12"/>
    </row>
    <row r="110" spans="1:17">
      <c r="A110" s="67"/>
      <c r="B110" s="93"/>
      <c r="C110" s="12"/>
      <c r="D110" s="12"/>
      <c r="E110" s="314"/>
      <c r="F110" s="308"/>
      <c r="G110" s="12"/>
      <c r="H110" s="12"/>
      <c r="I110" s="12"/>
      <c r="J110" s="12"/>
      <c r="K110" s="12"/>
      <c r="L110" s="12"/>
      <c r="M110" s="12"/>
      <c r="N110" s="12"/>
      <c r="O110" s="12"/>
      <c r="P110" s="12"/>
      <c r="Q110" s="12"/>
    </row>
    <row r="111" spans="1:17">
      <c r="A111" s="67"/>
      <c r="B111" s="93"/>
      <c r="C111" s="12"/>
      <c r="D111" s="12"/>
      <c r="E111" s="314"/>
      <c r="F111" s="308"/>
      <c r="G111" s="12"/>
      <c r="H111" s="12"/>
      <c r="I111" s="12"/>
      <c r="J111" s="12"/>
      <c r="K111" s="12"/>
      <c r="L111" s="12"/>
      <c r="M111" s="12"/>
      <c r="N111" s="12"/>
      <c r="O111" s="12"/>
      <c r="P111" s="12"/>
      <c r="Q111" s="12"/>
    </row>
    <row r="112" spans="1:17">
      <c r="A112" s="67"/>
      <c r="B112" s="93"/>
      <c r="C112" s="12"/>
      <c r="D112" s="12"/>
      <c r="E112" s="314"/>
      <c r="F112" s="308"/>
      <c r="G112" s="12"/>
      <c r="H112" s="12"/>
      <c r="I112" s="12"/>
      <c r="J112" s="12"/>
      <c r="K112" s="12"/>
      <c r="L112" s="12"/>
      <c r="M112" s="12"/>
      <c r="N112" s="12"/>
      <c r="O112" s="12"/>
      <c r="P112" s="12"/>
      <c r="Q112" s="12"/>
    </row>
    <row r="113" spans="1:17">
      <c r="A113" s="67"/>
      <c r="B113" s="93"/>
      <c r="C113" s="12"/>
      <c r="D113" s="12"/>
      <c r="E113" s="314"/>
      <c r="F113" s="308"/>
      <c r="G113" s="12"/>
      <c r="H113" s="12"/>
      <c r="I113" s="12"/>
      <c r="J113" s="12"/>
      <c r="K113" s="12"/>
      <c r="L113" s="12"/>
      <c r="M113" s="12"/>
      <c r="N113" s="12"/>
      <c r="O113" s="12"/>
      <c r="P113" s="12"/>
      <c r="Q113" s="12"/>
    </row>
    <row r="114" spans="1:17">
      <c r="A114" s="67"/>
      <c r="B114" s="93"/>
      <c r="C114" s="12"/>
      <c r="D114" s="12"/>
      <c r="E114" s="314"/>
      <c r="F114" s="308"/>
      <c r="G114" s="12"/>
      <c r="H114" s="12"/>
      <c r="I114" s="12"/>
      <c r="J114" s="12"/>
      <c r="K114" s="12"/>
      <c r="L114" s="12"/>
      <c r="M114" s="12"/>
      <c r="N114" s="12"/>
      <c r="O114" s="12"/>
      <c r="P114" s="12"/>
      <c r="Q114" s="12"/>
    </row>
    <row r="115" spans="1:17">
      <c r="A115" s="67"/>
      <c r="B115" s="93"/>
      <c r="C115" s="12"/>
      <c r="D115" s="12"/>
      <c r="E115" s="314"/>
      <c r="F115" s="308"/>
      <c r="G115" s="12"/>
      <c r="H115" s="12"/>
      <c r="I115" s="12"/>
      <c r="J115" s="12"/>
      <c r="K115" s="12"/>
      <c r="L115" s="12"/>
      <c r="M115" s="12"/>
      <c r="N115" s="12"/>
      <c r="O115" s="12"/>
      <c r="P115" s="12"/>
      <c r="Q115" s="12"/>
    </row>
    <row r="116" spans="1:17">
      <c r="A116" s="67"/>
      <c r="B116" s="93"/>
      <c r="C116" s="12"/>
      <c r="D116" s="12"/>
      <c r="E116" s="314"/>
      <c r="F116" s="308"/>
      <c r="G116" s="12"/>
      <c r="H116" s="12"/>
      <c r="I116" s="12"/>
      <c r="J116" s="12"/>
      <c r="K116" s="12"/>
      <c r="L116" s="12"/>
      <c r="M116" s="12"/>
      <c r="N116" s="12"/>
      <c r="O116" s="12"/>
      <c r="P116" s="12"/>
      <c r="Q116" s="12"/>
    </row>
    <row r="117" spans="1:17">
      <c r="A117" s="67"/>
      <c r="B117" s="93"/>
      <c r="C117" s="12"/>
      <c r="D117" s="12"/>
      <c r="E117" s="314"/>
      <c r="F117" s="308"/>
      <c r="G117" s="12"/>
      <c r="H117" s="12"/>
      <c r="I117" s="12"/>
      <c r="J117" s="12"/>
      <c r="K117" s="12"/>
      <c r="L117" s="12"/>
      <c r="M117" s="12"/>
      <c r="N117" s="12"/>
      <c r="O117" s="12"/>
      <c r="P117" s="12"/>
      <c r="Q117" s="12"/>
    </row>
    <row r="118" spans="1:17">
      <c r="A118" s="67"/>
      <c r="B118" s="93"/>
      <c r="C118" s="12"/>
      <c r="D118" s="12"/>
      <c r="E118" s="314"/>
      <c r="F118" s="308"/>
      <c r="G118" s="12"/>
      <c r="H118" s="12"/>
      <c r="I118" s="12"/>
      <c r="J118" s="12"/>
      <c r="K118" s="12"/>
      <c r="L118" s="12"/>
      <c r="M118" s="12"/>
      <c r="N118" s="12"/>
      <c r="O118" s="12"/>
      <c r="P118" s="12"/>
      <c r="Q118" s="12"/>
    </row>
    <row r="119" spans="1:17">
      <c r="A119" s="67"/>
      <c r="B119" s="93"/>
      <c r="C119" s="12"/>
      <c r="D119" s="12"/>
      <c r="E119" s="314"/>
      <c r="F119" s="308"/>
      <c r="G119" s="12"/>
      <c r="H119" s="12"/>
      <c r="I119" s="12"/>
      <c r="J119" s="12"/>
      <c r="K119" s="12"/>
      <c r="L119" s="12"/>
      <c r="M119" s="12"/>
      <c r="N119" s="12"/>
      <c r="O119" s="12"/>
      <c r="P119" s="12"/>
      <c r="Q119" s="12"/>
    </row>
    <row r="120" spans="1:17">
      <c r="A120" s="67"/>
      <c r="B120" s="93"/>
      <c r="C120" s="12"/>
      <c r="D120" s="12"/>
      <c r="E120" s="314"/>
      <c r="F120" s="308"/>
      <c r="G120" s="12"/>
      <c r="H120" s="12"/>
      <c r="I120" s="12"/>
      <c r="J120" s="12"/>
      <c r="K120" s="12"/>
      <c r="L120" s="12"/>
      <c r="M120" s="12"/>
      <c r="N120" s="12"/>
      <c r="O120" s="12"/>
      <c r="P120" s="12"/>
      <c r="Q120" s="12"/>
    </row>
    <row r="121" spans="1:17">
      <c r="A121" s="67"/>
      <c r="B121" s="93"/>
      <c r="C121" s="12"/>
      <c r="D121" s="12"/>
      <c r="E121" s="314"/>
      <c r="F121" s="308"/>
      <c r="G121" s="12"/>
      <c r="H121" s="12"/>
      <c r="I121" s="12"/>
      <c r="J121" s="12"/>
      <c r="K121" s="12"/>
      <c r="L121" s="12"/>
      <c r="M121" s="12"/>
      <c r="N121" s="12"/>
      <c r="O121" s="12"/>
      <c r="P121" s="12"/>
      <c r="Q121" s="12"/>
    </row>
    <row r="122" spans="1:17">
      <c r="A122" s="67"/>
      <c r="B122" s="93"/>
      <c r="C122" s="12"/>
      <c r="D122" s="12"/>
      <c r="E122" s="314"/>
      <c r="F122" s="308"/>
      <c r="G122" s="12"/>
      <c r="H122" s="12"/>
      <c r="I122" s="12"/>
      <c r="J122" s="12"/>
      <c r="K122" s="12"/>
      <c r="L122" s="12"/>
      <c r="M122" s="12"/>
      <c r="N122" s="12"/>
      <c r="O122" s="12"/>
      <c r="P122" s="12"/>
      <c r="Q122" s="12"/>
    </row>
    <row r="123" spans="1:17">
      <c r="A123" s="67"/>
      <c r="B123" s="93"/>
      <c r="C123" s="12"/>
      <c r="D123" s="12"/>
      <c r="E123" s="314"/>
      <c r="F123" s="308"/>
      <c r="G123" s="12"/>
      <c r="H123" s="12"/>
      <c r="I123" s="12"/>
      <c r="J123" s="12"/>
      <c r="K123" s="12"/>
      <c r="L123" s="12"/>
      <c r="M123" s="12"/>
      <c r="N123" s="12"/>
      <c r="O123" s="12"/>
      <c r="P123" s="12"/>
      <c r="Q123" s="12"/>
    </row>
    <row r="124" spans="1:17" ht="15.75" thickBot="1">
      <c r="A124" s="107"/>
      <c r="B124" s="321"/>
      <c r="C124" s="108"/>
      <c r="D124" s="108"/>
      <c r="E124" s="336"/>
      <c r="F124" s="337"/>
      <c r="G124" s="12"/>
      <c r="H124" s="12"/>
      <c r="I124" s="12"/>
      <c r="J124" s="12"/>
      <c r="K124" s="12"/>
      <c r="L124" s="12"/>
      <c r="M124" s="12"/>
      <c r="N124" s="12"/>
      <c r="O124" s="12"/>
      <c r="P124" s="12"/>
      <c r="Q124" s="12"/>
    </row>
    <row r="125" spans="1:17">
      <c r="A125" s="12"/>
      <c r="B125" s="12"/>
      <c r="C125" s="12"/>
      <c r="D125" s="12"/>
      <c r="E125" s="12"/>
      <c r="F125" s="12"/>
      <c r="G125" s="12"/>
      <c r="H125" s="12"/>
      <c r="I125" s="12"/>
      <c r="J125" s="12"/>
      <c r="K125" s="12"/>
      <c r="L125" s="12"/>
      <c r="M125" s="12"/>
      <c r="N125" s="12"/>
      <c r="O125" s="12"/>
      <c r="P125" s="12"/>
      <c r="Q125" s="12"/>
    </row>
    <row r="126" spans="1:17">
      <c r="A126" s="64" t="s">
        <v>583</v>
      </c>
      <c r="B126" s="64"/>
      <c r="C126" s="64"/>
      <c r="D126" s="64"/>
      <c r="E126" s="64"/>
      <c r="F126" s="64"/>
      <c r="G126" s="12"/>
      <c r="H126" s="12"/>
      <c r="I126" s="12"/>
      <c r="J126" s="12"/>
      <c r="K126" s="12"/>
      <c r="L126" s="12"/>
      <c r="M126" s="12"/>
      <c r="N126" s="12"/>
      <c r="O126" s="12"/>
      <c r="P126" s="12"/>
      <c r="Q126" s="12"/>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view="pageBreakPreview" topLeftCell="A37" colorId="22" zoomScale="80" zoomScaleNormal="100" zoomScaleSheetLayoutView="80" workbookViewId="0">
      <selection activeCell="H79" sqref="H79"/>
    </sheetView>
  </sheetViews>
  <sheetFormatPr defaultColWidth="9.6640625" defaultRowHeight="15"/>
  <cols>
    <col min="1" max="1" width="5.6640625" style="6" customWidth="1"/>
    <col min="2" max="2" width="41.6640625" style="6" customWidth="1"/>
    <col min="3" max="3" width="20.88671875" style="6" customWidth="1"/>
    <col min="4" max="4" width="19.6640625" style="6" customWidth="1"/>
    <col min="5" max="5" width="19.77734375" style="6" customWidth="1"/>
    <col min="6" max="6" width="2.6640625" style="6" customWidth="1"/>
    <col min="7" max="8" width="17.6640625" style="6" customWidth="1"/>
    <col min="9" max="9" width="21.6640625" style="6" customWidth="1"/>
    <col min="10" max="10" width="16.6640625" style="6" customWidth="1"/>
    <col min="11" max="12" width="15.6640625" style="6" customWidth="1"/>
    <col min="13" max="13" width="5.6640625" style="6" customWidth="1"/>
    <col min="14" max="16384" width="9.6640625" style="6"/>
  </cols>
  <sheetData>
    <row r="1" spans="1:20">
      <c r="A1" s="24" t="s">
        <v>1759</v>
      </c>
      <c r="B1" s="223"/>
      <c r="C1" s="61" t="s">
        <v>3222</v>
      </c>
      <c r="D1" s="224" t="s">
        <v>1761</v>
      </c>
      <c r="E1" s="62" t="s">
        <v>1762</v>
      </c>
      <c r="F1" s="24" t="s">
        <v>1759</v>
      </c>
      <c r="G1" s="61"/>
      <c r="H1" s="223"/>
      <c r="I1" s="61" t="s">
        <v>3222</v>
      </c>
      <c r="J1" s="225" t="s">
        <v>1761</v>
      </c>
      <c r="K1" s="223"/>
      <c r="L1" s="61" t="s">
        <v>1762</v>
      </c>
      <c r="M1" s="62"/>
      <c r="N1" s="12"/>
      <c r="O1" s="12"/>
      <c r="P1" s="12"/>
      <c r="Q1" s="12"/>
      <c r="R1" s="12"/>
      <c r="S1" s="12"/>
      <c r="T1" s="12"/>
    </row>
    <row r="2" spans="1:20">
      <c r="A2" s="67" t="str">
        <f>'Data Sheet'!$C$25</f>
        <v xml:space="preserve">Niagara Mohawk Power Corporation </v>
      </c>
      <c r="B2" s="76"/>
      <c r="C2" s="12" t="s">
        <v>5119</v>
      </c>
      <c r="D2" s="73" t="s">
        <v>3240</v>
      </c>
      <c r="E2" s="68"/>
      <c r="F2" s="67" t="str">
        <f>'Data Sheet'!$C$25</f>
        <v xml:space="preserve">Niagara Mohawk Power Corporation </v>
      </c>
      <c r="G2" s="12"/>
      <c r="H2" s="76"/>
      <c r="I2" s="12" t="s">
        <v>5119</v>
      </c>
      <c r="J2" s="93" t="s">
        <v>3240</v>
      </c>
      <c r="K2" s="76"/>
      <c r="L2" s="12"/>
      <c r="M2" s="68"/>
      <c r="N2" s="12"/>
      <c r="O2" s="12"/>
      <c r="P2" s="12"/>
      <c r="Q2" s="12"/>
      <c r="R2" s="12"/>
      <c r="S2" s="12"/>
      <c r="T2" s="12"/>
    </row>
    <row r="3" spans="1:20" ht="15" customHeight="1">
      <c r="A3" s="69"/>
      <c r="B3" s="113"/>
      <c r="C3" s="113" t="s">
        <v>2924</v>
      </c>
      <c r="D3" s="3061" t="str">
        <f>'Data Sheet'!$C$40</f>
        <v>May 9, 2016</v>
      </c>
      <c r="E3" s="106" t="str">
        <f>'Data Sheet'!$C$38</f>
        <v>December 31, 2015</v>
      </c>
      <c r="F3" s="69"/>
      <c r="G3" s="72"/>
      <c r="H3" s="113"/>
      <c r="I3" s="72" t="s">
        <v>2924</v>
      </c>
      <c r="J3" s="3068" t="str">
        <f>'Data Sheet'!$C$40</f>
        <v>May 9, 2016</v>
      </c>
      <c r="K3" s="113"/>
      <c r="L3" s="100" t="str">
        <f>'Data Sheet'!$C$38</f>
        <v>December 31, 2015</v>
      </c>
      <c r="M3" s="71"/>
      <c r="N3" s="12"/>
      <c r="O3" s="684"/>
      <c r="P3" s="12"/>
      <c r="Q3" s="12"/>
      <c r="R3" s="12"/>
      <c r="S3" s="12"/>
      <c r="T3" s="12"/>
    </row>
    <row r="4" spans="1:20" ht="15" customHeight="1">
      <c r="A4" s="256"/>
      <c r="B4" s="227" t="s">
        <v>584</v>
      </c>
      <c r="C4" s="227"/>
      <c r="D4" s="227"/>
      <c r="E4" s="228"/>
      <c r="F4" s="256"/>
      <c r="G4" s="227" t="s">
        <v>585</v>
      </c>
      <c r="H4" s="227"/>
      <c r="I4" s="227"/>
      <c r="J4" s="227"/>
      <c r="K4" s="227"/>
      <c r="L4" s="227"/>
      <c r="M4" s="228"/>
      <c r="N4" s="12"/>
      <c r="O4" s="12"/>
      <c r="P4" s="12"/>
      <c r="Q4" s="12"/>
      <c r="R4" s="12"/>
      <c r="S4" s="12"/>
      <c r="T4" s="12"/>
    </row>
    <row r="5" spans="1:20">
      <c r="A5" s="683"/>
      <c r="B5" s="394"/>
      <c r="C5" s="394"/>
      <c r="D5" s="394"/>
      <c r="E5" s="703"/>
      <c r="F5" s="67"/>
      <c r="G5" s="12"/>
      <c r="H5" s="12"/>
      <c r="I5" s="12"/>
      <c r="J5" s="12"/>
      <c r="K5" s="12"/>
      <c r="L5" s="12"/>
      <c r="M5" s="68"/>
      <c r="N5" s="12"/>
      <c r="O5" s="12"/>
      <c r="P5" s="12"/>
      <c r="Q5" s="12"/>
      <c r="R5" s="12"/>
      <c r="S5" s="12"/>
      <c r="T5" s="12"/>
    </row>
    <row r="6" spans="1:20">
      <c r="A6" s="3338" t="s">
        <v>3787</v>
      </c>
      <c r="B6" s="3339"/>
      <c r="C6" s="3339"/>
      <c r="D6" s="3339"/>
      <c r="E6" s="3335"/>
      <c r="F6" s="3338" t="s">
        <v>586</v>
      </c>
      <c r="G6" s="3334"/>
      <c r="H6" s="3334"/>
      <c r="I6" s="3334"/>
      <c r="J6" s="3334"/>
      <c r="K6" s="3334"/>
      <c r="L6" s="3334"/>
      <c r="M6" s="231"/>
      <c r="N6" s="12"/>
      <c r="O6" s="12"/>
      <c r="P6" s="12"/>
      <c r="Q6" s="12"/>
      <c r="R6" s="12"/>
      <c r="S6" s="12"/>
      <c r="T6" s="12"/>
    </row>
    <row r="7" spans="1:20">
      <c r="A7" s="3338" t="s">
        <v>3788</v>
      </c>
      <c r="B7" s="3339"/>
      <c r="C7" s="3339"/>
      <c r="D7" s="3339"/>
      <c r="E7" s="3335"/>
      <c r="F7" s="3338" t="s">
        <v>3791</v>
      </c>
      <c r="G7" s="3334"/>
      <c r="H7" s="3334"/>
      <c r="I7" s="3334"/>
      <c r="J7" s="3334"/>
      <c r="K7" s="3334"/>
      <c r="L7" s="3334"/>
      <c r="M7" s="231"/>
      <c r="N7" s="12"/>
      <c r="O7" s="12"/>
      <c r="P7" s="12"/>
      <c r="Q7" s="12"/>
      <c r="R7" s="12"/>
      <c r="S7" s="12"/>
      <c r="T7" s="12"/>
    </row>
    <row r="8" spans="1:20">
      <c r="A8" s="3338" t="s">
        <v>3790</v>
      </c>
      <c r="B8" s="3339"/>
      <c r="C8" s="3339"/>
      <c r="D8" s="3339"/>
      <c r="E8" s="3335"/>
      <c r="F8" s="3338" t="s">
        <v>900</v>
      </c>
      <c r="G8" s="3334"/>
      <c r="H8" s="3334"/>
      <c r="I8" s="3334"/>
      <c r="J8" s="3334"/>
      <c r="K8" s="3334"/>
      <c r="L8" s="3334"/>
      <c r="M8" s="231"/>
      <c r="N8" s="12"/>
      <c r="O8" s="12"/>
      <c r="P8" s="12"/>
      <c r="Q8" s="12"/>
      <c r="R8" s="12"/>
      <c r="S8" s="12"/>
      <c r="T8" s="12"/>
    </row>
    <row r="9" spans="1:20">
      <c r="A9" s="3338" t="s">
        <v>3789</v>
      </c>
      <c r="B9" s="3339"/>
      <c r="C9" s="3339"/>
      <c r="D9" s="3339"/>
      <c r="E9" s="3335"/>
      <c r="F9" s="3338" t="s">
        <v>3792</v>
      </c>
      <c r="G9" s="3334"/>
      <c r="H9" s="3334"/>
      <c r="I9" s="3334"/>
      <c r="J9" s="3334"/>
      <c r="K9" s="3334"/>
      <c r="L9" s="3334"/>
      <c r="M9" s="231"/>
      <c r="N9" s="12"/>
      <c r="O9" s="12"/>
      <c r="P9" s="12"/>
      <c r="Q9" s="12"/>
      <c r="R9" s="12"/>
      <c r="S9" s="12"/>
      <c r="T9" s="12"/>
    </row>
    <row r="10" spans="1:20">
      <c r="A10" s="3338" t="s">
        <v>901</v>
      </c>
      <c r="B10" s="3339"/>
      <c r="C10" s="3339"/>
      <c r="D10" s="3339"/>
      <c r="E10" s="3335"/>
      <c r="F10" s="3338" t="s">
        <v>3793</v>
      </c>
      <c r="G10" s="3334"/>
      <c r="H10" s="3334"/>
      <c r="I10" s="3334"/>
      <c r="J10" s="3334"/>
      <c r="K10" s="3334"/>
      <c r="L10" s="3334"/>
      <c r="M10" s="231"/>
      <c r="N10" s="12"/>
      <c r="O10" s="12"/>
      <c r="P10" s="12"/>
      <c r="Q10" s="12"/>
      <c r="R10" s="12"/>
      <c r="S10" s="12"/>
      <c r="T10" s="12"/>
    </row>
    <row r="11" spans="1:20">
      <c r="A11" s="3338" t="s">
        <v>902</v>
      </c>
      <c r="B11" s="3339"/>
      <c r="C11" s="3339"/>
      <c r="D11" s="3339"/>
      <c r="E11" s="3335"/>
      <c r="F11" s="67"/>
      <c r="G11" s="12"/>
      <c r="H11" s="12"/>
      <c r="I11" s="12"/>
      <c r="J11" s="12"/>
      <c r="K11" s="12"/>
      <c r="L11" s="12"/>
      <c r="M11" s="68"/>
      <c r="N11" s="12"/>
      <c r="O11" s="12"/>
      <c r="P11" s="12"/>
      <c r="Q11" s="12"/>
      <c r="R11" s="12"/>
      <c r="S11" s="12"/>
      <c r="T11" s="12"/>
    </row>
    <row r="12" spans="1:20">
      <c r="A12" s="3338" t="s">
        <v>903</v>
      </c>
      <c r="B12" s="3339"/>
      <c r="C12" s="3339"/>
      <c r="D12" s="3339"/>
      <c r="E12" s="3335"/>
      <c r="F12" s="67"/>
      <c r="G12" s="12"/>
      <c r="H12" s="12"/>
      <c r="I12" s="12"/>
      <c r="J12" s="12"/>
      <c r="K12" s="12"/>
      <c r="L12" s="12"/>
      <c r="M12" s="68"/>
      <c r="N12" s="12"/>
      <c r="O12" s="12"/>
      <c r="P12" s="12"/>
      <c r="Q12" s="12"/>
      <c r="R12" s="12"/>
      <c r="S12" s="12"/>
      <c r="T12" s="12"/>
    </row>
    <row r="13" spans="1:20">
      <c r="A13" s="69"/>
      <c r="B13" s="72"/>
      <c r="C13" s="72"/>
      <c r="D13" s="72"/>
      <c r="E13" s="71"/>
      <c r="F13" s="69"/>
      <c r="G13" s="72"/>
      <c r="H13" s="72"/>
      <c r="I13" s="72"/>
      <c r="J13" s="72"/>
      <c r="K13" s="72"/>
      <c r="L13" s="72"/>
      <c r="M13" s="71"/>
      <c r="N13" s="12"/>
      <c r="O13" s="12"/>
      <c r="P13" s="12"/>
      <c r="Q13" s="12"/>
      <c r="R13" s="12"/>
      <c r="S13" s="12"/>
      <c r="T13" s="12"/>
    </row>
    <row r="14" spans="1:20">
      <c r="A14" s="234"/>
      <c r="B14" s="93"/>
      <c r="C14" s="638" t="s">
        <v>1746</v>
      </c>
      <c r="D14" s="639" t="s">
        <v>904</v>
      </c>
      <c r="E14" s="403" t="s">
        <v>905</v>
      </c>
      <c r="F14" s="3389" t="s">
        <v>906</v>
      </c>
      <c r="G14" s="3390"/>
      <c r="H14" s="3391"/>
      <c r="I14" s="93"/>
      <c r="J14" s="12" t="s">
        <v>907</v>
      </c>
      <c r="K14" s="12"/>
      <c r="L14" s="12"/>
      <c r="M14" s="78"/>
      <c r="N14" s="12"/>
      <c r="O14" s="12"/>
      <c r="P14" s="12"/>
      <c r="Q14" s="12"/>
      <c r="R14" s="12"/>
      <c r="S14" s="12"/>
      <c r="T14" s="12"/>
    </row>
    <row r="15" spans="1:20">
      <c r="A15" s="234"/>
      <c r="B15" s="286" t="s">
        <v>908</v>
      </c>
      <c r="C15" s="639" t="s">
        <v>909</v>
      </c>
      <c r="D15" s="639" t="s">
        <v>910</v>
      </c>
      <c r="E15" s="403" t="s">
        <v>911</v>
      </c>
      <c r="F15" s="3392" t="s">
        <v>912</v>
      </c>
      <c r="G15" s="3347"/>
      <c r="H15" s="3393"/>
      <c r="I15" s="100"/>
      <c r="J15" s="72"/>
      <c r="K15" s="72"/>
      <c r="L15" s="72"/>
      <c r="M15" s="78"/>
      <c r="N15" s="12"/>
      <c r="O15" s="12"/>
      <c r="P15" s="12"/>
      <c r="Q15" s="12"/>
      <c r="R15" s="12"/>
      <c r="S15" s="12"/>
      <c r="T15" s="12"/>
    </row>
    <row r="16" spans="1:20">
      <c r="A16" s="234"/>
      <c r="B16" s="286" t="s">
        <v>913</v>
      </c>
      <c r="C16" s="639" t="s">
        <v>914</v>
      </c>
      <c r="D16" s="639" t="s">
        <v>915</v>
      </c>
      <c r="E16" s="403" t="s">
        <v>2473</v>
      </c>
      <c r="F16" s="3392" t="s">
        <v>916</v>
      </c>
      <c r="G16" s="3347"/>
      <c r="H16" s="3393"/>
      <c r="I16" s="93" t="s">
        <v>917</v>
      </c>
      <c r="J16" s="12"/>
      <c r="K16" s="93" t="s">
        <v>918</v>
      </c>
      <c r="L16" s="12"/>
      <c r="M16" s="78"/>
      <c r="N16" s="12"/>
      <c r="O16" s="12"/>
      <c r="P16" s="12"/>
      <c r="Q16" s="12"/>
      <c r="R16" s="12"/>
      <c r="S16" s="12"/>
      <c r="T16" s="12"/>
    </row>
    <row r="17" spans="1:20">
      <c r="A17" s="234"/>
      <c r="B17" s="93"/>
      <c r="C17" s="639" t="s">
        <v>919</v>
      </c>
      <c r="D17" s="639" t="s">
        <v>920</v>
      </c>
      <c r="E17" s="68"/>
      <c r="F17" s="3392" t="s">
        <v>921</v>
      </c>
      <c r="G17" s="3347"/>
      <c r="H17" s="3393"/>
      <c r="I17" s="93" t="s">
        <v>922</v>
      </c>
      <c r="J17" s="12"/>
      <c r="K17" s="93" t="s">
        <v>923</v>
      </c>
      <c r="L17" s="12"/>
      <c r="M17" s="78"/>
      <c r="N17" s="12"/>
      <c r="O17" s="12"/>
      <c r="P17" s="12"/>
      <c r="Q17" s="12"/>
      <c r="R17" s="12"/>
      <c r="S17" s="12"/>
      <c r="T17" s="12"/>
    </row>
    <row r="18" spans="1:20">
      <c r="A18" s="234"/>
      <c r="B18" s="93"/>
      <c r="C18" s="73"/>
      <c r="D18" s="73"/>
      <c r="E18" s="68"/>
      <c r="F18" s="69"/>
      <c r="G18" s="72"/>
      <c r="H18" s="12"/>
      <c r="I18" s="100"/>
      <c r="J18" s="72"/>
      <c r="K18" s="100"/>
      <c r="L18" s="72"/>
      <c r="M18" s="106"/>
      <c r="N18" s="12"/>
      <c r="O18" s="12"/>
      <c r="P18" s="12"/>
      <c r="Q18" s="12"/>
      <c r="R18" s="12"/>
      <c r="S18" s="12"/>
      <c r="T18" s="12"/>
    </row>
    <row r="19" spans="1:20">
      <c r="A19" s="234" t="s">
        <v>1688</v>
      </c>
      <c r="B19" s="93"/>
      <c r="C19" s="73"/>
      <c r="D19" s="73"/>
      <c r="E19" s="68"/>
      <c r="F19" s="82"/>
      <c r="G19" s="653" t="s">
        <v>924</v>
      </c>
      <c r="H19" s="655" t="s">
        <v>1796</v>
      </c>
      <c r="I19" s="286" t="s">
        <v>924</v>
      </c>
      <c r="J19" s="286" t="s">
        <v>925</v>
      </c>
      <c r="K19" s="286" t="s">
        <v>924</v>
      </c>
      <c r="L19" s="286" t="s">
        <v>1796</v>
      </c>
      <c r="M19" s="233" t="s">
        <v>1688</v>
      </c>
      <c r="N19" s="12"/>
      <c r="O19" s="12"/>
      <c r="P19" s="12"/>
      <c r="Q19" s="12"/>
      <c r="R19" s="12"/>
      <c r="S19" s="12"/>
      <c r="T19" s="12"/>
    </row>
    <row r="20" spans="1:20">
      <c r="A20" s="235" t="s">
        <v>1691</v>
      </c>
      <c r="B20" s="324" t="s">
        <v>2952</v>
      </c>
      <c r="C20" s="651" t="s">
        <v>2953</v>
      </c>
      <c r="D20" s="651" t="s">
        <v>2954</v>
      </c>
      <c r="E20" s="530" t="s">
        <v>2955</v>
      </c>
      <c r="F20" s="69"/>
      <c r="G20" s="652" t="s">
        <v>2303</v>
      </c>
      <c r="H20" s="324" t="s">
        <v>2304</v>
      </c>
      <c r="I20" s="324" t="s">
        <v>2305</v>
      </c>
      <c r="J20" s="324" t="s">
        <v>2306</v>
      </c>
      <c r="K20" s="324" t="s">
        <v>2307</v>
      </c>
      <c r="L20" s="324" t="s">
        <v>2308</v>
      </c>
      <c r="M20" s="236" t="s">
        <v>1691</v>
      </c>
      <c r="N20" s="12"/>
      <c r="O20" s="12"/>
      <c r="P20" s="12"/>
      <c r="Q20" s="12"/>
      <c r="R20" s="12"/>
      <c r="S20" s="12"/>
      <c r="T20" s="12"/>
    </row>
    <row r="21" spans="1:20">
      <c r="A21" s="234">
        <v>1</v>
      </c>
      <c r="B21" s="293" t="s">
        <v>926</v>
      </c>
      <c r="C21" s="338"/>
      <c r="D21" s="339"/>
      <c r="E21" s="340"/>
      <c r="F21" s="341"/>
      <c r="G21" s="342"/>
      <c r="H21" s="343"/>
      <c r="I21" s="338"/>
      <c r="J21" s="338"/>
      <c r="K21" s="338"/>
      <c r="L21" s="338"/>
      <c r="M21" s="344">
        <v>1</v>
      </c>
      <c r="N21" s="303"/>
      <c r="O21" s="303"/>
      <c r="P21" s="12"/>
      <c r="Q21" s="12"/>
      <c r="R21" s="12"/>
      <c r="S21" s="12"/>
      <c r="T21" s="12"/>
    </row>
    <row r="22" spans="1:20">
      <c r="A22" s="234">
        <v>2</v>
      </c>
      <c r="B22" s="93" t="s">
        <v>3479</v>
      </c>
      <c r="C22" s="304">
        <v>250000000</v>
      </c>
      <c r="D22" s="345">
        <v>1</v>
      </c>
      <c r="E22" s="346"/>
      <c r="F22" s="347"/>
      <c r="G22" s="303">
        <v>187364863</v>
      </c>
      <c r="H22" s="309">
        <v>187364863</v>
      </c>
      <c r="I22" s="304"/>
      <c r="J22" s="309"/>
      <c r="K22" s="304"/>
      <c r="L22" s="309"/>
      <c r="M22" s="344">
        <v>2</v>
      </c>
      <c r="N22" s="303"/>
      <c r="O22" s="303"/>
      <c r="P22" s="12"/>
      <c r="Q22" s="12"/>
      <c r="R22" s="12"/>
      <c r="S22" s="12"/>
      <c r="T22" s="12"/>
    </row>
    <row r="23" spans="1:20">
      <c r="A23" s="234">
        <v>3</v>
      </c>
      <c r="B23" s="93"/>
      <c r="C23" s="304"/>
      <c r="D23" s="348"/>
      <c r="E23" s="349"/>
      <c r="F23" s="347"/>
      <c r="G23" s="303"/>
      <c r="H23" s="304"/>
      <c r="I23" s="304"/>
      <c r="J23" s="304"/>
      <c r="K23" s="304"/>
      <c r="L23" s="304"/>
      <c r="M23" s="344">
        <v>3</v>
      </c>
      <c r="N23" s="303"/>
      <c r="O23" s="303"/>
      <c r="P23" s="12"/>
      <c r="Q23" s="12"/>
      <c r="R23" s="12"/>
      <c r="S23" s="12"/>
      <c r="T23" s="12"/>
    </row>
    <row r="24" spans="1:20">
      <c r="A24" s="234">
        <v>4</v>
      </c>
      <c r="B24" s="93"/>
      <c r="C24" s="304"/>
      <c r="D24" s="348"/>
      <c r="E24" s="349"/>
      <c r="F24" s="347"/>
      <c r="G24" s="303"/>
      <c r="H24" s="304"/>
      <c r="I24" s="304"/>
      <c r="J24" s="304"/>
      <c r="K24" s="304"/>
      <c r="L24" s="304"/>
      <c r="M24" s="344">
        <v>4</v>
      </c>
      <c r="N24" s="303"/>
      <c r="O24" s="303"/>
      <c r="P24" s="12"/>
      <c r="Q24" s="12"/>
      <c r="R24" s="12"/>
      <c r="S24" s="12"/>
      <c r="T24" s="12"/>
    </row>
    <row r="25" spans="1:20">
      <c r="A25" s="234">
        <v>5</v>
      </c>
      <c r="B25" s="93"/>
      <c r="C25" s="304"/>
      <c r="D25" s="348"/>
      <c r="E25" s="349"/>
      <c r="F25" s="347"/>
      <c r="G25" s="303"/>
      <c r="H25" s="304"/>
      <c r="I25" s="304"/>
      <c r="J25" s="304"/>
      <c r="K25" s="304"/>
      <c r="L25" s="304"/>
      <c r="M25" s="344">
        <v>5</v>
      </c>
      <c r="N25" s="303"/>
      <c r="O25" s="303"/>
      <c r="P25" s="12"/>
      <c r="Q25" s="12"/>
      <c r="R25" s="12"/>
      <c r="S25" s="12"/>
      <c r="T25" s="12"/>
    </row>
    <row r="26" spans="1:20">
      <c r="A26" s="234">
        <v>6</v>
      </c>
      <c r="B26" s="93"/>
      <c r="C26" s="304"/>
      <c r="D26" s="348"/>
      <c r="E26" s="349"/>
      <c r="F26" s="347"/>
      <c r="G26" s="303"/>
      <c r="H26" s="304"/>
      <c r="I26" s="304"/>
      <c r="J26" s="304"/>
      <c r="K26" s="304"/>
      <c r="L26" s="304"/>
      <c r="M26" s="344">
        <v>6</v>
      </c>
      <c r="N26" s="303"/>
      <c r="O26" s="303"/>
      <c r="P26" s="12"/>
      <c r="Q26" s="12"/>
      <c r="R26" s="12"/>
      <c r="S26" s="12"/>
      <c r="T26" s="12"/>
    </row>
    <row r="27" spans="1:20">
      <c r="A27" s="234">
        <v>7</v>
      </c>
      <c r="B27" s="93"/>
      <c r="C27" s="304"/>
      <c r="D27" s="348"/>
      <c r="E27" s="349"/>
      <c r="F27" s="347"/>
      <c r="G27" s="303"/>
      <c r="H27" s="304"/>
      <c r="I27" s="304"/>
      <c r="J27" s="304"/>
      <c r="K27" s="304"/>
      <c r="L27" s="304"/>
      <c r="M27" s="344">
        <v>7</v>
      </c>
      <c r="N27" s="303"/>
      <c r="O27" s="303"/>
      <c r="P27" s="12"/>
      <c r="Q27" s="12"/>
      <c r="R27" s="12"/>
      <c r="S27" s="12"/>
      <c r="T27" s="12"/>
    </row>
    <row r="28" spans="1:20">
      <c r="A28" s="234">
        <v>8</v>
      </c>
      <c r="B28" s="93"/>
      <c r="C28" s="304"/>
      <c r="D28" s="348"/>
      <c r="E28" s="349"/>
      <c r="F28" s="347"/>
      <c r="G28" s="303"/>
      <c r="H28" s="304"/>
      <c r="I28" s="304"/>
      <c r="J28" s="304"/>
      <c r="K28" s="304"/>
      <c r="L28" s="304"/>
      <c r="M28" s="344">
        <v>8</v>
      </c>
      <c r="N28" s="303"/>
      <c r="O28" s="303"/>
      <c r="P28" s="12"/>
      <c r="Q28" s="12"/>
      <c r="R28" s="12"/>
      <c r="S28" s="12"/>
      <c r="T28" s="12"/>
    </row>
    <row r="29" spans="1:20">
      <c r="A29" s="234">
        <v>9</v>
      </c>
      <c r="B29" s="93"/>
      <c r="C29" s="304"/>
      <c r="D29" s="348"/>
      <c r="E29" s="349"/>
      <c r="F29" s="347"/>
      <c r="G29" s="303"/>
      <c r="H29" s="304"/>
      <c r="I29" s="304"/>
      <c r="J29" s="304"/>
      <c r="K29" s="304"/>
      <c r="L29" s="304"/>
      <c r="M29" s="344">
        <v>9</v>
      </c>
      <c r="N29" s="303"/>
      <c r="O29" s="303"/>
      <c r="P29" s="12"/>
      <c r="Q29" s="12"/>
      <c r="R29" s="12"/>
      <c r="S29" s="12"/>
      <c r="T29" s="12"/>
    </row>
    <row r="30" spans="1:20">
      <c r="A30" s="234">
        <v>10</v>
      </c>
      <c r="B30" s="93"/>
      <c r="C30" s="304"/>
      <c r="D30" s="348"/>
      <c r="E30" s="349"/>
      <c r="F30" s="347"/>
      <c r="G30" s="303"/>
      <c r="H30" s="304"/>
      <c r="I30" s="304"/>
      <c r="J30" s="304"/>
      <c r="K30" s="304"/>
      <c r="L30" s="304"/>
      <c r="M30" s="344">
        <v>10</v>
      </c>
      <c r="N30" s="303"/>
      <c r="O30" s="303"/>
      <c r="P30" s="12"/>
      <c r="Q30" s="12"/>
      <c r="R30" s="12"/>
      <c r="S30" s="12"/>
      <c r="T30" s="12"/>
    </row>
    <row r="31" spans="1:20">
      <c r="A31" s="234">
        <v>11</v>
      </c>
      <c r="B31" s="93"/>
      <c r="C31" s="304"/>
      <c r="D31" s="348"/>
      <c r="E31" s="349"/>
      <c r="F31" s="347"/>
      <c r="G31" s="303"/>
      <c r="H31" s="304"/>
      <c r="I31" s="304"/>
      <c r="J31" s="304"/>
      <c r="K31" s="304"/>
      <c r="L31" s="304"/>
      <c r="M31" s="344">
        <v>11</v>
      </c>
      <c r="N31" s="303"/>
      <c r="O31" s="303"/>
      <c r="P31" s="12"/>
      <c r="Q31" s="12"/>
      <c r="R31" s="12"/>
      <c r="S31" s="12"/>
      <c r="T31" s="12"/>
    </row>
    <row r="32" spans="1:20">
      <c r="A32" s="234">
        <v>12</v>
      </c>
      <c r="B32" s="93"/>
      <c r="C32" s="304"/>
      <c r="D32" s="348"/>
      <c r="E32" s="349"/>
      <c r="F32" s="347"/>
      <c r="G32" s="303"/>
      <c r="H32" s="304"/>
      <c r="I32" s="304"/>
      <c r="J32" s="304"/>
      <c r="K32" s="304"/>
      <c r="L32" s="304"/>
      <c r="M32" s="344">
        <v>12</v>
      </c>
      <c r="N32" s="303"/>
      <c r="O32" s="303"/>
      <c r="P32" s="12"/>
      <c r="Q32" s="12"/>
      <c r="R32" s="12"/>
      <c r="S32" s="12"/>
      <c r="T32" s="12"/>
    </row>
    <row r="33" spans="1:20">
      <c r="A33" s="234">
        <v>13</v>
      </c>
      <c r="B33" s="93"/>
      <c r="C33" s="304"/>
      <c r="D33" s="348"/>
      <c r="E33" s="349"/>
      <c r="F33" s="347"/>
      <c r="G33" s="303"/>
      <c r="H33" s="304"/>
      <c r="I33" s="304"/>
      <c r="J33" s="304"/>
      <c r="K33" s="304"/>
      <c r="L33" s="304"/>
      <c r="M33" s="344">
        <v>13</v>
      </c>
      <c r="N33" s="303"/>
      <c r="O33" s="303"/>
      <c r="P33" s="12"/>
      <c r="Q33" s="12"/>
      <c r="R33" s="12"/>
      <c r="S33" s="12"/>
      <c r="T33" s="12"/>
    </row>
    <row r="34" spans="1:20">
      <c r="A34" s="234">
        <v>14</v>
      </c>
      <c r="B34" s="93"/>
      <c r="C34" s="304"/>
      <c r="D34" s="348"/>
      <c r="E34" s="349"/>
      <c r="F34" s="347"/>
      <c r="G34" s="303"/>
      <c r="H34" s="304"/>
      <c r="I34" s="304"/>
      <c r="J34" s="304"/>
      <c r="K34" s="304"/>
      <c r="L34" s="304"/>
      <c r="M34" s="344">
        <v>14</v>
      </c>
      <c r="N34" s="303"/>
      <c r="O34" s="303"/>
      <c r="P34" s="12"/>
      <c r="Q34" s="12"/>
      <c r="R34" s="12"/>
      <c r="S34" s="12"/>
      <c r="T34" s="12"/>
    </row>
    <row r="35" spans="1:20">
      <c r="A35" s="234">
        <v>15</v>
      </c>
      <c r="B35" s="93"/>
      <c r="C35" s="304"/>
      <c r="D35" s="348"/>
      <c r="E35" s="349"/>
      <c r="F35" s="67"/>
      <c r="G35" s="303"/>
      <c r="H35" s="304"/>
      <c r="I35" s="93"/>
      <c r="J35" s="304"/>
      <c r="K35" s="304"/>
      <c r="L35" s="304"/>
      <c r="M35" s="233">
        <v>15</v>
      </c>
      <c r="N35" s="12"/>
      <c r="O35" s="12"/>
      <c r="P35" s="12"/>
      <c r="Q35" s="12"/>
      <c r="R35" s="12"/>
      <c r="S35" s="12"/>
      <c r="T35" s="12"/>
    </row>
    <row r="36" spans="1:20">
      <c r="A36" s="234">
        <v>16</v>
      </c>
      <c r="B36" s="93"/>
      <c r="C36" s="304"/>
      <c r="D36" s="348"/>
      <c r="E36" s="349"/>
      <c r="F36" s="347"/>
      <c r="G36" s="303"/>
      <c r="H36" s="304"/>
      <c r="I36" s="304"/>
      <c r="J36" s="304"/>
      <c r="K36" s="304"/>
      <c r="L36" s="304"/>
      <c r="M36" s="344">
        <v>16</v>
      </c>
      <c r="N36" s="303"/>
      <c r="O36" s="303"/>
      <c r="P36" s="12"/>
      <c r="Q36" s="12"/>
      <c r="R36" s="12"/>
      <c r="S36" s="12"/>
      <c r="T36" s="12"/>
    </row>
    <row r="37" spans="1:20">
      <c r="A37" s="234">
        <v>17</v>
      </c>
      <c r="B37" s="93"/>
      <c r="C37" s="304"/>
      <c r="D37" s="348"/>
      <c r="E37" s="349"/>
      <c r="F37" s="67"/>
      <c r="G37" s="303"/>
      <c r="H37" s="304"/>
      <c r="I37" s="93"/>
      <c r="J37" s="304"/>
      <c r="K37" s="304"/>
      <c r="L37" s="304"/>
      <c r="M37" s="344">
        <v>17</v>
      </c>
      <c r="N37" s="12"/>
      <c r="O37" s="12"/>
      <c r="P37" s="12"/>
      <c r="Q37" s="12"/>
      <c r="R37" s="12"/>
      <c r="S37" s="12"/>
      <c r="T37" s="12"/>
    </row>
    <row r="38" spans="1:20">
      <c r="A38" s="234">
        <v>18</v>
      </c>
      <c r="B38" s="93"/>
      <c r="C38" s="304"/>
      <c r="D38" s="348"/>
      <c r="E38" s="349"/>
      <c r="F38" s="347"/>
      <c r="G38" s="303"/>
      <c r="H38" s="304"/>
      <c r="I38" s="304"/>
      <c r="J38" s="304"/>
      <c r="K38" s="304"/>
      <c r="L38" s="304"/>
      <c r="M38" s="344">
        <v>18</v>
      </c>
      <c r="N38" s="303"/>
      <c r="O38" s="303"/>
      <c r="P38" s="12"/>
      <c r="Q38" s="12"/>
      <c r="R38" s="12"/>
      <c r="S38" s="12"/>
      <c r="T38" s="12"/>
    </row>
    <row r="39" spans="1:20">
      <c r="A39" s="234">
        <v>19</v>
      </c>
      <c r="B39" s="93"/>
      <c r="C39" s="314"/>
      <c r="D39" s="348"/>
      <c r="E39" s="349"/>
      <c r="F39" s="347"/>
      <c r="G39" s="350"/>
      <c r="H39" s="304"/>
      <c r="I39" s="304"/>
      <c r="J39" s="304"/>
      <c r="K39" s="304"/>
      <c r="L39" s="304"/>
      <c r="M39" s="344">
        <v>19</v>
      </c>
      <c r="N39" s="303"/>
      <c r="O39" s="303"/>
      <c r="P39" s="12"/>
      <c r="Q39" s="12"/>
      <c r="R39" s="12"/>
      <c r="S39" s="12"/>
      <c r="T39" s="12"/>
    </row>
    <row r="40" spans="1:20">
      <c r="A40" s="234">
        <v>20</v>
      </c>
      <c r="B40" s="286" t="s">
        <v>2288</v>
      </c>
      <c r="C40" s="263">
        <f>SUM(C21:C39)</f>
        <v>250000000</v>
      </c>
      <c r="D40" s="314"/>
      <c r="E40" s="349"/>
      <c r="F40" s="351"/>
      <c r="G40" s="264">
        <f t="shared" ref="G40:L40" si="0">SUM(G21:G39)</f>
        <v>187364863</v>
      </c>
      <c r="H40" s="260">
        <f t="shared" si="0"/>
        <v>187364863</v>
      </c>
      <c r="I40" s="263">
        <f t="shared" si="0"/>
        <v>0</v>
      </c>
      <c r="J40" s="260">
        <f t="shared" si="0"/>
        <v>0</v>
      </c>
      <c r="K40" s="263">
        <f t="shared" si="0"/>
        <v>0</v>
      </c>
      <c r="L40" s="260">
        <f t="shared" si="0"/>
        <v>0</v>
      </c>
      <c r="M40" s="344">
        <v>20</v>
      </c>
      <c r="N40" s="303"/>
      <c r="O40" s="303"/>
      <c r="P40" s="12"/>
      <c r="Q40" s="12"/>
      <c r="R40" s="12"/>
      <c r="S40" s="12"/>
      <c r="T40" s="12"/>
    </row>
    <row r="41" spans="1:20">
      <c r="A41" s="234">
        <v>21</v>
      </c>
      <c r="B41" s="352"/>
      <c r="C41" s="353"/>
      <c r="D41" s="354"/>
      <c r="E41" s="355"/>
      <c r="F41" s="356"/>
      <c r="G41" s="357"/>
      <c r="H41" s="353"/>
      <c r="I41" s="353"/>
      <c r="J41" s="353"/>
      <c r="K41" s="353"/>
      <c r="L41" s="353"/>
      <c r="M41" s="344">
        <v>21</v>
      </c>
      <c r="N41" s="303"/>
      <c r="O41" s="303"/>
      <c r="P41" s="12"/>
      <c r="Q41" s="12"/>
      <c r="R41" s="12"/>
      <c r="S41" s="12"/>
      <c r="T41" s="12"/>
    </row>
    <row r="42" spans="1:20">
      <c r="A42" s="234">
        <v>22</v>
      </c>
      <c r="B42" s="293" t="s">
        <v>927</v>
      </c>
      <c r="C42" s="338"/>
      <c r="D42" s="339"/>
      <c r="E42" s="358"/>
      <c r="F42" s="341"/>
      <c r="G42" s="342"/>
      <c r="H42" s="338"/>
      <c r="I42" s="338"/>
      <c r="J42" s="338"/>
      <c r="K42" s="338"/>
      <c r="L42" s="338"/>
      <c r="M42" s="344">
        <v>22</v>
      </c>
      <c r="N42" s="303"/>
      <c r="O42" s="303"/>
      <c r="P42" s="12"/>
      <c r="Q42" s="12"/>
      <c r="R42" s="12"/>
      <c r="S42" s="12"/>
      <c r="T42" s="12"/>
    </row>
    <row r="43" spans="1:20">
      <c r="A43" s="234">
        <v>23</v>
      </c>
      <c r="B43" s="93" t="s">
        <v>5114</v>
      </c>
      <c r="C43" s="304">
        <v>31000000</v>
      </c>
      <c r="D43" s="345"/>
      <c r="E43" s="346"/>
      <c r="F43" s="347"/>
      <c r="G43" s="303"/>
      <c r="H43" s="309"/>
      <c r="I43" s="304"/>
      <c r="J43" s="309"/>
      <c r="K43" s="304"/>
      <c r="L43" s="309"/>
      <c r="M43" s="344">
        <v>23</v>
      </c>
      <c r="N43" s="303"/>
      <c r="O43" s="303"/>
      <c r="P43" s="12"/>
      <c r="Q43" s="12"/>
      <c r="R43" s="12"/>
      <c r="S43" s="12"/>
      <c r="T43" s="12"/>
    </row>
    <row r="44" spans="1:20">
      <c r="A44" s="234">
        <v>24</v>
      </c>
      <c r="B44" s="304" t="s">
        <v>5115</v>
      </c>
      <c r="C44" s="304"/>
      <c r="D44" s="345">
        <v>100</v>
      </c>
      <c r="E44" s="345">
        <v>103.5</v>
      </c>
      <c r="F44" s="347"/>
      <c r="G44" s="303">
        <v>57524</v>
      </c>
      <c r="H44" s="304">
        <v>5752400</v>
      </c>
      <c r="I44" s="304"/>
      <c r="J44" s="304"/>
      <c r="K44" s="304"/>
      <c r="L44" s="304"/>
      <c r="M44" s="344">
        <v>24</v>
      </c>
      <c r="N44" s="303"/>
      <c r="O44" s="303"/>
      <c r="P44" s="12"/>
      <c r="Q44" s="12"/>
      <c r="R44" s="12"/>
      <c r="S44" s="12"/>
      <c r="T44" s="12"/>
    </row>
    <row r="45" spans="1:20">
      <c r="A45" s="234">
        <v>25</v>
      </c>
      <c r="B45" s="304" t="s">
        <v>5116</v>
      </c>
      <c r="C45" s="304"/>
      <c r="D45" s="345">
        <v>100</v>
      </c>
      <c r="E45" s="345">
        <v>104.85</v>
      </c>
      <c r="F45" s="347"/>
      <c r="G45" s="303">
        <v>137152</v>
      </c>
      <c r="H45" s="304">
        <v>13715200</v>
      </c>
      <c r="I45" s="304"/>
      <c r="J45" s="304"/>
      <c r="K45" s="304"/>
      <c r="L45" s="304"/>
      <c r="M45" s="344">
        <v>25</v>
      </c>
      <c r="N45" s="303"/>
      <c r="O45" s="303"/>
      <c r="P45" s="12"/>
      <c r="Q45" s="12"/>
      <c r="R45" s="12"/>
      <c r="S45" s="12"/>
      <c r="T45" s="12"/>
    </row>
    <row r="46" spans="1:20">
      <c r="A46" s="234">
        <v>26</v>
      </c>
      <c r="B46" s="304" t="s">
        <v>5117</v>
      </c>
      <c r="C46" s="304"/>
      <c r="D46" s="345">
        <v>100</v>
      </c>
      <c r="E46" s="345">
        <v>106</v>
      </c>
      <c r="F46" s="347"/>
      <c r="G46" s="303">
        <v>95171</v>
      </c>
      <c r="H46" s="304">
        <v>9517100</v>
      </c>
      <c r="I46" s="304"/>
      <c r="J46" s="304"/>
      <c r="K46" s="304"/>
      <c r="L46" s="304"/>
      <c r="M46" s="344">
        <v>26</v>
      </c>
      <c r="N46" s="303"/>
      <c r="O46" s="303"/>
      <c r="P46" s="12"/>
      <c r="Q46" s="12"/>
      <c r="R46" s="12"/>
      <c r="S46" s="12"/>
      <c r="T46" s="12"/>
    </row>
    <row r="47" spans="1:20">
      <c r="A47" s="234">
        <v>27</v>
      </c>
      <c r="B47" s="304" t="s">
        <v>5118</v>
      </c>
      <c r="C47" s="304">
        <v>1</v>
      </c>
      <c r="D47" s="345">
        <v>1</v>
      </c>
      <c r="E47" s="345">
        <v>1</v>
      </c>
      <c r="F47" s="347"/>
      <c r="G47" s="303">
        <v>1</v>
      </c>
      <c r="H47" s="304">
        <v>1</v>
      </c>
      <c r="I47" s="304"/>
      <c r="J47" s="304"/>
      <c r="K47" s="304"/>
      <c r="L47" s="304"/>
      <c r="M47" s="344">
        <v>27</v>
      </c>
      <c r="N47" s="303"/>
      <c r="O47" s="303"/>
      <c r="P47" s="12"/>
      <c r="Q47" s="12"/>
      <c r="R47" s="12"/>
      <c r="S47" s="12"/>
      <c r="T47" s="12"/>
    </row>
    <row r="48" spans="1:20">
      <c r="A48" s="234">
        <v>28</v>
      </c>
      <c r="B48" s="304" t="s">
        <v>5114</v>
      </c>
      <c r="C48" s="2926">
        <f>SUM(C43:C47)</f>
        <v>31000001</v>
      </c>
      <c r="D48" s="314"/>
      <c r="E48" s="308"/>
      <c r="F48" s="347"/>
      <c r="G48" s="303"/>
      <c r="H48" s="304"/>
      <c r="I48" s="304"/>
      <c r="J48" s="304"/>
      <c r="K48" s="304"/>
      <c r="L48" s="304"/>
      <c r="M48" s="344">
        <v>28</v>
      </c>
      <c r="N48" s="303"/>
      <c r="O48" s="303"/>
      <c r="P48" s="12"/>
      <c r="Q48" s="12"/>
      <c r="R48" s="12"/>
      <c r="S48" s="12"/>
      <c r="T48" s="12"/>
    </row>
    <row r="49" spans="1:20">
      <c r="A49" s="234">
        <v>29</v>
      </c>
      <c r="B49" s="304"/>
      <c r="C49" s="304"/>
      <c r="D49" s="314"/>
      <c r="E49" s="308"/>
      <c r="F49" s="347"/>
      <c r="G49" s="303"/>
      <c r="H49" s="304"/>
      <c r="I49" s="304"/>
      <c r="J49" s="304"/>
      <c r="K49" s="304"/>
      <c r="L49" s="304"/>
      <c r="M49" s="344">
        <v>29</v>
      </c>
      <c r="N49" s="303"/>
      <c r="O49" s="303"/>
      <c r="P49" s="12"/>
      <c r="Q49" s="12"/>
      <c r="R49" s="12"/>
      <c r="S49" s="12"/>
      <c r="T49" s="12"/>
    </row>
    <row r="50" spans="1:20">
      <c r="A50" s="234">
        <v>30</v>
      </c>
      <c r="B50" s="304"/>
      <c r="C50" s="304"/>
      <c r="D50" s="314"/>
      <c r="E50" s="308"/>
      <c r="F50" s="347"/>
      <c r="G50" s="303"/>
      <c r="H50" s="304"/>
      <c r="I50" s="304"/>
      <c r="J50" s="304"/>
      <c r="K50" s="304"/>
      <c r="L50" s="304"/>
      <c r="M50" s="233">
        <v>30</v>
      </c>
      <c r="N50" s="12"/>
      <c r="O50" s="12"/>
      <c r="P50" s="12"/>
      <c r="Q50" s="12"/>
      <c r="R50" s="12"/>
      <c r="S50" s="12"/>
      <c r="T50" s="12"/>
    </row>
    <row r="51" spans="1:20">
      <c r="A51" s="234">
        <v>31</v>
      </c>
      <c r="B51" s="304"/>
      <c r="C51" s="304"/>
      <c r="D51" s="314"/>
      <c r="E51" s="308"/>
      <c r="F51" s="347"/>
      <c r="G51" s="303"/>
      <c r="H51" s="304"/>
      <c r="I51" s="304"/>
      <c r="J51" s="304"/>
      <c r="K51" s="304"/>
      <c r="L51" s="304"/>
      <c r="M51" s="233">
        <v>31</v>
      </c>
      <c r="N51" s="12"/>
      <c r="O51" s="12"/>
      <c r="P51" s="12"/>
      <c r="Q51" s="12"/>
      <c r="R51" s="12"/>
      <c r="S51" s="12"/>
      <c r="T51" s="12"/>
    </row>
    <row r="52" spans="1:20">
      <c r="A52" s="234">
        <v>32</v>
      </c>
      <c r="B52" s="304"/>
      <c r="C52" s="304"/>
      <c r="D52" s="314"/>
      <c r="E52" s="308"/>
      <c r="F52" s="347"/>
      <c r="G52" s="303"/>
      <c r="H52" s="304"/>
      <c r="I52" s="304"/>
      <c r="J52" s="304"/>
      <c r="K52" s="304"/>
      <c r="L52" s="304"/>
      <c r="M52" s="233">
        <v>32</v>
      </c>
      <c r="N52" s="12"/>
      <c r="O52" s="12"/>
      <c r="P52" s="12"/>
      <c r="Q52" s="12"/>
      <c r="R52" s="12"/>
      <c r="S52" s="12"/>
      <c r="T52" s="12"/>
    </row>
    <row r="53" spans="1:20">
      <c r="A53" s="234">
        <v>33</v>
      </c>
      <c r="B53" s="304"/>
      <c r="C53" s="304"/>
      <c r="D53" s="314"/>
      <c r="E53" s="308"/>
      <c r="F53" s="347"/>
      <c r="G53" s="303"/>
      <c r="H53" s="304"/>
      <c r="I53" s="304"/>
      <c r="J53" s="304"/>
      <c r="K53" s="304"/>
      <c r="L53" s="304"/>
      <c r="M53" s="233">
        <v>33</v>
      </c>
      <c r="N53" s="12"/>
      <c r="O53" s="12"/>
      <c r="P53" s="12"/>
      <c r="Q53" s="12"/>
      <c r="R53" s="12"/>
      <c r="S53" s="12"/>
      <c r="T53" s="12"/>
    </row>
    <row r="54" spans="1:20">
      <c r="A54" s="234">
        <v>34</v>
      </c>
      <c r="B54" s="304"/>
      <c r="C54" s="304"/>
      <c r="D54" s="314"/>
      <c r="E54" s="308"/>
      <c r="F54" s="347"/>
      <c r="G54" s="303"/>
      <c r="H54" s="304"/>
      <c r="I54" s="304"/>
      <c r="J54" s="304"/>
      <c r="K54" s="304"/>
      <c r="L54" s="304"/>
      <c r="M54" s="233">
        <v>34</v>
      </c>
      <c r="N54" s="12"/>
      <c r="O54" s="12"/>
      <c r="P54" s="12"/>
      <c r="Q54" s="12"/>
      <c r="R54" s="12"/>
      <c r="S54" s="12"/>
      <c r="T54" s="12"/>
    </row>
    <row r="55" spans="1:20">
      <c r="A55" s="234">
        <v>35</v>
      </c>
      <c r="B55" s="304"/>
      <c r="C55" s="304"/>
      <c r="D55" s="314"/>
      <c r="E55" s="308"/>
      <c r="F55" s="347"/>
      <c r="G55" s="303"/>
      <c r="H55" s="304"/>
      <c r="I55" s="304"/>
      <c r="J55" s="304"/>
      <c r="K55" s="304"/>
      <c r="L55" s="304"/>
      <c r="M55" s="233">
        <v>35</v>
      </c>
      <c r="N55" s="12"/>
      <c r="O55" s="12"/>
      <c r="P55" s="12"/>
      <c r="Q55" s="12"/>
      <c r="R55" s="12"/>
      <c r="S55" s="12"/>
      <c r="T55" s="12"/>
    </row>
    <row r="56" spans="1:20">
      <c r="A56" s="234">
        <v>36</v>
      </c>
      <c r="B56" s="304"/>
      <c r="C56" s="304"/>
      <c r="D56" s="314"/>
      <c r="E56" s="308"/>
      <c r="F56" s="347"/>
      <c r="G56" s="303"/>
      <c r="H56" s="304"/>
      <c r="I56" s="304"/>
      <c r="J56" s="304"/>
      <c r="K56" s="304"/>
      <c r="L56" s="304"/>
      <c r="M56" s="233">
        <v>36</v>
      </c>
      <c r="N56" s="12"/>
      <c r="O56" s="12"/>
      <c r="P56" s="12"/>
      <c r="Q56" s="12"/>
      <c r="R56" s="12"/>
      <c r="S56" s="12"/>
      <c r="T56" s="12"/>
    </row>
    <row r="57" spans="1:20">
      <c r="A57" s="234">
        <v>37</v>
      </c>
      <c r="B57" s="304"/>
      <c r="C57" s="304"/>
      <c r="D57" s="314"/>
      <c r="E57" s="308"/>
      <c r="F57" s="347"/>
      <c r="G57" s="303"/>
      <c r="H57" s="304"/>
      <c r="I57" s="304"/>
      <c r="J57" s="304"/>
      <c r="K57" s="304"/>
      <c r="L57" s="304"/>
      <c r="M57" s="233">
        <v>37</v>
      </c>
      <c r="N57" s="12"/>
      <c r="O57" s="12"/>
      <c r="P57" s="12"/>
      <c r="Q57" s="12"/>
      <c r="R57" s="12"/>
      <c r="S57" s="12"/>
      <c r="T57" s="12"/>
    </row>
    <row r="58" spans="1:20">
      <c r="A58" s="234">
        <v>38</v>
      </c>
      <c r="B58" s="304"/>
      <c r="C58" s="304"/>
      <c r="D58" s="314"/>
      <c r="E58" s="308"/>
      <c r="F58" s="347"/>
      <c r="G58" s="303"/>
      <c r="H58" s="304"/>
      <c r="I58" s="304"/>
      <c r="J58" s="304"/>
      <c r="K58" s="304"/>
      <c r="L58" s="304"/>
      <c r="M58" s="233">
        <v>38</v>
      </c>
      <c r="N58" s="12"/>
      <c r="O58" s="12"/>
      <c r="P58" s="12"/>
      <c r="Q58" s="12"/>
      <c r="R58" s="12"/>
      <c r="S58" s="12"/>
      <c r="T58" s="12"/>
    </row>
    <row r="59" spans="1:20">
      <c r="A59" s="234">
        <v>39</v>
      </c>
      <c r="B59" s="304"/>
      <c r="C59" s="304"/>
      <c r="D59" s="314"/>
      <c r="E59" s="308"/>
      <c r="F59" s="347"/>
      <c r="G59" s="303"/>
      <c r="H59" s="304"/>
      <c r="I59" s="304"/>
      <c r="J59" s="304"/>
      <c r="K59" s="304"/>
      <c r="L59" s="304"/>
      <c r="M59" s="233">
        <v>39</v>
      </c>
      <c r="N59" s="12"/>
      <c r="O59" s="12"/>
      <c r="P59" s="12"/>
      <c r="Q59" s="12"/>
      <c r="R59" s="12"/>
      <c r="S59" s="12"/>
      <c r="T59" s="12"/>
    </row>
    <row r="60" spans="1:20">
      <c r="A60" s="234">
        <v>40</v>
      </c>
      <c r="B60" s="304"/>
      <c r="C60" s="304"/>
      <c r="D60" s="314"/>
      <c r="E60" s="308"/>
      <c r="F60" s="347"/>
      <c r="G60" s="303"/>
      <c r="H60" s="304"/>
      <c r="I60" s="304"/>
      <c r="J60" s="304"/>
      <c r="K60" s="304"/>
      <c r="L60" s="304"/>
      <c r="M60" s="233">
        <v>40</v>
      </c>
      <c r="N60" s="12"/>
      <c r="O60" s="12"/>
      <c r="P60" s="12"/>
      <c r="Q60" s="12"/>
      <c r="R60" s="12"/>
      <c r="S60" s="12"/>
      <c r="T60" s="12"/>
    </row>
    <row r="61" spans="1:20">
      <c r="A61" s="234">
        <v>41</v>
      </c>
      <c r="B61" s="286" t="s">
        <v>2288</v>
      </c>
      <c r="C61" s="263">
        <f>SUM(C42:C60)</f>
        <v>62000002</v>
      </c>
      <c r="D61" s="348"/>
      <c r="E61" s="349"/>
      <c r="F61" s="256"/>
      <c r="G61" s="264">
        <f t="shared" ref="G61:L61" si="1">SUM(G42:G60)</f>
        <v>289848</v>
      </c>
      <c r="H61" s="260">
        <f t="shared" si="1"/>
        <v>28984701</v>
      </c>
      <c r="I61" s="263">
        <f t="shared" si="1"/>
        <v>0</v>
      </c>
      <c r="J61" s="260">
        <f t="shared" si="1"/>
        <v>0</v>
      </c>
      <c r="K61" s="263">
        <f t="shared" si="1"/>
        <v>0</v>
      </c>
      <c r="L61" s="260">
        <f t="shared" si="1"/>
        <v>0</v>
      </c>
      <c r="M61" s="233">
        <v>41</v>
      </c>
      <c r="N61" s="12"/>
      <c r="O61" s="12"/>
      <c r="P61" s="12"/>
      <c r="Q61" s="12"/>
      <c r="R61" s="12"/>
      <c r="S61" s="12"/>
      <c r="T61" s="12"/>
    </row>
    <row r="62" spans="1:20" ht="15.75" thickBot="1">
      <c r="A62" s="329">
        <v>42</v>
      </c>
      <c r="B62" s="283"/>
      <c r="C62" s="283"/>
      <c r="D62" s="359"/>
      <c r="E62" s="360"/>
      <c r="F62" s="361"/>
      <c r="G62" s="284"/>
      <c r="H62" s="283"/>
      <c r="I62" s="283"/>
      <c r="J62" s="283"/>
      <c r="K62" s="283"/>
      <c r="L62" s="283"/>
      <c r="M62" s="253">
        <v>42</v>
      </c>
      <c r="N62" s="12"/>
      <c r="O62" s="12"/>
      <c r="P62" s="12"/>
      <c r="Q62" s="12"/>
      <c r="R62" s="12"/>
      <c r="S62" s="12"/>
      <c r="T62" s="12"/>
    </row>
    <row r="63" spans="1:20">
      <c r="A63" s="12"/>
      <c r="B63" s="12"/>
      <c r="C63" s="12"/>
      <c r="D63" s="12"/>
      <c r="E63" s="12"/>
      <c r="F63" s="12"/>
      <c r="G63" s="12"/>
      <c r="H63" s="12"/>
      <c r="I63" s="12"/>
      <c r="J63" s="12"/>
      <c r="K63" s="12"/>
      <c r="L63" s="12"/>
      <c r="M63" s="12"/>
      <c r="N63" s="12"/>
      <c r="O63" s="12"/>
      <c r="P63" s="12"/>
      <c r="Q63" s="12"/>
      <c r="R63" s="12"/>
      <c r="S63" s="12"/>
      <c r="T63" s="12"/>
    </row>
    <row r="64" spans="1:20">
      <c r="A64" s="3349" t="s">
        <v>928</v>
      </c>
      <c r="B64" s="3349"/>
      <c r="C64" s="12"/>
      <c r="D64" s="12"/>
      <c r="E64" s="12"/>
      <c r="F64" s="3349" t="str">
        <f>A64</f>
        <v>FERC FORM NO. 1 (ED. 12- 91) NYPSC-Modified-96</v>
      </c>
      <c r="G64" s="3349"/>
      <c r="H64" s="3349"/>
      <c r="I64" s="3349"/>
      <c r="J64" s="12"/>
      <c r="K64" s="12"/>
      <c r="L64" s="12"/>
      <c r="M64" s="12"/>
      <c r="N64" s="12"/>
      <c r="O64" s="12"/>
      <c r="P64" s="12"/>
      <c r="Q64" s="12"/>
      <c r="R64" s="12"/>
      <c r="S64" s="12"/>
      <c r="T64" s="12"/>
    </row>
    <row r="65" spans="1:20">
      <c r="A65" s="64" t="s">
        <v>929</v>
      </c>
      <c r="B65" s="64"/>
      <c r="C65" s="64"/>
      <c r="D65" s="64"/>
      <c r="E65" s="64"/>
      <c r="F65" s="64" t="s">
        <v>930</v>
      </c>
      <c r="G65" s="64"/>
      <c r="H65" s="64"/>
      <c r="I65" s="64"/>
      <c r="J65" s="64"/>
      <c r="K65" s="64"/>
      <c r="L65" s="64"/>
      <c r="M65" s="64"/>
      <c r="N65" s="12"/>
      <c r="O65" s="12"/>
      <c r="P65" s="12"/>
      <c r="Q65" s="12"/>
      <c r="R65" s="12"/>
      <c r="S65" s="12"/>
      <c r="T65" s="12"/>
    </row>
    <row r="66" spans="1:20">
      <c r="A66" s="64"/>
      <c r="B66" s="64"/>
      <c r="C66" s="64"/>
      <c r="D66" s="64"/>
      <c r="E66" s="64"/>
      <c r="F66" s="64"/>
      <c r="G66" s="64"/>
      <c r="H66" s="64"/>
      <c r="I66" s="64"/>
      <c r="J66" s="64"/>
      <c r="K66" s="64"/>
      <c r="L66" s="64"/>
      <c r="M66" s="64"/>
      <c r="N66" s="12"/>
      <c r="O66" s="12"/>
      <c r="P66" s="12"/>
      <c r="Q66" s="12"/>
      <c r="R66" s="12"/>
      <c r="S66" s="12"/>
      <c r="T66" s="12"/>
    </row>
    <row r="67" spans="1:20">
      <c r="A67" s="64"/>
      <c r="B67" s="64"/>
      <c r="C67" s="64"/>
      <c r="D67" s="64"/>
      <c r="E67" s="64"/>
      <c r="F67" s="64"/>
      <c r="G67" s="64"/>
      <c r="H67" s="64"/>
      <c r="I67" s="64"/>
      <c r="J67" s="64"/>
      <c r="K67" s="64"/>
      <c r="L67" s="64"/>
      <c r="M67" s="64"/>
      <c r="N67" s="12"/>
      <c r="O67" s="12"/>
      <c r="P67" s="12"/>
      <c r="Q67" s="12"/>
      <c r="R67" s="12"/>
      <c r="S67" s="12"/>
      <c r="T67" s="12"/>
    </row>
    <row r="68" spans="1:20">
      <c r="A68" s="64"/>
      <c r="B68" s="64"/>
      <c r="C68" s="64"/>
      <c r="D68" s="64"/>
      <c r="E68" s="64"/>
      <c r="F68" s="64"/>
      <c r="G68" s="64"/>
      <c r="H68" s="64"/>
      <c r="I68" s="64"/>
      <c r="J68" s="64"/>
      <c r="K68" s="64"/>
      <c r="L68" s="64"/>
      <c r="M68" s="64"/>
      <c r="N68" s="12"/>
      <c r="O68" s="12"/>
      <c r="P68" s="12"/>
      <c r="Q68" s="12"/>
      <c r="R68" s="12"/>
      <c r="S68" s="12"/>
      <c r="T68" s="12"/>
    </row>
    <row r="69" spans="1:20">
      <c r="A69" s="64"/>
      <c r="B69" s="64"/>
      <c r="C69" s="64"/>
      <c r="D69" s="64"/>
      <c r="E69" s="64"/>
      <c r="F69" s="64"/>
      <c r="G69" s="64"/>
      <c r="H69" s="64"/>
      <c r="I69" s="64"/>
      <c r="J69" s="64"/>
      <c r="K69" s="64"/>
      <c r="L69" s="64"/>
      <c r="M69" s="64"/>
      <c r="N69" s="12"/>
      <c r="O69" s="12"/>
      <c r="P69" s="12"/>
      <c r="Q69" s="12"/>
      <c r="R69" s="12"/>
      <c r="S69" s="12"/>
      <c r="T69" s="12"/>
    </row>
    <row r="70" spans="1:20">
      <c r="A70" s="64"/>
      <c r="B70" s="64"/>
      <c r="C70" s="64"/>
      <c r="D70" s="64"/>
      <c r="E70" s="64"/>
      <c r="F70" s="64"/>
      <c r="G70" s="64"/>
      <c r="H70" s="64"/>
      <c r="I70" s="64"/>
      <c r="J70" s="64"/>
      <c r="K70" s="64"/>
      <c r="L70" s="64"/>
      <c r="M70" s="64"/>
      <c r="N70" s="12"/>
      <c r="O70" s="12"/>
      <c r="P70" s="12"/>
      <c r="Q70" s="12"/>
      <c r="R70" s="12"/>
      <c r="S70" s="12"/>
      <c r="T70" s="12"/>
    </row>
    <row r="71" spans="1:20">
      <c r="A71" s="64"/>
      <c r="B71" s="64"/>
      <c r="C71" s="64"/>
      <c r="D71" s="64"/>
      <c r="E71" s="64"/>
      <c r="F71" s="64"/>
      <c r="G71" s="64"/>
      <c r="H71" s="64"/>
      <c r="I71" s="64"/>
      <c r="J71" s="64"/>
      <c r="K71" s="64"/>
      <c r="L71" s="64"/>
      <c r="M71" s="64"/>
      <c r="N71" s="12"/>
      <c r="O71" s="12"/>
      <c r="P71" s="12"/>
      <c r="Q71" s="12"/>
      <c r="R71" s="12"/>
      <c r="S71" s="12"/>
      <c r="T71" s="12"/>
    </row>
    <row r="72" spans="1:20">
      <c r="A72" s="12"/>
      <c r="B72" s="12"/>
      <c r="C72" s="12"/>
      <c r="D72" s="12"/>
      <c r="E72" s="12"/>
      <c r="F72" s="12"/>
      <c r="G72" s="12"/>
      <c r="H72" s="12"/>
      <c r="I72" s="12"/>
      <c r="J72" s="12"/>
      <c r="K72" s="12"/>
      <c r="L72" s="12"/>
      <c r="M72" s="12"/>
      <c r="N72" s="12"/>
      <c r="O72" s="12"/>
      <c r="P72" s="12"/>
      <c r="Q72" s="12"/>
      <c r="R72" s="12"/>
      <c r="S72" s="12"/>
      <c r="T72" s="12"/>
    </row>
    <row r="73" spans="1:20">
      <c r="A73" s="12"/>
      <c r="B73" s="12"/>
      <c r="C73" s="12"/>
      <c r="D73" s="12"/>
      <c r="E73" s="12"/>
      <c r="F73" s="12"/>
      <c r="G73" s="12"/>
      <c r="H73" s="12"/>
      <c r="I73" s="12"/>
      <c r="J73" s="12"/>
      <c r="K73" s="12"/>
      <c r="L73" s="12"/>
      <c r="M73" s="12"/>
      <c r="N73" s="12"/>
      <c r="O73" s="12"/>
      <c r="P73" s="12"/>
      <c r="Q73" s="12"/>
      <c r="R73" s="12"/>
      <c r="S73" s="12"/>
      <c r="T73" s="12"/>
    </row>
    <row r="74" spans="1:20">
      <c r="A74" s="12"/>
      <c r="B74" s="12"/>
      <c r="C74" s="12"/>
      <c r="D74" s="12"/>
      <c r="E74" s="12"/>
      <c r="F74" s="12"/>
      <c r="G74" s="12"/>
      <c r="H74" s="12"/>
      <c r="I74" s="12"/>
      <c r="J74" s="12"/>
      <c r="K74" s="12"/>
      <c r="L74" s="12"/>
      <c r="M74" s="12"/>
      <c r="N74" s="12"/>
      <c r="O74" s="12"/>
      <c r="P74" s="12"/>
      <c r="Q74" s="12"/>
      <c r="R74" s="12"/>
      <c r="S74" s="12"/>
      <c r="T74" s="12"/>
    </row>
    <row r="75" spans="1:20">
      <c r="A75" s="12"/>
      <c r="B75" s="12"/>
      <c r="C75" s="12"/>
      <c r="D75" s="12"/>
      <c r="E75" s="12"/>
      <c r="F75" s="12"/>
      <c r="G75" s="12"/>
      <c r="H75" s="12"/>
      <c r="I75" s="12"/>
      <c r="J75" s="12"/>
      <c r="K75" s="12"/>
      <c r="L75" s="12"/>
      <c r="M75" s="12"/>
      <c r="N75" s="12"/>
      <c r="O75" s="12"/>
      <c r="P75" s="12"/>
      <c r="Q75" s="12"/>
      <c r="R75" s="12"/>
      <c r="S75" s="12"/>
      <c r="T75" s="12"/>
    </row>
    <row r="76" spans="1:20">
      <c r="A76" s="12"/>
      <c r="B76" s="12"/>
      <c r="C76" s="12"/>
      <c r="D76" s="12"/>
      <c r="E76" s="12"/>
      <c r="F76" s="12"/>
      <c r="G76" s="12"/>
      <c r="H76" s="12"/>
      <c r="I76" s="12"/>
      <c r="J76" s="12"/>
      <c r="K76" s="12"/>
      <c r="L76" s="12"/>
      <c r="M76" s="12"/>
      <c r="N76" s="12"/>
      <c r="O76" s="12"/>
      <c r="P76" s="12"/>
      <c r="Q76" s="12"/>
      <c r="R76" s="12"/>
      <c r="S76" s="12"/>
      <c r="T76" s="12"/>
    </row>
    <row r="77" spans="1:20">
      <c r="A77" s="12"/>
      <c r="B77" s="12"/>
      <c r="C77" s="12"/>
      <c r="D77" s="12"/>
      <c r="E77" s="12"/>
      <c r="F77" s="12"/>
      <c r="G77" s="12"/>
      <c r="H77" s="12"/>
      <c r="I77" s="12"/>
      <c r="J77" s="12"/>
      <c r="K77" s="12"/>
      <c r="L77" s="12"/>
      <c r="M77" s="12"/>
      <c r="N77" s="12"/>
      <c r="O77" s="12"/>
      <c r="P77" s="12"/>
      <c r="Q77" s="12"/>
      <c r="R77" s="12"/>
      <c r="S77" s="12"/>
      <c r="T77" s="12"/>
    </row>
    <row r="78" spans="1:20">
      <c r="A78" s="12"/>
      <c r="B78" s="12"/>
      <c r="C78" s="12"/>
      <c r="D78" s="12"/>
      <c r="E78" s="12"/>
      <c r="F78" s="12"/>
      <c r="G78" s="12"/>
      <c r="H78" s="12"/>
      <c r="I78" s="12"/>
      <c r="J78" s="12"/>
      <c r="K78" s="12"/>
      <c r="L78" s="12"/>
      <c r="M78" s="12"/>
      <c r="N78" s="12"/>
      <c r="O78" s="12"/>
      <c r="P78" s="12"/>
      <c r="Q78" s="12"/>
      <c r="R78" s="12"/>
      <c r="S78" s="12"/>
      <c r="T78" s="12"/>
    </row>
    <row r="79" spans="1:20">
      <c r="A79" s="12"/>
      <c r="B79" s="12"/>
      <c r="C79" s="12"/>
      <c r="D79" s="12"/>
      <c r="E79" s="12"/>
      <c r="F79" s="12"/>
      <c r="G79" s="12"/>
      <c r="H79" s="12"/>
      <c r="I79" s="12"/>
      <c r="J79" s="12"/>
      <c r="K79" s="12"/>
      <c r="L79" s="12"/>
      <c r="M79" s="12"/>
      <c r="N79" s="12"/>
      <c r="O79" s="12"/>
      <c r="P79" s="12"/>
      <c r="Q79" s="12"/>
      <c r="R79" s="12"/>
      <c r="S79" s="12"/>
      <c r="T79" s="12"/>
    </row>
    <row r="80" spans="1:20">
      <c r="A80" s="12"/>
      <c r="B80" s="12"/>
      <c r="C80" s="12"/>
      <c r="D80" s="12"/>
      <c r="E80" s="12"/>
      <c r="F80" s="12"/>
      <c r="G80" s="12"/>
      <c r="H80" s="12"/>
      <c r="I80" s="12"/>
      <c r="J80" s="12"/>
      <c r="K80" s="12"/>
      <c r="L80" s="12"/>
      <c r="M80" s="12"/>
      <c r="N80" s="12"/>
      <c r="O80" s="12"/>
      <c r="P80" s="12"/>
      <c r="Q80" s="12"/>
      <c r="R80" s="12"/>
      <c r="S80" s="12"/>
      <c r="T80" s="12"/>
    </row>
    <row r="81" spans="1:20">
      <c r="A81" s="12"/>
      <c r="B81" s="12"/>
      <c r="C81" s="12"/>
      <c r="D81" s="12"/>
      <c r="E81" s="12"/>
      <c r="F81" s="12"/>
      <c r="G81" s="12"/>
      <c r="H81" s="12"/>
      <c r="I81" s="12"/>
      <c r="J81" s="12"/>
      <c r="K81" s="12"/>
      <c r="L81" s="12"/>
      <c r="M81" s="12"/>
      <c r="N81" s="12"/>
      <c r="O81" s="12"/>
      <c r="P81" s="12"/>
      <c r="Q81" s="12"/>
      <c r="R81" s="12"/>
      <c r="S81" s="12"/>
      <c r="T81" s="12"/>
    </row>
    <row r="82" spans="1:20">
      <c r="A82" s="12"/>
      <c r="B82" s="12"/>
      <c r="C82" s="12"/>
      <c r="D82" s="12"/>
      <c r="E82" s="12"/>
      <c r="F82" s="12"/>
      <c r="G82" s="12"/>
      <c r="H82" s="12"/>
      <c r="I82" s="12"/>
      <c r="J82" s="12"/>
      <c r="K82" s="12"/>
      <c r="L82" s="12"/>
      <c r="M82" s="12"/>
      <c r="N82" s="12"/>
      <c r="O82" s="12"/>
      <c r="P82" s="12"/>
      <c r="Q82" s="12"/>
      <c r="R82" s="12"/>
      <c r="S82" s="12"/>
      <c r="T82" s="12"/>
    </row>
    <row r="83" spans="1:20">
      <c r="A83" s="12"/>
      <c r="B83" s="12"/>
      <c r="C83" s="12"/>
      <c r="D83" s="12"/>
      <c r="E83" s="12"/>
      <c r="F83" s="12"/>
      <c r="G83" s="12"/>
      <c r="H83" s="12"/>
      <c r="I83" s="12"/>
      <c r="J83" s="12"/>
      <c r="K83" s="12"/>
      <c r="L83" s="12"/>
      <c r="M83" s="12"/>
      <c r="N83" s="12"/>
      <c r="O83" s="12"/>
      <c r="P83" s="12"/>
      <c r="Q83" s="12"/>
      <c r="R83" s="12"/>
      <c r="S83" s="12"/>
      <c r="T83" s="12"/>
    </row>
    <row r="84" spans="1:20">
      <c r="A84" s="12"/>
      <c r="B84" s="12"/>
      <c r="C84" s="12"/>
      <c r="D84" s="12"/>
      <c r="E84" s="12"/>
      <c r="F84" s="12"/>
      <c r="G84" s="12"/>
      <c r="H84" s="12"/>
      <c r="I84" s="12"/>
      <c r="J84" s="12"/>
      <c r="K84" s="12"/>
      <c r="L84" s="12"/>
      <c r="M84" s="12"/>
      <c r="N84" s="12"/>
      <c r="O84" s="12"/>
      <c r="P84" s="12"/>
      <c r="Q84" s="12"/>
      <c r="R84" s="12"/>
      <c r="S84" s="12"/>
      <c r="T84" s="12"/>
    </row>
    <row r="85" spans="1:20">
      <c r="A85" s="12"/>
      <c r="B85" s="12"/>
      <c r="C85" s="12"/>
      <c r="D85" s="12"/>
      <c r="E85" s="12"/>
      <c r="F85" s="12"/>
      <c r="G85" s="12"/>
      <c r="H85" s="12"/>
      <c r="I85" s="12"/>
      <c r="J85" s="12"/>
      <c r="K85" s="12"/>
      <c r="L85" s="12"/>
      <c r="M85" s="12"/>
      <c r="N85" s="12"/>
      <c r="O85" s="12"/>
      <c r="P85" s="12"/>
      <c r="Q85" s="12"/>
      <c r="R85" s="12"/>
      <c r="S85" s="12"/>
      <c r="T85" s="12"/>
    </row>
    <row r="86" spans="1:20">
      <c r="A86" s="12"/>
      <c r="B86" s="12"/>
      <c r="C86" s="12"/>
      <c r="D86" s="12"/>
      <c r="E86" s="12"/>
      <c r="F86" s="12"/>
      <c r="G86" s="12"/>
      <c r="H86" s="12"/>
      <c r="I86" s="12"/>
      <c r="J86" s="12"/>
      <c r="K86" s="12"/>
      <c r="L86" s="12"/>
      <c r="M86" s="12"/>
      <c r="N86" s="12"/>
      <c r="O86" s="12"/>
      <c r="P86" s="12"/>
      <c r="Q86" s="12"/>
      <c r="R86" s="12"/>
      <c r="S86" s="12"/>
      <c r="T86" s="12"/>
    </row>
    <row r="87" spans="1:20">
      <c r="A87" s="12"/>
      <c r="B87" s="12"/>
      <c r="C87" s="12"/>
      <c r="D87" s="12"/>
      <c r="E87" s="12"/>
      <c r="F87" s="12"/>
      <c r="G87" s="12"/>
      <c r="H87" s="12"/>
      <c r="I87" s="12"/>
      <c r="J87" s="12"/>
      <c r="K87" s="12"/>
      <c r="L87" s="12"/>
      <c r="M87" s="12"/>
      <c r="N87" s="12"/>
      <c r="O87" s="12"/>
      <c r="P87" s="12"/>
      <c r="Q87" s="12"/>
      <c r="R87" s="12"/>
      <c r="S87" s="12"/>
      <c r="T87" s="12"/>
    </row>
    <row r="88" spans="1:20">
      <c r="A88" s="12"/>
      <c r="B88" s="12"/>
      <c r="C88" s="12"/>
      <c r="D88" s="12"/>
      <c r="E88" s="12"/>
      <c r="F88" s="12"/>
      <c r="G88" s="12"/>
      <c r="H88" s="12"/>
      <c r="I88" s="12"/>
      <c r="J88" s="12"/>
      <c r="K88" s="12"/>
      <c r="L88" s="12"/>
      <c r="M88" s="12"/>
      <c r="N88" s="12"/>
      <c r="O88" s="12"/>
      <c r="P88" s="12"/>
      <c r="Q88" s="12"/>
      <c r="R88" s="12"/>
      <c r="S88" s="12"/>
      <c r="T88" s="12"/>
    </row>
    <row r="89" spans="1:20">
      <c r="A89" s="12"/>
      <c r="B89" s="12"/>
      <c r="C89" s="12"/>
      <c r="D89" s="12"/>
      <c r="E89" s="12"/>
      <c r="F89" s="12"/>
      <c r="G89" s="12"/>
      <c r="H89" s="12"/>
      <c r="I89" s="12"/>
      <c r="J89" s="12"/>
      <c r="K89" s="12"/>
      <c r="L89" s="12"/>
      <c r="M89" s="12"/>
      <c r="N89" s="12"/>
      <c r="O89" s="12"/>
      <c r="P89" s="12"/>
      <c r="Q89" s="12"/>
      <c r="R89" s="12"/>
      <c r="S89" s="12"/>
      <c r="T89" s="12"/>
    </row>
    <row r="90" spans="1:20">
      <c r="A90" s="12"/>
      <c r="B90" s="12"/>
      <c r="C90" s="12"/>
      <c r="D90" s="12"/>
      <c r="E90" s="12"/>
      <c r="F90" s="12"/>
      <c r="G90" s="12"/>
      <c r="H90" s="12"/>
      <c r="I90" s="12"/>
      <c r="J90" s="12"/>
      <c r="K90" s="12"/>
      <c r="L90" s="12"/>
      <c r="M90" s="12"/>
      <c r="N90" s="12"/>
      <c r="O90" s="12"/>
      <c r="P90" s="12"/>
      <c r="Q90" s="12"/>
      <c r="R90" s="12"/>
      <c r="S90" s="12"/>
      <c r="T90" s="12"/>
    </row>
    <row r="91" spans="1:20">
      <c r="A91" s="12"/>
      <c r="B91" s="12"/>
      <c r="C91" s="12"/>
      <c r="D91" s="12"/>
      <c r="E91" s="12"/>
      <c r="F91" s="12"/>
      <c r="G91" s="12"/>
      <c r="H91" s="12"/>
      <c r="I91" s="12"/>
      <c r="J91" s="12"/>
      <c r="K91" s="12"/>
      <c r="L91" s="12"/>
      <c r="M91" s="12"/>
      <c r="N91" s="12"/>
      <c r="O91" s="12"/>
      <c r="P91" s="12"/>
      <c r="Q91" s="12"/>
      <c r="R91" s="12"/>
      <c r="S91" s="12"/>
      <c r="T91" s="12"/>
    </row>
    <row r="92" spans="1:20">
      <c r="A92" s="12"/>
      <c r="B92" s="12"/>
      <c r="C92" s="12"/>
      <c r="D92" s="12"/>
      <c r="E92" s="12"/>
      <c r="F92" s="12"/>
      <c r="G92" s="12"/>
      <c r="H92" s="12"/>
      <c r="I92" s="12"/>
      <c r="J92" s="12"/>
      <c r="K92" s="12"/>
      <c r="L92" s="12"/>
      <c r="M92" s="12"/>
      <c r="N92" s="12"/>
      <c r="O92" s="12"/>
      <c r="P92" s="12"/>
      <c r="Q92" s="12"/>
      <c r="R92" s="12"/>
      <c r="S92" s="12"/>
      <c r="T92" s="12"/>
    </row>
    <row r="93" spans="1:20">
      <c r="A93" s="12"/>
      <c r="B93" s="12"/>
      <c r="C93" s="12"/>
      <c r="D93" s="12"/>
      <c r="E93" s="12"/>
      <c r="F93" s="12"/>
      <c r="G93" s="12"/>
      <c r="H93" s="12"/>
      <c r="I93" s="12"/>
      <c r="J93" s="12"/>
      <c r="K93" s="12"/>
      <c r="L93" s="12"/>
      <c r="M93" s="12"/>
      <c r="N93" s="12"/>
      <c r="O93" s="12"/>
      <c r="P93" s="12"/>
      <c r="Q93" s="12"/>
      <c r="R93" s="12"/>
      <c r="S93" s="12"/>
      <c r="T93" s="12"/>
    </row>
    <row r="94" spans="1:20">
      <c r="A94" s="12"/>
      <c r="B94" s="12"/>
      <c r="C94" s="12"/>
      <c r="D94" s="12"/>
      <c r="E94" s="12"/>
      <c r="F94" s="12"/>
      <c r="G94" s="12"/>
      <c r="H94" s="12"/>
      <c r="I94" s="12"/>
      <c r="J94" s="12"/>
      <c r="K94" s="12"/>
      <c r="L94" s="12"/>
      <c r="M94" s="12"/>
      <c r="N94" s="12"/>
      <c r="O94" s="12"/>
      <c r="P94" s="12"/>
      <c r="Q94" s="12"/>
      <c r="R94" s="12"/>
      <c r="S94" s="12"/>
      <c r="T94" s="12"/>
    </row>
    <row r="95" spans="1:20">
      <c r="A95" s="12"/>
      <c r="B95" s="12"/>
      <c r="C95" s="12"/>
      <c r="D95" s="12"/>
      <c r="E95" s="12"/>
      <c r="F95" s="12"/>
      <c r="G95" s="12"/>
      <c r="H95" s="12"/>
      <c r="I95" s="12"/>
      <c r="J95" s="12"/>
      <c r="K95" s="12"/>
      <c r="L95" s="12"/>
      <c r="M95" s="12"/>
      <c r="N95" s="12"/>
      <c r="O95" s="12"/>
      <c r="P95" s="12"/>
      <c r="Q95" s="12"/>
      <c r="R95" s="12"/>
      <c r="S95" s="12"/>
      <c r="T95" s="12"/>
    </row>
    <row r="96" spans="1:20">
      <c r="A96" s="12"/>
      <c r="B96" s="12"/>
      <c r="C96" s="12"/>
      <c r="D96" s="12"/>
      <c r="E96" s="12"/>
      <c r="F96" s="12"/>
      <c r="G96" s="12"/>
      <c r="H96" s="12"/>
      <c r="I96" s="12"/>
      <c r="J96" s="12"/>
      <c r="K96" s="12"/>
      <c r="L96" s="12"/>
      <c r="M96" s="12"/>
      <c r="N96" s="12"/>
      <c r="O96" s="12"/>
      <c r="P96" s="12"/>
      <c r="Q96" s="12"/>
      <c r="R96" s="12"/>
      <c r="S96" s="12"/>
      <c r="T96" s="12"/>
    </row>
    <row r="97" spans="1:20">
      <c r="A97" s="12"/>
      <c r="B97" s="12"/>
      <c r="C97" s="12"/>
      <c r="D97" s="12"/>
      <c r="E97" s="12"/>
      <c r="F97" s="12"/>
      <c r="G97" s="12"/>
      <c r="H97" s="12"/>
      <c r="I97" s="12"/>
      <c r="J97" s="12"/>
      <c r="K97" s="12"/>
      <c r="L97" s="12"/>
      <c r="M97" s="12"/>
      <c r="N97" s="12"/>
      <c r="O97" s="12"/>
      <c r="P97" s="12"/>
      <c r="Q97" s="12"/>
      <c r="R97" s="12"/>
      <c r="S97" s="12"/>
      <c r="T97" s="12"/>
    </row>
    <row r="98" spans="1:20">
      <c r="A98" s="12"/>
      <c r="B98" s="12"/>
      <c r="C98" s="12"/>
      <c r="D98" s="12"/>
      <c r="E98" s="12"/>
      <c r="F98" s="12"/>
      <c r="G98" s="12"/>
      <c r="H98" s="12"/>
      <c r="I98" s="12"/>
      <c r="J98" s="12"/>
      <c r="K98" s="12"/>
      <c r="L98" s="12"/>
      <c r="M98" s="12"/>
      <c r="N98" s="12"/>
      <c r="O98" s="12"/>
      <c r="P98" s="12"/>
      <c r="Q98" s="12"/>
      <c r="R98" s="12"/>
      <c r="S98" s="12"/>
      <c r="T98" s="12"/>
    </row>
    <row r="99" spans="1:20">
      <c r="A99" s="12"/>
      <c r="B99" s="12"/>
      <c r="C99" s="12"/>
      <c r="D99" s="12"/>
      <c r="E99" s="12"/>
      <c r="F99" s="12"/>
      <c r="G99" s="12"/>
      <c r="H99" s="12"/>
      <c r="I99" s="12"/>
      <c r="J99" s="12"/>
      <c r="K99" s="12"/>
      <c r="L99" s="12"/>
      <c r="M99" s="12"/>
      <c r="N99" s="12"/>
      <c r="O99" s="12"/>
      <c r="P99" s="12"/>
      <c r="Q99" s="12"/>
      <c r="R99" s="12"/>
      <c r="S99" s="12"/>
      <c r="T99" s="12"/>
    </row>
    <row r="100" spans="1:20">
      <c r="A100" s="12"/>
      <c r="B100" s="12"/>
      <c r="C100" s="12"/>
      <c r="D100" s="12"/>
      <c r="E100" s="12"/>
      <c r="F100" s="12"/>
      <c r="G100" s="12"/>
      <c r="H100" s="12"/>
      <c r="I100" s="12"/>
      <c r="J100" s="12"/>
      <c r="K100" s="12"/>
      <c r="L100" s="12"/>
      <c r="M100" s="12"/>
      <c r="N100" s="12"/>
      <c r="O100" s="12"/>
      <c r="P100" s="12"/>
      <c r="Q100" s="12"/>
      <c r="R100" s="12"/>
      <c r="S100" s="12"/>
      <c r="T100" s="12"/>
    </row>
    <row r="101" spans="1:20">
      <c r="A101" s="12"/>
      <c r="B101" s="12"/>
      <c r="C101" s="12"/>
      <c r="D101" s="12"/>
      <c r="E101" s="12"/>
      <c r="F101" s="12"/>
      <c r="G101" s="12"/>
      <c r="H101" s="12"/>
      <c r="I101" s="12"/>
      <c r="J101" s="12"/>
      <c r="K101" s="12"/>
      <c r="L101" s="12"/>
      <c r="M101" s="12"/>
      <c r="N101" s="12"/>
      <c r="O101" s="12"/>
      <c r="P101" s="12"/>
      <c r="Q101" s="12"/>
      <c r="R101" s="12"/>
      <c r="S101" s="12"/>
      <c r="T101" s="12"/>
    </row>
    <row r="102" spans="1:20">
      <c r="A102" s="12"/>
      <c r="B102" s="12"/>
      <c r="C102" s="12"/>
      <c r="D102" s="12"/>
      <c r="E102" s="12"/>
      <c r="F102" s="12"/>
      <c r="G102" s="12"/>
      <c r="H102" s="12"/>
      <c r="I102" s="12"/>
      <c r="J102" s="12"/>
      <c r="K102" s="12"/>
      <c r="L102" s="12"/>
      <c r="M102" s="12"/>
      <c r="N102" s="12"/>
      <c r="O102" s="12"/>
      <c r="P102" s="12"/>
      <c r="Q102" s="12"/>
      <c r="R102" s="12"/>
      <c r="S102" s="12"/>
      <c r="T102" s="12"/>
    </row>
    <row r="103" spans="1:20">
      <c r="A103" s="12"/>
      <c r="B103" s="12"/>
      <c r="C103" s="12"/>
      <c r="D103" s="12"/>
      <c r="E103" s="12"/>
      <c r="F103" s="12"/>
      <c r="G103" s="12"/>
      <c r="H103" s="12"/>
      <c r="I103" s="12"/>
      <c r="J103" s="12"/>
      <c r="K103" s="12"/>
      <c r="L103" s="12"/>
      <c r="M103" s="12"/>
      <c r="N103" s="12"/>
      <c r="O103" s="12"/>
      <c r="P103" s="12"/>
      <c r="Q103" s="12"/>
      <c r="R103" s="12"/>
      <c r="S103" s="12"/>
      <c r="T103" s="12"/>
    </row>
    <row r="104" spans="1:20">
      <c r="A104" s="12"/>
      <c r="B104" s="12"/>
      <c r="C104" s="12"/>
      <c r="D104" s="12"/>
      <c r="E104" s="12"/>
      <c r="F104" s="12"/>
      <c r="G104" s="12"/>
      <c r="H104" s="12"/>
      <c r="I104" s="12"/>
      <c r="J104" s="12"/>
      <c r="K104" s="12"/>
      <c r="L104" s="12"/>
      <c r="M104" s="12"/>
      <c r="N104" s="12"/>
      <c r="O104" s="12"/>
      <c r="P104" s="12"/>
      <c r="Q104" s="12"/>
      <c r="R104" s="12"/>
      <c r="S104" s="12"/>
      <c r="T104" s="12"/>
    </row>
    <row r="105" spans="1:20">
      <c r="A105" s="12"/>
      <c r="B105" s="12"/>
      <c r="C105" s="12"/>
      <c r="D105" s="12"/>
      <c r="E105" s="12"/>
      <c r="F105" s="12"/>
      <c r="G105" s="12"/>
      <c r="H105" s="12"/>
      <c r="I105" s="12"/>
      <c r="J105" s="12"/>
      <c r="K105" s="12"/>
      <c r="L105" s="12"/>
      <c r="M105" s="12"/>
      <c r="N105" s="12"/>
      <c r="O105" s="12"/>
      <c r="P105" s="12"/>
      <c r="Q105" s="12"/>
      <c r="R105" s="12"/>
      <c r="S105" s="12"/>
      <c r="T105" s="12"/>
    </row>
    <row r="106" spans="1:20">
      <c r="A106" s="12"/>
      <c r="B106" s="12"/>
      <c r="C106" s="12"/>
      <c r="D106" s="12"/>
      <c r="E106" s="12"/>
      <c r="F106" s="12"/>
      <c r="G106" s="12"/>
      <c r="H106" s="12"/>
      <c r="I106" s="12"/>
      <c r="J106" s="12"/>
      <c r="K106" s="12"/>
      <c r="L106" s="12"/>
      <c r="M106" s="12"/>
      <c r="N106" s="12"/>
      <c r="O106" s="12"/>
      <c r="P106" s="12"/>
      <c r="Q106" s="12"/>
      <c r="R106" s="12"/>
      <c r="S106" s="12"/>
      <c r="T106" s="12"/>
    </row>
    <row r="107" spans="1:20">
      <c r="A107" s="12"/>
      <c r="B107" s="12"/>
      <c r="C107" s="12"/>
      <c r="D107" s="12"/>
      <c r="E107" s="12"/>
      <c r="F107" s="12"/>
      <c r="G107" s="12"/>
      <c r="H107" s="12"/>
      <c r="I107" s="12"/>
      <c r="J107" s="12"/>
      <c r="K107" s="12"/>
      <c r="L107" s="12"/>
      <c r="M107" s="12"/>
      <c r="N107" s="12"/>
      <c r="O107" s="12"/>
      <c r="P107" s="12"/>
      <c r="Q107" s="12"/>
      <c r="R107" s="12"/>
      <c r="S107" s="12"/>
      <c r="T107" s="12"/>
    </row>
    <row r="108" spans="1:20">
      <c r="A108" s="12"/>
      <c r="B108" s="12"/>
      <c r="C108" s="12"/>
      <c r="D108" s="12"/>
      <c r="E108" s="12"/>
      <c r="F108" s="12"/>
      <c r="G108" s="12"/>
      <c r="H108" s="12"/>
      <c r="I108" s="12"/>
      <c r="J108" s="12"/>
      <c r="K108" s="12"/>
      <c r="L108" s="12"/>
      <c r="M108" s="12"/>
      <c r="N108" s="12"/>
      <c r="O108" s="12"/>
      <c r="P108" s="12"/>
      <c r="Q108" s="12"/>
      <c r="R108" s="12"/>
      <c r="S108" s="12"/>
      <c r="T108" s="12"/>
    </row>
    <row r="109" spans="1:20">
      <c r="A109" s="12"/>
      <c r="B109" s="12"/>
      <c r="C109" s="12"/>
      <c r="D109" s="12"/>
      <c r="E109" s="12"/>
      <c r="F109" s="12"/>
      <c r="G109" s="12"/>
      <c r="H109" s="12"/>
      <c r="I109" s="12"/>
      <c r="J109" s="12"/>
      <c r="K109" s="12"/>
      <c r="L109" s="12"/>
      <c r="M109" s="12"/>
      <c r="N109" s="12"/>
      <c r="O109" s="12"/>
      <c r="P109" s="12"/>
      <c r="Q109" s="12"/>
      <c r="R109" s="12"/>
      <c r="S109" s="12"/>
      <c r="T109" s="12"/>
    </row>
    <row r="110" spans="1:20">
      <c r="A110" s="12"/>
      <c r="B110" s="12"/>
      <c r="C110" s="12"/>
      <c r="D110" s="12"/>
      <c r="E110" s="12"/>
      <c r="F110" s="12"/>
      <c r="G110" s="12"/>
      <c r="H110" s="12"/>
      <c r="I110" s="12"/>
      <c r="J110" s="12"/>
      <c r="K110" s="12"/>
      <c r="L110" s="12"/>
      <c r="M110" s="12"/>
      <c r="N110" s="12"/>
      <c r="O110" s="12"/>
      <c r="P110" s="12"/>
      <c r="Q110" s="12"/>
      <c r="R110" s="12"/>
      <c r="S110" s="12"/>
      <c r="T110" s="12"/>
    </row>
    <row r="111" spans="1:20">
      <c r="A111" s="12"/>
      <c r="B111" s="12"/>
      <c r="C111" s="12"/>
      <c r="D111" s="12"/>
      <c r="E111" s="12"/>
      <c r="F111" s="12"/>
      <c r="G111" s="12"/>
      <c r="H111" s="12"/>
      <c r="I111" s="12"/>
      <c r="J111" s="12"/>
      <c r="K111" s="12"/>
      <c r="L111" s="12"/>
      <c r="M111" s="12"/>
      <c r="N111" s="12"/>
      <c r="O111" s="12"/>
      <c r="P111" s="12"/>
      <c r="Q111" s="12"/>
      <c r="R111" s="12"/>
      <c r="S111" s="12"/>
      <c r="T111" s="12"/>
    </row>
    <row r="112" spans="1:20">
      <c r="A112" s="12"/>
      <c r="B112" s="12"/>
      <c r="C112" s="12"/>
      <c r="D112" s="12"/>
      <c r="E112" s="12"/>
      <c r="F112" s="12"/>
      <c r="G112" s="12"/>
      <c r="H112" s="12"/>
      <c r="I112" s="12"/>
      <c r="J112" s="12"/>
      <c r="K112" s="12"/>
      <c r="L112" s="12"/>
      <c r="M112" s="12"/>
      <c r="N112" s="12"/>
      <c r="O112" s="12"/>
      <c r="P112" s="12"/>
      <c r="Q112" s="12"/>
      <c r="R112" s="12"/>
      <c r="S112" s="12"/>
      <c r="T112" s="12"/>
    </row>
    <row r="113" spans="1:20">
      <c r="A113" s="12"/>
      <c r="B113" s="12"/>
      <c r="C113" s="12"/>
      <c r="D113" s="12"/>
      <c r="E113" s="12"/>
      <c r="F113" s="12"/>
      <c r="G113" s="12"/>
      <c r="H113" s="12"/>
      <c r="I113" s="12"/>
      <c r="J113" s="12"/>
      <c r="K113" s="12"/>
      <c r="L113" s="12"/>
      <c r="M113" s="12"/>
      <c r="N113" s="12"/>
      <c r="O113" s="12"/>
      <c r="P113" s="12"/>
      <c r="Q113" s="12"/>
      <c r="R113" s="12"/>
      <c r="S113" s="12"/>
      <c r="T113" s="12"/>
    </row>
    <row r="114" spans="1:20">
      <c r="A114" s="12"/>
      <c r="B114" s="12"/>
      <c r="C114" s="12"/>
      <c r="D114" s="12"/>
      <c r="E114" s="12"/>
      <c r="F114" s="12"/>
      <c r="G114" s="12"/>
      <c r="H114" s="12"/>
      <c r="I114" s="12"/>
      <c r="J114" s="12"/>
      <c r="K114" s="12"/>
      <c r="L114" s="12"/>
      <c r="M114" s="12"/>
      <c r="N114" s="12"/>
      <c r="O114" s="12"/>
      <c r="P114" s="12"/>
      <c r="Q114" s="12"/>
      <c r="R114" s="12"/>
      <c r="S114" s="12"/>
      <c r="T114" s="12"/>
    </row>
    <row r="115" spans="1:20">
      <c r="A115" s="12"/>
      <c r="B115" s="12"/>
      <c r="C115" s="12"/>
      <c r="D115" s="12"/>
      <c r="E115" s="12"/>
      <c r="F115" s="12"/>
      <c r="G115" s="12"/>
      <c r="H115" s="12"/>
      <c r="I115" s="12"/>
      <c r="J115" s="12"/>
      <c r="K115" s="12"/>
      <c r="L115" s="12"/>
      <c r="M115" s="12"/>
      <c r="N115" s="12"/>
      <c r="O115" s="12"/>
      <c r="P115" s="12"/>
      <c r="Q115" s="12"/>
      <c r="R115" s="12"/>
      <c r="S115" s="12"/>
      <c r="T115" s="12"/>
    </row>
    <row r="116" spans="1:20">
      <c r="A116" s="12"/>
      <c r="B116" s="12"/>
      <c r="C116" s="12"/>
      <c r="D116" s="12"/>
      <c r="E116" s="12"/>
      <c r="F116" s="12"/>
      <c r="G116" s="12"/>
      <c r="H116" s="12"/>
      <c r="I116" s="12"/>
      <c r="J116" s="12"/>
      <c r="K116" s="12"/>
      <c r="L116" s="12"/>
      <c r="M116" s="12"/>
      <c r="N116" s="12"/>
      <c r="O116" s="12"/>
      <c r="P116" s="12"/>
      <c r="Q116" s="12"/>
      <c r="R116" s="12"/>
      <c r="S116" s="12"/>
      <c r="T116" s="12"/>
    </row>
    <row r="117" spans="1:20">
      <c r="A117" s="12"/>
      <c r="B117" s="12"/>
      <c r="C117" s="12"/>
      <c r="D117" s="12"/>
      <c r="E117" s="12"/>
      <c r="F117" s="12"/>
      <c r="G117" s="12"/>
      <c r="H117" s="12"/>
      <c r="I117" s="12"/>
      <c r="J117" s="12"/>
      <c r="K117" s="12"/>
      <c r="L117" s="12"/>
      <c r="M117" s="12"/>
      <c r="N117" s="12"/>
      <c r="O117" s="12"/>
      <c r="P117" s="12"/>
      <c r="Q117" s="12"/>
      <c r="R117" s="12"/>
      <c r="S117" s="12"/>
      <c r="T117" s="12"/>
    </row>
    <row r="118" spans="1:20">
      <c r="A118" s="12"/>
      <c r="B118" s="12"/>
      <c r="C118" s="12"/>
      <c r="D118" s="12"/>
      <c r="E118" s="12"/>
      <c r="F118" s="12"/>
      <c r="G118" s="12"/>
      <c r="H118" s="12"/>
      <c r="I118" s="12"/>
      <c r="J118" s="12"/>
      <c r="K118" s="12"/>
      <c r="L118" s="12"/>
      <c r="M118" s="12"/>
      <c r="N118" s="12"/>
      <c r="O118" s="12"/>
      <c r="P118" s="12"/>
      <c r="Q118" s="12"/>
      <c r="R118" s="12"/>
      <c r="S118" s="12"/>
      <c r="T118" s="12"/>
    </row>
    <row r="119" spans="1:20">
      <c r="A119" s="12"/>
      <c r="B119" s="12"/>
      <c r="C119" s="12"/>
      <c r="D119" s="12"/>
      <c r="E119" s="12"/>
      <c r="F119" s="12"/>
      <c r="G119" s="12"/>
      <c r="H119" s="12"/>
      <c r="I119" s="12"/>
      <c r="J119" s="12"/>
      <c r="K119" s="12"/>
      <c r="L119" s="12"/>
      <c r="M119" s="12"/>
      <c r="N119" s="12"/>
      <c r="O119" s="12"/>
      <c r="P119" s="12"/>
      <c r="Q119" s="12"/>
      <c r="R119" s="12"/>
      <c r="S119" s="12"/>
      <c r="T119" s="12"/>
    </row>
    <row r="120" spans="1:20">
      <c r="A120" s="12"/>
      <c r="B120" s="12"/>
      <c r="C120" s="12"/>
      <c r="D120" s="12"/>
      <c r="E120" s="12"/>
      <c r="F120" s="12"/>
      <c r="G120" s="12"/>
      <c r="H120" s="12"/>
      <c r="I120" s="12"/>
      <c r="J120" s="12"/>
      <c r="K120" s="12"/>
      <c r="L120" s="12"/>
      <c r="M120" s="12"/>
      <c r="N120" s="12"/>
      <c r="O120" s="12"/>
      <c r="P120" s="12"/>
      <c r="Q120" s="12"/>
      <c r="R120" s="12"/>
      <c r="S120" s="12"/>
      <c r="T120" s="12"/>
    </row>
    <row r="121" spans="1:20">
      <c r="A121" s="12"/>
      <c r="B121" s="12"/>
      <c r="C121" s="12"/>
      <c r="D121" s="12"/>
      <c r="E121" s="12"/>
      <c r="F121" s="12"/>
      <c r="G121" s="12"/>
      <c r="H121" s="12"/>
      <c r="I121" s="12"/>
      <c r="J121" s="12"/>
      <c r="K121" s="12"/>
      <c r="L121" s="12"/>
      <c r="M121" s="12"/>
      <c r="N121" s="12"/>
      <c r="O121" s="12"/>
      <c r="P121" s="12"/>
      <c r="Q121" s="12"/>
      <c r="R121" s="12"/>
      <c r="S121" s="12"/>
      <c r="T121" s="12"/>
    </row>
    <row r="122" spans="1:20">
      <c r="A122" s="12"/>
      <c r="B122" s="12"/>
      <c r="C122" s="12"/>
      <c r="D122" s="12"/>
      <c r="E122" s="12"/>
      <c r="F122" s="12"/>
      <c r="G122" s="12"/>
      <c r="H122" s="12"/>
      <c r="I122" s="12"/>
      <c r="J122" s="12"/>
      <c r="K122" s="12"/>
      <c r="L122" s="12"/>
      <c r="M122" s="12"/>
      <c r="N122" s="12"/>
      <c r="O122" s="12"/>
      <c r="P122" s="12"/>
      <c r="Q122" s="12"/>
      <c r="R122" s="12"/>
      <c r="S122" s="12"/>
      <c r="T122" s="12"/>
    </row>
    <row r="123" spans="1:20">
      <c r="A123" s="12"/>
      <c r="B123" s="12"/>
      <c r="C123" s="12"/>
      <c r="D123" s="12"/>
      <c r="E123" s="12"/>
      <c r="F123" s="12"/>
      <c r="G123" s="12"/>
      <c r="H123" s="12"/>
      <c r="I123" s="12"/>
      <c r="J123" s="12"/>
      <c r="K123" s="12"/>
      <c r="L123" s="12"/>
      <c r="M123" s="12"/>
      <c r="N123" s="12"/>
      <c r="O123" s="12"/>
      <c r="P123" s="12"/>
      <c r="Q123" s="12"/>
      <c r="R123" s="12"/>
      <c r="S123" s="12"/>
      <c r="T123" s="12"/>
    </row>
    <row r="124" spans="1:20">
      <c r="A124" s="12"/>
      <c r="B124" s="12"/>
      <c r="C124" s="12"/>
      <c r="D124" s="12"/>
      <c r="E124" s="12"/>
      <c r="F124" s="12"/>
      <c r="G124" s="12"/>
      <c r="H124" s="12"/>
      <c r="I124" s="12"/>
      <c r="J124" s="12"/>
      <c r="K124" s="12"/>
      <c r="L124" s="12"/>
      <c r="M124" s="12"/>
      <c r="N124" s="12"/>
      <c r="O124" s="12"/>
      <c r="P124" s="12"/>
      <c r="Q124" s="12"/>
      <c r="R124" s="12"/>
      <c r="S124" s="12"/>
      <c r="T124" s="12"/>
    </row>
    <row r="125" spans="1:20">
      <c r="A125" s="12"/>
      <c r="B125" s="12"/>
      <c r="C125" s="12"/>
      <c r="D125" s="12"/>
      <c r="E125" s="12"/>
      <c r="F125" s="12"/>
      <c r="G125" s="12"/>
      <c r="H125" s="12"/>
      <c r="I125" s="12"/>
      <c r="J125" s="12"/>
      <c r="K125" s="12"/>
      <c r="L125" s="12"/>
      <c r="M125" s="12"/>
      <c r="N125" s="12"/>
      <c r="O125" s="12"/>
      <c r="P125" s="12"/>
      <c r="Q125" s="12"/>
      <c r="R125" s="12"/>
      <c r="S125" s="12"/>
      <c r="T125" s="12"/>
    </row>
    <row r="126" spans="1:20">
      <c r="A126" s="12"/>
      <c r="B126" s="12"/>
      <c r="C126" s="12"/>
      <c r="D126" s="12"/>
      <c r="E126" s="12"/>
      <c r="F126" s="12"/>
      <c r="G126" s="12"/>
      <c r="H126" s="12"/>
      <c r="I126" s="12"/>
      <c r="J126" s="12"/>
      <c r="K126" s="12"/>
      <c r="L126" s="12"/>
      <c r="M126" s="12"/>
      <c r="N126" s="12"/>
      <c r="O126" s="12"/>
      <c r="P126" s="12"/>
      <c r="Q126" s="12"/>
      <c r="R126" s="12"/>
      <c r="S126" s="12"/>
      <c r="T126" s="12"/>
    </row>
    <row r="127" spans="1:20">
      <c r="A127" s="12"/>
      <c r="B127" s="12"/>
      <c r="C127" s="12"/>
      <c r="D127" s="12"/>
      <c r="E127" s="12"/>
      <c r="F127" s="12"/>
      <c r="G127" s="12"/>
      <c r="H127" s="12"/>
      <c r="I127" s="12"/>
      <c r="J127" s="12"/>
      <c r="K127" s="12"/>
      <c r="L127" s="12"/>
      <c r="M127" s="12"/>
      <c r="N127" s="12"/>
      <c r="O127" s="12"/>
      <c r="P127" s="12"/>
      <c r="Q127" s="12"/>
      <c r="R127" s="12"/>
      <c r="S127" s="12"/>
      <c r="T127" s="12"/>
    </row>
    <row r="128" spans="1:20">
      <c r="A128" s="12"/>
      <c r="B128" s="12"/>
      <c r="C128" s="12"/>
      <c r="D128" s="12"/>
      <c r="E128" s="12"/>
      <c r="F128" s="12"/>
      <c r="G128" s="12"/>
      <c r="H128" s="12"/>
      <c r="I128" s="12"/>
      <c r="J128" s="12"/>
      <c r="K128" s="12"/>
      <c r="L128" s="12"/>
      <c r="M128" s="12"/>
      <c r="N128" s="12"/>
      <c r="O128" s="12"/>
      <c r="P128" s="12"/>
      <c r="Q128" s="12"/>
      <c r="R128" s="12"/>
      <c r="S128" s="12"/>
      <c r="T128" s="12"/>
    </row>
    <row r="129" spans="1:20">
      <c r="A129" s="12"/>
      <c r="B129" s="12"/>
      <c r="C129" s="12"/>
      <c r="D129" s="12"/>
      <c r="E129" s="12"/>
      <c r="F129" s="12"/>
      <c r="G129" s="12"/>
      <c r="H129" s="12"/>
      <c r="I129" s="12"/>
      <c r="J129" s="12"/>
      <c r="K129" s="12"/>
      <c r="L129" s="12"/>
      <c r="M129" s="12"/>
      <c r="N129" s="12"/>
      <c r="O129" s="12"/>
      <c r="P129" s="12"/>
      <c r="Q129" s="12"/>
      <c r="R129" s="12"/>
      <c r="S129" s="12"/>
      <c r="T129" s="12"/>
    </row>
    <row r="130" spans="1:20">
      <c r="A130" s="12"/>
      <c r="B130" s="12"/>
      <c r="C130" s="12"/>
      <c r="D130" s="12"/>
      <c r="E130" s="12"/>
      <c r="F130" s="12"/>
      <c r="G130" s="12"/>
      <c r="H130" s="12"/>
      <c r="I130" s="12"/>
      <c r="J130" s="12"/>
      <c r="K130" s="12"/>
      <c r="L130" s="12"/>
      <c r="M130" s="12"/>
      <c r="N130" s="12"/>
      <c r="O130" s="12"/>
      <c r="P130" s="12"/>
      <c r="Q130" s="12"/>
      <c r="R130" s="12"/>
      <c r="S130" s="12"/>
      <c r="T130" s="12"/>
    </row>
    <row r="131" spans="1:20">
      <c r="A131" s="12"/>
      <c r="B131" s="12"/>
      <c r="C131" s="12"/>
      <c r="D131" s="12"/>
      <c r="E131" s="12"/>
      <c r="F131" s="12"/>
      <c r="G131" s="12"/>
      <c r="H131" s="12"/>
      <c r="I131" s="12"/>
      <c r="J131" s="12"/>
      <c r="K131" s="12"/>
      <c r="L131" s="12"/>
      <c r="M131" s="12"/>
      <c r="N131" s="12"/>
      <c r="O131" s="12"/>
      <c r="P131" s="12"/>
      <c r="Q131" s="12"/>
      <c r="R131" s="12"/>
      <c r="S131" s="12"/>
      <c r="T131" s="12"/>
    </row>
    <row r="132" spans="1:20">
      <c r="A132" s="12"/>
      <c r="B132" s="12"/>
      <c r="C132" s="12"/>
      <c r="D132" s="12"/>
      <c r="E132" s="12"/>
      <c r="F132" s="12"/>
      <c r="G132" s="12"/>
      <c r="H132" s="12"/>
      <c r="I132" s="12"/>
      <c r="J132" s="12"/>
      <c r="K132" s="12"/>
      <c r="L132" s="12"/>
      <c r="M132" s="12"/>
      <c r="N132" s="12"/>
      <c r="O132" s="12"/>
      <c r="P132" s="12"/>
      <c r="Q132" s="12"/>
      <c r="R132" s="12"/>
      <c r="S132" s="12"/>
      <c r="T132" s="12"/>
    </row>
    <row r="133" spans="1:20">
      <c r="A133" s="12"/>
      <c r="B133" s="12"/>
      <c r="C133" s="12"/>
      <c r="D133" s="12"/>
      <c r="E133" s="12"/>
      <c r="F133" s="12"/>
      <c r="G133" s="12"/>
      <c r="H133" s="12"/>
      <c r="I133" s="12"/>
      <c r="J133" s="12"/>
      <c r="K133" s="12"/>
      <c r="L133" s="12"/>
      <c r="M133" s="12"/>
      <c r="N133" s="12"/>
      <c r="O133" s="12"/>
      <c r="P133" s="12"/>
      <c r="Q133" s="12"/>
      <c r="R133" s="12"/>
      <c r="S133" s="12"/>
      <c r="T133" s="12"/>
    </row>
    <row r="134" spans="1:20">
      <c r="A134" s="12"/>
      <c r="B134" s="12"/>
      <c r="C134" s="12"/>
      <c r="D134" s="12"/>
      <c r="E134" s="12"/>
      <c r="F134" s="12"/>
      <c r="G134" s="12"/>
      <c r="H134" s="12"/>
      <c r="I134" s="12"/>
      <c r="J134" s="12"/>
      <c r="K134" s="12"/>
      <c r="L134" s="12"/>
      <c r="M134" s="12"/>
      <c r="N134" s="12"/>
      <c r="O134" s="12"/>
      <c r="P134" s="12"/>
      <c r="Q134" s="12"/>
      <c r="R134" s="12"/>
      <c r="S134" s="12"/>
      <c r="T134" s="12"/>
    </row>
    <row r="135" spans="1:20">
      <c r="A135" s="12"/>
      <c r="B135" s="12"/>
      <c r="C135" s="12"/>
      <c r="D135" s="12"/>
      <c r="E135" s="12"/>
      <c r="F135" s="12"/>
      <c r="G135" s="12"/>
      <c r="H135" s="12"/>
      <c r="I135" s="12"/>
      <c r="J135" s="12"/>
      <c r="K135" s="12"/>
      <c r="L135" s="12"/>
      <c r="M135" s="12"/>
      <c r="N135" s="12"/>
      <c r="O135" s="12"/>
      <c r="P135" s="12"/>
      <c r="Q135" s="12"/>
      <c r="R135" s="12"/>
      <c r="S135" s="12"/>
      <c r="T135" s="12"/>
    </row>
    <row r="136" spans="1:20">
      <c r="A136" s="12"/>
      <c r="B136" s="12"/>
      <c r="C136" s="12"/>
      <c r="D136" s="12"/>
      <c r="E136" s="12"/>
      <c r="F136" s="12"/>
      <c r="G136" s="12"/>
      <c r="H136" s="12"/>
      <c r="I136" s="12"/>
      <c r="J136" s="12"/>
      <c r="K136" s="12"/>
      <c r="L136" s="12"/>
      <c r="M136" s="12"/>
      <c r="N136" s="12"/>
      <c r="O136" s="12"/>
      <c r="P136" s="12"/>
      <c r="Q136" s="12"/>
      <c r="R136" s="12"/>
      <c r="S136" s="12"/>
      <c r="T136" s="12"/>
    </row>
    <row r="137" spans="1:20">
      <c r="A137" s="12"/>
      <c r="B137" s="12"/>
      <c r="C137" s="12"/>
      <c r="D137" s="12"/>
      <c r="E137" s="12"/>
      <c r="F137" s="12"/>
      <c r="G137" s="12"/>
      <c r="H137" s="12"/>
      <c r="I137" s="12"/>
      <c r="J137" s="12"/>
      <c r="K137" s="12"/>
      <c r="L137" s="12"/>
      <c r="M137" s="12"/>
      <c r="N137" s="12"/>
      <c r="O137" s="12"/>
      <c r="P137" s="12"/>
      <c r="Q137" s="12"/>
      <c r="R137" s="12"/>
      <c r="S137" s="12"/>
      <c r="T137" s="12"/>
    </row>
    <row r="138" spans="1:20">
      <c r="A138" s="12"/>
      <c r="B138" s="12"/>
      <c r="C138" s="12"/>
      <c r="D138" s="12"/>
      <c r="E138" s="12"/>
      <c r="F138" s="12"/>
      <c r="G138" s="12"/>
      <c r="H138" s="12"/>
      <c r="I138" s="12"/>
      <c r="J138" s="12"/>
      <c r="K138" s="12"/>
      <c r="L138" s="12"/>
      <c r="M138" s="12"/>
      <c r="N138" s="12"/>
      <c r="O138" s="12"/>
      <c r="P138" s="12"/>
      <c r="Q138" s="12"/>
      <c r="R138" s="12"/>
      <c r="S138" s="12"/>
      <c r="T138" s="12"/>
    </row>
    <row r="139" spans="1:20">
      <c r="A139" s="12"/>
      <c r="B139" s="12"/>
      <c r="C139" s="12"/>
      <c r="D139" s="12"/>
      <c r="E139" s="12"/>
      <c r="F139" s="12"/>
      <c r="G139" s="12"/>
      <c r="H139" s="12"/>
      <c r="I139" s="12"/>
      <c r="J139" s="12"/>
      <c r="K139" s="12"/>
      <c r="L139" s="12"/>
      <c r="M139" s="12"/>
      <c r="N139" s="12"/>
      <c r="O139" s="12"/>
      <c r="P139" s="12"/>
      <c r="Q139" s="12"/>
      <c r="R139" s="12"/>
      <c r="S139" s="12"/>
      <c r="T139" s="12"/>
    </row>
    <row r="140" spans="1:20">
      <c r="A140" s="12"/>
      <c r="B140" s="12"/>
      <c r="C140" s="12"/>
      <c r="D140" s="12"/>
      <c r="E140" s="12"/>
      <c r="F140" s="12"/>
      <c r="G140" s="12"/>
      <c r="H140" s="12"/>
      <c r="I140" s="12"/>
      <c r="J140" s="12"/>
      <c r="K140" s="12"/>
      <c r="L140" s="12"/>
      <c r="M140" s="12"/>
      <c r="N140" s="12"/>
      <c r="O140" s="12"/>
      <c r="P140" s="12"/>
      <c r="Q140" s="12"/>
      <c r="R140" s="12"/>
      <c r="S140" s="12"/>
      <c r="T140" s="12"/>
    </row>
    <row r="141" spans="1:20">
      <c r="A141" s="12"/>
      <c r="B141" s="12"/>
      <c r="C141" s="12"/>
      <c r="D141" s="12"/>
      <c r="E141" s="12"/>
      <c r="F141" s="12"/>
      <c r="G141" s="12"/>
      <c r="H141" s="12"/>
      <c r="I141" s="12"/>
      <c r="J141" s="12"/>
      <c r="K141" s="12"/>
      <c r="L141" s="12"/>
      <c r="M141" s="12"/>
      <c r="N141" s="12"/>
      <c r="O141" s="12"/>
      <c r="P141" s="12"/>
      <c r="Q141" s="12"/>
      <c r="R141" s="12"/>
      <c r="S141" s="12"/>
      <c r="T141" s="12"/>
    </row>
    <row r="142" spans="1:20">
      <c r="A142" s="12"/>
      <c r="B142" s="12"/>
      <c r="C142" s="12"/>
      <c r="D142" s="12"/>
      <c r="E142" s="12"/>
      <c r="F142" s="12"/>
      <c r="G142" s="12"/>
      <c r="H142" s="12"/>
      <c r="I142" s="12"/>
      <c r="J142" s="12"/>
      <c r="K142" s="12"/>
      <c r="L142" s="12"/>
      <c r="M142" s="12"/>
      <c r="N142" s="12"/>
      <c r="O142" s="12"/>
      <c r="P142" s="12"/>
      <c r="Q142" s="12"/>
      <c r="R142" s="12"/>
      <c r="S142" s="12"/>
      <c r="T142" s="12"/>
    </row>
    <row r="143" spans="1:20">
      <c r="A143" s="12"/>
      <c r="B143" s="12"/>
      <c r="C143" s="12"/>
      <c r="D143" s="12"/>
      <c r="E143" s="12"/>
      <c r="F143" s="12"/>
      <c r="G143" s="12"/>
      <c r="H143" s="12"/>
      <c r="I143" s="12"/>
      <c r="J143" s="12"/>
      <c r="K143" s="12"/>
      <c r="L143" s="12"/>
      <c r="M143" s="12"/>
      <c r="N143" s="12"/>
      <c r="O143" s="12"/>
      <c r="P143" s="12"/>
      <c r="Q143" s="12"/>
      <c r="R143" s="12"/>
      <c r="S143" s="12"/>
      <c r="T143" s="12"/>
    </row>
    <row r="144" spans="1:20">
      <c r="A144" s="12"/>
      <c r="B144" s="12"/>
      <c r="C144" s="12"/>
      <c r="D144" s="12"/>
      <c r="E144" s="12"/>
      <c r="F144" s="12"/>
      <c r="G144" s="12"/>
      <c r="H144" s="12"/>
      <c r="I144" s="12"/>
      <c r="J144" s="12"/>
      <c r="K144" s="12"/>
      <c r="L144" s="12"/>
      <c r="M144" s="12"/>
      <c r="N144" s="12"/>
      <c r="O144" s="12"/>
      <c r="P144" s="12"/>
      <c r="Q144" s="12"/>
      <c r="R144" s="12"/>
      <c r="S144" s="12"/>
      <c r="T144" s="12"/>
    </row>
    <row r="145" spans="1:20">
      <c r="A145" s="12"/>
      <c r="B145" s="12"/>
      <c r="C145" s="12"/>
      <c r="D145" s="12"/>
      <c r="E145" s="12"/>
      <c r="F145" s="12"/>
      <c r="G145" s="12"/>
      <c r="H145" s="12"/>
      <c r="I145" s="12"/>
      <c r="J145" s="12"/>
      <c r="K145" s="12"/>
      <c r="L145" s="12"/>
      <c r="M145" s="12"/>
      <c r="N145" s="12"/>
      <c r="O145" s="12"/>
      <c r="P145" s="12"/>
      <c r="Q145" s="12"/>
      <c r="R145" s="12"/>
      <c r="S145" s="12"/>
      <c r="T145" s="12"/>
    </row>
    <row r="146" spans="1:20">
      <c r="A146" s="12"/>
      <c r="B146" s="12"/>
      <c r="C146" s="12"/>
      <c r="D146" s="12"/>
      <c r="E146" s="12"/>
      <c r="F146" s="12"/>
      <c r="G146" s="12"/>
      <c r="H146" s="12"/>
      <c r="I146" s="12"/>
      <c r="J146" s="12"/>
      <c r="K146" s="12"/>
      <c r="L146" s="12"/>
      <c r="M146" s="12"/>
      <c r="N146" s="12"/>
      <c r="O146" s="12"/>
      <c r="P146" s="12"/>
      <c r="Q146" s="12"/>
      <c r="R146" s="12"/>
      <c r="S146" s="12"/>
      <c r="T146" s="12"/>
    </row>
    <row r="147" spans="1:20">
      <c r="A147" s="12"/>
      <c r="B147" s="12"/>
      <c r="C147" s="12"/>
      <c r="D147" s="12"/>
      <c r="E147" s="12"/>
      <c r="F147" s="12"/>
      <c r="G147" s="12"/>
      <c r="H147" s="12"/>
      <c r="I147" s="12"/>
      <c r="J147" s="12"/>
      <c r="K147" s="12"/>
      <c r="L147" s="12"/>
      <c r="M147" s="12"/>
      <c r="N147" s="12"/>
      <c r="O147" s="12"/>
      <c r="P147" s="12"/>
      <c r="Q147" s="12"/>
      <c r="R147" s="12"/>
      <c r="S147" s="12"/>
      <c r="T147" s="12"/>
    </row>
    <row r="148" spans="1:20">
      <c r="A148" s="12"/>
      <c r="B148" s="12"/>
      <c r="C148" s="12"/>
      <c r="D148" s="12"/>
      <c r="E148" s="12"/>
      <c r="F148" s="12"/>
      <c r="G148" s="12"/>
      <c r="H148" s="12"/>
      <c r="I148" s="12"/>
      <c r="J148" s="12"/>
      <c r="K148" s="12"/>
      <c r="L148" s="12"/>
      <c r="M148" s="12"/>
      <c r="N148" s="12"/>
      <c r="O148" s="12"/>
      <c r="P148" s="12"/>
      <c r="Q148" s="12"/>
      <c r="R148" s="12"/>
      <c r="S148" s="12"/>
      <c r="T148" s="12"/>
    </row>
    <row r="149" spans="1:20">
      <c r="A149" s="12"/>
      <c r="B149" s="12"/>
      <c r="C149" s="12"/>
      <c r="D149" s="12"/>
      <c r="E149" s="12"/>
      <c r="F149" s="12"/>
      <c r="G149" s="12"/>
      <c r="H149" s="12"/>
      <c r="I149" s="12"/>
      <c r="J149" s="12"/>
      <c r="K149" s="12"/>
      <c r="L149" s="12"/>
      <c r="M149" s="12"/>
      <c r="N149" s="12"/>
      <c r="O149" s="12"/>
      <c r="P149" s="12"/>
      <c r="Q149" s="12"/>
      <c r="R149" s="12"/>
      <c r="S149" s="12"/>
      <c r="T149" s="12"/>
    </row>
    <row r="150" spans="1:20">
      <c r="A150" s="12"/>
      <c r="B150" s="12"/>
      <c r="C150" s="12"/>
      <c r="D150" s="12"/>
      <c r="E150" s="12"/>
      <c r="F150" s="12"/>
      <c r="G150" s="12"/>
      <c r="H150" s="12"/>
      <c r="I150" s="12"/>
      <c r="J150" s="12"/>
      <c r="K150" s="12"/>
      <c r="L150" s="12"/>
      <c r="M150" s="12"/>
      <c r="N150" s="12"/>
      <c r="O150" s="12"/>
      <c r="P150" s="12"/>
      <c r="Q150" s="12"/>
      <c r="R150" s="12"/>
      <c r="S150" s="12"/>
      <c r="T150" s="12"/>
    </row>
    <row r="151" spans="1:20">
      <c r="A151" s="12"/>
      <c r="B151" s="12"/>
      <c r="C151" s="12"/>
      <c r="D151" s="12"/>
      <c r="E151" s="12"/>
      <c r="F151" s="12"/>
      <c r="G151" s="12"/>
      <c r="H151" s="12"/>
      <c r="I151" s="12"/>
      <c r="J151" s="12"/>
      <c r="K151" s="12"/>
      <c r="L151" s="12"/>
      <c r="M151" s="12"/>
      <c r="N151" s="12"/>
      <c r="O151" s="12"/>
      <c r="P151" s="12"/>
      <c r="Q151" s="12"/>
      <c r="R151" s="12"/>
      <c r="S151" s="12"/>
      <c r="T151" s="12"/>
    </row>
    <row r="152" spans="1:20">
      <c r="A152" s="12"/>
      <c r="B152" s="12"/>
      <c r="C152" s="12"/>
      <c r="D152" s="12"/>
      <c r="E152" s="12"/>
      <c r="F152" s="12"/>
      <c r="G152" s="12"/>
      <c r="H152" s="12"/>
      <c r="I152" s="12"/>
      <c r="J152" s="12"/>
      <c r="K152" s="12"/>
      <c r="L152" s="12"/>
      <c r="M152" s="12"/>
      <c r="N152" s="12"/>
      <c r="O152" s="12"/>
      <c r="P152" s="12"/>
      <c r="Q152" s="12"/>
      <c r="R152" s="12"/>
      <c r="S152" s="12"/>
      <c r="T152" s="12"/>
    </row>
    <row r="153" spans="1:20">
      <c r="A153" s="12"/>
      <c r="B153" s="12"/>
      <c r="C153" s="12"/>
      <c r="D153" s="12"/>
      <c r="E153" s="12"/>
      <c r="F153" s="12"/>
      <c r="G153" s="12"/>
      <c r="H153" s="12"/>
      <c r="I153" s="12"/>
      <c r="J153" s="12"/>
      <c r="K153" s="12"/>
      <c r="L153" s="12"/>
      <c r="M153" s="12"/>
      <c r="N153" s="12"/>
      <c r="O153" s="12"/>
      <c r="P153" s="12"/>
      <c r="Q153" s="12"/>
      <c r="R153" s="12"/>
      <c r="S153" s="12"/>
      <c r="T153" s="12"/>
    </row>
    <row r="154" spans="1:20">
      <c r="A154" s="12"/>
      <c r="B154" s="12"/>
      <c r="C154" s="12"/>
      <c r="D154" s="12"/>
      <c r="E154" s="12"/>
      <c r="F154" s="12"/>
      <c r="G154" s="12"/>
      <c r="H154" s="12"/>
      <c r="I154" s="12"/>
      <c r="J154" s="12"/>
      <c r="K154" s="12"/>
      <c r="L154" s="12"/>
      <c r="M154" s="12"/>
      <c r="N154" s="12"/>
      <c r="O154" s="12"/>
      <c r="P154" s="12"/>
      <c r="Q154" s="12"/>
      <c r="R154" s="12"/>
      <c r="S154" s="12"/>
      <c r="T154" s="12"/>
    </row>
    <row r="155" spans="1:20">
      <c r="A155" s="12"/>
      <c r="B155" s="12"/>
      <c r="C155" s="12"/>
      <c r="D155" s="12"/>
      <c r="E155" s="12"/>
      <c r="F155" s="12"/>
      <c r="G155" s="12"/>
      <c r="H155" s="12"/>
      <c r="I155" s="12"/>
      <c r="J155" s="12"/>
      <c r="K155" s="12"/>
      <c r="L155" s="12"/>
      <c r="M155" s="12"/>
      <c r="N155" s="12"/>
      <c r="O155" s="12"/>
      <c r="P155" s="12"/>
      <c r="Q155" s="12"/>
      <c r="R155" s="12"/>
      <c r="S155" s="12"/>
      <c r="T155" s="12"/>
    </row>
    <row r="156" spans="1:20">
      <c r="A156" s="12"/>
      <c r="B156" s="12"/>
      <c r="C156" s="12"/>
      <c r="D156" s="12"/>
      <c r="E156" s="12"/>
      <c r="F156" s="12"/>
      <c r="G156" s="12"/>
      <c r="H156" s="12"/>
      <c r="I156" s="12"/>
      <c r="J156" s="12"/>
      <c r="K156" s="12"/>
      <c r="L156" s="12"/>
      <c r="M156" s="12"/>
      <c r="N156" s="12"/>
      <c r="O156" s="12"/>
      <c r="P156" s="12"/>
      <c r="Q156" s="12"/>
      <c r="R156" s="12"/>
      <c r="S156" s="12"/>
      <c r="T156" s="12"/>
    </row>
    <row r="157" spans="1:20">
      <c r="A157" s="12"/>
      <c r="B157" s="12"/>
      <c r="C157" s="12"/>
      <c r="D157" s="12"/>
      <c r="E157" s="12"/>
      <c r="F157" s="12"/>
      <c r="G157" s="12"/>
      <c r="H157" s="12"/>
      <c r="I157" s="12"/>
      <c r="J157" s="12"/>
      <c r="K157" s="12"/>
      <c r="L157" s="12"/>
      <c r="M157" s="12"/>
      <c r="N157" s="12"/>
      <c r="O157" s="12"/>
      <c r="P157" s="12"/>
      <c r="Q157" s="12"/>
      <c r="R157" s="12"/>
      <c r="S157" s="12"/>
      <c r="T157" s="12"/>
    </row>
    <row r="158" spans="1:20">
      <c r="A158" s="12"/>
      <c r="B158" s="12"/>
      <c r="C158" s="12"/>
      <c r="D158" s="12"/>
      <c r="E158" s="12"/>
      <c r="F158" s="12"/>
      <c r="G158" s="12"/>
      <c r="H158" s="12"/>
      <c r="I158" s="12"/>
      <c r="J158" s="12"/>
      <c r="K158" s="12"/>
      <c r="L158" s="12"/>
      <c r="M158" s="12"/>
      <c r="N158" s="12"/>
      <c r="O158" s="12"/>
      <c r="P158" s="12"/>
      <c r="Q158" s="12"/>
      <c r="R158" s="12"/>
      <c r="S158" s="12"/>
      <c r="T158" s="12"/>
    </row>
    <row r="159" spans="1:20">
      <c r="A159" s="12"/>
      <c r="B159" s="12"/>
      <c r="C159" s="12"/>
      <c r="D159" s="12"/>
      <c r="E159" s="12"/>
      <c r="F159" s="12"/>
      <c r="G159" s="12"/>
      <c r="H159" s="12"/>
      <c r="I159" s="12"/>
      <c r="J159" s="12"/>
      <c r="K159" s="12"/>
      <c r="L159" s="12"/>
      <c r="M159" s="12"/>
      <c r="N159" s="12"/>
      <c r="O159" s="12"/>
      <c r="P159" s="12"/>
      <c r="Q159" s="12"/>
      <c r="R159" s="12"/>
      <c r="S159" s="12"/>
      <c r="T159" s="12"/>
    </row>
    <row r="160" spans="1:20">
      <c r="A160" s="12"/>
      <c r="B160" s="12"/>
      <c r="C160" s="12"/>
      <c r="D160" s="12"/>
      <c r="E160" s="12"/>
      <c r="F160" s="12"/>
      <c r="G160" s="12"/>
      <c r="H160" s="12"/>
      <c r="I160" s="12"/>
      <c r="J160" s="12"/>
      <c r="K160" s="12"/>
      <c r="L160" s="12"/>
      <c r="M160" s="12"/>
      <c r="N160" s="12"/>
      <c r="O160" s="12"/>
      <c r="P160" s="12"/>
      <c r="Q160" s="12"/>
      <c r="R160" s="12"/>
      <c r="S160" s="12"/>
      <c r="T160" s="12"/>
    </row>
    <row r="161" spans="1:20">
      <c r="A161" s="12"/>
      <c r="B161" s="12"/>
      <c r="C161" s="12"/>
      <c r="D161" s="12"/>
      <c r="E161" s="12"/>
      <c r="F161" s="12"/>
      <c r="G161" s="12"/>
      <c r="H161" s="12"/>
      <c r="I161" s="12"/>
      <c r="J161" s="12"/>
      <c r="K161" s="12"/>
      <c r="L161" s="12"/>
      <c r="M161" s="12"/>
      <c r="N161" s="12"/>
      <c r="O161" s="12"/>
      <c r="P161" s="12"/>
      <c r="Q161" s="12"/>
      <c r="R161" s="12"/>
      <c r="S161" s="12"/>
      <c r="T161" s="12"/>
    </row>
    <row r="162" spans="1:20">
      <c r="A162" s="12"/>
      <c r="B162" s="12"/>
      <c r="C162" s="12"/>
      <c r="D162" s="12"/>
      <c r="E162" s="12"/>
      <c r="F162" s="12"/>
      <c r="G162" s="12"/>
      <c r="H162" s="12"/>
      <c r="I162" s="12"/>
      <c r="J162" s="12"/>
      <c r="K162" s="12"/>
      <c r="L162" s="12"/>
      <c r="M162" s="12"/>
      <c r="N162" s="12"/>
      <c r="O162" s="12"/>
      <c r="P162" s="12"/>
      <c r="Q162" s="12"/>
      <c r="R162" s="12"/>
      <c r="S162" s="12"/>
      <c r="T162" s="12"/>
    </row>
    <row r="163" spans="1:20">
      <c r="A163" s="12"/>
      <c r="B163" s="12"/>
      <c r="C163" s="12"/>
      <c r="D163" s="12"/>
      <c r="E163" s="12"/>
      <c r="F163" s="12"/>
      <c r="G163" s="12"/>
      <c r="H163" s="12"/>
      <c r="I163" s="12"/>
      <c r="J163" s="12"/>
      <c r="K163" s="12"/>
      <c r="L163" s="12"/>
      <c r="M163" s="12"/>
      <c r="N163" s="12"/>
      <c r="O163" s="12"/>
      <c r="P163" s="12"/>
      <c r="Q163" s="12"/>
      <c r="R163" s="12"/>
      <c r="S163" s="12"/>
      <c r="T163" s="12"/>
    </row>
    <row r="164" spans="1:20">
      <c r="A164" s="12"/>
      <c r="B164" s="12"/>
      <c r="C164" s="12"/>
      <c r="D164" s="12"/>
      <c r="E164" s="12"/>
      <c r="F164" s="12"/>
      <c r="G164" s="12"/>
      <c r="H164" s="12"/>
      <c r="I164" s="12"/>
      <c r="J164" s="12"/>
      <c r="K164" s="12"/>
      <c r="L164" s="12"/>
      <c r="M164" s="12"/>
      <c r="N164" s="12"/>
      <c r="O164" s="12"/>
      <c r="P164" s="12"/>
      <c r="Q164" s="12"/>
      <c r="R164" s="12"/>
      <c r="S164" s="12"/>
      <c r="T164" s="12"/>
    </row>
    <row r="165" spans="1:20">
      <c r="A165" s="12"/>
      <c r="B165" s="12"/>
      <c r="C165" s="12"/>
      <c r="D165" s="12"/>
      <c r="E165" s="12"/>
      <c r="F165" s="12"/>
      <c r="G165" s="12"/>
      <c r="H165" s="12"/>
      <c r="I165" s="12"/>
      <c r="J165" s="12"/>
      <c r="K165" s="12"/>
      <c r="L165" s="12"/>
      <c r="M165" s="12"/>
      <c r="N165" s="12"/>
      <c r="O165" s="12"/>
      <c r="P165" s="12"/>
      <c r="Q165" s="12"/>
      <c r="R165" s="12"/>
      <c r="S165" s="12"/>
      <c r="T165" s="12"/>
    </row>
    <row r="166" spans="1:20">
      <c r="A166" s="12"/>
      <c r="B166" s="12"/>
      <c r="C166" s="12"/>
      <c r="D166" s="12"/>
      <c r="E166" s="12"/>
      <c r="F166" s="12"/>
      <c r="G166" s="12"/>
      <c r="H166" s="12"/>
      <c r="I166" s="12"/>
      <c r="J166" s="12"/>
      <c r="K166" s="12"/>
      <c r="L166" s="12"/>
      <c r="M166" s="12"/>
      <c r="N166" s="12"/>
      <c r="O166" s="12"/>
      <c r="P166" s="12"/>
      <c r="Q166" s="12"/>
      <c r="R166" s="12"/>
      <c r="S166" s="12"/>
      <c r="T166" s="12"/>
    </row>
    <row r="167" spans="1:20">
      <c r="A167" s="12"/>
      <c r="B167" s="12"/>
      <c r="C167" s="12"/>
      <c r="D167" s="12"/>
      <c r="E167" s="12"/>
      <c r="F167" s="12"/>
      <c r="G167" s="12"/>
      <c r="H167" s="12"/>
      <c r="I167" s="12"/>
      <c r="J167" s="12"/>
      <c r="K167" s="12"/>
      <c r="L167" s="12"/>
      <c r="M167" s="12"/>
      <c r="N167" s="12"/>
      <c r="O167" s="12"/>
      <c r="P167" s="12"/>
      <c r="Q167" s="12"/>
      <c r="R167" s="12"/>
      <c r="S167" s="12"/>
      <c r="T167" s="12"/>
    </row>
    <row r="168" spans="1:20">
      <c r="A168" s="12"/>
      <c r="B168" s="12"/>
      <c r="C168" s="12"/>
      <c r="D168" s="12"/>
      <c r="E168" s="12"/>
      <c r="F168" s="12"/>
      <c r="G168" s="12"/>
      <c r="H168" s="12"/>
      <c r="I168" s="12"/>
      <c r="J168" s="12"/>
      <c r="K168" s="12"/>
      <c r="L168" s="12"/>
      <c r="M168" s="12"/>
      <c r="N168" s="12"/>
      <c r="O168" s="12"/>
      <c r="P168" s="12"/>
      <c r="Q168" s="12"/>
      <c r="R168" s="12"/>
      <c r="S168" s="12"/>
      <c r="T168" s="12"/>
    </row>
    <row r="169" spans="1:20">
      <c r="A169" s="12"/>
      <c r="B169" s="12"/>
      <c r="C169" s="12"/>
      <c r="D169" s="12"/>
      <c r="E169" s="12"/>
      <c r="F169" s="12"/>
      <c r="G169" s="12"/>
      <c r="H169" s="12"/>
      <c r="I169" s="12"/>
      <c r="J169" s="12"/>
      <c r="K169" s="12"/>
      <c r="L169" s="12"/>
      <c r="M169" s="12"/>
      <c r="N169" s="12"/>
      <c r="O169" s="12"/>
      <c r="P169" s="12"/>
      <c r="Q169" s="12"/>
      <c r="R169" s="12"/>
      <c r="S169" s="12"/>
      <c r="T169" s="12"/>
    </row>
    <row r="170" spans="1:20">
      <c r="A170" s="12"/>
      <c r="B170" s="12"/>
      <c r="C170" s="12"/>
      <c r="D170" s="12"/>
      <c r="E170" s="12"/>
      <c r="F170" s="12"/>
      <c r="G170" s="12"/>
      <c r="H170" s="12"/>
      <c r="I170" s="12"/>
      <c r="J170" s="12"/>
      <c r="K170" s="12"/>
      <c r="L170" s="12"/>
      <c r="M170" s="12"/>
      <c r="N170" s="12"/>
      <c r="O170" s="12"/>
      <c r="P170" s="12"/>
      <c r="Q170" s="12"/>
      <c r="R170" s="12"/>
      <c r="S170" s="12"/>
      <c r="T170" s="12"/>
    </row>
    <row r="171" spans="1:20">
      <c r="A171" s="12"/>
      <c r="B171" s="12"/>
      <c r="C171" s="12"/>
      <c r="D171" s="12"/>
      <c r="E171" s="12"/>
      <c r="F171" s="12"/>
      <c r="G171" s="12"/>
      <c r="H171" s="12"/>
      <c r="I171" s="12"/>
      <c r="J171" s="12"/>
      <c r="K171" s="12"/>
      <c r="L171" s="12"/>
      <c r="M171" s="12"/>
      <c r="N171" s="12"/>
      <c r="O171" s="12"/>
      <c r="P171" s="12"/>
      <c r="Q171" s="12"/>
      <c r="R171" s="12"/>
      <c r="S171" s="12"/>
      <c r="T171" s="12"/>
    </row>
    <row r="172" spans="1:20">
      <c r="A172" s="12"/>
      <c r="B172" s="12"/>
      <c r="C172" s="12"/>
      <c r="D172" s="12"/>
      <c r="E172" s="12"/>
      <c r="F172" s="12"/>
      <c r="G172" s="12"/>
      <c r="H172" s="12"/>
      <c r="I172" s="12"/>
      <c r="J172" s="12"/>
      <c r="K172" s="12"/>
      <c r="L172" s="12"/>
      <c r="M172" s="12"/>
      <c r="N172" s="12"/>
      <c r="O172" s="12"/>
      <c r="P172" s="12"/>
      <c r="Q172" s="12"/>
      <c r="R172" s="12"/>
      <c r="S172" s="12"/>
      <c r="T172" s="12"/>
    </row>
    <row r="173" spans="1:20">
      <c r="A173" s="12"/>
      <c r="B173" s="12"/>
      <c r="C173" s="12"/>
      <c r="D173" s="12"/>
      <c r="E173" s="12"/>
      <c r="F173" s="12"/>
      <c r="G173" s="12"/>
      <c r="H173" s="12"/>
      <c r="I173" s="12"/>
      <c r="J173" s="12"/>
      <c r="K173" s="12"/>
      <c r="L173" s="12"/>
      <c r="M173" s="12"/>
      <c r="N173" s="12"/>
      <c r="O173" s="12"/>
      <c r="P173" s="12"/>
      <c r="Q173" s="12"/>
      <c r="R173" s="12"/>
      <c r="S173" s="12"/>
      <c r="T173" s="12"/>
    </row>
    <row r="174" spans="1:20">
      <c r="A174" s="12"/>
      <c r="B174" s="12"/>
      <c r="C174" s="12"/>
      <c r="D174" s="12"/>
      <c r="E174" s="12"/>
      <c r="F174" s="12"/>
      <c r="G174" s="12"/>
      <c r="H174" s="12"/>
      <c r="I174" s="12"/>
      <c r="J174" s="12"/>
      <c r="K174" s="12"/>
      <c r="L174" s="12"/>
      <c r="M174" s="12"/>
      <c r="N174" s="12"/>
      <c r="O174" s="12"/>
      <c r="P174" s="12"/>
      <c r="Q174" s="12"/>
      <c r="R174" s="12"/>
      <c r="S174" s="12"/>
      <c r="T174" s="12"/>
    </row>
    <row r="175" spans="1:20">
      <c r="A175" s="12"/>
      <c r="B175" s="12"/>
      <c r="C175" s="12"/>
      <c r="D175" s="12"/>
      <c r="E175" s="12"/>
      <c r="F175" s="12"/>
      <c r="G175" s="12"/>
      <c r="H175" s="12"/>
      <c r="I175" s="12"/>
      <c r="J175" s="12"/>
      <c r="K175" s="12"/>
      <c r="L175" s="12"/>
      <c r="M175" s="12"/>
      <c r="N175" s="12"/>
      <c r="O175" s="12"/>
      <c r="P175" s="12"/>
      <c r="Q175" s="12"/>
      <c r="R175" s="12"/>
      <c r="S175" s="12"/>
      <c r="T175" s="12"/>
    </row>
    <row r="176" spans="1:20">
      <c r="A176" s="12"/>
      <c r="B176" s="12"/>
      <c r="C176" s="12"/>
      <c r="D176" s="12"/>
      <c r="E176" s="12"/>
      <c r="F176" s="12"/>
      <c r="G176" s="12"/>
      <c r="H176" s="12"/>
      <c r="I176" s="12"/>
      <c r="J176" s="12"/>
      <c r="K176" s="12"/>
      <c r="L176" s="12"/>
      <c r="M176" s="12"/>
      <c r="N176" s="12"/>
      <c r="O176" s="12"/>
      <c r="P176" s="12"/>
      <c r="Q176" s="12"/>
      <c r="R176" s="12"/>
      <c r="S176" s="12"/>
      <c r="T176" s="12"/>
    </row>
    <row r="177" spans="1:20">
      <c r="A177" s="12"/>
      <c r="B177" s="12"/>
      <c r="C177" s="12"/>
      <c r="D177" s="12"/>
      <c r="E177" s="12"/>
      <c r="F177" s="12"/>
      <c r="G177" s="12"/>
      <c r="H177" s="12"/>
      <c r="I177" s="12"/>
      <c r="J177" s="12"/>
      <c r="K177" s="12"/>
      <c r="L177" s="12"/>
      <c r="M177" s="12"/>
      <c r="N177" s="12"/>
      <c r="O177" s="12"/>
      <c r="P177" s="12"/>
      <c r="Q177" s="12"/>
      <c r="R177" s="12"/>
      <c r="S177" s="12"/>
      <c r="T177" s="12"/>
    </row>
    <row r="178" spans="1:20">
      <c r="A178" s="12"/>
      <c r="B178" s="12"/>
      <c r="C178" s="12"/>
      <c r="D178" s="12"/>
      <c r="E178" s="12"/>
      <c r="F178" s="12"/>
      <c r="G178" s="12"/>
      <c r="H178" s="12"/>
      <c r="I178" s="12"/>
      <c r="J178" s="12"/>
      <c r="K178" s="12"/>
      <c r="L178" s="12"/>
      <c r="M178" s="12"/>
      <c r="N178" s="12"/>
      <c r="O178" s="12"/>
      <c r="P178" s="12"/>
      <c r="Q178" s="12"/>
      <c r="R178" s="12"/>
      <c r="S178" s="12"/>
      <c r="T178" s="12"/>
    </row>
    <row r="179" spans="1:20">
      <c r="A179" s="12"/>
      <c r="B179" s="12"/>
      <c r="C179" s="12"/>
      <c r="D179" s="12"/>
      <c r="E179" s="12"/>
      <c r="F179" s="12"/>
      <c r="G179" s="12"/>
      <c r="H179" s="12"/>
      <c r="I179" s="12"/>
      <c r="J179" s="12"/>
      <c r="K179" s="12"/>
      <c r="L179" s="12"/>
      <c r="M179" s="12"/>
      <c r="N179" s="12"/>
      <c r="O179" s="12"/>
      <c r="P179" s="12"/>
      <c r="Q179" s="12"/>
      <c r="R179" s="12"/>
      <c r="S179" s="12"/>
      <c r="T179" s="12"/>
    </row>
    <row r="180" spans="1:20">
      <c r="A180" s="12"/>
      <c r="B180" s="12"/>
      <c r="C180" s="12"/>
      <c r="D180" s="12"/>
      <c r="E180" s="12"/>
      <c r="F180" s="12"/>
      <c r="G180" s="12"/>
      <c r="H180" s="12"/>
      <c r="I180" s="12"/>
      <c r="J180" s="12"/>
      <c r="K180" s="12"/>
      <c r="L180" s="12"/>
      <c r="M180" s="12"/>
      <c r="N180" s="12"/>
      <c r="O180" s="12"/>
      <c r="P180" s="12"/>
      <c r="Q180" s="12"/>
      <c r="R180" s="12"/>
      <c r="S180" s="12"/>
      <c r="T180" s="12"/>
    </row>
    <row r="181" spans="1:20">
      <c r="A181" s="12"/>
      <c r="B181" s="12"/>
      <c r="C181" s="12"/>
      <c r="D181" s="12"/>
      <c r="E181" s="12"/>
      <c r="F181" s="12"/>
      <c r="G181" s="12"/>
      <c r="H181" s="12"/>
      <c r="I181" s="12"/>
      <c r="J181" s="12"/>
      <c r="K181" s="12"/>
      <c r="L181" s="12"/>
      <c r="M181" s="12"/>
      <c r="N181" s="12"/>
      <c r="O181" s="12"/>
      <c r="P181" s="12"/>
      <c r="Q181" s="12"/>
      <c r="R181" s="12"/>
      <c r="S181" s="12"/>
      <c r="T181" s="12"/>
    </row>
    <row r="182" spans="1:20">
      <c r="A182" s="12"/>
      <c r="B182" s="12"/>
      <c r="C182" s="12"/>
      <c r="D182" s="12"/>
      <c r="E182" s="12"/>
      <c r="F182" s="12"/>
      <c r="G182" s="12"/>
      <c r="H182" s="12"/>
      <c r="I182" s="12"/>
      <c r="J182" s="12"/>
      <c r="K182" s="12"/>
      <c r="L182" s="12"/>
      <c r="M182" s="12"/>
      <c r="N182" s="12"/>
      <c r="O182" s="12"/>
      <c r="P182" s="12"/>
      <c r="Q182" s="12"/>
      <c r="R182" s="12"/>
      <c r="S182" s="12"/>
      <c r="T182" s="12"/>
    </row>
    <row r="183" spans="1:20">
      <c r="A183" s="12"/>
      <c r="B183" s="12"/>
      <c r="C183" s="12"/>
      <c r="D183" s="12"/>
      <c r="E183" s="12"/>
      <c r="F183" s="12"/>
      <c r="G183" s="12"/>
      <c r="H183" s="12"/>
      <c r="I183" s="12"/>
      <c r="J183" s="12"/>
      <c r="K183" s="12"/>
      <c r="L183" s="12"/>
      <c r="M183" s="12"/>
      <c r="N183" s="12"/>
      <c r="O183" s="12"/>
      <c r="P183" s="12"/>
      <c r="Q183" s="12"/>
      <c r="R183" s="12"/>
      <c r="S183" s="12"/>
      <c r="T183" s="12"/>
    </row>
    <row r="184" spans="1:20">
      <c r="A184" s="12"/>
      <c r="B184" s="12"/>
      <c r="C184" s="12"/>
      <c r="D184" s="12"/>
      <c r="E184" s="12"/>
      <c r="F184" s="12"/>
      <c r="G184" s="12"/>
      <c r="H184" s="12"/>
      <c r="I184" s="12"/>
      <c r="J184" s="12"/>
      <c r="K184" s="12"/>
      <c r="L184" s="12"/>
      <c r="M184" s="12"/>
      <c r="N184" s="12"/>
      <c r="O184" s="12"/>
      <c r="P184" s="12"/>
      <c r="Q184" s="12"/>
      <c r="R184" s="12"/>
      <c r="S184" s="12"/>
      <c r="T184" s="12"/>
    </row>
    <row r="185" spans="1:20">
      <c r="A185" s="12"/>
      <c r="B185" s="12"/>
      <c r="C185" s="12"/>
      <c r="D185" s="12"/>
      <c r="E185" s="12"/>
      <c r="F185" s="12"/>
      <c r="G185" s="12"/>
      <c r="H185" s="12"/>
      <c r="I185" s="12"/>
      <c r="J185" s="12"/>
      <c r="K185" s="12"/>
      <c r="L185" s="12"/>
      <c r="M185" s="12"/>
      <c r="N185" s="12"/>
      <c r="O185" s="12"/>
      <c r="P185" s="12"/>
      <c r="Q185" s="12"/>
      <c r="R185" s="12"/>
      <c r="S185" s="12"/>
      <c r="T185" s="12"/>
    </row>
    <row r="186" spans="1:20">
      <c r="A186" s="12"/>
      <c r="B186" s="12"/>
      <c r="C186" s="12"/>
      <c r="D186" s="12"/>
      <c r="E186" s="12"/>
      <c r="F186" s="12"/>
      <c r="G186" s="12"/>
      <c r="H186" s="12"/>
      <c r="I186" s="12"/>
      <c r="J186" s="12"/>
      <c r="K186" s="12"/>
      <c r="L186" s="12"/>
      <c r="M186" s="12"/>
      <c r="N186" s="12"/>
      <c r="O186" s="12"/>
      <c r="P186" s="12"/>
      <c r="Q186" s="12"/>
      <c r="R186" s="12"/>
      <c r="S186" s="12"/>
      <c r="T186" s="12"/>
    </row>
    <row r="187" spans="1:20">
      <c r="A187" s="12"/>
      <c r="B187" s="12"/>
      <c r="C187" s="12"/>
      <c r="D187" s="12"/>
      <c r="E187" s="12"/>
      <c r="F187" s="12"/>
      <c r="G187" s="12"/>
      <c r="H187" s="12"/>
      <c r="I187" s="12"/>
      <c r="J187" s="12"/>
      <c r="K187" s="12"/>
      <c r="L187" s="12"/>
      <c r="M187" s="12"/>
      <c r="N187" s="12"/>
      <c r="O187" s="12"/>
      <c r="P187" s="12"/>
      <c r="Q187" s="12"/>
      <c r="R187" s="12"/>
      <c r="S187" s="12"/>
      <c r="T187" s="12"/>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33"/>
  <sheetViews>
    <sheetView defaultGridColor="0" view="pageBreakPreview" topLeftCell="A31" colorId="22" zoomScale="80" zoomScaleNormal="100" zoomScaleSheetLayoutView="80" workbookViewId="0">
      <selection activeCell="H79" sqref="H79"/>
    </sheetView>
  </sheetViews>
  <sheetFormatPr defaultColWidth="9.6640625" defaultRowHeight="15"/>
  <cols>
    <col min="1" max="1" width="2.6640625" style="6" customWidth="1"/>
    <col min="2" max="2" width="4.6640625" style="6" customWidth="1"/>
    <col min="3" max="3" width="30.6640625" style="6" customWidth="1"/>
    <col min="4" max="4" width="20.88671875" style="6" customWidth="1"/>
    <col min="5" max="5" width="15.6640625" style="6" customWidth="1"/>
    <col min="6" max="6" width="19.88671875" style="6" customWidth="1"/>
    <col min="7" max="16384" width="9.6640625" style="6"/>
  </cols>
  <sheetData>
    <row r="1" spans="1:6">
      <c r="A1" s="24" t="s">
        <v>1759</v>
      </c>
      <c r="B1" s="61"/>
      <c r="C1" s="223"/>
      <c r="D1" s="224" t="s">
        <v>3222</v>
      </c>
      <c r="E1" s="224" t="s">
        <v>1761</v>
      </c>
      <c r="F1" s="255" t="s">
        <v>1762</v>
      </c>
    </row>
    <row r="2" spans="1:6">
      <c r="A2" s="67" t="str">
        <f>'Data Sheet'!$C$25</f>
        <v xml:space="preserve">Niagara Mohawk Power Corporation </v>
      </c>
      <c r="B2" s="12"/>
      <c r="C2" s="76"/>
      <c r="D2" s="73" t="s">
        <v>5119</v>
      </c>
      <c r="E2" s="73" t="s">
        <v>3240</v>
      </c>
      <c r="F2" s="78"/>
    </row>
    <row r="3" spans="1:6" ht="15" customHeight="1">
      <c r="A3" s="69"/>
      <c r="B3" s="72"/>
      <c r="C3" s="113"/>
      <c r="D3" s="81" t="s">
        <v>2924</v>
      </c>
      <c r="E3" s="3061" t="str">
        <f>'Data Sheet'!$C$40</f>
        <v>May 9, 2016</v>
      </c>
      <c r="F3" s="106" t="str">
        <f>'Data Sheet'!$C$38</f>
        <v>December 31, 2015</v>
      </c>
    </row>
    <row r="4" spans="1:6" ht="15" customHeight="1">
      <c r="A4" s="256"/>
      <c r="B4" s="227" t="s">
        <v>931</v>
      </c>
      <c r="C4" s="227"/>
      <c r="D4" s="227"/>
      <c r="E4" s="227"/>
      <c r="F4" s="228"/>
    </row>
    <row r="5" spans="1:6">
      <c r="A5" s="67"/>
      <c r="B5" s="3395" t="s">
        <v>851</v>
      </c>
      <c r="C5" s="3395"/>
      <c r="D5" s="3395"/>
      <c r="E5" s="3395"/>
      <c r="F5" s="3396"/>
    </row>
    <row r="6" spans="1:6">
      <c r="A6" s="67"/>
      <c r="B6" s="3349" t="s">
        <v>2324</v>
      </c>
      <c r="C6" s="3349"/>
      <c r="D6" s="3349"/>
      <c r="E6" s="3349"/>
      <c r="F6" s="3350"/>
    </row>
    <row r="7" spans="1:6">
      <c r="A7" s="67"/>
      <c r="B7" s="3349" t="s">
        <v>2325</v>
      </c>
      <c r="C7" s="3349"/>
      <c r="D7" s="3349"/>
      <c r="E7" s="3349"/>
      <c r="F7" s="3350"/>
    </row>
    <row r="8" spans="1:6">
      <c r="A8" s="67"/>
      <c r="B8" s="3349" t="s">
        <v>2326</v>
      </c>
      <c r="C8" s="3349"/>
      <c r="D8" s="3349"/>
      <c r="E8" s="3349"/>
      <c r="F8" s="3350"/>
    </row>
    <row r="9" spans="1:6">
      <c r="A9" s="67"/>
      <c r="B9" s="3349" t="s">
        <v>1288</v>
      </c>
      <c r="C9" s="3349"/>
      <c r="D9" s="3349"/>
      <c r="E9" s="3349"/>
      <c r="F9" s="3350"/>
    </row>
    <row r="10" spans="1:6">
      <c r="A10" s="67"/>
      <c r="B10" s="3349" t="s">
        <v>852</v>
      </c>
      <c r="C10" s="3349"/>
      <c r="D10" s="3349"/>
      <c r="E10" s="3349"/>
      <c r="F10" s="3350"/>
    </row>
    <row r="11" spans="1:6">
      <c r="A11" s="67"/>
      <c r="B11" s="3349" t="s">
        <v>1289</v>
      </c>
      <c r="C11" s="3349"/>
      <c r="D11" s="3349"/>
      <c r="E11" s="3349"/>
      <c r="F11" s="3350"/>
    </row>
    <row r="12" spans="1:6">
      <c r="A12" s="67"/>
      <c r="B12" s="3349" t="s">
        <v>853</v>
      </c>
      <c r="C12" s="3349"/>
      <c r="D12" s="3349"/>
      <c r="E12" s="3349"/>
      <c r="F12" s="3350"/>
    </row>
    <row r="13" spans="1:6">
      <c r="A13" s="67"/>
      <c r="B13" s="3349" t="s">
        <v>1290</v>
      </c>
      <c r="C13" s="3349"/>
      <c r="D13" s="3349"/>
      <c r="E13" s="3349"/>
      <c r="F13" s="3350"/>
    </row>
    <row r="14" spans="1:6">
      <c r="A14" s="67"/>
      <c r="B14" s="3349" t="s">
        <v>1291</v>
      </c>
      <c r="C14" s="3349"/>
      <c r="D14" s="3349"/>
      <c r="E14" s="3349"/>
      <c r="F14" s="3350"/>
    </row>
    <row r="15" spans="1:6">
      <c r="A15" s="67"/>
      <c r="B15" s="3349" t="s">
        <v>854</v>
      </c>
      <c r="C15" s="3349"/>
      <c r="D15" s="3349"/>
      <c r="E15" s="3349"/>
      <c r="F15" s="3350"/>
    </row>
    <row r="16" spans="1:6">
      <c r="A16" s="67"/>
      <c r="B16" s="3349" t="s">
        <v>1292</v>
      </c>
      <c r="C16" s="3349"/>
      <c r="D16" s="3349"/>
      <c r="E16" s="3349"/>
      <c r="F16" s="3350"/>
    </row>
    <row r="17" spans="1:6">
      <c r="A17" s="67"/>
      <c r="B17" s="3349" t="s">
        <v>1293</v>
      </c>
      <c r="C17" s="3349"/>
      <c r="D17" s="3349"/>
      <c r="E17" s="3349"/>
      <c r="F17" s="3350"/>
    </row>
    <row r="18" spans="1:6">
      <c r="A18" s="67"/>
      <c r="B18" s="3349" t="s">
        <v>855</v>
      </c>
      <c r="C18" s="3349"/>
      <c r="D18" s="3349"/>
      <c r="E18" s="3349"/>
      <c r="F18" s="3350"/>
    </row>
    <row r="19" spans="1:6">
      <c r="A19" s="67"/>
      <c r="B19" s="3349" t="s">
        <v>1294</v>
      </c>
      <c r="C19" s="3349"/>
      <c r="D19" s="3349"/>
      <c r="E19" s="3349"/>
      <c r="F19" s="3350"/>
    </row>
    <row r="20" spans="1:6">
      <c r="A20" s="67"/>
      <c r="B20" s="3349" t="s">
        <v>1295</v>
      </c>
      <c r="C20" s="3349"/>
      <c r="D20" s="3349"/>
      <c r="E20" s="3349"/>
      <c r="F20" s="3350"/>
    </row>
    <row r="21" spans="1:6">
      <c r="A21" s="67"/>
      <c r="B21" s="12"/>
      <c r="C21" s="12"/>
      <c r="D21" s="12"/>
      <c r="E21" s="12"/>
      <c r="F21" s="68"/>
    </row>
    <row r="22" spans="1:6">
      <c r="A22" s="82"/>
      <c r="B22" s="84" t="s">
        <v>1688</v>
      </c>
      <c r="C22" s="516" t="s">
        <v>1742</v>
      </c>
      <c r="D22" s="334"/>
      <c r="E22" s="334"/>
      <c r="F22" s="327" t="s">
        <v>1796</v>
      </c>
    </row>
    <row r="23" spans="1:6">
      <c r="A23" s="69"/>
      <c r="B23" s="72" t="s">
        <v>1691</v>
      </c>
      <c r="C23" s="310" t="s">
        <v>2952</v>
      </c>
      <c r="D23" s="70"/>
      <c r="E23" s="70"/>
      <c r="F23" s="236" t="s">
        <v>2953</v>
      </c>
    </row>
    <row r="24" spans="1:6">
      <c r="A24" s="67"/>
      <c r="B24" s="76">
        <v>1</v>
      </c>
      <c r="C24" s="289" t="s">
        <v>1296</v>
      </c>
      <c r="D24" s="12"/>
      <c r="E24" s="12"/>
      <c r="F24" s="279"/>
    </row>
    <row r="25" spans="1:6">
      <c r="A25" s="67"/>
      <c r="B25" s="76">
        <v>2</v>
      </c>
      <c r="C25" s="2850" t="s">
        <v>1153</v>
      </c>
      <c r="D25" s="12"/>
      <c r="E25" s="12"/>
      <c r="F25" s="259"/>
    </row>
    <row r="26" spans="1:6">
      <c r="A26" s="67"/>
      <c r="B26" s="76">
        <v>3</v>
      </c>
      <c r="C26" s="12"/>
      <c r="D26" s="12"/>
      <c r="E26" s="12"/>
      <c r="F26" s="279"/>
    </row>
    <row r="27" spans="1:6">
      <c r="A27" s="67"/>
      <c r="B27" s="76">
        <v>4</v>
      </c>
      <c r="C27" s="289" t="s">
        <v>1297</v>
      </c>
      <c r="D27" s="12"/>
      <c r="E27" s="404"/>
      <c r="F27" s="279"/>
    </row>
    <row r="28" spans="1:6">
      <c r="A28" s="67"/>
      <c r="B28" s="76">
        <v>5</v>
      </c>
      <c r="C28" s="2850" t="s">
        <v>1153</v>
      </c>
      <c r="D28" s="12"/>
      <c r="E28" s="303"/>
      <c r="F28" s="259"/>
    </row>
    <row r="29" spans="1:6">
      <c r="A29" s="67"/>
      <c r="B29" s="76">
        <v>6</v>
      </c>
      <c r="C29" s="12"/>
      <c r="D29" s="12"/>
      <c r="E29" s="303"/>
      <c r="F29" s="279"/>
    </row>
    <row r="30" spans="1:6">
      <c r="A30" s="67"/>
      <c r="B30" s="76">
        <v>7</v>
      </c>
      <c r="C30" s="289" t="s">
        <v>1297</v>
      </c>
      <c r="D30" s="12"/>
      <c r="E30" s="303"/>
      <c r="F30" s="279"/>
    </row>
    <row r="31" spans="1:6">
      <c r="A31" s="67"/>
      <c r="B31" s="76">
        <v>8</v>
      </c>
      <c r="C31" s="2850" t="s">
        <v>1153</v>
      </c>
      <c r="E31" s="303"/>
      <c r="F31" s="259"/>
    </row>
    <row r="32" spans="1:6">
      <c r="A32" s="67"/>
      <c r="B32" s="76">
        <v>9</v>
      </c>
      <c r="C32" s="12"/>
      <c r="D32" s="12"/>
      <c r="E32" s="12"/>
      <c r="F32" s="279"/>
    </row>
    <row r="33" spans="1:6">
      <c r="A33" s="67"/>
      <c r="B33" s="76">
        <v>10</v>
      </c>
      <c r="C33" s="289" t="s">
        <v>1298</v>
      </c>
      <c r="D33" s="12"/>
      <c r="E33" s="303"/>
      <c r="F33" s="279"/>
    </row>
    <row r="34" spans="1:6">
      <c r="A34" s="67"/>
      <c r="B34" s="76">
        <v>11</v>
      </c>
      <c r="C34" s="12" t="s">
        <v>5120</v>
      </c>
      <c r="D34" s="12"/>
      <c r="E34" s="303"/>
      <c r="F34" s="259">
        <v>10865988</v>
      </c>
    </row>
    <row r="35" spans="1:6">
      <c r="A35" s="67"/>
      <c r="B35" s="76">
        <v>12</v>
      </c>
      <c r="C35" s="12"/>
      <c r="D35" s="12"/>
      <c r="E35" s="303"/>
      <c r="F35" s="279"/>
    </row>
    <row r="36" spans="1:6">
      <c r="A36" s="67"/>
      <c r="B36" s="76">
        <v>13</v>
      </c>
      <c r="C36" s="12"/>
      <c r="D36" s="12"/>
      <c r="E36" s="303"/>
      <c r="F36" s="279"/>
    </row>
    <row r="37" spans="1:6">
      <c r="A37" s="67"/>
      <c r="B37" s="76">
        <v>14</v>
      </c>
      <c r="C37" s="12"/>
      <c r="D37" s="12"/>
      <c r="E37" s="303"/>
      <c r="F37" s="279"/>
    </row>
    <row r="38" spans="1:6">
      <c r="A38" s="67"/>
      <c r="B38" s="76">
        <v>15</v>
      </c>
      <c r="C38" s="12"/>
      <c r="D38" s="12"/>
      <c r="E38" s="303"/>
      <c r="F38" s="279"/>
    </row>
    <row r="39" spans="1:6">
      <c r="A39" s="67"/>
      <c r="B39" s="76">
        <v>16</v>
      </c>
      <c r="C39" s="289" t="s">
        <v>1299</v>
      </c>
      <c r="D39" s="12"/>
      <c r="E39" s="303"/>
      <c r="F39" s="279"/>
    </row>
    <row r="40" spans="1:6">
      <c r="A40" s="67"/>
      <c r="B40" s="76">
        <v>17</v>
      </c>
      <c r="C40" s="12" t="s">
        <v>5121</v>
      </c>
      <c r="D40" s="12"/>
      <c r="E40" s="303"/>
      <c r="F40" s="279"/>
    </row>
    <row r="41" spans="1:6">
      <c r="A41" s="67"/>
      <c r="B41" s="76">
        <v>18</v>
      </c>
      <c r="C41" s="12" t="s">
        <v>5122</v>
      </c>
      <c r="D41" s="12"/>
      <c r="E41" s="303"/>
      <c r="F41" s="279"/>
    </row>
    <row r="42" spans="1:6">
      <c r="A42" s="67"/>
      <c r="B42" s="76">
        <v>19</v>
      </c>
      <c r="C42" s="12" t="s">
        <v>5123</v>
      </c>
      <c r="D42" s="12"/>
      <c r="E42" s="303"/>
      <c r="F42" s="279"/>
    </row>
    <row r="43" spans="1:6">
      <c r="A43" s="67"/>
      <c r="B43" s="76">
        <v>20</v>
      </c>
      <c r="C43" s="12" t="s">
        <v>5124</v>
      </c>
      <c r="D43" s="12"/>
      <c r="E43" s="303"/>
      <c r="F43" s="278"/>
    </row>
    <row r="44" spans="1:6">
      <c r="A44" s="67"/>
      <c r="B44" s="76">
        <v>21</v>
      </c>
      <c r="C44" s="12" t="s">
        <v>5125</v>
      </c>
      <c r="D44" s="12"/>
      <c r="E44" s="303"/>
      <c r="F44" s="279"/>
    </row>
    <row r="45" spans="1:6">
      <c r="A45" s="67"/>
      <c r="B45" s="76">
        <v>22</v>
      </c>
      <c r="C45" s="12" t="s">
        <v>5126</v>
      </c>
      <c r="D45" s="12"/>
      <c r="E45" s="303"/>
      <c r="F45" s="259">
        <v>2137110</v>
      </c>
    </row>
    <row r="46" spans="1:6">
      <c r="A46" s="67"/>
      <c r="B46" s="76">
        <v>23</v>
      </c>
      <c r="C46" s="12"/>
      <c r="D46" s="12"/>
      <c r="E46" s="303"/>
      <c r="F46" s="279"/>
    </row>
    <row r="47" spans="1:6">
      <c r="A47" s="67"/>
      <c r="B47" s="76">
        <v>24</v>
      </c>
      <c r="C47" s="12" t="s">
        <v>5127</v>
      </c>
      <c r="D47" s="12"/>
      <c r="E47" s="303"/>
      <c r="F47" s="279"/>
    </row>
    <row r="48" spans="1:6">
      <c r="A48" s="67"/>
      <c r="B48" s="76">
        <v>25</v>
      </c>
      <c r="C48" s="12" t="s">
        <v>5128</v>
      </c>
      <c r="D48" s="12"/>
      <c r="E48" s="303"/>
      <c r="F48" s="259">
        <v>500000</v>
      </c>
    </row>
    <row r="49" spans="1:6">
      <c r="A49" s="67"/>
      <c r="B49" s="76">
        <v>26</v>
      </c>
      <c r="C49" s="12"/>
      <c r="D49" s="2850"/>
      <c r="E49" s="303"/>
      <c r="F49" s="279"/>
    </row>
    <row r="50" spans="1:6">
      <c r="A50" s="67"/>
      <c r="B50" s="76">
        <v>27</v>
      </c>
      <c r="C50" s="12" t="s">
        <v>5129</v>
      </c>
      <c r="D50" s="12"/>
      <c r="E50" s="303"/>
      <c r="F50" s="279"/>
    </row>
    <row r="51" spans="1:6">
      <c r="A51" s="67"/>
      <c r="B51" s="76">
        <v>28</v>
      </c>
      <c r="C51" s="12" t="s">
        <v>5130</v>
      </c>
      <c r="D51" s="12"/>
      <c r="E51" s="303"/>
      <c r="F51" s="279"/>
    </row>
    <row r="52" spans="1:6">
      <c r="A52" s="67"/>
      <c r="B52" s="76">
        <v>29</v>
      </c>
      <c r="C52" s="12" t="s">
        <v>5131</v>
      </c>
      <c r="D52" s="12"/>
      <c r="E52" s="303"/>
      <c r="F52" s="259">
        <v>28773</v>
      </c>
    </row>
    <row r="53" spans="1:6">
      <c r="A53" s="67"/>
      <c r="B53" s="76">
        <v>30</v>
      </c>
      <c r="C53" s="12"/>
      <c r="D53" s="12"/>
      <c r="E53" s="303"/>
      <c r="F53" s="279"/>
    </row>
    <row r="54" spans="1:6">
      <c r="A54" s="67"/>
      <c r="B54" s="76">
        <v>31</v>
      </c>
      <c r="C54" s="12" t="s">
        <v>5132</v>
      </c>
      <c r="D54" s="12"/>
      <c r="E54" s="12"/>
      <c r="F54" s="279"/>
    </row>
    <row r="55" spans="1:6">
      <c r="A55" s="67"/>
      <c r="B55" s="76">
        <v>32</v>
      </c>
      <c r="C55" s="12" t="s">
        <v>5133</v>
      </c>
      <c r="D55" s="12"/>
      <c r="E55" s="12"/>
      <c r="F55" s="259">
        <v>209084</v>
      </c>
    </row>
    <row r="56" spans="1:6">
      <c r="A56" s="67"/>
      <c r="B56" s="76">
        <v>33</v>
      </c>
      <c r="C56" s="12"/>
      <c r="D56" s="12"/>
      <c r="E56" s="12"/>
      <c r="F56" s="279"/>
    </row>
    <row r="57" spans="1:6">
      <c r="A57" s="67"/>
      <c r="B57" s="76">
        <v>34</v>
      </c>
      <c r="C57" s="12" t="s">
        <v>5134</v>
      </c>
      <c r="D57" s="12"/>
      <c r="E57" s="12"/>
      <c r="F57" s="279"/>
    </row>
    <row r="58" spans="1:6">
      <c r="A58" s="67"/>
      <c r="B58" s="76">
        <v>35</v>
      </c>
      <c r="C58" s="12" t="s">
        <v>5135</v>
      </c>
      <c r="D58" s="2850"/>
      <c r="E58" s="12"/>
      <c r="F58" s="259">
        <v>5164</v>
      </c>
    </row>
    <row r="59" spans="1:6">
      <c r="A59" s="67"/>
      <c r="B59" s="76">
        <v>36</v>
      </c>
      <c r="C59" s="12"/>
      <c r="D59" s="12"/>
      <c r="E59" s="12"/>
      <c r="F59" s="279"/>
    </row>
    <row r="60" spans="1:6">
      <c r="A60" s="67"/>
      <c r="B60" s="76">
        <v>37</v>
      </c>
      <c r="C60" s="12" t="s">
        <v>5136</v>
      </c>
      <c r="D60" s="12"/>
      <c r="E60" s="12"/>
      <c r="F60" s="279"/>
    </row>
    <row r="61" spans="1:6">
      <c r="A61" s="67"/>
      <c r="B61" s="76">
        <v>38</v>
      </c>
      <c r="C61" s="12" t="s">
        <v>5137</v>
      </c>
      <c r="D61" s="12"/>
      <c r="E61" s="12"/>
      <c r="F61" s="259">
        <v>124121</v>
      </c>
    </row>
    <row r="62" spans="1:6">
      <c r="A62" s="67"/>
      <c r="B62" s="76">
        <v>39</v>
      </c>
      <c r="C62" s="12"/>
      <c r="D62" s="12"/>
      <c r="E62" s="12"/>
      <c r="F62" s="279"/>
    </row>
    <row r="63" spans="1:6" ht="15.75" thickBot="1">
      <c r="A63" s="294"/>
      <c r="B63" s="251">
        <v>40</v>
      </c>
      <c r="C63" s="270" t="s">
        <v>169</v>
      </c>
      <c r="D63" s="270"/>
      <c r="E63" s="268"/>
      <c r="F63" s="267">
        <f>SUM(F25,F28,F31,F34,F45,F48,F52,F55,F58,F61)</f>
        <v>13870240</v>
      </c>
    </row>
    <row r="65" spans="1:6">
      <c r="B65" s="3394" t="s">
        <v>1300</v>
      </c>
      <c r="C65" s="3394"/>
      <c r="D65" s="3394"/>
    </row>
    <row r="66" spans="1:6">
      <c r="A66" s="12"/>
      <c r="B66" s="3347" t="s">
        <v>3565</v>
      </c>
      <c r="C66" s="3347"/>
      <c r="D66" s="3347"/>
      <c r="E66" s="3347"/>
      <c r="F66" s="3347"/>
    </row>
    <row r="67" spans="1:6" ht="15.75" thickBot="1"/>
    <row r="68" spans="1:6">
      <c r="A68" s="24" t="s">
        <v>1759</v>
      </c>
      <c r="B68" s="61"/>
      <c r="C68" s="223"/>
      <c r="D68" s="224" t="s">
        <v>3222</v>
      </c>
      <c r="E68" s="224" t="s">
        <v>1761</v>
      </c>
      <c r="F68" s="255" t="s">
        <v>1762</v>
      </c>
    </row>
    <row r="69" spans="1:6">
      <c r="A69" s="67" t="str">
        <f>'[1]Data Sheet'!$C$25</f>
        <v xml:space="preserve"> Niagara Mohawk Power Corporation </v>
      </c>
      <c r="B69" s="12"/>
      <c r="C69" s="76"/>
      <c r="D69" s="73" t="s">
        <v>5119</v>
      </c>
      <c r="E69" s="73" t="s">
        <v>3240</v>
      </c>
      <c r="F69" s="78"/>
    </row>
    <row r="70" spans="1:6">
      <c r="A70" s="69"/>
      <c r="B70" s="72"/>
      <c r="C70" s="113"/>
      <c r="D70" s="81" t="s">
        <v>2924</v>
      </c>
      <c r="E70" s="692" t="str">
        <f>'[1]Data Sheet'!$C$40</f>
        <v>March 30, 2016</v>
      </c>
      <c r="F70" s="106" t="str">
        <f>'[1]Data Sheet'!$C$38</f>
        <v>December 31, 2015</v>
      </c>
    </row>
    <row r="71" spans="1:6">
      <c r="A71" s="256"/>
      <c r="B71" s="227" t="s">
        <v>931</v>
      </c>
      <c r="C71" s="227"/>
      <c r="D71" s="227"/>
      <c r="E71" s="227"/>
      <c r="F71" s="228"/>
    </row>
    <row r="72" spans="1:6">
      <c r="A72" s="67"/>
      <c r="B72" s="3395" t="s">
        <v>851</v>
      </c>
      <c r="C72" s="3395"/>
      <c r="D72" s="3395"/>
      <c r="E72" s="3395"/>
      <c r="F72" s="3396"/>
    </row>
    <row r="73" spans="1:6">
      <c r="A73" s="67"/>
      <c r="B73" s="3349" t="s">
        <v>2324</v>
      </c>
      <c r="C73" s="3349"/>
      <c r="D73" s="3349"/>
      <c r="E73" s="3349"/>
      <c r="F73" s="3350"/>
    </row>
    <row r="74" spans="1:6">
      <c r="A74" s="67"/>
      <c r="B74" s="3349" t="s">
        <v>2325</v>
      </c>
      <c r="C74" s="3349"/>
      <c r="D74" s="3349"/>
      <c r="E74" s="3349"/>
      <c r="F74" s="3350"/>
    </row>
    <row r="75" spans="1:6">
      <c r="A75" s="67"/>
      <c r="B75" s="3349" t="s">
        <v>2326</v>
      </c>
      <c r="C75" s="3349"/>
      <c r="D75" s="3349"/>
      <c r="E75" s="3349"/>
      <c r="F75" s="3350"/>
    </row>
    <row r="76" spans="1:6">
      <c r="A76" s="67"/>
      <c r="B76" s="3349" t="s">
        <v>1288</v>
      </c>
      <c r="C76" s="3349"/>
      <c r="D76" s="3349"/>
      <c r="E76" s="3349"/>
      <c r="F76" s="3350"/>
    </row>
    <row r="77" spans="1:6">
      <c r="A77" s="67"/>
      <c r="B77" s="3349" t="s">
        <v>852</v>
      </c>
      <c r="C77" s="3349"/>
      <c r="D77" s="3349"/>
      <c r="E77" s="3349"/>
      <c r="F77" s="3350"/>
    </row>
    <row r="78" spans="1:6">
      <c r="A78" s="67"/>
      <c r="B78" s="3349" t="s">
        <v>1289</v>
      </c>
      <c r="C78" s="3349"/>
      <c r="D78" s="3349"/>
      <c r="E78" s="3349"/>
      <c r="F78" s="3350"/>
    </row>
    <row r="79" spans="1:6">
      <c r="A79" s="67"/>
      <c r="B79" s="3349" t="s">
        <v>853</v>
      </c>
      <c r="C79" s="3349"/>
      <c r="D79" s="3349"/>
      <c r="E79" s="3349"/>
      <c r="F79" s="3350"/>
    </row>
    <row r="80" spans="1:6">
      <c r="A80" s="67"/>
      <c r="B80" s="3349" t="s">
        <v>1290</v>
      </c>
      <c r="C80" s="3349"/>
      <c r="D80" s="3349"/>
      <c r="E80" s="3349"/>
      <c r="F80" s="3350"/>
    </row>
    <row r="81" spans="1:6">
      <c r="A81" s="67"/>
      <c r="B81" s="3349" t="s">
        <v>1291</v>
      </c>
      <c r="C81" s="3349"/>
      <c r="D81" s="3349"/>
      <c r="E81" s="3349"/>
      <c r="F81" s="3350"/>
    </row>
    <row r="82" spans="1:6">
      <c r="A82" s="67"/>
      <c r="B82" s="3349" t="s">
        <v>854</v>
      </c>
      <c r="C82" s="3349"/>
      <c r="D82" s="3349"/>
      <c r="E82" s="3349"/>
      <c r="F82" s="3350"/>
    </row>
    <row r="83" spans="1:6">
      <c r="A83" s="67"/>
      <c r="B83" s="3349" t="s">
        <v>1292</v>
      </c>
      <c r="C83" s="3349"/>
      <c r="D83" s="3349"/>
      <c r="E83" s="3349"/>
      <c r="F83" s="3350"/>
    </row>
    <row r="84" spans="1:6">
      <c r="A84" s="67"/>
      <c r="B84" s="3349" t="s">
        <v>1293</v>
      </c>
      <c r="C84" s="3349"/>
      <c r="D84" s="3349"/>
      <c r="E84" s="3349"/>
      <c r="F84" s="3350"/>
    </row>
    <row r="85" spans="1:6">
      <c r="A85" s="67"/>
      <c r="B85" s="3349" t="s">
        <v>855</v>
      </c>
      <c r="C85" s="3349"/>
      <c r="D85" s="3349"/>
      <c r="E85" s="3349"/>
      <c r="F85" s="3350"/>
    </row>
    <row r="86" spans="1:6">
      <c r="A86" s="67"/>
      <c r="B86" s="3349" t="s">
        <v>1294</v>
      </c>
      <c r="C86" s="3349"/>
      <c r="D86" s="3349"/>
      <c r="E86" s="3349"/>
      <c r="F86" s="3350"/>
    </row>
    <row r="87" spans="1:6">
      <c r="A87" s="67"/>
      <c r="B87" s="3349" t="s">
        <v>1295</v>
      </c>
      <c r="C87" s="3349"/>
      <c r="D87" s="3349"/>
      <c r="E87" s="3349"/>
      <c r="F87" s="3350"/>
    </row>
    <row r="88" spans="1:6">
      <c r="A88" s="67"/>
      <c r="B88" s="12"/>
      <c r="C88" s="12"/>
      <c r="D88" s="12"/>
      <c r="E88" s="12"/>
      <c r="F88" s="68"/>
    </row>
    <row r="89" spans="1:6">
      <c r="A89" s="82"/>
      <c r="B89" s="84" t="s">
        <v>1688</v>
      </c>
      <c r="C89" s="516" t="s">
        <v>1742</v>
      </c>
      <c r="D89" s="334"/>
      <c r="E89" s="334"/>
      <c r="F89" s="327" t="s">
        <v>1796</v>
      </c>
    </row>
    <row r="90" spans="1:6">
      <c r="A90" s="69"/>
      <c r="B90" s="72" t="s">
        <v>1691</v>
      </c>
      <c r="C90" s="310" t="s">
        <v>2952</v>
      </c>
      <c r="D90" s="70"/>
      <c r="E90" s="70"/>
      <c r="F90" s="236" t="s">
        <v>2953</v>
      </c>
    </row>
    <row r="91" spans="1:6">
      <c r="A91" s="67"/>
      <c r="B91" s="76">
        <v>1</v>
      </c>
      <c r="C91" s="12" t="s">
        <v>5138</v>
      </c>
      <c r="D91" s="12"/>
      <c r="E91" s="12"/>
      <c r="F91" s="279"/>
    </row>
    <row r="92" spans="1:6">
      <c r="A92" s="67"/>
      <c r="B92" s="76">
        <v>2</v>
      </c>
      <c r="C92" s="3397" t="s">
        <v>5139</v>
      </c>
      <c r="D92" s="3349"/>
      <c r="E92" s="3398"/>
      <c r="F92" s="279"/>
    </row>
    <row r="93" spans="1:6">
      <c r="A93" s="67"/>
      <c r="B93" s="76">
        <v>3</v>
      </c>
      <c r="C93" s="12" t="s">
        <v>5140</v>
      </c>
      <c r="D93" s="12"/>
      <c r="E93" s="12"/>
      <c r="F93" s="279"/>
    </row>
    <row r="94" spans="1:6">
      <c r="A94" s="67"/>
      <c r="B94" s="76">
        <v>4</v>
      </c>
      <c r="C94" s="12" t="s">
        <v>5141</v>
      </c>
      <c r="D94" s="12"/>
      <c r="E94" s="404"/>
      <c r="F94" s="279"/>
    </row>
    <row r="95" spans="1:6">
      <c r="A95" s="67"/>
      <c r="B95" s="76">
        <v>5</v>
      </c>
      <c r="C95" s="2851" t="s">
        <v>5142</v>
      </c>
      <c r="D95" s="12"/>
      <c r="E95" s="303"/>
      <c r="F95" s="259">
        <v>204267</v>
      </c>
    </row>
    <row r="96" spans="1:6">
      <c r="A96" s="67"/>
      <c r="B96" s="76">
        <v>6</v>
      </c>
      <c r="C96" s="12"/>
      <c r="D96" s="12"/>
      <c r="E96" s="303"/>
      <c r="F96" s="279"/>
    </row>
    <row r="97" spans="1:6">
      <c r="A97" s="67"/>
      <c r="B97" s="76">
        <v>7</v>
      </c>
      <c r="C97" s="12" t="s">
        <v>5143</v>
      </c>
      <c r="D97" s="12"/>
      <c r="E97" s="303"/>
      <c r="F97" s="279"/>
    </row>
    <row r="98" spans="1:6">
      <c r="A98" s="67"/>
      <c r="B98" s="76">
        <v>8</v>
      </c>
      <c r="C98" s="2850" t="s">
        <v>5144</v>
      </c>
      <c r="E98" s="303"/>
      <c r="F98" s="279"/>
    </row>
    <row r="99" spans="1:6">
      <c r="A99" s="67"/>
      <c r="B99" s="76">
        <v>9</v>
      </c>
      <c r="C99" s="12" t="s">
        <v>5145</v>
      </c>
      <c r="D99" s="12"/>
      <c r="E99" s="12"/>
      <c r="F99" s="279"/>
    </row>
    <row r="100" spans="1:6">
      <c r="A100" s="67"/>
      <c r="B100" s="76">
        <v>10</v>
      </c>
      <c r="C100" s="12" t="s">
        <v>5146</v>
      </c>
      <c r="D100" s="12"/>
      <c r="E100" s="303"/>
      <c r="F100" s="279"/>
    </row>
    <row r="101" spans="1:6">
      <c r="A101" s="67"/>
      <c r="B101" s="76">
        <v>11</v>
      </c>
      <c r="C101" s="12" t="s">
        <v>5147</v>
      </c>
      <c r="D101" s="12"/>
      <c r="E101" s="303"/>
      <c r="F101" s="279"/>
    </row>
    <row r="102" spans="1:6">
      <c r="A102" s="67"/>
      <c r="B102" s="76">
        <v>12</v>
      </c>
      <c r="C102" s="12" t="s">
        <v>5148</v>
      </c>
      <c r="D102" s="12"/>
      <c r="E102" s="303"/>
      <c r="F102" s="279"/>
    </row>
    <row r="103" spans="1:6">
      <c r="A103" s="67"/>
      <c r="B103" s="76">
        <v>13</v>
      </c>
      <c r="C103" s="12" t="s">
        <v>5149</v>
      </c>
      <c r="D103" s="12"/>
      <c r="E103" s="303"/>
      <c r="F103" s="259">
        <v>4360429</v>
      </c>
    </row>
    <row r="104" spans="1:6">
      <c r="A104" s="67"/>
      <c r="B104" s="76">
        <v>14</v>
      </c>
      <c r="D104" s="12"/>
      <c r="E104" s="303"/>
      <c r="F104" s="279"/>
    </row>
    <row r="105" spans="1:6">
      <c r="A105" s="67"/>
      <c r="B105" s="76">
        <v>15</v>
      </c>
      <c r="C105" s="12" t="s">
        <v>5150</v>
      </c>
      <c r="D105" s="12"/>
      <c r="E105" s="303"/>
      <c r="F105" s="279"/>
    </row>
    <row r="106" spans="1:6">
      <c r="A106" s="67"/>
      <c r="B106" s="76">
        <v>16</v>
      </c>
      <c r="C106" s="12" t="s">
        <v>5151</v>
      </c>
      <c r="D106" s="12"/>
      <c r="E106" s="303"/>
      <c r="F106" s="259">
        <v>-62872</v>
      </c>
    </row>
    <row r="107" spans="1:6">
      <c r="A107" s="67"/>
      <c r="B107" s="76">
        <v>17</v>
      </c>
      <c r="C107" s="12"/>
      <c r="D107" s="12"/>
      <c r="E107" s="303"/>
      <c r="F107" s="279"/>
    </row>
    <row r="108" spans="1:6">
      <c r="A108" s="67"/>
      <c r="B108" s="76">
        <v>18</v>
      </c>
      <c r="C108" s="12" t="s">
        <v>5152</v>
      </c>
      <c r="D108" s="12"/>
      <c r="E108" s="303"/>
      <c r="F108" s="279"/>
    </row>
    <row r="109" spans="1:6">
      <c r="A109" s="67"/>
      <c r="B109" s="76">
        <v>19</v>
      </c>
      <c r="C109" s="12" t="s">
        <v>5153</v>
      </c>
      <c r="D109" s="12"/>
      <c r="E109" s="303"/>
      <c r="F109" s="279"/>
    </row>
    <row r="110" spans="1:6">
      <c r="A110" s="67"/>
      <c r="B110" s="76">
        <v>20</v>
      </c>
      <c r="C110" s="12" t="s">
        <v>5154</v>
      </c>
      <c r="D110" s="12"/>
      <c r="E110" s="303"/>
      <c r="F110" s="259">
        <v>477984</v>
      </c>
    </row>
    <row r="111" spans="1:6">
      <c r="A111" s="67"/>
      <c r="B111" s="76">
        <v>21</v>
      </c>
      <c r="C111" s="12"/>
      <c r="D111" s="12"/>
      <c r="E111" s="303"/>
      <c r="F111" s="279"/>
    </row>
    <row r="112" spans="1:6">
      <c r="A112" s="67"/>
      <c r="B112" s="76">
        <v>22</v>
      </c>
      <c r="C112" s="12" t="s">
        <v>5155</v>
      </c>
      <c r="D112" s="12"/>
      <c r="E112" s="303"/>
      <c r="F112" s="259">
        <f>2671376391-1289132075.39</f>
        <v>1382244315.6099999</v>
      </c>
    </row>
    <row r="113" spans="1:6">
      <c r="A113" s="67"/>
      <c r="B113" s="76">
        <v>23</v>
      </c>
      <c r="C113" s="12"/>
      <c r="D113" s="12"/>
      <c r="E113" s="303"/>
      <c r="F113" s="279"/>
    </row>
    <row r="114" spans="1:6">
      <c r="A114" s="67"/>
      <c r="B114" s="76">
        <v>24</v>
      </c>
      <c r="C114" s="12" t="s">
        <v>5156</v>
      </c>
      <c r="D114" s="12"/>
      <c r="E114" s="303"/>
      <c r="F114" s="259">
        <v>-86086034</v>
      </c>
    </row>
    <row r="115" spans="1:6">
      <c r="A115" s="67"/>
      <c r="B115" s="76">
        <v>25</v>
      </c>
      <c r="C115" s="12"/>
      <c r="D115" s="12"/>
      <c r="E115" s="303"/>
      <c r="F115" s="279"/>
    </row>
    <row r="116" spans="1:6">
      <c r="A116" s="67"/>
      <c r="B116" s="76">
        <v>26</v>
      </c>
      <c r="C116" s="12" t="s">
        <v>5157</v>
      </c>
      <c r="D116" s="2850"/>
      <c r="E116" s="303"/>
      <c r="F116" s="259">
        <v>404127268</v>
      </c>
    </row>
    <row r="117" spans="1:6">
      <c r="A117" s="67"/>
      <c r="B117" s="76">
        <v>27</v>
      </c>
      <c r="C117" s="12"/>
      <c r="D117" s="12"/>
      <c r="E117" s="303"/>
      <c r="F117" s="279"/>
    </row>
    <row r="118" spans="1:6">
      <c r="A118" s="67"/>
      <c r="B118" s="76">
        <v>28</v>
      </c>
      <c r="C118" s="12" t="s">
        <v>5158</v>
      </c>
      <c r="D118" s="12"/>
      <c r="E118" s="303"/>
      <c r="F118" s="259">
        <v>3380688</v>
      </c>
    </row>
    <row r="119" spans="1:6">
      <c r="A119" s="67"/>
      <c r="B119" s="76">
        <v>29</v>
      </c>
      <c r="C119" s="12"/>
      <c r="D119" s="12"/>
      <c r="E119" s="303"/>
      <c r="F119" s="279"/>
    </row>
    <row r="120" spans="1:6">
      <c r="A120" s="67"/>
      <c r="B120" s="76">
        <v>30</v>
      </c>
      <c r="C120" s="12"/>
      <c r="D120" s="12"/>
      <c r="E120" s="303"/>
      <c r="F120" s="279"/>
    </row>
    <row r="121" spans="1:6">
      <c r="A121" s="67"/>
      <c r="B121" s="76">
        <v>31</v>
      </c>
      <c r="C121" s="12"/>
      <c r="D121" s="12"/>
      <c r="E121" s="12"/>
      <c r="F121" s="279"/>
    </row>
    <row r="122" spans="1:6">
      <c r="A122" s="67"/>
      <c r="B122" s="76">
        <v>32</v>
      </c>
      <c r="C122" s="12"/>
      <c r="D122" s="12"/>
      <c r="E122" s="12"/>
      <c r="F122" s="279"/>
    </row>
    <row r="123" spans="1:6">
      <c r="A123" s="67"/>
      <c r="B123" s="76">
        <v>33</v>
      </c>
      <c r="C123" s="12"/>
      <c r="D123" s="12"/>
      <c r="E123" s="12"/>
      <c r="F123" s="279"/>
    </row>
    <row r="124" spans="1:6">
      <c r="A124" s="67"/>
      <c r="B124" s="76">
        <v>34</v>
      </c>
      <c r="C124" s="12"/>
      <c r="D124" s="12"/>
      <c r="E124" s="12"/>
      <c r="F124" s="279"/>
    </row>
    <row r="125" spans="1:6">
      <c r="A125" s="67"/>
      <c r="B125" s="76">
        <v>35</v>
      </c>
      <c r="C125" s="12"/>
      <c r="D125" s="2850"/>
      <c r="E125" s="12"/>
      <c r="F125" s="279"/>
    </row>
    <row r="126" spans="1:6">
      <c r="A126" s="67"/>
      <c r="B126" s="76">
        <v>36</v>
      </c>
      <c r="C126" s="12"/>
      <c r="D126" s="12"/>
      <c r="E126" s="12"/>
      <c r="F126" s="279"/>
    </row>
    <row r="127" spans="1:6">
      <c r="A127" s="67"/>
      <c r="B127" s="76">
        <v>37</v>
      </c>
      <c r="C127" s="12"/>
      <c r="D127" s="12"/>
      <c r="E127" s="12"/>
      <c r="F127" s="279"/>
    </row>
    <row r="128" spans="1:6">
      <c r="A128" s="67"/>
      <c r="B128" s="76">
        <v>38</v>
      </c>
      <c r="C128" s="12"/>
      <c r="D128" s="12"/>
      <c r="E128" s="12"/>
      <c r="F128" s="279"/>
    </row>
    <row r="129" spans="1:6">
      <c r="A129" s="67"/>
      <c r="B129" s="76">
        <v>39</v>
      </c>
      <c r="C129" s="12"/>
      <c r="D129" s="12"/>
      <c r="E129" s="12"/>
      <c r="F129" s="279"/>
    </row>
    <row r="130" spans="1:6" ht="15.75" thickBot="1">
      <c r="A130" s="294"/>
      <c r="B130" s="251">
        <v>40</v>
      </c>
      <c r="C130" s="270" t="s">
        <v>169</v>
      </c>
      <c r="D130" s="270"/>
      <c r="E130" s="268"/>
      <c r="F130" s="267">
        <f>SUM(F63,F95,F103,F106,F110,F112,F114,F116,F118)</f>
        <v>1722516285.6099999</v>
      </c>
    </row>
    <row r="132" spans="1:6">
      <c r="B132" s="3394" t="s">
        <v>1300</v>
      </c>
      <c r="C132" s="3394"/>
      <c r="D132" s="3394"/>
    </row>
    <row r="133" spans="1:6">
      <c r="A133" s="12"/>
      <c r="B133" s="3347" t="s">
        <v>5159</v>
      </c>
      <c r="C133" s="3347"/>
      <c r="D133" s="3347"/>
      <c r="E133" s="3347"/>
      <c r="F133" s="3347"/>
    </row>
  </sheetData>
  <mergeCells count="37">
    <mergeCell ref="B87:F87"/>
    <mergeCell ref="C92:E92"/>
    <mergeCell ref="B132:D132"/>
    <mergeCell ref="B133:F133"/>
    <mergeCell ref="B82:F82"/>
    <mergeCell ref="B83:F83"/>
    <mergeCell ref="B84:F84"/>
    <mergeCell ref="B85:F85"/>
    <mergeCell ref="B86:F86"/>
    <mergeCell ref="B77:F77"/>
    <mergeCell ref="B78:F78"/>
    <mergeCell ref="B79:F79"/>
    <mergeCell ref="B80:F80"/>
    <mergeCell ref="B81:F81"/>
    <mergeCell ref="B72:F72"/>
    <mergeCell ref="B73:F73"/>
    <mergeCell ref="B74:F74"/>
    <mergeCell ref="B75:F75"/>
    <mergeCell ref="B76:F76"/>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rintOptions horizontalCentered="1" verticalCentered="1"/>
  <pageMargins left="0.5" right="0.5" top="0.5" bottom="0.5" header="0.5" footer="0.5"/>
  <pageSetup scale="71" orientation="portrait" horizontalDpi="300" verticalDpi="300" r:id="rId1"/>
  <headerFooter alignWithMargins="0"/>
  <rowBreaks count="1" manualBreakCount="1">
    <brk id="66"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1546" customWidth="1"/>
    <col min="2" max="2" width="35.6640625" style="1546" customWidth="1"/>
    <col min="3" max="3" width="21.5546875" style="1546" customWidth="1"/>
    <col min="4" max="4" width="20.6640625" style="1546" customWidth="1"/>
    <col min="5" max="5" width="18.77734375" style="1546" customWidth="1"/>
    <col min="6" max="16384" width="9.6640625" style="1546"/>
  </cols>
  <sheetData>
    <row r="1" spans="1:50">
      <c r="A1" s="2490" t="s">
        <v>3566</v>
      </c>
      <c r="B1" s="2491"/>
      <c r="C1" s="2492" t="s">
        <v>3222</v>
      </c>
      <c r="D1" s="2493" t="s">
        <v>1761</v>
      </c>
      <c r="E1" s="2494" t="s">
        <v>1762</v>
      </c>
      <c r="F1" s="1569"/>
      <c r="G1" s="1569"/>
      <c r="H1" s="1569"/>
      <c r="I1" s="1569"/>
      <c r="J1" s="1569"/>
      <c r="K1" s="1569"/>
      <c r="L1" s="1569"/>
      <c r="M1" s="1569"/>
      <c r="N1" s="1569"/>
      <c r="O1" s="1569"/>
      <c r="P1" s="1569"/>
      <c r="Q1" s="1569"/>
      <c r="R1" s="1569"/>
      <c r="S1" s="1569"/>
      <c r="T1" s="1569"/>
      <c r="U1" s="1569"/>
      <c r="V1" s="1569"/>
      <c r="W1" s="1569"/>
      <c r="X1" s="1569"/>
      <c r="Y1" s="1569"/>
      <c r="Z1" s="1569"/>
      <c r="AA1" s="1569"/>
      <c r="AB1" s="1569"/>
      <c r="AC1" s="1569"/>
      <c r="AD1" s="1569"/>
      <c r="AE1" s="1569"/>
      <c r="AF1" s="1569"/>
      <c r="AG1" s="1569"/>
      <c r="AH1" s="1569"/>
      <c r="AI1" s="1569"/>
      <c r="AJ1" s="1569"/>
      <c r="AK1" s="1569"/>
      <c r="AL1" s="1569"/>
      <c r="AM1" s="1569"/>
      <c r="AN1" s="1569"/>
      <c r="AO1" s="1569"/>
      <c r="AP1" s="1569"/>
      <c r="AQ1" s="1569"/>
      <c r="AR1" s="1569"/>
      <c r="AS1" s="1569"/>
      <c r="AT1" s="1569"/>
      <c r="AU1" s="1569"/>
      <c r="AV1" s="1569"/>
      <c r="AW1" s="1569"/>
      <c r="AX1" s="1569"/>
    </row>
    <row r="2" spans="1:50">
      <c r="A2" s="2495" t="str">
        <f>'Data Sheet'!$C$25</f>
        <v xml:space="preserve">Niagara Mohawk Power Corporation </v>
      </c>
      <c r="B2" s="2496"/>
      <c r="C2" s="2497" t="s">
        <v>5119</v>
      </c>
      <c r="D2" s="2498" t="s">
        <v>3240</v>
      </c>
      <c r="E2" s="2499" t="s">
        <v>1748</v>
      </c>
      <c r="F2" s="1569"/>
      <c r="G2" s="1569"/>
      <c r="H2" s="1569"/>
      <c r="I2" s="1569"/>
      <c r="J2" s="1569"/>
      <c r="K2" s="1569"/>
      <c r="L2" s="1569"/>
      <c r="M2" s="1569"/>
      <c r="N2" s="1569"/>
      <c r="O2" s="1569"/>
      <c r="P2" s="1569"/>
      <c r="Q2" s="1569"/>
      <c r="R2" s="1569"/>
      <c r="S2" s="1569"/>
      <c r="T2" s="1569"/>
      <c r="U2" s="1569"/>
      <c r="V2" s="1569"/>
      <c r="W2" s="1569"/>
      <c r="X2" s="1569"/>
      <c r="Y2" s="1569"/>
      <c r="Z2" s="1569"/>
      <c r="AA2" s="1569"/>
      <c r="AB2" s="1569"/>
      <c r="AC2" s="1569"/>
      <c r="AD2" s="1569"/>
      <c r="AE2" s="1569"/>
      <c r="AF2" s="1569"/>
      <c r="AG2" s="1569"/>
      <c r="AH2" s="1569"/>
      <c r="AI2" s="1569"/>
      <c r="AJ2" s="1569"/>
      <c r="AK2" s="1569"/>
      <c r="AL2" s="1569"/>
      <c r="AM2" s="1569"/>
      <c r="AN2" s="1569"/>
      <c r="AO2" s="1569"/>
      <c r="AP2" s="1569"/>
      <c r="AQ2" s="1569"/>
      <c r="AR2" s="1569"/>
      <c r="AS2" s="1569"/>
      <c r="AT2" s="1569"/>
      <c r="AU2" s="1569"/>
      <c r="AV2" s="1569"/>
      <c r="AW2" s="1569"/>
      <c r="AX2" s="1569"/>
    </row>
    <row r="3" spans="1:50" ht="15" customHeight="1">
      <c r="A3" s="2500"/>
      <c r="B3" s="2501"/>
      <c r="C3" s="2502" t="s">
        <v>404</v>
      </c>
      <c r="D3" s="2503" t="str">
        <f>'Data Sheet'!$C$40</f>
        <v>May 9, 2016</v>
      </c>
      <c r="E3" s="2504" t="str">
        <f>'Data Sheet'!$C$38</f>
        <v>December 31, 2015</v>
      </c>
      <c r="F3" s="1569"/>
      <c r="G3" s="1569"/>
      <c r="H3" s="1569"/>
      <c r="I3" s="1569"/>
      <c r="J3" s="1569"/>
      <c r="K3" s="1569"/>
      <c r="L3" s="1569"/>
      <c r="M3" s="1569"/>
      <c r="N3" s="1569"/>
      <c r="O3" s="1569"/>
      <c r="P3" s="1569"/>
      <c r="Q3" s="1569"/>
      <c r="R3" s="1569"/>
      <c r="S3" s="1569"/>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row>
    <row r="4" spans="1:50">
      <c r="A4" s="1915" t="s">
        <v>3228</v>
      </c>
      <c r="B4" s="1826"/>
      <c r="C4" s="1826"/>
      <c r="D4" s="1826"/>
      <c r="E4" s="1827"/>
      <c r="F4" s="1569"/>
      <c r="G4" s="1569"/>
      <c r="H4" s="1569"/>
      <c r="I4" s="1569"/>
      <c r="J4" s="1569"/>
      <c r="K4" s="1569"/>
      <c r="L4" s="1569"/>
      <c r="M4" s="1569"/>
      <c r="N4" s="1569"/>
      <c r="O4" s="1569"/>
      <c r="P4" s="1569"/>
      <c r="Q4" s="1569"/>
      <c r="R4" s="1569"/>
      <c r="S4" s="1569"/>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row>
    <row r="5" spans="1:50">
      <c r="A5" s="3399" t="s">
        <v>3229</v>
      </c>
      <c r="B5" s="3400"/>
      <c r="C5" s="3400"/>
      <c r="D5" s="3400"/>
      <c r="E5" s="1918"/>
      <c r="F5" s="1569"/>
      <c r="G5" s="1569"/>
      <c r="H5" s="1569"/>
      <c r="I5" s="1569"/>
      <c r="J5" s="1569"/>
      <c r="K5" s="1569"/>
      <c r="L5" s="1569"/>
      <c r="M5" s="1569"/>
      <c r="N5" s="1569"/>
      <c r="O5" s="1569"/>
      <c r="P5" s="1569"/>
      <c r="Q5" s="1569"/>
      <c r="R5" s="1569"/>
      <c r="S5" s="1569"/>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row>
    <row r="6" spans="1:50">
      <c r="A6" s="3401" t="s">
        <v>856</v>
      </c>
      <c r="B6" s="3402"/>
      <c r="C6" s="3402"/>
      <c r="D6" s="3402"/>
      <c r="E6" s="1918"/>
      <c r="F6" s="1569"/>
      <c r="G6" s="1569"/>
      <c r="H6" s="1569"/>
      <c r="I6" s="1569"/>
      <c r="J6" s="1569"/>
      <c r="K6" s="1569"/>
      <c r="L6" s="1569"/>
      <c r="M6" s="1569"/>
      <c r="N6" s="1569"/>
      <c r="O6" s="1569"/>
      <c r="P6" s="1569"/>
      <c r="Q6" s="1569"/>
      <c r="R6" s="1569"/>
      <c r="S6" s="1569"/>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row>
    <row r="7" spans="1:50">
      <c r="A7" s="3401" t="s">
        <v>119</v>
      </c>
      <c r="B7" s="3402"/>
      <c r="C7" s="3402"/>
      <c r="D7" s="3402"/>
      <c r="E7" s="1918"/>
      <c r="F7" s="1569"/>
      <c r="G7" s="1569"/>
      <c r="H7" s="1569"/>
      <c r="I7" s="1569"/>
      <c r="J7" s="1569"/>
      <c r="K7" s="1569"/>
      <c r="L7" s="1569"/>
      <c r="M7" s="1569"/>
      <c r="N7" s="1569"/>
      <c r="O7" s="1569"/>
      <c r="P7" s="1569"/>
      <c r="Q7" s="1569"/>
      <c r="R7" s="1569"/>
      <c r="S7" s="1569"/>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row>
    <row r="8" spans="1:50">
      <c r="A8" s="3411" t="s">
        <v>120</v>
      </c>
      <c r="B8" s="3412"/>
      <c r="C8" s="3412"/>
      <c r="D8" s="3412"/>
      <c r="E8" s="1549"/>
      <c r="F8" s="1569"/>
      <c r="G8" s="1569"/>
      <c r="H8" s="1569"/>
      <c r="I8" s="1569"/>
      <c r="J8" s="1569"/>
      <c r="K8" s="1569"/>
      <c r="L8" s="1569"/>
      <c r="M8" s="1569"/>
      <c r="N8" s="1569"/>
      <c r="O8" s="1569"/>
      <c r="P8" s="1569"/>
      <c r="Q8" s="1569"/>
      <c r="R8" s="1569"/>
      <c r="S8" s="1569"/>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row>
    <row r="9" spans="1:50">
      <c r="A9" s="1547"/>
      <c r="B9" s="1569"/>
      <c r="C9" s="1569"/>
      <c r="D9" s="1569"/>
      <c r="E9" s="1549"/>
      <c r="F9" s="1569"/>
      <c r="G9" s="1569"/>
      <c r="H9" s="1569"/>
      <c r="I9" s="1569"/>
      <c r="J9" s="1569"/>
      <c r="K9" s="1569"/>
      <c r="L9" s="1569"/>
      <c r="M9" s="1569"/>
      <c r="N9" s="1569"/>
      <c r="O9" s="1569"/>
      <c r="P9" s="1569"/>
      <c r="Q9" s="1569"/>
      <c r="R9" s="1569"/>
      <c r="S9" s="1569"/>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row>
    <row r="10" spans="1:50">
      <c r="A10" s="1558"/>
      <c r="B10" s="1920"/>
      <c r="C10" s="1585"/>
      <c r="D10" s="1585"/>
      <c r="E10" s="2172" t="s">
        <v>1792</v>
      </c>
      <c r="F10" s="1569"/>
      <c r="G10" s="1569"/>
      <c r="H10" s="1569"/>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row>
    <row r="11" spans="1:50">
      <c r="A11" s="1575" t="s">
        <v>1688</v>
      </c>
      <c r="B11" s="3405" t="s">
        <v>3227</v>
      </c>
      <c r="C11" s="3406"/>
      <c r="D11" s="3407"/>
      <c r="E11" s="1922" t="s">
        <v>2473</v>
      </c>
      <c r="F11" s="1569"/>
      <c r="G11" s="1569"/>
      <c r="H11" s="1569"/>
      <c r="I11" s="1569"/>
      <c r="J11" s="1569"/>
      <c r="K11" s="1569"/>
      <c r="L11" s="1569"/>
      <c r="M11" s="1569"/>
      <c r="N11" s="1569"/>
      <c r="O11" s="1569"/>
      <c r="P11" s="1569"/>
      <c r="Q11" s="1569"/>
      <c r="R11" s="1569"/>
      <c r="S11" s="1569"/>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row>
    <row r="12" spans="1:50">
      <c r="A12" s="1923" t="s">
        <v>1691</v>
      </c>
      <c r="B12" s="3408" t="s">
        <v>2952</v>
      </c>
      <c r="C12" s="3409"/>
      <c r="D12" s="3410"/>
      <c r="E12" s="1925" t="s">
        <v>2953</v>
      </c>
      <c r="F12" s="1569"/>
      <c r="G12" s="1569"/>
      <c r="H12" s="1569"/>
      <c r="I12" s="1569"/>
      <c r="J12" s="1569"/>
      <c r="K12" s="1569"/>
      <c r="L12" s="1569"/>
      <c r="M12" s="1569"/>
      <c r="N12" s="1569"/>
      <c r="O12" s="1569"/>
      <c r="P12" s="1569"/>
      <c r="Q12" s="1569"/>
      <c r="R12" s="1569"/>
      <c r="S12" s="1569"/>
      <c r="T12" s="1569"/>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row>
    <row r="13" spans="1:50">
      <c r="A13" s="1575" t="s">
        <v>1696</v>
      </c>
      <c r="B13" s="1821"/>
      <c r="C13" s="1569"/>
      <c r="D13" s="1569"/>
      <c r="E13" s="2000"/>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row>
    <row r="14" spans="1:50">
      <c r="A14" s="1575" t="s">
        <v>1697</v>
      </c>
      <c r="B14" s="1821"/>
      <c r="C14" s="1569"/>
      <c r="D14" s="1569"/>
      <c r="E14" s="2001"/>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row>
    <row r="15" spans="1:50">
      <c r="A15" s="1575" t="s">
        <v>1698</v>
      </c>
      <c r="B15" s="1821"/>
      <c r="C15" s="1569"/>
      <c r="D15" s="1569"/>
      <c r="E15" s="2001"/>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row>
    <row r="16" spans="1:50">
      <c r="A16" s="1575" t="s">
        <v>1699</v>
      </c>
      <c r="B16" s="1821"/>
      <c r="C16" s="1569"/>
      <c r="D16" s="1569"/>
      <c r="E16" s="2001"/>
      <c r="F16" s="1569"/>
      <c r="G16" s="1569"/>
      <c r="H16" s="1569"/>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row>
    <row r="17" spans="1:50">
      <c r="A17" s="1575" t="s">
        <v>1700</v>
      </c>
      <c r="B17" s="1821"/>
      <c r="C17" s="1569"/>
      <c r="D17" s="1569"/>
      <c r="E17" s="2001"/>
      <c r="F17" s="1569"/>
      <c r="G17" s="1569"/>
      <c r="H17" s="1569"/>
      <c r="I17" s="1569"/>
      <c r="J17" s="1569"/>
      <c r="K17" s="1569"/>
      <c r="L17" s="1569"/>
      <c r="M17" s="1569"/>
      <c r="N17" s="1569"/>
      <c r="O17" s="1569"/>
      <c r="P17" s="1569"/>
      <c r="Q17" s="1569"/>
      <c r="R17" s="1569"/>
      <c r="S17" s="1569"/>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row>
    <row r="18" spans="1:50">
      <c r="A18" s="1575" t="s">
        <v>1701</v>
      </c>
      <c r="B18" s="1821"/>
      <c r="C18" s="1569"/>
      <c r="D18" s="1569"/>
      <c r="E18" s="2001"/>
      <c r="F18" s="1569"/>
      <c r="G18" s="1569"/>
      <c r="H18" s="1569"/>
      <c r="I18" s="1569"/>
      <c r="J18" s="1569"/>
      <c r="K18" s="1569"/>
      <c r="L18" s="1569"/>
      <c r="M18" s="1569"/>
      <c r="N18" s="1569"/>
      <c r="O18" s="1569"/>
      <c r="P18" s="1569"/>
      <c r="Q18" s="1569"/>
      <c r="R18" s="1569"/>
      <c r="S18" s="1569"/>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row>
    <row r="19" spans="1:50">
      <c r="A19" s="1575" t="s">
        <v>1702</v>
      </c>
      <c r="B19" s="1821"/>
      <c r="C19" s="1569"/>
      <c r="D19" s="1569"/>
      <c r="E19" s="2001"/>
      <c r="F19" s="1569"/>
      <c r="G19" s="1569"/>
      <c r="H19" s="1569"/>
      <c r="I19" s="1569"/>
      <c r="J19" s="1569"/>
      <c r="K19" s="1569"/>
      <c r="L19" s="1569"/>
      <c r="M19" s="1569"/>
      <c r="N19" s="1569"/>
      <c r="O19" s="1569"/>
      <c r="P19" s="1569"/>
      <c r="Q19" s="1569"/>
      <c r="R19" s="1569"/>
      <c r="S19" s="1569"/>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row>
    <row r="20" spans="1:50">
      <c r="A20" s="1575" t="s">
        <v>1703</v>
      </c>
      <c r="B20" s="1821"/>
      <c r="C20" s="1569"/>
      <c r="D20" s="1569"/>
      <c r="E20" s="2001"/>
      <c r="F20" s="1569"/>
      <c r="G20" s="1569"/>
      <c r="H20" s="1569"/>
      <c r="I20" s="1569"/>
      <c r="J20" s="1569"/>
      <c r="K20" s="1569"/>
      <c r="L20" s="1569"/>
      <c r="M20" s="1569"/>
      <c r="N20" s="1569"/>
      <c r="O20" s="1569"/>
      <c r="P20" s="1569"/>
      <c r="Q20" s="1569"/>
      <c r="R20" s="1569"/>
      <c r="S20" s="1569"/>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row>
    <row r="21" spans="1:50">
      <c r="A21" s="1575" t="s">
        <v>1704</v>
      </c>
      <c r="B21" s="1821"/>
      <c r="C21" s="1569"/>
      <c r="D21" s="1569"/>
      <c r="E21" s="2001"/>
      <c r="F21" s="1569"/>
      <c r="G21" s="1569"/>
      <c r="H21" s="1569"/>
      <c r="I21" s="1569"/>
      <c r="J21" s="1569"/>
      <c r="K21" s="1569"/>
      <c r="L21" s="1569"/>
      <c r="M21" s="1569"/>
      <c r="N21" s="1569"/>
      <c r="O21" s="1569"/>
      <c r="P21" s="1569"/>
      <c r="Q21" s="1569"/>
      <c r="R21" s="1569"/>
      <c r="S21" s="1569"/>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row>
    <row r="22" spans="1:50">
      <c r="A22" s="1575" t="s">
        <v>1705</v>
      </c>
      <c r="B22" s="1821"/>
      <c r="C22" s="1569"/>
      <c r="D22" s="1569"/>
      <c r="E22" s="2001"/>
      <c r="F22" s="1569"/>
      <c r="G22" s="1569"/>
      <c r="H22" s="1569"/>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row>
    <row r="23" spans="1:50">
      <c r="A23" s="1575" t="s">
        <v>1706</v>
      </c>
      <c r="B23" s="1821"/>
      <c r="C23" s="1569"/>
      <c r="D23" s="1569"/>
      <c r="E23" s="2001"/>
      <c r="F23" s="1569"/>
      <c r="G23" s="1569"/>
      <c r="H23" s="156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row>
    <row r="24" spans="1:50">
      <c r="A24" s="1575" t="s">
        <v>1707</v>
      </c>
      <c r="B24" s="1821"/>
      <c r="C24" s="1569"/>
      <c r="D24" s="1569"/>
      <c r="E24" s="2001"/>
      <c r="F24" s="1569"/>
      <c r="G24" s="1569"/>
      <c r="H24" s="1569"/>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row>
    <row r="25" spans="1:50">
      <c r="A25" s="1575" t="s">
        <v>1708</v>
      </c>
      <c r="B25" s="1821"/>
      <c r="C25" s="1569"/>
      <c r="D25" s="1569"/>
      <c r="E25" s="2001"/>
      <c r="F25" s="1569"/>
      <c r="G25" s="1569"/>
      <c r="H25" s="1569"/>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row>
    <row r="26" spans="1:50">
      <c r="A26" s="1575" t="s">
        <v>1709</v>
      </c>
      <c r="B26" s="1821"/>
      <c r="C26" s="1569"/>
      <c r="D26" s="1569"/>
      <c r="E26" s="2001"/>
      <c r="F26" s="1569"/>
      <c r="G26" s="1569"/>
      <c r="H26" s="1569"/>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row>
    <row r="27" spans="1:50">
      <c r="A27" s="1575" t="s">
        <v>1710</v>
      </c>
      <c r="B27" s="1821"/>
      <c r="C27" s="1569"/>
      <c r="D27" s="1569"/>
      <c r="E27" s="2001"/>
      <c r="F27" s="1569"/>
      <c r="G27" s="1569"/>
      <c r="H27" s="1569"/>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row>
    <row r="28" spans="1:50">
      <c r="A28" s="1575" t="s">
        <v>1711</v>
      </c>
      <c r="B28" s="1821"/>
      <c r="C28" s="1569"/>
      <c r="D28" s="1569"/>
      <c r="E28" s="2001"/>
      <c r="F28" s="1569"/>
      <c r="G28" s="1569"/>
      <c r="H28" s="1569"/>
      <c r="I28" s="1569"/>
      <c r="J28" s="1569"/>
      <c r="K28" s="1569"/>
      <c r="L28" s="1569"/>
      <c r="M28" s="1569"/>
      <c r="N28" s="1569"/>
      <c r="O28" s="1569"/>
      <c r="P28" s="1569"/>
      <c r="Q28" s="1569"/>
      <c r="R28" s="1569"/>
      <c r="S28" s="1569"/>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row>
    <row r="29" spans="1:50">
      <c r="A29" s="1575" t="s">
        <v>1712</v>
      </c>
      <c r="B29" s="1821"/>
      <c r="C29" s="1569"/>
      <c r="D29" s="1569"/>
      <c r="E29" s="2001"/>
      <c r="F29" s="1569"/>
      <c r="G29" s="1569"/>
      <c r="H29" s="1569"/>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row>
    <row r="30" spans="1:50">
      <c r="A30" s="1575" t="s">
        <v>1713</v>
      </c>
      <c r="B30" s="1821"/>
      <c r="C30" s="1569"/>
      <c r="D30" s="1569"/>
      <c r="E30" s="2001"/>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row>
    <row r="31" spans="1:50">
      <c r="A31" s="1575" t="s">
        <v>1714</v>
      </c>
      <c r="B31" s="1821"/>
      <c r="C31" s="1569"/>
      <c r="D31" s="1569"/>
      <c r="E31" s="2001"/>
      <c r="F31" s="1569"/>
      <c r="G31" s="1569"/>
      <c r="H31" s="1569"/>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c r="AN31" s="1569"/>
      <c r="AO31" s="1569"/>
      <c r="AP31" s="1569"/>
      <c r="AQ31" s="1569"/>
      <c r="AR31" s="1569"/>
      <c r="AS31" s="1569"/>
      <c r="AT31" s="1569"/>
      <c r="AU31" s="1569"/>
      <c r="AV31" s="1569"/>
      <c r="AW31" s="1569"/>
      <c r="AX31" s="1569"/>
    </row>
    <row r="32" spans="1:50">
      <c r="A32" s="1575" t="s">
        <v>1715</v>
      </c>
      <c r="B32" s="1821"/>
      <c r="C32" s="1569"/>
      <c r="D32" s="1569"/>
      <c r="E32" s="2001"/>
      <c r="F32" s="1569"/>
      <c r="G32" s="1569"/>
      <c r="H32" s="1569"/>
      <c r="I32" s="1569"/>
      <c r="J32" s="1569"/>
      <c r="K32" s="1569"/>
      <c r="L32" s="1569"/>
      <c r="M32" s="1569"/>
      <c r="N32" s="1569"/>
      <c r="O32" s="1569"/>
      <c r="P32" s="1569"/>
      <c r="Q32" s="1569"/>
      <c r="R32" s="1569"/>
      <c r="S32" s="1569"/>
      <c r="T32" s="1569"/>
      <c r="U32" s="1569"/>
      <c r="V32" s="1569"/>
      <c r="W32" s="1569"/>
      <c r="X32" s="1569"/>
      <c r="Y32" s="1569"/>
      <c r="Z32" s="1569"/>
      <c r="AA32" s="1569"/>
      <c r="AB32" s="1569"/>
      <c r="AC32" s="1569"/>
      <c r="AD32" s="1569"/>
      <c r="AE32" s="1569"/>
      <c r="AF32" s="1569"/>
      <c r="AG32" s="1569"/>
      <c r="AH32" s="1569"/>
      <c r="AI32" s="1569"/>
      <c r="AJ32" s="1569"/>
      <c r="AK32" s="1569"/>
      <c r="AL32" s="1569"/>
      <c r="AM32" s="1569"/>
      <c r="AN32" s="1569"/>
      <c r="AO32" s="1569"/>
      <c r="AP32" s="1569"/>
      <c r="AQ32" s="1569"/>
      <c r="AR32" s="1569"/>
      <c r="AS32" s="1569"/>
      <c r="AT32" s="1569"/>
      <c r="AU32" s="1569"/>
      <c r="AV32" s="1569"/>
      <c r="AW32" s="1569"/>
      <c r="AX32" s="1569"/>
    </row>
    <row r="33" spans="1:50">
      <c r="A33" s="2785">
        <v>21</v>
      </c>
      <c r="B33" s="1821"/>
      <c r="C33" s="1569"/>
      <c r="D33" s="1569"/>
      <c r="E33" s="2001"/>
      <c r="F33" s="1569"/>
      <c r="G33" s="1569"/>
      <c r="H33" s="1569"/>
      <c r="I33" s="1569"/>
      <c r="J33" s="1569"/>
      <c r="K33" s="1569"/>
      <c r="L33" s="1569"/>
      <c r="M33" s="1569"/>
      <c r="N33" s="1569"/>
      <c r="O33" s="1569"/>
      <c r="P33" s="1569"/>
      <c r="Q33" s="1569"/>
      <c r="R33" s="1569"/>
      <c r="S33" s="1569"/>
      <c r="T33" s="1569"/>
      <c r="U33" s="1569"/>
      <c r="V33" s="1569"/>
      <c r="W33" s="1569"/>
      <c r="X33" s="1569"/>
      <c r="Y33" s="1569"/>
      <c r="Z33" s="1569"/>
      <c r="AA33" s="1569"/>
      <c r="AB33" s="1569"/>
      <c r="AC33" s="1569"/>
      <c r="AD33" s="1569"/>
      <c r="AE33" s="1569"/>
      <c r="AF33" s="1569"/>
      <c r="AG33" s="1569"/>
      <c r="AH33" s="1569"/>
      <c r="AI33" s="1569"/>
      <c r="AJ33" s="1569"/>
      <c r="AK33" s="1569"/>
      <c r="AL33" s="1569"/>
      <c r="AM33" s="1569"/>
      <c r="AN33" s="1569"/>
      <c r="AO33" s="1569"/>
      <c r="AP33" s="1569"/>
      <c r="AQ33" s="1569"/>
      <c r="AR33" s="1569"/>
      <c r="AS33" s="1569"/>
      <c r="AT33" s="1569"/>
      <c r="AU33" s="1569"/>
      <c r="AV33" s="1569"/>
      <c r="AW33" s="1569"/>
      <c r="AX33" s="1569"/>
    </row>
    <row r="34" spans="1:50">
      <c r="A34" s="2785">
        <v>22</v>
      </c>
      <c r="B34" s="1821"/>
      <c r="C34" s="1569"/>
      <c r="D34" s="1569"/>
      <c r="E34" s="2001"/>
      <c r="F34" s="1569"/>
      <c r="G34" s="1569"/>
      <c r="H34" s="1569"/>
      <c r="I34" s="1569"/>
      <c r="J34" s="1569"/>
      <c r="K34" s="1569"/>
      <c r="L34" s="1569"/>
      <c r="M34" s="1569"/>
      <c r="N34" s="1569"/>
      <c r="O34" s="1569"/>
      <c r="P34" s="1569"/>
      <c r="Q34" s="1569"/>
      <c r="R34" s="1569"/>
      <c r="S34" s="1569"/>
      <c r="T34" s="1569"/>
      <c r="U34" s="1569"/>
      <c r="V34" s="1569"/>
      <c r="W34" s="1569"/>
      <c r="X34" s="1569"/>
      <c r="Y34" s="1569"/>
      <c r="Z34" s="1569"/>
      <c r="AA34" s="1569"/>
      <c r="AB34" s="1569"/>
      <c r="AC34" s="1569"/>
      <c r="AD34" s="1569"/>
      <c r="AE34" s="1569"/>
      <c r="AF34" s="1569"/>
      <c r="AG34" s="1569"/>
      <c r="AH34" s="1569"/>
      <c r="AI34" s="1569"/>
      <c r="AJ34" s="1569"/>
      <c r="AK34" s="1569"/>
      <c r="AL34" s="1569"/>
      <c r="AM34" s="1569"/>
      <c r="AN34" s="1569"/>
      <c r="AO34" s="1569"/>
      <c r="AP34" s="1569"/>
      <c r="AQ34" s="1569"/>
      <c r="AR34" s="1569"/>
      <c r="AS34" s="1569"/>
      <c r="AT34" s="1569"/>
      <c r="AU34" s="1569"/>
      <c r="AV34" s="1569"/>
      <c r="AW34" s="1569"/>
      <c r="AX34" s="1569"/>
    </row>
    <row r="35" spans="1:50">
      <c r="A35" s="2785">
        <v>23</v>
      </c>
      <c r="B35" s="1821"/>
      <c r="C35" s="1569"/>
      <c r="D35" s="1569"/>
      <c r="E35" s="2001"/>
      <c r="F35" s="1569"/>
      <c r="G35" s="1569"/>
      <c r="H35" s="1569"/>
      <c r="I35" s="1569"/>
      <c r="J35" s="1569"/>
      <c r="K35" s="1569"/>
      <c r="L35" s="1569"/>
      <c r="M35" s="1569"/>
      <c r="N35" s="1569"/>
      <c r="O35" s="1569"/>
      <c r="P35" s="1569"/>
      <c r="Q35" s="1569"/>
      <c r="R35" s="1569"/>
      <c r="S35" s="1569"/>
      <c r="T35" s="1569"/>
      <c r="U35" s="1569"/>
      <c r="V35" s="1569"/>
      <c r="W35" s="1569"/>
      <c r="X35" s="1569"/>
      <c r="Y35" s="1569"/>
      <c r="Z35" s="1569"/>
      <c r="AA35" s="1569"/>
      <c r="AB35" s="1569"/>
      <c r="AC35" s="1569"/>
      <c r="AD35" s="1569"/>
      <c r="AE35" s="1569"/>
      <c r="AF35" s="1569"/>
      <c r="AG35" s="1569"/>
      <c r="AH35" s="1569"/>
      <c r="AI35" s="1569"/>
      <c r="AJ35" s="1569"/>
      <c r="AK35" s="1569"/>
      <c r="AL35" s="1569"/>
      <c r="AM35" s="1569"/>
      <c r="AN35" s="1569"/>
      <c r="AO35" s="1569"/>
      <c r="AP35" s="1569"/>
      <c r="AQ35" s="1569"/>
      <c r="AR35" s="1569"/>
      <c r="AS35" s="1569"/>
      <c r="AT35" s="1569"/>
      <c r="AU35" s="1569"/>
      <c r="AV35" s="1569"/>
      <c r="AW35" s="1569"/>
      <c r="AX35" s="1569"/>
    </row>
    <row r="36" spans="1:50">
      <c r="A36" s="2785">
        <v>24</v>
      </c>
      <c r="B36" s="1821"/>
      <c r="C36" s="1569"/>
      <c r="D36" s="1569"/>
      <c r="E36" s="2001"/>
      <c r="F36" s="1569"/>
      <c r="G36" s="1569"/>
      <c r="H36" s="1569"/>
      <c r="I36" s="1569"/>
      <c r="J36" s="1569"/>
      <c r="K36" s="1569"/>
      <c r="L36" s="1569"/>
      <c r="M36" s="1569"/>
      <c r="N36" s="1569"/>
      <c r="O36" s="1569"/>
      <c r="P36" s="1569"/>
      <c r="Q36" s="1569"/>
      <c r="R36" s="1569"/>
      <c r="S36" s="1569"/>
      <c r="T36" s="1569"/>
      <c r="U36" s="1569"/>
      <c r="V36" s="1569"/>
      <c r="W36" s="1569"/>
      <c r="X36" s="1569"/>
      <c r="Y36" s="1569"/>
      <c r="Z36" s="1569"/>
      <c r="AA36" s="1569"/>
      <c r="AB36" s="1569"/>
      <c r="AC36" s="1569"/>
      <c r="AD36" s="1569"/>
      <c r="AE36" s="1569"/>
      <c r="AF36" s="1569"/>
      <c r="AG36" s="1569"/>
      <c r="AH36" s="1569"/>
      <c r="AI36" s="1569"/>
      <c r="AJ36" s="1569"/>
      <c r="AK36" s="1569"/>
      <c r="AL36" s="1569"/>
      <c r="AM36" s="1569"/>
      <c r="AN36" s="1569"/>
      <c r="AO36" s="1569"/>
      <c r="AP36" s="1569"/>
      <c r="AQ36" s="1569"/>
      <c r="AR36" s="1569"/>
      <c r="AS36" s="1569"/>
      <c r="AT36" s="1569"/>
      <c r="AU36" s="1569"/>
      <c r="AV36" s="1569"/>
      <c r="AW36" s="1569"/>
      <c r="AX36" s="1569"/>
    </row>
    <row r="37" spans="1:50">
      <c r="A37" s="2785">
        <v>25</v>
      </c>
      <c r="B37" s="1821"/>
      <c r="C37" s="1569"/>
      <c r="D37" s="1569"/>
      <c r="E37" s="2001"/>
      <c r="F37" s="1569"/>
      <c r="G37" s="1569"/>
      <c r="H37" s="1569"/>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row>
    <row r="38" spans="1:50">
      <c r="A38" s="2785">
        <v>26</v>
      </c>
      <c r="B38" s="1821"/>
      <c r="C38" s="1569"/>
      <c r="D38" s="1569"/>
      <c r="E38" s="2001"/>
      <c r="F38" s="1569"/>
      <c r="G38" s="1569"/>
      <c r="H38" s="1569"/>
      <c r="I38" s="1569"/>
      <c r="J38" s="1569"/>
      <c r="K38" s="1569"/>
      <c r="L38" s="1569"/>
      <c r="M38" s="1569"/>
      <c r="N38" s="1569"/>
      <c r="O38" s="1569"/>
      <c r="P38" s="1569"/>
      <c r="Q38" s="1569"/>
      <c r="R38" s="1569"/>
      <c r="S38" s="1569"/>
      <c r="T38" s="1569"/>
      <c r="U38" s="1569"/>
      <c r="V38" s="1569"/>
      <c r="W38" s="1569"/>
      <c r="X38" s="1569"/>
      <c r="Y38" s="1569"/>
      <c r="Z38" s="1569"/>
      <c r="AA38" s="1569"/>
      <c r="AB38" s="1569"/>
      <c r="AC38" s="1569"/>
      <c r="AD38" s="1569"/>
      <c r="AE38" s="1569"/>
      <c r="AF38" s="1569"/>
      <c r="AG38" s="1569"/>
      <c r="AH38" s="1569"/>
      <c r="AI38" s="1569"/>
      <c r="AJ38" s="1569"/>
      <c r="AK38" s="1569"/>
      <c r="AL38" s="1569"/>
      <c r="AM38" s="1569"/>
      <c r="AN38" s="1569"/>
      <c r="AO38" s="1569"/>
      <c r="AP38" s="1569"/>
      <c r="AQ38" s="1569"/>
      <c r="AR38" s="1569"/>
      <c r="AS38" s="1569"/>
      <c r="AT38" s="1569"/>
      <c r="AU38" s="1569"/>
      <c r="AV38" s="1569"/>
      <c r="AW38" s="1569"/>
      <c r="AX38" s="1569"/>
    </row>
    <row r="39" spans="1:50">
      <c r="A39" s="2785">
        <v>27</v>
      </c>
      <c r="B39" s="1821"/>
      <c r="C39" s="1569"/>
      <c r="D39" s="1569"/>
      <c r="E39" s="2001"/>
      <c r="F39" s="1569"/>
      <c r="G39" s="1569"/>
      <c r="H39" s="1569"/>
      <c r="I39" s="1569"/>
      <c r="J39" s="1569"/>
      <c r="K39" s="1569"/>
      <c r="L39" s="1569"/>
      <c r="M39" s="1569"/>
      <c r="N39" s="1569"/>
      <c r="O39" s="1569"/>
      <c r="P39" s="1569"/>
      <c r="Q39" s="1569"/>
      <c r="R39" s="1569"/>
      <c r="S39" s="1569"/>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row>
    <row r="40" spans="1:50">
      <c r="A40" s="2785">
        <v>28</v>
      </c>
      <c r="B40" s="1821"/>
      <c r="C40" s="1569"/>
      <c r="D40" s="1569"/>
      <c r="E40" s="2001"/>
      <c r="F40" s="1569"/>
      <c r="G40" s="1569"/>
      <c r="H40" s="1569"/>
      <c r="I40" s="1569"/>
      <c r="J40" s="1569"/>
      <c r="K40" s="1569"/>
      <c r="L40" s="1569"/>
      <c r="M40" s="1569"/>
      <c r="N40" s="1569"/>
      <c r="O40" s="1569"/>
      <c r="P40" s="1569"/>
      <c r="Q40" s="1569"/>
      <c r="R40" s="1569"/>
      <c r="S40" s="1569"/>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row>
    <row r="41" spans="1:50">
      <c r="A41" s="2785">
        <v>29</v>
      </c>
      <c r="B41" s="1821"/>
      <c r="C41" s="1569"/>
      <c r="D41" s="1569"/>
      <c r="E41" s="2001"/>
      <c r="F41" s="1569"/>
      <c r="G41" s="1569"/>
      <c r="H41" s="1569"/>
      <c r="I41" s="1569"/>
      <c r="J41" s="1569"/>
      <c r="K41" s="1569"/>
      <c r="L41" s="1569"/>
      <c r="M41" s="1569"/>
      <c r="N41" s="1569"/>
      <c r="O41" s="1569"/>
      <c r="P41" s="1569"/>
      <c r="Q41" s="1569"/>
      <c r="R41" s="1569"/>
      <c r="S41" s="1569"/>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row>
    <row r="42" spans="1:50">
      <c r="A42" s="2785">
        <v>30</v>
      </c>
      <c r="B42" s="1821"/>
      <c r="C42" s="1569"/>
      <c r="D42" s="1569"/>
      <c r="E42" s="2001"/>
      <c r="F42" s="1569"/>
      <c r="G42" s="1569"/>
      <c r="H42" s="1569"/>
      <c r="I42" s="1569"/>
      <c r="J42" s="1569"/>
      <c r="K42" s="1569"/>
      <c r="L42" s="1569"/>
      <c r="M42" s="1569"/>
      <c r="N42" s="1569"/>
      <c r="O42" s="1569"/>
      <c r="P42" s="1569"/>
      <c r="Q42" s="1569"/>
      <c r="R42" s="1569"/>
      <c r="S42" s="1569"/>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row>
    <row r="43" spans="1:50">
      <c r="A43" s="2785">
        <v>31</v>
      </c>
      <c r="B43" s="1821"/>
      <c r="C43" s="1569"/>
      <c r="D43" s="1569"/>
      <c r="E43" s="2001"/>
      <c r="F43" s="1569"/>
      <c r="G43" s="1569"/>
      <c r="H43" s="1569"/>
      <c r="I43" s="1569"/>
      <c r="J43" s="1569"/>
      <c r="K43" s="1569"/>
      <c r="L43" s="1569"/>
      <c r="M43" s="1569"/>
      <c r="N43" s="1569"/>
      <c r="O43" s="1569"/>
      <c r="P43" s="1569"/>
      <c r="Q43" s="1569"/>
      <c r="R43" s="1569"/>
      <c r="S43" s="1569"/>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row>
    <row r="44" spans="1:50">
      <c r="A44" s="2785">
        <v>32</v>
      </c>
      <c r="B44" s="1821"/>
      <c r="C44" s="1569"/>
      <c r="D44" s="1569"/>
      <c r="E44" s="2001"/>
      <c r="F44" s="1569"/>
      <c r="G44" s="1569"/>
      <c r="H44" s="1569"/>
      <c r="I44" s="1569"/>
      <c r="J44" s="1569"/>
      <c r="K44" s="1569"/>
      <c r="L44" s="1569"/>
      <c r="M44" s="1569"/>
      <c r="N44" s="1569"/>
      <c r="O44" s="1569"/>
      <c r="P44" s="1569"/>
      <c r="Q44" s="1569"/>
      <c r="R44" s="1569"/>
      <c r="S44" s="1569"/>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row>
    <row r="45" spans="1:50">
      <c r="A45" s="2785">
        <v>33</v>
      </c>
      <c r="B45" s="1821"/>
      <c r="C45" s="1569"/>
      <c r="D45" s="1569"/>
      <c r="E45" s="2001"/>
      <c r="F45" s="1569"/>
      <c r="G45" s="1569"/>
      <c r="H45" s="1569"/>
      <c r="I45" s="1569"/>
      <c r="J45" s="1569"/>
      <c r="K45" s="1569"/>
      <c r="L45" s="1569"/>
      <c r="M45" s="1569"/>
      <c r="N45" s="1569"/>
      <c r="O45" s="1569"/>
      <c r="P45" s="1569"/>
      <c r="Q45" s="1569"/>
      <c r="R45" s="1569"/>
      <c r="S45" s="1569"/>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row>
    <row r="46" spans="1:50">
      <c r="A46" s="2785">
        <v>34</v>
      </c>
      <c r="B46" s="1821"/>
      <c r="C46" s="1569"/>
      <c r="D46" s="1569"/>
      <c r="E46" s="2001"/>
      <c r="F46" s="1569"/>
      <c r="G46" s="1569"/>
      <c r="H46" s="1569"/>
      <c r="I46" s="1569"/>
      <c r="J46" s="1569"/>
      <c r="K46" s="1569"/>
      <c r="L46" s="1569"/>
      <c r="M46" s="1569"/>
      <c r="N46" s="1569"/>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row>
    <row r="47" spans="1:50">
      <c r="A47" s="2785">
        <v>35</v>
      </c>
      <c r="B47" s="1821"/>
      <c r="C47" s="1569"/>
      <c r="D47" s="1569"/>
      <c r="E47" s="2001"/>
      <c r="F47" s="1569"/>
      <c r="G47" s="1569"/>
      <c r="H47" s="1569"/>
      <c r="I47" s="1569"/>
      <c r="J47" s="1569"/>
      <c r="K47" s="1569"/>
      <c r="L47" s="1569"/>
      <c r="M47" s="1569"/>
      <c r="N47" s="1569"/>
      <c r="O47" s="1569"/>
      <c r="P47" s="1569"/>
      <c r="Q47" s="1569"/>
      <c r="R47" s="1569"/>
      <c r="S47" s="1569"/>
      <c r="T47" s="1569"/>
      <c r="U47" s="1569"/>
      <c r="V47" s="1569"/>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row>
    <row r="48" spans="1:50">
      <c r="A48" s="2785">
        <v>36</v>
      </c>
      <c r="B48" s="1821"/>
      <c r="C48" s="1569"/>
      <c r="D48" s="1569"/>
      <c r="E48" s="2001"/>
      <c r="F48" s="1569"/>
      <c r="G48" s="1569"/>
      <c r="H48" s="1569"/>
      <c r="I48" s="1569"/>
      <c r="J48" s="1569"/>
      <c r="K48" s="1569"/>
      <c r="L48" s="1569"/>
      <c r="M48" s="1569"/>
      <c r="N48" s="1569"/>
      <c r="O48" s="1569"/>
      <c r="P48" s="1569"/>
      <c r="Q48" s="1569"/>
      <c r="R48" s="1569"/>
      <c r="S48" s="1569"/>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row>
    <row r="49" spans="1:50">
      <c r="A49" s="2785">
        <v>37</v>
      </c>
      <c r="B49" s="1821"/>
      <c r="C49" s="1569"/>
      <c r="D49" s="1569"/>
      <c r="E49" s="2001"/>
      <c r="F49" s="1569"/>
      <c r="G49" s="1569"/>
      <c r="H49" s="1569"/>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row>
    <row r="50" spans="1:50">
      <c r="A50" s="2785">
        <v>38</v>
      </c>
      <c r="B50" s="1821"/>
      <c r="C50" s="1569"/>
      <c r="D50" s="1569"/>
      <c r="E50" s="2001"/>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row>
    <row r="51" spans="1:50">
      <c r="A51" s="2785">
        <v>39</v>
      </c>
      <c r="B51" s="1821"/>
      <c r="C51" s="1569"/>
      <c r="D51" s="1569"/>
      <c r="E51" s="2001"/>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row>
    <row r="52" spans="1:50">
      <c r="A52" s="2785">
        <v>40</v>
      </c>
      <c r="B52" s="1821"/>
      <c r="C52" s="1569"/>
      <c r="D52" s="1569"/>
      <c r="E52" s="2001"/>
      <c r="F52" s="1569"/>
      <c r="G52" s="1569"/>
      <c r="H52" s="1569"/>
      <c r="I52" s="1569"/>
      <c r="J52" s="1569"/>
      <c r="K52" s="1569"/>
      <c r="L52" s="1569"/>
      <c r="M52" s="1569"/>
      <c r="N52" s="1569"/>
      <c r="O52" s="1569"/>
      <c r="P52" s="1569"/>
      <c r="Q52" s="1569"/>
      <c r="R52" s="1569"/>
      <c r="S52" s="1569"/>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row>
    <row r="53" spans="1:50">
      <c r="A53" s="2785">
        <v>41</v>
      </c>
      <c r="B53" s="1821"/>
      <c r="C53" s="1569"/>
      <c r="D53" s="1569"/>
      <c r="E53" s="2001"/>
      <c r="F53" s="1569"/>
      <c r="G53" s="1569"/>
      <c r="H53" s="1569"/>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row>
    <row r="54" spans="1:50">
      <c r="A54" s="2785">
        <v>42</v>
      </c>
      <c r="B54" s="1821"/>
      <c r="C54" s="1569"/>
      <c r="D54" s="1569"/>
      <c r="E54" s="2001"/>
      <c r="F54" s="1569"/>
      <c r="G54" s="1569"/>
      <c r="H54" s="1569"/>
      <c r="I54" s="1569"/>
      <c r="J54" s="1569"/>
      <c r="K54" s="1569"/>
      <c r="L54" s="1569"/>
      <c r="M54" s="1569"/>
      <c r="N54" s="1569"/>
      <c r="O54" s="1569"/>
      <c r="P54" s="1569"/>
      <c r="Q54" s="1569"/>
      <c r="R54" s="1569"/>
      <c r="S54" s="1569"/>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row>
    <row r="55" spans="1:50">
      <c r="A55" s="2785">
        <v>43</v>
      </c>
      <c r="B55" s="1821"/>
      <c r="C55" s="1569"/>
      <c r="D55" s="1569"/>
      <c r="E55" s="2001"/>
      <c r="F55" s="1569"/>
      <c r="G55" s="1569"/>
      <c r="H55" s="1569"/>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row>
    <row r="56" spans="1:50">
      <c r="A56" s="1575">
        <v>44</v>
      </c>
      <c r="B56" s="1821"/>
      <c r="C56" s="1569"/>
      <c r="D56" s="1569"/>
      <c r="E56" s="2001"/>
      <c r="F56" s="1569"/>
      <c r="G56" s="1569"/>
      <c r="H56" s="1569"/>
      <c r="I56" s="1569"/>
      <c r="J56" s="1569"/>
      <c r="K56" s="1569"/>
      <c r="L56" s="1569"/>
      <c r="M56" s="1569"/>
      <c r="N56" s="1569"/>
      <c r="O56" s="1569"/>
      <c r="P56" s="1569"/>
      <c r="Q56" s="1569"/>
      <c r="R56" s="1569"/>
      <c r="S56" s="1569"/>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row>
    <row r="57" spans="1:50" ht="15.75" thickBot="1">
      <c r="A57" s="2183">
        <v>45</v>
      </c>
      <c r="B57" s="1995"/>
      <c r="C57" s="1995" t="s">
        <v>169</v>
      </c>
      <c r="D57" s="1995"/>
      <c r="E57" s="1991">
        <f>SUM(E13:E56)</f>
        <v>0</v>
      </c>
    </row>
    <row r="58" spans="1:50">
      <c r="A58" s="1569"/>
      <c r="B58" s="1569"/>
      <c r="C58" s="1569"/>
      <c r="D58" s="1569"/>
      <c r="E58" s="1569"/>
    </row>
    <row r="59" spans="1:50">
      <c r="A59" s="3403" t="s">
        <v>4610</v>
      </c>
      <c r="B59" s="3403"/>
      <c r="C59" s="1569"/>
      <c r="D59" s="1569"/>
      <c r="E59" s="1997" t="s">
        <v>3230</v>
      </c>
    </row>
    <row r="60" spans="1:50">
      <c r="A60" s="3404" t="s">
        <v>3231</v>
      </c>
      <c r="B60" s="3404"/>
      <c r="C60" s="3404"/>
      <c r="D60" s="3404"/>
      <c r="E60" s="3404"/>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view="pageBreakPreview" topLeftCell="G1" colorId="22" zoomScale="50" zoomScaleNormal="69" zoomScaleSheetLayoutView="50" workbookViewId="0">
      <selection activeCell="H79" sqref="H79"/>
    </sheetView>
  </sheetViews>
  <sheetFormatPr defaultColWidth="9.6640625" defaultRowHeight="15"/>
  <cols>
    <col min="1" max="1" width="4.6640625" style="6" customWidth="1"/>
    <col min="2" max="2" width="58.6640625" style="6" bestFit="1" customWidth="1"/>
    <col min="3" max="3" width="21.33203125" style="6" customWidth="1"/>
    <col min="4" max="6" width="16.6640625" style="6" customWidth="1"/>
    <col min="7" max="7" width="15.6640625" style="6" customWidth="1"/>
    <col min="8" max="8" width="20.21875" style="6" bestFit="1" customWidth="1"/>
    <col min="9" max="9" width="17.33203125" style="6" customWidth="1"/>
    <col min="10" max="10" width="18.6640625" style="6" customWidth="1"/>
    <col min="11" max="11" width="14.6640625" style="6" customWidth="1"/>
    <col min="12" max="12" width="4.6640625" style="6" customWidth="1"/>
    <col min="13" max="16384" width="9.6640625" style="6"/>
  </cols>
  <sheetData>
    <row r="1" spans="1:92">
      <c r="A1" s="24" t="s">
        <v>1759</v>
      </c>
      <c r="B1" s="223"/>
      <c r="C1" s="224" t="s">
        <v>3222</v>
      </c>
      <c r="D1" s="224" t="s">
        <v>1761</v>
      </c>
      <c r="E1" s="255" t="s">
        <v>1762</v>
      </c>
      <c r="F1" s="24" t="s">
        <v>1759</v>
      </c>
      <c r="G1" s="61"/>
      <c r="H1" s="224" t="s">
        <v>3222</v>
      </c>
      <c r="I1" s="224" t="s">
        <v>1761</v>
      </c>
      <c r="J1" s="225" t="s">
        <v>1762</v>
      </c>
      <c r="K1" s="61"/>
      <c r="L1" s="6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row>
    <row r="2" spans="1:92">
      <c r="A2" s="67" t="str">
        <f>'Data Sheet'!$C$25</f>
        <v xml:space="preserve">Niagara Mohawk Power Corporation </v>
      </c>
      <c r="B2" s="76"/>
      <c r="C2" s="73" t="s">
        <v>5119</v>
      </c>
      <c r="D2" s="73" t="s">
        <v>3240</v>
      </c>
      <c r="E2" s="78"/>
      <c r="F2" s="67" t="str">
        <f>'Data Sheet'!$C$25</f>
        <v xml:space="preserve">Niagara Mohawk Power Corporation </v>
      </c>
      <c r="G2" s="12"/>
      <c r="H2" s="73" t="s">
        <v>5119</v>
      </c>
      <c r="I2" s="73" t="s">
        <v>3240</v>
      </c>
      <c r="J2" s="93"/>
      <c r="K2" s="12"/>
      <c r="L2" s="68"/>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row>
    <row r="3" spans="1:92" ht="15" customHeight="1">
      <c r="A3" s="69"/>
      <c r="B3" s="113"/>
      <c r="C3" s="81" t="s">
        <v>2924</v>
      </c>
      <c r="D3" s="3061" t="str">
        <f>'Data Sheet'!$C$40</f>
        <v>May 9, 2016</v>
      </c>
      <c r="E3" s="106" t="str">
        <f>'Data Sheet'!$C$38</f>
        <v>December 31, 2015</v>
      </c>
      <c r="F3" s="69"/>
      <c r="G3" s="72" t="s">
        <v>1748</v>
      </c>
      <c r="H3" s="81" t="s">
        <v>2924</v>
      </c>
      <c r="I3" s="3061" t="str">
        <f>'Data Sheet'!$C$40</f>
        <v>May 9, 2016</v>
      </c>
      <c r="J3" s="12" t="str">
        <f>'Data Sheet'!$C$38</f>
        <v>December 31, 2015</v>
      </c>
      <c r="K3" s="72"/>
      <c r="L3" s="71"/>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row>
    <row r="4" spans="1:92" ht="15" customHeight="1">
      <c r="A4" s="226" t="s">
        <v>3232</v>
      </c>
      <c r="B4" s="227"/>
      <c r="C4" s="227"/>
      <c r="D4" s="227"/>
      <c r="E4" s="228"/>
      <c r="F4" s="226" t="s">
        <v>3233</v>
      </c>
      <c r="G4" s="227"/>
      <c r="H4" s="227"/>
      <c r="I4" s="227"/>
      <c r="J4" s="227"/>
      <c r="K4" s="227"/>
      <c r="L4" s="228"/>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row>
    <row r="5" spans="1:92">
      <c r="A5" s="67"/>
      <c r="B5" s="12"/>
      <c r="C5" s="12"/>
      <c r="D5" s="12"/>
      <c r="E5" s="68"/>
      <c r="F5" s="67"/>
      <c r="G5" s="12"/>
      <c r="H5" s="12"/>
      <c r="I5" s="12"/>
      <c r="J5" s="12"/>
      <c r="K5" s="12"/>
      <c r="L5" s="68"/>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row>
    <row r="6" spans="1:92">
      <c r="A6" s="683" t="s">
        <v>121</v>
      </c>
      <c r="B6" s="12"/>
      <c r="C6" s="12" t="s">
        <v>129</v>
      </c>
      <c r="D6" s="12"/>
      <c r="E6" s="68"/>
      <c r="F6" s="683" t="s">
        <v>130</v>
      </c>
      <c r="G6" s="12"/>
      <c r="H6" s="12"/>
      <c r="I6" s="394" t="s">
        <v>3234</v>
      </c>
      <c r="J6" s="12"/>
      <c r="K6" s="12"/>
      <c r="L6" s="68"/>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row>
    <row r="7" spans="1:92">
      <c r="A7" s="683" t="s">
        <v>3235</v>
      </c>
      <c r="B7" s="12"/>
      <c r="C7" s="12" t="s">
        <v>3236</v>
      </c>
      <c r="D7" s="12"/>
      <c r="E7" s="68"/>
      <c r="F7" s="683" t="s">
        <v>3237</v>
      </c>
      <c r="G7" s="12"/>
      <c r="H7" s="12"/>
      <c r="I7" s="394" t="s">
        <v>3238</v>
      </c>
      <c r="J7" s="12"/>
      <c r="K7" s="12"/>
      <c r="L7" s="68"/>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row>
    <row r="8" spans="1:92">
      <c r="A8" s="683" t="s">
        <v>3239</v>
      </c>
      <c r="B8" s="12"/>
      <c r="C8" s="12" t="s">
        <v>128</v>
      </c>
      <c r="D8" s="12"/>
      <c r="E8" s="68"/>
      <c r="F8" s="683" t="s">
        <v>131</v>
      </c>
      <c r="G8" s="12"/>
      <c r="H8" s="12"/>
      <c r="I8" s="394" t="s">
        <v>136</v>
      </c>
      <c r="J8" s="12"/>
      <c r="K8" s="12"/>
      <c r="L8" s="68"/>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row>
    <row r="9" spans="1:92">
      <c r="A9" s="683" t="s">
        <v>1313</v>
      </c>
      <c r="B9" s="12"/>
      <c r="C9" s="12" t="s">
        <v>1314</v>
      </c>
      <c r="D9" s="12"/>
      <c r="E9" s="68"/>
      <c r="F9" s="683" t="s">
        <v>1315</v>
      </c>
      <c r="G9" s="12"/>
      <c r="H9" s="12"/>
      <c r="I9" s="394" t="s">
        <v>1316</v>
      </c>
      <c r="J9" s="12"/>
      <c r="K9" s="12"/>
      <c r="L9" s="68"/>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row>
    <row r="10" spans="1:92">
      <c r="A10" s="683" t="s">
        <v>122</v>
      </c>
      <c r="B10" s="12"/>
      <c r="C10" s="12" t="s">
        <v>1317</v>
      </c>
      <c r="D10" s="12"/>
      <c r="E10" s="68"/>
      <c r="F10" s="683" t="s">
        <v>1318</v>
      </c>
      <c r="G10" s="12"/>
      <c r="H10" s="12"/>
      <c r="I10" s="394" t="s">
        <v>208</v>
      </c>
      <c r="J10" s="12"/>
      <c r="K10" s="12"/>
      <c r="L10" s="68"/>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row>
    <row r="11" spans="1:92">
      <c r="A11" s="683" t="s">
        <v>209</v>
      </c>
      <c r="B11" s="12"/>
      <c r="C11" s="12" t="s">
        <v>127</v>
      </c>
      <c r="D11" s="12"/>
      <c r="E11" s="68"/>
      <c r="F11" s="683" t="s">
        <v>210</v>
      </c>
      <c r="G11" s="12"/>
      <c r="H11" s="12"/>
      <c r="I11" s="394" t="s">
        <v>192</v>
      </c>
      <c r="J11" s="12"/>
      <c r="K11" s="12"/>
      <c r="L11" s="68"/>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row>
    <row r="12" spans="1:92">
      <c r="A12" s="683" t="s">
        <v>123</v>
      </c>
      <c r="B12" s="12"/>
      <c r="C12" s="12" t="s">
        <v>193</v>
      </c>
      <c r="D12" s="12"/>
      <c r="E12" s="68"/>
      <c r="F12" s="683" t="s">
        <v>132</v>
      </c>
      <c r="G12" s="12"/>
      <c r="H12" s="12"/>
      <c r="I12" s="394" t="s">
        <v>135</v>
      </c>
      <c r="J12" s="12"/>
      <c r="K12" s="12"/>
      <c r="L12" s="68"/>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row>
    <row r="13" spans="1:92">
      <c r="A13" s="683" t="s">
        <v>2755</v>
      </c>
      <c r="B13" s="12"/>
      <c r="C13" s="12" t="s">
        <v>2756</v>
      </c>
      <c r="D13" s="12"/>
      <c r="E13" s="68"/>
      <c r="F13" s="683" t="s">
        <v>2757</v>
      </c>
      <c r="G13" s="12"/>
      <c r="H13" s="12"/>
      <c r="I13" s="394" t="s">
        <v>2758</v>
      </c>
      <c r="J13" s="12"/>
      <c r="K13" s="12"/>
      <c r="L13" s="68"/>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row>
    <row r="14" spans="1:92">
      <c r="A14" s="683" t="s">
        <v>2759</v>
      </c>
      <c r="B14" s="12"/>
      <c r="C14" s="12" t="s">
        <v>2760</v>
      </c>
      <c r="D14" s="12"/>
      <c r="E14" s="68"/>
      <c r="F14" s="683" t="s">
        <v>3241</v>
      </c>
      <c r="G14" s="12"/>
      <c r="H14" s="12"/>
      <c r="I14" s="394" t="s">
        <v>3242</v>
      </c>
      <c r="J14" s="12"/>
      <c r="K14" s="12"/>
      <c r="L14" s="68"/>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row>
    <row r="15" spans="1:92">
      <c r="A15" s="683" t="s">
        <v>124</v>
      </c>
      <c r="B15" s="12"/>
      <c r="C15" s="12" t="s">
        <v>3243</v>
      </c>
      <c r="D15" s="12"/>
      <c r="E15" s="68"/>
      <c r="F15" s="683" t="s">
        <v>3244</v>
      </c>
      <c r="G15" s="12"/>
      <c r="H15" s="12"/>
      <c r="I15" s="394" t="s">
        <v>3245</v>
      </c>
      <c r="J15" s="12"/>
      <c r="K15" s="12"/>
      <c r="L15" s="68"/>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row>
    <row r="16" spans="1:92">
      <c r="A16" s="683" t="s">
        <v>3246</v>
      </c>
      <c r="B16" s="12"/>
      <c r="C16" s="12" t="s">
        <v>126</v>
      </c>
      <c r="D16" s="12"/>
      <c r="E16" s="68"/>
      <c r="F16" s="683" t="s">
        <v>3247</v>
      </c>
      <c r="G16" s="12"/>
      <c r="H16" s="12"/>
      <c r="I16" s="394" t="s">
        <v>3248</v>
      </c>
      <c r="J16" s="12"/>
      <c r="K16" s="12"/>
      <c r="L16" s="68"/>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row>
    <row r="17" spans="1:92">
      <c r="A17" s="683" t="s">
        <v>3249</v>
      </c>
      <c r="B17" s="12"/>
      <c r="C17" s="12" t="s">
        <v>3250</v>
      </c>
      <c r="D17" s="12"/>
      <c r="E17" s="68"/>
      <c r="F17" s="683" t="s">
        <v>3251</v>
      </c>
      <c r="G17" s="12"/>
      <c r="H17" s="12"/>
      <c r="I17" s="394" t="s">
        <v>3252</v>
      </c>
      <c r="J17" s="12"/>
      <c r="K17" s="12"/>
      <c r="L17" s="68"/>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row>
    <row r="18" spans="1:92">
      <c r="A18" s="683" t="s">
        <v>3253</v>
      </c>
      <c r="B18" s="12"/>
      <c r="C18" s="12" t="s">
        <v>3254</v>
      </c>
      <c r="D18" s="12"/>
      <c r="E18" s="68"/>
      <c r="F18" s="683" t="s">
        <v>3255</v>
      </c>
      <c r="G18" s="12"/>
      <c r="H18" s="12"/>
      <c r="I18" s="394" t="s">
        <v>134</v>
      </c>
      <c r="J18" s="12"/>
      <c r="K18" s="12"/>
      <c r="L18" s="68"/>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row>
    <row r="19" spans="1:92">
      <c r="A19" s="683" t="s">
        <v>125</v>
      </c>
      <c r="B19" s="12"/>
      <c r="C19" s="12" t="s">
        <v>3256</v>
      </c>
      <c r="D19" s="12"/>
      <c r="E19" s="68"/>
      <c r="F19" s="683" t="s">
        <v>133</v>
      </c>
      <c r="G19" s="12"/>
      <c r="H19" s="12"/>
      <c r="I19" s="394" t="s">
        <v>3257</v>
      </c>
      <c r="J19" s="12"/>
      <c r="K19" s="12"/>
      <c r="L19" s="68"/>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row>
    <row r="20" spans="1:92">
      <c r="A20" s="683" t="s">
        <v>2835</v>
      </c>
      <c r="B20" s="12"/>
      <c r="C20" s="12" t="s">
        <v>2836</v>
      </c>
      <c r="D20" s="12"/>
      <c r="E20" s="68"/>
      <c r="F20" s="67"/>
      <c r="G20" s="12"/>
      <c r="H20" s="12"/>
      <c r="I20" s="12"/>
      <c r="J20" s="12"/>
      <c r="K20" s="12"/>
      <c r="L20" s="68"/>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row>
    <row r="21" spans="1:92">
      <c r="A21" s="683" t="s">
        <v>2837</v>
      </c>
      <c r="B21" s="12"/>
      <c r="C21" s="12" t="s">
        <v>2838</v>
      </c>
      <c r="D21" s="12"/>
      <c r="E21" s="68"/>
      <c r="F21" s="67"/>
      <c r="G21" s="12"/>
      <c r="H21" s="12"/>
      <c r="I21" s="12"/>
      <c r="J21" s="12"/>
      <c r="K21" s="12"/>
      <c r="L21" s="68"/>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row>
    <row r="22" spans="1:92">
      <c r="A22" s="67"/>
      <c r="B22" s="12"/>
      <c r="C22" s="12"/>
      <c r="D22" s="12"/>
      <c r="E22" s="68"/>
      <c r="F22" s="67"/>
      <c r="G22" s="12"/>
      <c r="H22" s="12"/>
      <c r="I22" s="12"/>
      <c r="J22" s="12"/>
      <c r="K22" s="12"/>
      <c r="L22" s="68"/>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row>
    <row r="23" spans="1:92">
      <c r="A23" s="362" t="s">
        <v>1748</v>
      </c>
      <c r="B23" s="84" t="s">
        <v>1748</v>
      </c>
      <c r="C23" s="77"/>
      <c r="D23" s="77"/>
      <c r="E23" s="80"/>
      <c r="F23" s="362" t="s">
        <v>1748</v>
      </c>
      <c r="G23" s="77"/>
      <c r="H23" s="227" t="s">
        <v>2839</v>
      </c>
      <c r="I23" s="365"/>
      <c r="J23" s="535" t="s">
        <v>2840</v>
      </c>
      <c r="K23" s="77"/>
      <c r="L23" s="91"/>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row>
    <row r="24" spans="1:92">
      <c r="A24" s="75" t="s">
        <v>1748</v>
      </c>
      <c r="B24" s="12" t="s">
        <v>2841</v>
      </c>
      <c r="C24" s="76"/>
      <c r="D24" s="288" t="s">
        <v>2842</v>
      </c>
      <c r="E24" s="78" t="s">
        <v>2843</v>
      </c>
      <c r="F24" s="273" t="s">
        <v>2844</v>
      </c>
      <c r="G24" s="288" t="s">
        <v>1110</v>
      </c>
      <c r="H24" s="76"/>
      <c r="I24" s="77"/>
      <c r="J24" s="288" t="s">
        <v>2845</v>
      </c>
      <c r="K24" s="288" t="s">
        <v>2846</v>
      </c>
      <c r="L24" s="78"/>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row>
    <row r="25" spans="1:92">
      <c r="A25" s="273" t="s">
        <v>1688</v>
      </c>
      <c r="B25" s="12" t="s">
        <v>2847</v>
      </c>
      <c r="C25" s="76"/>
      <c r="D25" s="288" t="s">
        <v>2996</v>
      </c>
      <c r="E25" s="78" t="s">
        <v>2848</v>
      </c>
      <c r="F25" s="273" t="s">
        <v>2849</v>
      </c>
      <c r="G25" s="288" t="s">
        <v>3005</v>
      </c>
      <c r="H25" s="288" t="s">
        <v>2850</v>
      </c>
      <c r="I25" s="288" t="s">
        <v>2851</v>
      </c>
      <c r="J25" s="288" t="s">
        <v>2852</v>
      </c>
      <c r="K25" s="288" t="s">
        <v>1796</v>
      </c>
      <c r="L25" s="233" t="s">
        <v>1688</v>
      </c>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row>
    <row r="26" spans="1:92">
      <c r="A26" s="273" t="s">
        <v>1691</v>
      </c>
      <c r="B26" s="12"/>
      <c r="C26" s="76"/>
      <c r="D26" s="288" t="s">
        <v>2853</v>
      </c>
      <c r="E26" s="78" t="s">
        <v>2854</v>
      </c>
      <c r="F26" s="75"/>
      <c r="G26" s="76"/>
      <c r="H26" s="76"/>
      <c r="I26" s="76"/>
      <c r="J26" s="288" t="s">
        <v>2855</v>
      </c>
      <c r="K26" s="76"/>
      <c r="L26" s="233" t="s">
        <v>1691</v>
      </c>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row>
    <row r="27" spans="1:92">
      <c r="A27" s="75"/>
      <c r="B27" s="12"/>
      <c r="C27" s="76"/>
      <c r="D27" s="76"/>
      <c r="E27" s="78"/>
      <c r="F27" s="75"/>
      <c r="G27" s="76"/>
      <c r="H27" s="76"/>
      <c r="I27" s="76"/>
      <c r="J27" s="288" t="s">
        <v>2856</v>
      </c>
      <c r="K27" s="76"/>
      <c r="L27" s="78"/>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row>
    <row r="28" spans="1:92">
      <c r="A28" s="75"/>
      <c r="B28" s="12"/>
      <c r="C28" s="76"/>
      <c r="D28" s="76"/>
      <c r="E28" s="78"/>
      <c r="F28" s="75"/>
      <c r="G28" s="76"/>
      <c r="H28" s="76"/>
      <c r="I28" s="76"/>
      <c r="J28" s="288" t="s">
        <v>2857</v>
      </c>
      <c r="K28" s="76"/>
      <c r="L28" s="78"/>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row>
    <row r="29" spans="1:92">
      <c r="A29" s="75"/>
      <c r="B29" s="287" t="s">
        <v>2858</v>
      </c>
      <c r="C29" s="113"/>
      <c r="D29" s="287" t="s">
        <v>2953</v>
      </c>
      <c r="E29" s="233" t="s">
        <v>2954</v>
      </c>
      <c r="F29" s="273" t="s">
        <v>2955</v>
      </c>
      <c r="G29" s="287" t="s">
        <v>2303</v>
      </c>
      <c r="H29" s="639" t="s">
        <v>2304</v>
      </c>
      <c r="I29" s="287" t="s">
        <v>2305</v>
      </c>
      <c r="J29" s="639" t="s">
        <v>2306</v>
      </c>
      <c r="K29" s="287" t="s">
        <v>2307</v>
      </c>
      <c r="L29" s="106"/>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row>
    <row r="30" spans="1:92">
      <c r="A30" s="332" t="s">
        <v>1696</v>
      </c>
      <c r="B30" s="366" t="s">
        <v>2859</v>
      </c>
      <c r="C30" s="77"/>
      <c r="D30" s="77"/>
      <c r="E30" s="80"/>
      <c r="F30" s="362"/>
      <c r="G30" s="77"/>
      <c r="H30" s="77"/>
      <c r="I30" s="77"/>
      <c r="J30" s="84"/>
      <c r="K30" s="79"/>
      <c r="L30" s="327" t="s">
        <v>1696</v>
      </c>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row>
    <row r="31" spans="1:92">
      <c r="A31" s="273" t="s">
        <v>1697</v>
      </c>
      <c r="B31" s="12"/>
      <c r="C31" s="76"/>
      <c r="D31" s="367"/>
      <c r="E31" s="68"/>
      <c r="F31" s="75"/>
      <c r="G31" s="76"/>
      <c r="H31" s="76"/>
      <c r="I31" s="367"/>
      <c r="J31" s="367"/>
      <c r="K31" s="73"/>
      <c r="L31" s="233" t="s">
        <v>1697</v>
      </c>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row>
    <row r="32" spans="1:92">
      <c r="A32" s="273" t="s">
        <v>1698</v>
      </c>
      <c r="B32" s="12" t="s">
        <v>5160</v>
      </c>
      <c r="C32" s="76"/>
      <c r="D32" s="350">
        <v>750000000</v>
      </c>
      <c r="E32" s="308">
        <v>3805177</v>
      </c>
      <c r="F32" s="2927">
        <v>40026</v>
      </c>
      <c r="G32" s="2928">
        <v>43692</v>
      </c>
      <c r="H32" s="2928">
        <v>40026</v>
      </c>
      <c r="I32" s="2928">
        <v>43692</v>
      </c>
      <c r="J32" s="350">
        <v>750000000</v>
      </c>
      <c r="K32" s="314">
        <v>36607500</v>
      </c>
      <c r="L32" s="233" t="s">
        <v>1698</v>
      </c>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row>
    <row r="33" spans="1:92">
      <c r="A33" s="273" t="s">
        <v>1699</v>
      </c>
      <c r="B33" s="12" t="s">
        <v>5161</v>
      </c>
      <c r="C33" s="76"/>
      <c r="D33" s="350">
        <v>75000000</v>
      </c>
      <c r="E33" s="308">
        <v>4253106</v>
      </c>
      <c r="F33" s="2927">
        <v>36100</v>
      </c>
      <c r="G33" s="2928">
        <v>45962</v>
      </c>
      <c r="H33" s="2928">
        <v>36100</v>
      </c>
      <c r="I33" s="2928">
        <v>45962</v>
      </c>
      <c r="J33" s="350"/>
      <c r="K33" s="314">
        <v>1920521</v>
      </c>
      <c r="L33" s="233" t="s">
        <v>1699</v>
      </c>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row>
    <row r="34" spans="1:92">
      <c r="A34" s="273" t="s">
        <v>1700</v>
      </c>
      <c r="B34" s="12" t="s">
        <v>5162</v>
      </c>
      <c r="C34" s="76"/>
      <c r="D34" s="350">
        <v>115705000</v>
      </c>
      <c r="E34" s="308">
        <v>4505193</v>
      </c>
      <c r="F34" s="2927">
        <v>34516</v>
      </c>
      <c r="G34" s="2928">
        <v>47300</v>
      </c>
      <c r="H34" s="2928">
        <v>34516</v>
      </c>
      <c r="I34" s="2928">
        <v>47300</v>
      </c>
      <c r="J34" s="350">
        <v>115705000</v>
      </c>
      <c r="K34" s="314">
        <v>593939</v>
      </c>
      <c r="L34" s="233" t="s">
        <v>1700</v>
      </c>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row>
    <row r="35" spans="1:92">
      <c r="A35" s="273" t="s">
        <v>1701</v>
      </c>
      <c r="B35" s="12" t="s">
        <v>5163</v>
      </c>
      <c r="C35" s="76"/>
      <c r="D35" s="350">
        <v>400000000</v>
      </c>
      <c r="E35" s="308">
        <v>3184768</v>
      </c>
      <c r="F35" s="2927">
        <v>41241</v>
      </c>
      <c r="G35" s="2928">
        <v>52198</v>
      </c>
      <c r="H35" s="2928">
        <v>41241</v>
      </c>
      <c r="I35" s="2928">
        <v>52198</v>
      </c>
      <c r="J35" s="350">
        <v>400000000</v>
      </c>
      <c r="K35" s="314">
        <v>16476000</v>
      </c>
      <c r="L35" s="233" t="s">
        <v>1701</v>
      </c>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row>
    <row r="36" spans="1:92">
      <c r="A36" s="273" t="s">
        <v>1702</v>
      </c>
      <c r="B36" s="12" t="s">
        <v>5164</v>
      </c>
      <c r="C36" s="76"/>
      <c r="D36" s="350">
        <v>300000000</v>
      </c>
      <c r="E36" s="308">
        <v>1338576</v>
      </c>
      <c r="F36" s="2927">
        <v>41241</v>
      </c>
      <c r="G36" s="2928">
        <v>44893</v>
      </c>
      <c r="H36" s="2928">
        <v>41241</v>
      </c>
      <c r="I36" s="2928">
        <v>44893</v>
      </c>
      <c r="J36" s="350">
        <v>300000000</v>
      </c>
      <c r="K36" s="314">
        <v>8163000</v>
      </c>
      <c r="L36" s="233" t="s">
        <v>1702</v>
      </c>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row>
    <row r="37" spans="1:92">
      <c r="A37" s="273" t="s">
        <v>1703</v>
      </c>
      <c r="B37" s="12" t="s">
        <v>5165</v>
      </c>
      <c r="C37" s="76"/>
      <c r="D37" s="350">
        <v>500000000</v>
      </c>
      <c r="E37" s="308">
        <v>3060582</v>
      </c>
      <c r="F37" s="2927">
        <v>41913</v>
      </c>
      <c r="G37" s="2928">
        <v>45566</v>
      </c>
      <c r="H37" s="2928">
        <v>41913</v>
      </c>
      <c r="I37" s="2928">
        <v>45566</v>
      </c>
      <c r="J37" s="350">
        <v>500000000</v>
      </c>
      <c r="K37" s="314">
        <v>17540000</v>
      </c>
      <c r="L37" s="233" t="s">
        <v>1703</v>
      </c>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row>
    <row r="38" spans="1:92">
      <c r="A38" s="273" t="s">
        <v>1704</v>
      </c>
      <c r="B38" s="12" t="s">
        <v>5166</v>
      </c>
      <c r="C38" s="76"/>
      <c r="D38" s="350">
        <v>400000000</v>
      </c>
      <c r="E38" s="308">
        <v>2060582</v>
      </c>
      <c r="F38" s="2927">
        <v>41913</v>
      </c>
      <c r="G38" s="2928">
        <v>49218</v>
      </c>
      <c r="H38" s="2928">
        <v>41913</v>
      </c>
      <c r="I38" s="2928">
        <v>49218</v>
      </c>
      <c r="J38" s="350">
        <v>400000000</v>
      </c>
      <c r="K38" s="314">
        <v>17112000</v>
      </c>
      <c r="L38" s="233" t="s">
        <v>1704</v>
      </c>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row>
    <row r="39" spans="1:92">
      <c r="A39" s="273" t="s">
        <v>1705</v>
      </c>
      <c r="B39" s="12"/>
      <c r="C39" s="76"/>
      <c r="D39" s="350"/>
      <c r="E39" s="308"/>
      <c r="F39" s="75"/>
      <c r="G39" s="76"/>
      <c r="H39" s="76"/>
      <c r="I39" s="76"/>
      <c r="J39" s="350"/>
      <c r="K39" s="314"/>
      <c r="L39" s="233" t="s">
        <v>1705</v>
      </c>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row>
    <row r="40" spans="1:92">
      <c r="A40" s="273" t="s">
        <v>1706</v>
      </c>
      <c r="B40" s="12"/>
      <c r="C40" s="76"/>
      <c r="D40" s="350"/>
      <c r="E40" s="308"/>
      <c r="F40" s="75"/>
      <c r="G40" s="76"/>
      <c r="H40" s="76"/>
      <c r="I40" s="76"/>
      <c r="J40" s="350"/>
      <c r="K40" s="314"/>
      <c r="L40" s="233" t="s">
        <v>1706</v>
      </c>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row>
    <row r="41" spans="1:92">
      <c r="A41" s="273" t="s">
        <v>1707</v>
      </c>
      <c r="B41" s="12"/>
      <c r="C41" s="76"/>
      <c r="D41" s="350"/>
      <c r="E41" s="308"/>
      <c r="F41" s="75"/>
      <c r="G41" s="76"/>
      <c r="H41" s="76"/>
      <c r="I41" s="76"/>
      <c r="J41" s="350"/>
      <c r="K41" s="314"/>
      <c r="L41" s="233" t="s">
        <v>1707</v>
      </c>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row>
    <row r="42" spans="1:92">
      <c r="A42" s="273" t="s">
        <v>1708</v>
      </c>
      <c r="B42" s="12"/>
      <c r="C42" s="76"/>
      <c r="D42" s="350"/>
      <c r="E42" s="308"/>
      <c r="F42" s="75"/>
      <c r="G42" s="76"/>
      <c r="H42" s="76"/>
      <c r="I42" s="76"/>
      <c r="J42" s="350"/>
      <c r="K42" s="314"/>
      <c r="L42" s="233" t="s">
        <v>1708</v>
      </c>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row>
    <row r="43" spans="1:92">
      <c r="A43" s="273" t="s">
        <v>1709</v>
      </c>
      <c r="B43" s="12"/>
      <c r="C43" s="76"/>
      <c r="D43" s="350"/>
      <c r="E43" s="308"/>
      <c r="F43" s="75"/>
      <c r="G43" s="76"/>
      <c r="H43" s="76"/>
      <c r="I43" s="76"/>
      <c r="J43" s="350"/>
      <c r="K43" s="314"/>
      <c r="L43" s="233" t="s">
        <v>1709</v>
      </c>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row>
    <row r="44" spans="1:92">
      <c r="A44" s="273" t="s">
        <v>1710</v>
      </c>
      <c r="B44" s="12"/>
      <c r="C44" s="76"/>
      <c r="D44" s="350"/>
      <c r="E44" s="308"/>
      <c r="F44" s="75"/>
      <c r="G44" s="76"/>
      <c r="H44" s="76"/>
      <c r="I44" s="76"/>
      <c r="J44" s="350"/>
      <c r="K44" s="314"/>
      <c r="L44" s="233" t="s">
        <v>1710</v>
      </c>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row>
    <row r="45" spans="1:92">
      <c r="A45" s="273" t="s">
        <v>1711</v>
      </c>
      <c r="B45" s="12"/>
      <c r="C45" s="76"/>
      <c r="D45" s="350"/>
      <c r="E45" s="308"/>
      <c r="F45" s="75"/>
      <c r="G45" s="76"/>
      <c r="H45" s="76"/>
      <c r="I45" s="76"/>
      <c r="J45" s="350"/>
      <c r="K45" s="314"/>
      <c r="L45" s="233" t="s">
        <v>1711</v>
      </c>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row>
    <row r="46" spans="1:92">
      <c r="A46" s="273" t="s">
        <v>1712</v>
      </c>
      <c r="B46" s="12"/>
      <c r="C46" s="76"/>
      <c r="D46" s="350"/>
      <c r="E46" s="308"/>
      <c r="F46" s="75"/>
      <c r="G46" s="76"/>
      <c r="H46" s="76"/>
      <c r="I46" s="76"/>
      <c r="J46" s="350"/>
      <c r="K46" s="314"/>
      <c r="L46" s="233" t="s">
        <v>1712</v>
      </c>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row>
    <row r="47" spans="1:92">
      <c r="A47" s="273" t="s">
        <v>1713</v>
      </c>
      <c r="B47" s="12"/>
      <c r="C47" s="76"/>
      <c r="D47" s="350"/>
      <c r="E47" s="308"/>
      <c r="F47" s="75"/>
      <c r="G47" s="76"/>
      <c r="H47" s="76"/>
      <c r="I47" s="76"/>
      <c r="J47" s="350"/>
      <c r="K47" s="314"/>
      <c r="L47" s="233" t="s">
        <v>1713</v>
      </c>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row>
    <row r="48" spans="1:92">
      <c r="A48" s="273" t="s">
        <v>1714</v>
      </c>
      <c r="B48" s="12"/>
      <c r="C48" s="76"/>
      <c r="D48" s="350"/>
      <c r="E48" s="308"/>
      <c r="F48" s="75"/>
      <c r="G48" s="76"/>
      <c r="H48" s="76"/>
      <c r="I48" s="76"/>
      <c r="J48" s="350"/>
      <c r="K48" s="314"/>
      <c r="L48" s="233" t="s">
        <v>1714</v>
      </c>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row>
    <row r="49" spans="1:92">
      <c r="A49" s="273" t="s">
        <v>1715</v>
      </c>
      <c r="B49" s="287" t="s">
        <v>1153</v>
      </c>
      <c r="C49" s="76"/>
      <c r="D49" s="245">
        <f>SUM(D31:D48)</f>
        <v>2540705000</v>
      </c>
      <c r="E49" s="243">
        <f>SUM(E31:E48)</f>
        <v>22207984</v>
      </c>
      <c r="F49" s="75"/>
      <c r="G49" s="76"/>
      <c r="H49" s="76"/>
      <c r="I49" s="76"/>
      <c r="J49" s="245">
        <f>SUM(J31:J48)</f>
        <v>2465705000</v>
      </c>
      <c r="K49" s="245">
        <f>SUM(K31:K48)</f>
        <v>98412960</v>
      </c>
      <c r="L49" s="233" t="s">
        <v>1715</v>
      </c>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row>
    <row r="50" spans="1:92">
      <c r="A50" s="273" t="s">
        <v>587</v>
      </c>
      <c r="B50" s="12"/>
      <c r="C50" s="76"/>
      <c r="D50" s="76"/>
      <c r="E50" s="68"/>
      <c r="F50" s="75"/>
      <c r="G50" s="76"/>
      <c r="H50" s="76"/>
      <c r="I50" s="76"/>
      <c r="J50" s="76"/>
      <c r="K50" s="73"/>
      <c r="L50" s="233" t="s">
        <v>587</v>
      </c>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row>
    <row r="51" spans="1:92">
      <c r="A51" s="273" t="s">
        <v>588</v>
      </c>
      <c r="B51" s="289" t="s">
        <v>2860</v>
      </c>
      <c r="C51" s="76"/>
      <c r="D51" s="76"/>
      <c r="E51" s="68"/>
      <c r="F51" s="75"/>
      <c r="G51" s="76"/>
      <c r="H51" s="76"/>
      <c r="I51" s="76"/>
      <c r="J51" s="76"/>
      <c r="K51" s="73"/>
      <c r="L51" s="233" t="s">
        <v>588</v>
      </c>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row>
    <row r="52" spans="1:92">
      <c r="A52" s="273" t="s">
        <v>589</v>
      </c>
      <c r="B52" s="12"/>
      <c r="C52" s="76"/>
      <c r="D52" s="367"/>
      <c r="E52" s="313"/>
      <c r="F52" s="75"/>
      <c r="G52" s="76"/>
      <c r="H52" s="76"/>
      <c r="I52" s="76"/>
      <c r="J52" s="367"/>
      <c r="K52" s="312"/>
      <c r="L52" s="233" t="s">
        <v>589</v>
      </c>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row>
    <row r="53" spans="1:92">
      <c r="A53" s="273" t="s">
        <v>590</v>
      </c>
      <c r="B53" s="12"/>
      <c r="C53" s="76"/>
      <c r="D53" s="350"/>
      <c r="E53" s="308"/>
      <c r="F53" s="75"/>
      <c r="G53" s="76"/>
      <c r="H53" s="76"/>
      <c r="I53" s="76"/>
      <c r="J53" s="350"/>
      <c r="K53" s="314"/>
      <c r="L53" s="233" t="s">
        <v>590</v>
      </c>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row>
    <row r="54" spans="1:92">
      <c r="A54" s="273" t="s">
        <v>591</v>
      </c>
      <c r="B54" s="12"/>
      <c r="C54" s="76"/>
      <c r="D54" s="350"/>
      <c r="E54" s="308"/>
      <c r="F54" s="75"/>
      <c r="G54" s="76"/>
      <c r="H54" s="76"/>
      <c r="I54" s="76"/>
      <c r="J54" s="350"/>
      <c r="K54" s="314"/>
      <c r="L54" s="233" t="s">
        <v>591</v>
      </c>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row>
    <row r="55" spans="1:92">
      <c r="A55" s="273" t="s">
        <v>592</v>
      </c>
      <c r="B55" s="12"/>
      <c r="C55" s="76"/>
      <c r="D55" s="350"/>
      <c r="E55" s="308"/>
      <c r="F55" s="75"/>
      <c r="G55" s="76"/>
      <c r="H55" s="76"/>
      <c r="I55" s="76"/>
      <c r="J55" s="350"/>
      <c r="K55" s="314"/>
      <c r="L55" s="233" t="s">
        <v>592</v>
      </c>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row>
    <row r="56" spans="1:92">
      <c r="A56" s="273" t="s">
        <v>593</v>
      </c>
      <c r="B56" s="12"/>
      <c r="C56" s="76"/>
      <c r="D56" s="350"/>
      <c r="E56" s="308"/>
      <c r="F56" s="75"/>
      <c r="G56" s="76"/>
      <c r="H56" s="76"/>
      <c r="I56" s="76"/>
      <c r="J56" s="350"/>
      <c r="K56" s="314"/>
      <c r="L56" s="233" t="s">
        <v>593</v>
      </c>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row>
    <row r="57" spans="1:92">
      <c r="A57" s="273" t="s">
        <v>2328</v>
      </c>
      <c r="B57" s="287" t="s">
        <v>1153</v>
      </c>
      <c r="C57" s="76"/>
      <c r="D57" s="245">
        <f>SUM(D52:D56)</f>
        <v>0</v>
      </c>
      <c r="E57" s="243">
        <f>SUM(E52:E56)</f>
        <v>0</v>
      </c>
      <c r="F57" s="75"/>
      <c r="G57" s="76"/>
      <c r="H57" s="76"/>
      <c r="I57" s="76"/>
      <c r="J57" s="245">
        <f>SUM(J52:J56)</f>
        <v>0</v>
      </c>
      <c r="K57" s="245">
        <f>SUM(K52:K56)</f>
        <v>0</v>
      </c>
      <c r="L57" s="233" t="s">
        <v>2328</v>
      </c>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row>
    <row r="58" spans="1:92">
      <c r="A58" s="273" t="s">
        <v>2329</v>
      </c>
      <c r="B58" s="12"/>
      <c r="C58" s="76"/>
      <c r="D58" s="76"/>
      <c r="E58" s="68"/>
      <c r="F58" s="75"/>
      <c r="G58" s="76"/>
      <c r="H58" s="76"/>
      <c r="I58" s="76"/>
      <c r="J58" s="76"/>
      <c r="K58" s="73"/>
      <c r="L58" s="233" t="s">
        <v>2329</v>
      </c>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row>
    <row r="59" spans="1:92">
      <c r="A59" s="273" t="s">
        <v>2330</v>
      </c>
      <c r="B59" s="289"/>
      <c r="C59" s="76"/>
      <c r="D59" s="76"/>
      <c r="E59" s="68"/>
      <c r="F59" s="75"/>
      <c r="G59" s="76"/>
      <c r="H59" s="76"/>
      <c r="I59" s="76"/>
      <c r="J59" s="76"/>
      <c r="K59" s="73"/>
      <c r="L59" s="233" t="s">
        <v>2330</v>
      </c>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row>
    <row r="60" spans="1:92">
      <c r="A60" s="273" t="s">
        <v>2331</v>
      </c>
      <c r="B60" s="289" t="s">
        <v>1152</v>
      </c>
      <c r="C60" s="76"/>
      <c r="D60" s="350"/>
      <c r="E60" s="308"/>
      <c r="F60" s="75"/>
      <c r="G60" s="76"/>
      <c r="H60" s="76"/>
      <c r="I60" s="76"/>
      <c r="J60" s="350"/>
      <c r="K60" s="314"/>
      <c r="L60" s="233" t="s">
        <v>2331</v>
      </c>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row>
    <row r="61" spans="1:92">
      <c r="A61" s="273" t="s">
        <v>2332</v>
      </c>
      <c r="B61" s="12" t="s">
        <v>3265</v>
      </c>
      <c r="C61" s="113"/>
      <c r="D61" s="350">
        <f>D127</f>
        <v>413760000</v>
      </c>
      <c r="E61" s="308">
        <f>E127</f>
        <v>18690608</v>
      </c>
      <c r="F61" s="75"/>
      <c r="G61" s="76"/>
      <c r="H61" s="76"/>
      <c r="I61" s="76"/>
      <c r="J61" s="350">
        <f>J127</f>
        <v>313760000</v>
      </c>
      <c r="K61" s="314">
        <f>K127</f>
        <v>1629877</v>
      </c>
      <c r="L61" s="233" t="s">
        <v>2332</v>
      </c>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row>
    <row r="62" spans="1:92" ht="15.75" thickBot="1">
      <c r="A62" s="281" t="s">
        <v>2333</v>
      </c>
      <c r="B62" s="270" t="s">
        <v>169</v>
      </c>
      <c r="C62" s="108"/>
      <c r="D62" s="269">
        <f>D49+D57+D60+D61</f>
        <v>2954465000</v>
      </c>
      <c r="E62" s="267">
        <f>E49+E57+E60+E61</f>
        <v>40898592</v>
      </c>
      <c r="F62" s="368"/>
      <c r="G62" s="330"/>
      <c r="H62" s="330"/>
      <c r="I62" s="369"/>
      <c r="J62" s="269">
        <f>J49+J57+J60+J61</f>
        <v>2779465000</v>
      </c>
      <c r="K62" s="252">
        <f>K49+K57+K60+K61</f>
        <v>100042837</v>
      </c>
      <c r="L62" s="253" t="s">
        <v>2333</v>
      </c>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row>
    <row r="63" spans="1:9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row>
    <row r="64" spans="1:92">
      <c r="A64" s="12" t="s">
        <v>3266</v>
      </c>
      <c r="B64" s="12"/>
      <c r="C64" s="12"/>
      <c r="D64" s="12"/>
      <c r="E64" s="12"/>
      <c r="F64" s="12" t="str">
        <f>A64</f>
        <v xml:space="preserve"> FERC FORM NO.1 (ED. 12-96) NYPSC Modified-96</v>
      </c>
      <c r="G64" s="12"/>
      <c r="H64" s="12"/>
      <c r="I64" s="12"/>
      <c r="J64" s="12"/>
      <c r="K64" s="12"/>
      <c r="L64" s="272" t="s">
        <v>3267</v>
      </c>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row>
    <row r="65" spans="1:92">
      <c r="A65" s="64" t="s">
        <v>3268</v>
      </c>
      <c r="B65" s="64"/>
      <c r="C65" s="64"/>
      <c r="D65" s="64"/>
      <c r="E65" s="64"/>
      <c r="F65" s="64" t="s">
        <v>3269</v>
      </c>
      <c r="G65" s="64"/>
      <c r="H65" s="64"/>
      <c r="I65" s="64"/>
      <c r="J65" s="64"/>
      <c r="K65" s="64"/>
      <c r="L65" s="64"/>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row>
    <row r="66" spans="1:9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row>
    <row r="67" spans="1:9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row>
    <row r="68" spans="1:9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row>
    <row r="69" spans="1:9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row>
    <row r="70" spans="1:9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row>
    <row r="71" spans="1:9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row>
    <row r="72" spans="1:92" ht="15.75" thickBot="1">
      <c r="A72" s="12" t="str">
        <f>'Data Sheet'!$C$25</f>
        <v xml:space="preserve">Niagara Mohawk Power Corporation </v>
      </c>
      <c r="B72" s="12"/>
      <c r="C72" s="12"/>
      <c r="D72" s="682" t="str">
        <f>'Data Sheet'!$C$40</f>
        <v>May 9, 2016</v>
      </c>
      <c r="E72" s="12" t="str">
        <f>'Data Sheet'!$C$38</f>
        <v>December 31, 2015</v>
      </c>
      <c r="F72" s="12" t="str">
        <f>'Data Sheet'!$C$25</f>
        <v xml:space="preserve">Niagara Mohawk Power Corporation </v>
      </c>
      <c r="G72" s="12"/>
      <c r="H72" s="12"/>
      <c r="I72" s="682" t="str">
        <f>'Data Sheet'!$C$40</f>
        <v>May 9, 2016</v>
      </c>
      <c r="J72" s="12" t="str">
        <f>'Data Sheet'!$C$38</f>
        <v>December 31, 2015</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row>
    <row r="73" spans="1:92">
      <c r="A73" s="371"/>
      <c r="B73" s="372"/>
      <c r="C73" s="372"/>
      <c r="D73" s="372"/>
      <c r="E73" s="373"/>
      <c r="F73" s="371"/>
      <c r="G73" s="372"/>
      <c r="H73" s="372"/>
      <c r="I73" s="372"/>
      <c r="J73" s="372"/>
      <c r="K73" s="372"/>
      <c r="L73" s="373"/>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row>
    <row r="74" spans="1:92">
      <c r="A74" s="306" t="s">
        <v>3232</v>
      </c>
      <c r="B74" s="64"/>
      <c r="C74" s="64"/>
      <c r="D74" s="64"/>
      <c r="E74" s="65"/>
      <c r="F74" s="306" t="str">
        <f>F4</f>
        <v>LONG-TERM DEBT (Accounts 221, 222, 223, and 224) (Continued)</v>
      </c>
      <c r="G74" s="64"/>
      <c r="H74" s="64"/>
      <c r="I74" s="64"/>
      <c r="J74" s="64"/>
      <c r="K74" s="64"/>
      <c r="L74" s="65"/>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row>
    <row r="75" spans="1:92">
      <c r="A75" s="67"/>
      <c r="B75" s="12"/>
      <c r="C75" s="12"/>
      <c r="D75" s="12"/>
      <c r="E75" s="374" t="s">
        <v>1748</v>
      </c>
      <c r="F75" s="67"/>
      <c r="G75" s="12"/>
      <c r="H75" s="12"/>
      <c r="I75" s="12"/>
      <c r="J75" s="12"/>
      <c r="K75" s="12"/>
      <c r="L75" s="68"/>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row>
    <row r="76" spans="1:92">
      <c r="A76" s="362" t="s">
        <v>1748</v>
      </c>
      <c r="B76" s="84" t="s">
        <v>1748</v>
      </c>
      <c r="C76" s="77"/>
      <c r="D76" s="77"/>
      <c r="E76" s="80"/>
      <c r="F76" s="362" t="s">
        <v>1748</v>
      </c>
      <c r="G76" s="77"/>
      <c r="H76" s="227" t="s">
        <v>2839</v>
      </c>
      <c r="I76" s="365"/>
      <c r="J76" s="535" t="s">
        <v>2840</v>
      </c>
      <c r="K76" s="77"/>
      <c r="L76" s="91"/>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row>
    <row r="77" spans="1:92">
      <c r="A77" s="75" t="s">
        <v>1748</v>
      </c>
      <c r="B77" s="12" t="s">
        <v>2841</v>
      </c>
      <c r="C77" s="76"/>
      <c r="D77" s="288" t="s">
        <v>2842</v>
      </c>
      <c r="E77" s="78" t="s">
        <v>2843</v>
      </c>
      <c r="F77" s="273" t="s">
        <v>2844</v>
      </c>
      <c r="G77" s="288" t="s">
        <v>1110</v>
      </c>
      <c r="H77" s="76"/>
      <c r="I77" s="77"/>
      <c r="J77" s="288" t="s">
        <v>2845</v>
      </c>
      <c r="K77" s="288" t="s">
        <v>2846</v>
      </c>
      <c r="L77" s="78"/>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row>
    <row r="78" spans="1:92">
      <c r="A78" s="273" t="s">
        <v>1688</v>
      </c>
      <c r="B78" s="12" t="s">
        <v>2847</v>
      </c>
      <c r="C78" s="76"/>
      <c r="D78" s="288" t="s">
        <v>2996</v>
      </c>
      <c r="E78" s="78" t="s">
        <v>2848</v>
      </c>
      <c r="F78" s="273" t="s">
        <v>2849</v>
      </c>
      <c r="G78" s="288" t="s">
        <v>3005</v>
      </c>
      <c r="H78" s="288" t="s">
        <v>2850</v>
      </c>
      <c r="I78" s="288" t="s">
        <v>2851</v>
      </c>
      <c r="J78" s="288" t="s">
        <v>2852</v>
      </c>
      <c r="K78" s="288" t="s">
        <v>1796</v>
      </c>
      <c r="L78" s="233" t="s">
        <v>1688</v>
      </c>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row>
    <row r="79" spans="1:92">
      <c r="A79" s="273" t="s">
        <v>1691</v>
      </c>
      <c r="B79" s="12"/>
      <c r="C79" s="76"/>
      <c r="D79" s="288" t="s">
        <v>2853</v>
      </c>
      <c r="E79" s="78" t="s">
        <v>2854</v>
      </c>
      <c r="F79" s="75"/>
      <c r="G79" s="76"/>
      <c r="H79" s="76"/>
      <c r="I79" s="76"/>
      <c r="J79" s="288" t="s">
        <v>2855</v>
      </c>
      <c r="K79" s="76"/>
      <c r="L79" s="233" t="s">
        <v>1691</v>
      </c>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row>
    <row r="80" spans="1:92">
      <c r="A80" s="75"/>
      <c r="B80" s="12"/>
      <c r="C80" s="76"/>
      <c r="D80" s="76"/>
      <c r="E80" s="78"/>
      <c r="F80" s="75"/>
      <c r="G80" s="76"/>
      <c r="H80" s="76"/>
      <c r="I80" s="76"/>
      <c r="J80" s="288" t="s">
        <v>2856</v>
      </c>
      <c r="K80" s="76"/>
      <c r="L80" s="78"/>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row>
    <row r="81" spans="1:92">
      <c r="A81" s="75"/>
      <c r="B81" s="12"/>
      <c r="C81" s="76"/>
      <c r="D81" s="76"/>
      <c r="E81" s="78"/>
      <c r="F81" s="75"/>
      <c r="G81" s="76"/>
      <c r="H81" s="76"/>
      <c r="I81" s="76"/>
      <c r="J81" s="288" t="s">
        <v>2857</v>
      </c>
      <c r="K81" s="76"/>
      <c r="L81" s="78"/>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row>
    <row r="82" spans="1:92">
      <c r="A82" s="75"/>
      <c r="B82" s="287" t="s">
        <v>2858</v>
      </c>
      <c r="C82" s="113"/>
      <c r="D82" s="287" t="s">
        <v>2953</v>
      </c>
      <c r="E82" s="233" t="s">
        <v>2954</v>
      </c>
      <c r="F82" s="273" t="s">
        <v>2955</v>
      </c>
      <c r="G82" s="287" t="s">
        <v>2303</v>
      </c>
      <c r="H82" s="639" t="s">
        <v>2304</v>
      </c>
      <c r="I82" s="287" t="s">
        <v>2305</v>
      </c>
      <c r="J82" s="639" t="s">
        <v>2306</v>
      </c>
      <c r="K82" s="287" t="s">
        <v>2307</v>
      </c>
      <c r="L82" s="106"/>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row>
    <row r="83" spans="1:92">
      <c r="A83" s="332" t="s">
        <v>1696</v>
      </c>
      <c r="B83" s="366" t="s">
        <v>3265</v>
      </c>
      <c r="C83" s="77"/>
      <c r="D83" s="2930"/>
      <c r="E83" s="80"/>
      <c r="F83" s="362"/>
      <c r="G83" s="77"/>
      <c r="H83" s="77"/>
      <c r="I83" s="77"/>
      <c r="J83" s="2929"/>
      <c r="K83" s="79"/>
      <c r="L83" s="656" t="s">
        <v>1696</v>
      </c>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row>
    <row r="84" spans="1:92">
      <c r="A84" s="273" t="s">
        <v>1697</v>
      </c>
      <c r="B84" s="12" t="s">
        <v>5167</v>
      </c>
      <c r="C84" s="76"/>
      <c r="D84" s="367"/>
      <c r="E84" s="68"/>
      <c r="F84" s="75"/>
      <c r="G84" s="76"/>
      <c r="H84" s="76"/>
      <c r="I84" s="367"/>
      <c r="J84" s="367"/>
      <c r="K84" s="312"/>
      <c r="L84" s="375" t="s">
        <v>1697</v>
      </c>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row>
    <row r="85" spans="1:92">
      <c r="A85" s="273" t="s">
        <v>1698</v>
      </c>
      <c r="B85" s="12" t="s">
        <v>5168</v>
      </c>
      <c r="C85" s="76"/>
      <c r="D85" s="350">
        <v>100000000</v>
      </c>
      <c r="E85" s="308">
        <v>1725340</v>
      </c>
      <c r="F85" s="75">
        <v>31229</v>
      </c>
      <c r="G85" s="76">
        <v>42186</v>
      </c>
      <c r="H85" s="76">
        <v>31229</v>
      </c>
      <c r="I85" s="76">
        <v>42186</v>
      </c>
      <c r="J85" s="350"/>
      <c r="K85" s="314">
        <v>80089</v>
      </c>
      <c r="L85" s="375" t="s">
        <v>1698</v>
      </c>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row>
    <row r="86" spans="1:92">
      <c r="A86" s="273" t="s">
        <v>1699</v>
      </c>
      <c r="B86" s="12" t="s">
        <v>5169</v>
      </c>
      <c r="C86" s="76"/>
      <c r="D86" s="350">
        <v>69800000</v>
      </c>
      <c r="E86" s="308">
        <v>646808</v>
      </c>
      <c r="F86" s="75">
        <v>32478</v>
      </c>
      <c r="G86" s="76">
        <v>45261</v>
      </c>
      <c r="H86" s="76">
        <v>32478</v>
      </c>
      <c r="I86" s="76">
        <v>45261</v>
      </c>
      <c r="J86" s="350">
        <v>69800000</v>
      </c>
      <c r="K86" s="314">
        <v>358163</v>
      </c>
      <c r="L86" s="375" t="s">
        <v>1699</v>
      </c>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row>
    <row r="87" spans="1:92">
      <c r="A87" s="273" t="s">
        <v>1700</v>
      </c>
      <c r="B87" s="12" t="s">
        <v>5170</v>
      </c>
      <c r="C87" s="76"/>
      <c r="D87" s="350">
        <v>75000000</v>
      </c>
      <c r="E87" s="308">
        <v>12131987</v>
      </c>
      <c r="F87" s="75">
        <v>31382</v>
      </c>
      <c r="G87" s="76">
        <v>45992</v>
      </c>
      <c r="H87" s="76">
        <v>31382</v>
      </c>
      <c r="I87" s="350">
        <v>45992</v>
      </c>
      <c r="J87" s="350">
        <v>75000000</v>
      </c>
      <c r="K87" s="314">
        <v>375662</v>
      </c>
      <c r="L87" s="375" t="s">
        <v>1700</v>
      </c>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row>
    <row r="88" spans="1:92">
      <c r="A88" s="273" t="s">
        <v>1701</v>
      </c>
      <c r="B88" s="12" t="s">
        <v>5171</v>
      </c>
      <c r="C88" s="76"/>
      <c r="D88" s="350">
        <v>50000000</v>
      </c>
      <c r="E88" s="308">
        <v>603701</v>
      </c>
      <c r="F88" s="75">
        <v>31747</v>
      </c>
      <c r="G88" s="76">
        <v>46357</v>
      </c>
      <c r="H88" s="76">
        <v>31747</v>
      </c>
      <c r="I88" s="76">
        <v>46357</v>
      </c>
      <c r="J88" s="350">
        <v>50000000</v>
      </c>
      <c r="K88" s="314">
        <v>242510</v>
      </c>
      <c r="L88" s="375" t="s">
        <v>1701</v>
      </c>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row>
    <row r="89" spans="1:92">
      <c r="A89" s="273" t="s">
        <v>1702</v>
      </c>
      <c r="B89" s="12" t="s">
        <v>5172</v>
      </c>
      <c r="C89" s="76"/>
      <c r="D89" s="350">
        <v>25760000</v>
      </c>
      <c r="E89" s="308">
        <v>2357271</v>
      </c>
      <c r="F89" s="75">
        <v>31837</v>
      </c>
      <c r="G89" s="76">
        <v>46447</v>
      </c>
      <c r="H89" s="76">
        <v>31837</v>
      </c>
      <c r="I89" s="76">
        <v>46447</v>
      </c>
      <c r="J89" s="350">
        <v>25760000</v>
      </c>
      <c r="K89" s="314">
        <v>122803</v>
      </c>
      <c r="L89" s="375" t="s">
        <v>1702</v>
      </c>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row>
    <row r="90" spans="1:92">
      <c r="A90" s="273" t="s">
        <v>1703</v>
      </c>
      <c r="B90" s="12" t="s">
        <v>5173</v>
      </c>
      <c r="C90" s="76"/>
      <c r="D90" s="350">
        <v>93200000</v>
      </c>
      <c r="E90" s="308">
        <v>1225501</v>
      </c>
      <c r="F90" s="75">
        <v>31959</v>
      </c>
      <c r="G90" s="76">
        <v>46569</v>
      </c>
      <c r="H90" s="76">
        <v>31959</v>
      </c>
      <c r="I90" s="76">
        <v>46569</v>
      </c>
      <c r="J90" s="350">
        <v>93200000</v>
      </c>
      <c r="K90" s="308">
        <v>450650</v>
      </c>
      <c r="L90" s="375" t="s">
        <v>1703</v>
      </c>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row>
    <row r="91" spans="1:92">
      <c r="A91" s="273" t="s">
        <v>1704</v>
      </c>
      <c r="B91" s="12"/>
      <c r="C91" s="76"/>
      <c r="D91" s="76"/>
      <c r="E91" s="68"/>
      <c r="F91" s="75"/>
      <c r="G91" s="76"/>
      <c r="H91" s="76"/>
      <c r="I91" s="76"/>
      <c r="J91" s="76"/>
      <c r="K91" s="73"/>
      <c r="L91" s="375" t="s">
        <v>1704</v>
      </c>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row>
    <row r="92" spans="1:92">
      <c r="A92" s="273" t="s">
        <v>1705</v>
      </c>
      <c r="B92" s="289"/>
      <c r="C92" s="76"/>
      <c r="D92" s="76"/>
      <c r="E92" s="68"/>
      <c r="F92" s="75"/>
      <c r="G92" s="76"/>
      <c r="H92" s="76"/>
      <c r="I92" s="76"/>
      <c r="J92" s="76"/>
      <c r="K92" s="73"/>
      <c r="L92" s="375" t="s">
        <v>1705</v>
      </c>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row>
    <row r="93" spans="1:92">
      <c r="A93" s="273" t="s">
        <v>1706</v>
      </c>
      <c r="B93" s="12"/>
      <c r="C93" s="76"/>
      <c r="D93" s="367"/>
      <c r="E93" s="313"/>
      <c r="F93" s="75"/>
      <c r="G93" s="76"/>
      <c r="H93" s="76"/>
      <c r="I93" s="76"/>
      <c r="J93" s="367"/>
      <c r="K93" s="312"/>
      <c r="L93" s="375" t="s">
        <v>1706</v>
      </c>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row>
    <row r="94" spans="1:92">
      <c r="A94" s="273" t="s">
        <v>1707</v>
      </c>
      <c r="B94" s="12"/>
      <c r="C94" s="76"/>
      <c r="D94" s="350"/>
      <c r="E94" s="308"/>
      <c r="F94" s="2927"/>
      <c r="G94" s="2928"/>
      <c r="H94" s="2928"/>
      <c r="I94" s="2928"/>
      <c r="J94" s="350"/>
      <c r="K94" s="314"/>
      <c r="L94" s="375" t="s">
        <v>1707</v>
      </c>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row>
    <row r="95" spans="1:92">
      <c r="A95" s="273" t="s">
        <v>1708</v>
      </c>
      <c r="B95" s="12"/>
      <c r="C95" s="76"/>
      <c r="D95" s="350"/>
      <c r="E95" s="308"/>
      <c r="F95" s="2927"/>
      <c r="G95" s="2928"/>
      <c r="H95" s="2928"/>
      <c r="I95" s="2928"/>
      <c r="J95" s="350"/>
      <c r="K95" s="314"/>
      <c r="L95" s="375" t="s">
        <v>1708</v>
      </c>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row>
    <row r="96" spans="1:92">
      <c r="A96" s="273" t="s">
        <v>1709</v>
      </c>
      <c r="B96" s="12"/>
      <c r="C96" s="76"/>
      <c r="D96" s="350"/>
      <c r="E96" s="308"/>
      <c r="F96" s="2927"/>
      <c r="G96" s="2928"/>
      <c r="H96" s="2928"/>
      <c r="I96" s="2928"/>
      <c r="J96" s="350"/>
      <c r="K96" s="314"/>
      <c r="L96" s="375" t="s">
        <v>1709</v>
      </c>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row>
    <row r="97" spans="1:92">
      <c r="A97" s="273" t="s">
        <v>1710</v>
      </c>
      <c r="B97" s="12"/>
      <c r="C97" s="76"/>
      <c r="D97" s="350"/>
      <c r="E97" s="308"/>
      <c r="F97" s="2927"/>
      <c r="G97" s="2928"/>
      <c r="H97" s="2928"/>
      <c r="I97" s="2928"/>
      <c r="J97" s="350"/>
      <c r="K97" s="314"/>
      <c r="L97" s="375" t="s">
        <v>1710</v>
      </c>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row>
    <row r="98" spans="1:92">
      <c r="A98" s="273" t="s">
        <v>1711</v>
      </c>
      <c r="B98" s="12"/>
      <c r="C98" s="76"/>
      <c r="D98" s="350"/>
      <c r="E98" s="308"/>
      <c r="F98" s="2927"/>
      <c r="G98" s="2928"/>
      <c r="H98" s="2928"/>
      <c r="I98" s="2928"/>
      <c r="J98" s="350"/>
      <c r="K98" s="314"/>
      <c r="L98" s="375" t="s">
        <v>1711</v>
      </c>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row>
    <row r="99" spans="1:92">
      <c r="A99" s="273" t="s">
        <v>1712</v>
      </c>
      <c r="B99" s="12"/>
      <c r="C99" s="76"/>
      <c r="D99" s="350"/>
      <c r="E99" s="308"/>
      <c r="F99" s="2927"/>
      <c r="G99" s="2928"/>
      <c r="H99" s="2928"/>
      <c r="I99" s="2928"/>
      <c r="J99" s="350"/>
      <c r="K99" s="314"/>
      <c r="L99" s="375" t="s">
        <v>1712</v>
      </c>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row>
    <row r="100" spans="1:92">
      <c r="A100" s="273" t="s">
        <v>1713</v>
      </c>
      <c r="B100" s="12"/>
      <c r="C100" s="76"/>
      <c r="D100" s="350"/>
      <c r="E100" s="308"/>
      <c r="F100" s="75"/>
      <c r="G100" s="76"/>
      <c r="H100" s="76"/>
      <c r="I100" s="76"/>
      <c r="J100" s="350"/>
      <c r="K100" s="314"/>
      <c r="L100" s="375" t="s">
        <v>1713</v>
      </c>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row>
    <row r="101" spans="1:92">
      <c r="A101" s="273" t="s">
        <v>1714</v>
      </c>
      <c r="B101" s="12"/>
      <c r="C101" s="76"/>
      <c r="D101" s="350"/>
      <c r="E101" s="308"/>
      <c r="F101" s="75"/>
      <c r="G101" s="76"/>
      <c r="H101" s="76"/>
      <c r="I101" s="76"/>
      <c r="J101" s="350"/>
      <c r="K101" s="314"/>
      <c r="L101" s="375" t="s">
        <v>1714</v>
      </c>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row>
    <row r="102" spans="1:92">
      <c r="A102" s="273" t="s">
        <v>1715</v>
      </c>
      <c r="B102" s="12"/>
      <c r="C102" s="76"/>
      <c r="D102" s="350"/>
      <c r="E102" s="308"/>
      <c r="F102" s="75"/>
      <c r="G102" s="76"/>
      <c r="H102" s="76"/>
      <c r="I102" s="76"/>
      <c r="J102" s="350"/>
      <c r="K102" s="314"/>
      <c r="L102" s="375" t="s">
        <v>1715</v>
      </c>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row>
    <row r="103" spans="1:92">
      <c r="A103" s="273" t="s">
        <v>587</v>
      </c>
      <c r="B103" s="12"/>
      <c r="C103" s="76"/>
      <c r="D103" s="350"/>
      <c r="E103" s="308"/>
      <c r="F103" s="75"/>
      <c r="G103" s="76"/>
      <c r="H103" s="76"/>
      <c r="I103" s="76"/>
      <c r="J103" s="350"/>
      <c r="K103" s="314"/>
      <c r="L103" s="375" t="s">
        <v>587</v>
      </c>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row>
    <row r="104" spans="1:92">
      <c r="A104" s="273" t="s">
        <v>588</v>
      </c>
      <c r="B104" s="12"/>
      <c r="C104" s="76"/>
      <c r="D104" s="350"/>
      <c r="E104" s="308"/>
      <c r="F104" s="75"/>
      <c r="G104" s="76"/>
      <c r="H104" s="76"/>
      <c r="I104" s="76"/>
      <c r="J104" s="350"/>
      <c r="K104" s="314"/>
      <c r="L104" s="375" t="s">
        <v>588</v>
      </c>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row>
    <row r="105" spans="1:92">
      <c r="A105" s="273" t="s">
        <v>589</v>
      </c>
      <c r="B105" s="12"/>
      <c r="C105" s="76"/>
      <c r="D105" s="350"/>
      <c r="E105" s="308"/>
      <c r="F105" s="75"/>
      <c r="G105" s="76"/>
      <c r="H105" s="76"/>
      <c r="I105" s="76"/>
      <c r="J105" s="350"/>
      <c r="K105" s="314"/>
      <c r="L105" s="375" t="s">
        <v>589</v>
      </c>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row>
    <row r="106" spans="1:92">
      <c r="A106" s="273" t="s">
        <v>590</v>
      </c>
      <c r="B106" s="12"/>
      <c r="C106" s="76"/>
      <c r="D106" s="350"/>
      <c r="E106" s="308"/>
      <c r="F106" s="75"/>
      <c r="G106" s="76"/>
      <c r="H106" s="76"/>
      <c r="I106" s="76"/>
      <c r="J106" s="350"/>
      <c r="K106" s="314"/>
      <c r="L106" s="375" t="s">
        <v>590</v>
      </c>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row>
    <row r="107" spans="1:92">
      <c r="A107" s="273" t="s">
        <v>591</v>
      </c>
      <c r="B107" s="12"/>
      <c r="C107" s="76"/>
      <c r="D107" s="350"/>
      <c r="E107" s="308"/>
      <c r="F107" s="75"/>
      <c r="G107" s="76"/>
      <c r="H107" s="76"/>
      <c r="I107" s="76"/>
      <c r="J107" s="350"/>
      <c r="K107" s="314"/>
      <c r="L107" s="375" t="s">
        <v>591</v>
      </c>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row>
    <row r="108" spans="1:92">
      <c r="A108" s="273" t="s">
        <v>592</v>
      </c>
      <c r="B108" s="12"/>
      <c r="C108" s="76"/>
      <c r="D108" s="350"/>
      <c r="E108" s="308"/>
      <c r="F108" s="75"/>
      <c r="G108" s="76"/>
      <c r="H108" s="76"/>
      <c r="I108" s="76"/>
      <c r="J108" s="350"/>
      <c r="K108" s="314"/>
      <c r="L108" s="375" t="s">
        <v>592</v>
      </c>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row>
    <row r="109" spans="1:92">
      <c r="A109" s="273" t="s">
        <v>593</v>
      </c>
      <c r="B109" s="12"/>
      <c r="C109" s="76"/>
      <c r="D109" s="350"/>
      <c r="E109" s="308"/>
      <c r="F109" s="75"/>
      <c r="G109" s="76"/>
      <c r="H109" s="76"/>
      <c r="I109" s="76"/>
      <c r="J109" s="350"/>
      <c r="K109" s="314"/>
      <c r="L109" s="375" t="s">
        <v>593</v>
      </c>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row>
    <row r="110" spans="1:92">
      <c r="A110" s="273" t="s">
        <v>2328</v>
      </c>
      <c r="B110" s="12"/>
      <c r="C110" s="76"/>
      <c r="D110" s="350"/>
      <c r="E110" s="308"/>
      <c r="F110" s="75"/>
      <c r="G110" s="76"/>
      <c r="H110" s="76"/>
      <c r="I110" s="76"/>
      <c r="J110" s="350"/>
      <c r="K110" s="314"/>
      <c r="L110" s="375" t="s">
        <v>2328</v>
      </c>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row>
    <row r="111" spans="1:92">
      <c r="A111" s="273" t="s">
        <v>2329</v>
      </c>
      <c r="B111" s="12"/>
      <c r="C111" s="76"/>
      <c r="D111" s="350"/>
      <c r="E111" s="308"/>
      <c r="F111" s="75"/>
      <c r="G111" s="76"/>
      <c r="H111" s="76"/>
      <c r="I111" s="76"/>
      <c r="J111" s="350"/>
      <c r="K111" s="314"/>
      <c r="L111" s="375" t="s">
        <v>2329</v>
      </c>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row>
    <row r="112" spans="1:92">
      <c r="A112" s="273" t="s">
        <v>2330</v>
      </c>
      <c r="B112" s="12"/>
      <c r="C112" s="76"/>
      <c r="D112" s="350"/>
      <c r="E112" s="308"/>
      <c r="F112" s="75"/>
      <c r="G112" s="76"/>
      <c r="H112" s="76"/>
      <c r="I112" s="76"/>
      <c r="J112" s="350"/>
      <c r="K112" s="314"/>
      <c r="L112" s="375" t="s">
        <v>2330</v>
      </c>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row>
    <row r="113" spans="1:92">
      <c r="A113" s="273" t="s">
        <v>2331</v>
      </c>
      <c r="B113" s="12"/>
      <c r="C113" s="76"/>
      <c r="D113" s="350"/>
      <c r="E113" s="308"/>
      <c r="F113" s="75"/>
      <c r="G113" s="76"/>
      <c r="H113" s="76"/>
      <c r="I113" s="76"/>
      <c r="J113" s="350"/>
      <c r="K113" s="314"/>
      <c r="L113" s="375" t="s">
        <v>2331</v>
      </c>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row>
    <row r="114" spans="1:92">
      <c r="A114" s="273" t="s">
        <v>2332</v>
      </c>
      <c r="B114" s="12"/>
      <c r="C114" s="76"/>
      <c r="D114" s="350"/>
      <c r="E114" s="308"/>
      <c r="F114" s="75"/>
      <c r="G114" s="76"/>
      <c r="H114" s="76"/>
      <c r="I114" s="76"/>
      <c r="J114" s="350"/>
      <c r="K114" s="314"/>
      <c r="L114" s="375" t="s">
        <v>2332</v>
      </c>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row>
    <row r="115" spans="1:92">
      <c r="A115" s="273">
        <v>33</v>
      </c>
      <c r="B115" s="12"/>
      <c r="C115" s="76"/>
      <c r="D115" s="350"/>
      <c r="E115" s="308"/>
      <c r="F115" s="75"/>
      <c r="G115" s="76"/>
      <c r="H115" s="76"/>
      <c r="I115" s="76"/>
      <c r="J115" s="350"/>
      <c r="K115" s="314"/>
      <c r="L115" s="375">
        <v>33</v>
      </c>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row>
    <row r="116" spans="1:92">
      <c r="A116" s="273">
        <v>34</v>
      </c>
      <c r="B116" s="12"/>
      <c r="C116" s="76"/>
      <c r="D116" s="350"/>
      <c r="E116" s="308"/>
      <c r="F116" s="75"/>
      <c r="G116" s="76"/>
      <c r="H116" s="76"/>
      <c r="I116" s="76"/>
      <c r="J116" s="350"/>
      <c r="K116" s="314"/>
      <c r="L116" s="375">
        <v>34</v>
      </c>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row>
    <row r="117" spans="1:92">
      <c r="A117" s="273">
        <v>35</v>
      </c>
      <c r="B117" s="12"/>
      <c r="C117" s="76"/>
      <c r="D117" s="350"/>
      <c r="E117" s="308"/>
      <c r="F117" s="75"/>
      <c r="G117" s="76"/>
      <c r="H117" s="76"/>
      <c r="I117" s="76"/>
      <c r="J117" s="350"/>
      <c r="K117" s="314"/>
      <c r="L117" s="375">
        <v>35</v>
      </c>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row>
    <row r="118" spans="1:92">
      <c r="A118" s="273">
        <v>36</v>
      </c>
      <c r="B118" s="12"/>
      <c r="C118" s="76"/>
      <c r="D118" s="350"/>
      <c r="E118" s="308"/>
      <c r="F118" s="75"/>
      <c r="G118" s="76"/>
      <c r="H118" s="76"/>
      <c r="I118" s="76"/>
      <c r="J118" s="350"/>
      <c r="K118" s="314"/>
      <c r="L118" s="375">
        <v>36</v>
      </c>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row>
    <row r="119" spans="1:92">
      <c r="A119" s="273">
        <v>37</v>
      </c>
      <c r="B119" s="12"/>
      <c r="C119" s="76"/>
      <c r="D119" s="350"/>
      <c r="E119" s="308"/>
      <c r="F119" s="75"/>
      <c r="G119" s="76"/>
      <c r="H119" s="76"/>
      <c r="I119" s="76"/>
      <c r="J119" s="350"/>
      <c r="K119" s="314"/>
      <c r="L119" s="375">
        <v>37</v>
      </c>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row>
    <row r="120" spans="1:92">
      <c r="A120" s="273">
        <v>38</v>
      </c>
      <c r="B120" s="12"/>
      <c r="C120" s="76"/>
      <c r="D120" s="350"/>
      <c r="E120" s="308"/>
      <c r="F120" s="75"/>
      <c r="G120" s="76"/>
      <c r="H120" s="76"/>
      <c r="I120" s="76"/>
      <c r="J120" s="350"/>
      <c r="K120" s="314"/>
      <c r="L120" s="375">
        <v>38</v>
      </c>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row>
    <row r="121" spans="1:92">
      <c r="A121" s="273">
        <v>39</v>
      </c>
      <c r="B121" s="12"/>
      <c r="C121" s="76"/>
      <c r="D121" s="350"/>
      <c r="E121" s="308"/>
      <c r="F121" s="75"/>
      <c r="G121" s="76"/>
      <c r="H121" s="76"/>
      <c r="I121" s="76"/>
      <c r="J121" s="350"/>
      <c r="K121" s="314"/>
      <c r="L121" s="375">
        <v>39</v>
      </c>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row>
    <row r="122" spans="1:92">
      <c r="A122" s="273">
        <v>40</v>
      </c>
      <c r="B122" s="12"/>
      <c r="C122" s="76"/>
      <c r="D122" s="350"/>
      <c r="E122" s="308"/>
      <c r="F122" s="75"/>
      <c r="G122" s="76"/>
      <c r="H122" s="76"/>
      <c r="I122" s="76"/>
      <c r="J122" s="350"/>
      <c r="K122" s="314"/>
      <c r="L122" s="375">
        <v>40</v>
      </c>
    </row>
    <row r="123" spans="1:92">
      <c r="A123" s="273">
        <v>41</v>
      </c>
      <c r="B123" s="12"/>
      <c r="C123" s="76"/>
      <c r="D123" s="350"/>
      <c r="E123" s="308"/>
      <c r="F123" s="75"/>
      <c r="G123" s="76"/>
      <c r="H123" s="76"/>
      <c r="I123" s="76"/>
      <c r="J123" s="350"/>
      <c r="K123" s="314"/>
      <c r="L123" s="375">
        <v>41</v>
      </c>
    </row>
    <row r="124" spans="1:92">
      <c r="A124" s="273">
        <v>42</v>
      </c>
      <c r="B124" s="12"/>
      <c r="C124" s="76"/>
      <c r="D124" s="350"/>
      <c r="E124" s="308"/>
      <c r="F124" s="75"/>
      <c r="G124" s="76"/>
      <c r="H124" s="76"/>
      <c r="I124" s="76"/>
      <c r="J124" s="350"/>
      <c r="K124" s="314"/>
      <c r="L124" s="375">
        <v>42</v>
      </c>
    </row>
    <row r="125" spans="1:92">
      <c r="A125" s="273">
        <v>43</v>
      </c>
      <c r="B125" s="12"/>
      <c r="C125" s="76"/>
      <c r="D125" s="350"/>
      <c r="E125" s="308"/>
      <c r="F125" s="75"/>
      <c r="G125" s="76"/>
      <c r="H125" s="76"/>
      <c r="I125" s="76"/>
      <c r="J125" s="350"/>
      <c r="K125" s="314"/>
      <c r="L125" s="375">
        <v>43</v>
      </c>
    </row>
    <row r="126" spans="1:92">
      <c r="A126" s="273">
        <v>44</v>
      </c>
      <c r="B126" s="12"/>
      <c r="C126" s="76"/>
      <c r="D126" s="350"/>
      <c r="E126" s="308"/>
      <c r="F126" s="75"/>
      <c r="G126" s="76"/>
      <c r="H126" s="76"/>
      <c r="I126" s="76"/>
      <c r="J126" s="350"/>
      <c r="K126" s="314"/>
      <c r="L126" s="375">
        <v>44</v>
      </c>
    </row>
    <row r="127" spans="1:92">
      <c r="A127" s="273">
        <v>45</v>
      </c>
      <c r="B127" s="287" t="s">
        <v>1153</v>
      </c>
      <c r="C127" s="76"/>
      <c r="D127" s="245">
        <f>SUM(D85:D126)</f>
        <v>413760000</v>
      </c>
      <c r="E127" s="243">
        <f>SUM(E85:E126)</f>
        <v>18690608</v>
      </c>
      <c r="F127" s="75"/>
      <c r="G127" s="76"/>
      <c r="H127" s="76"/>
      <c r="I127" s="76"/>
      <c r="J127" s="245">
        <f>SUM(J86:J126)</f>
        <v>313760000</v>
      </c>
      <c r="K127" s="245">
        <f>SUM(K85:K126)</f>
        <v>1629877</v>
      </c>
      <c r="L127" s="375">
        <v>45</v>
      </c>
    </row>
    <row r="128" spans="1:92">
      <c r="A128" s="273">
        <v>46</v>
      </c>
      <c r="B128" s="12"/>
      <c r="C128" s="76"/>
      <c r="D128" s="76"/>
      <c r="E128" s="68"/>
      <c r="F128" s="75"/>
      <c r="G128" s="76"/>
      <c r="H128" s="76"/>
      <c r="I128" s="76"/>
      <c r="J128" s="76"/>
      <c r="K128" s="73"/>
      <c r="L128" s="375">
        <v>46</v>
      </c>
    </row>
    <row r="129" spans="1:12">
      <c r="A129" s="273">
        <v>47</v>
      </c>
      <c r="B129" s="12"/>
      <c r="C129" s="76"/>
      <c r="D129" s="76"/>
      <c r="E129" s="68"/>
      <c r="F129" s="75"/>
      <c r="G129" s="76"/>
      <c r="H129" s="76"/>
      <c r="I129" s="76"/>
      <c r="J129" s="76"/>
      <c r="K129" s="73"/>
      <c r="L129" s="375">
        <v>47</v>
      </c>
    </row>
    <row r="130" spans="1:12" ht="15.75" thickBot="1">
      <c r="A130" s="281">
        <v>48</v>
      </c>
      <c r="B130" s="108"/>
      <c r="C130" s="108"/>
      <c r="D130" s="305"/>
      <c r="E130" s="285"/>
      <c r="F130" s="368"/>
      <c r="G130" s="330"/>
      <c r="H130" s="330"/>
      <c r="I130" s="369"/>
      <c r="J130" s="305"/>
      <c r="K130" s="305"/>
      <c r="L130" s="376">
        <v>48</v>
      </c>
    </row>
    <row r="131" spans="1:12">
      <c r="A131" s="12" t="str">
        <f>A64</f>
        <v xml:space="preserve"> FERC FORM NO.1 (ED. 12-96) NYPSC Modified-96</v>
      </c>
      <c r="B131" s="12"/>
      <c r="C131" s="12"/>
      <c r="D131" s="12"/>
      <c r="E131" s="12"/>
      <c r="F131" s="12" t="str">
        <f>A64</f>
        <v xml:space="preserve"> FERC FORM NO.1 (ED. 12-96) NYPSC Modified-96</v>
      </c>
      <c r="G131" s="12"/>
      <c r="H131" s="12"/>
      <c r="I131" s="12"/>
      <c r="J131" s="12"/>
      <c r="K131" s="12"/>
      <c r="L131" s="12"/>
    </row>
    <row r="132" spans="1:12">
      <c r="A132" s="64" t="s">
        <v>3270</v>
      </c>
      <c r="B132" s="64"/>
      <c r="C132" s="64"/>
      <c r="D132" s="64"/>
      <c r="E132" s="64"/>
      <c r="F132" s="64" t="s">
        <v>3271</v>
      </c>
      <c r="G132" s="64"/>
      <c r="H132" s="64"/>
      <c r="I132" s="64"/>
      <c r="J132" s="64"/>
      <c r="K132" s="64"/>
      <c r="L132" s="64"/>
    </row>
    <row r="133" spans="1:12" ht="15.75" thickBot="1">
      <c r="A133" s="12" t="str">
        <f>'Data Sheet'!$C$25</f>
        <v xml:space="preserve">Niagara Mohawk Power Corporation </v>
      </c>
      <c r="B133" s="64"/>
      <c r="C133" s="64"/>
      <c r="D133" s="682" t="str">
        <f>'Data Sheet'!$C$40</f>
        <v>May 9, 2016</v>
      </c>
      <c r="E133" s="12" t="str">
        <f>'Data Sheet'!$C$38</f>
        <v>December 31, 2015</v>
      </c>
      <c r="F133" s="12" t="str">
        <f>'Data Sheet'!$C$25</f>
        <v xml:space="preserve">Niagara Mohawk Power Corporation </v>
      </c>
      <c r="G133" s="64"/>
      <c r="H133" s="64"/>
      <c r="I133" s="682" t="str">
        <f>'Data Sheet'!$C$40</f>
        <v>May 9, 2016</v>
      </c>
      <c r="J133" s="12" t="str">
        <f>'Data Sheet'!$C$38</f>
        <v>December 31, 2015</v>
      </c>
      <c r="K133" s="64"/>
      <c r="L133" s="64"/>
    </row>
    <row r="134" spans="1:12">
      <c r="A134" s="371"/>
      <c r="B134" s="372"/>
      <c r="C134" s="372"/>
      <c r="D134" s="372"/>
      <c r="E134" s="373"/>
      <c r="F134" s="371"/>
      <c r="G134" s="372"/>
      <c r="H134" s="372"/>
      <c r="I134" s="372"/>
      <c r="J134" s="372"/>
      <c r="K134" s="372"/>
      <c r="L134" s="373"/>
    </row>
    <row r="135" spans="1:12">
      <c r="A135" s="306" t="s">
        <v>3232</v>
      </c>
      <c r="B135" s="64"/>
      <c r="C135" s="64"/>
      <c r="D135" s="64"/>
      <c r="E135" s="65"/>
      <c r="F135" s="306" t="str">
        <f>F4</f>
        <v>LONG-TERM DEBT (Accounts 221, 222, 223, and 224) (Continued)</v>
      </c>
      <c r="G135" s="64"/>
      <c r="H135" s="64"/>
      <c r="I135" s="64"/>
      <c r="J135" s="64"/>
      <c r="K135" s="64"/>
      <c r="L135" s="65"/>
    </row>
    <row r="136" spans="1:12">
      <c r="A136" s="67"/>
      <c r="B136" s="12"/>
      <c r="C136" s="12"/>
      <c r="D136" s="12"/>
      <c r="E136" s="374" t="s">
        <v>1748</v>
      </c>
      <c r="F136" s="67"/>
      <c r="G136" s="12"/>
      <c r="H136" s="12"/>
      <c r="I136" s="12"/>
      <c r="J136" s="12"/>
      <c r="K136" s="12"/>
      <c r="L136" s="68"/>
    </row>
    <row r="137" spans="1:12">
      <c r="A137" s="362" t="s">
        <v>1748</v>
      </c>
      <c r="B137" s="84" t="s">
        <v>1748</v>
      </c>
      <c r="C137" s="77"/>
      <c r="D137" s="77"/>
      <c r="E137" s="80"/>
      <c r="F137" s="362" t="s">
        <v>1748</v>
      </c>
      <c r="G137" s="77"/>
      <c r="H137" s="227" t="s">
        <v>2839</v>
      </c>
      <c r="I137" s="365"/>
      <c r="J137" s="535" t="s">
        <v>2840</v>
      </c>
      <c r="K137" s="77"/>
      <c r="L137" s="91"/>
    </row>
    <row r="138" spans="1:12">
      <c r="A138" s="75" t="s">
        <v>1748</v>
      </c>
      <c r="B138" s="12" t="s">
        <v>2841</v>
      </c>
      <c r="C138" s="76"/>
      <c r="D138" s="288" t="s">
        <v>2842</v>
      </c>
      <c r="E138" s="78" t="s">
        <v>2843</v>
      </c>
      <c r="F138" s="273" t="s">
        <v>2844</v>
      </c>
      <c r="G138" s="288" t="s">
        <v>1110</v>
      </c>
      <c r="H138" s="76"/>
      <c r="I138" s="77"/>
      <c r="J138" s="288" t="s">
        <v>2845</v>
      </c>
      <c r="K138" s="288" t="s">
        <v>2846</v>
      </c>
      <c r="L138" s="78"/>
    </row>
    <row r="139" spans="1:12">
      <c r="A139" s="273" t="s">
        <v>1688</v>
      </c>
      <c r="B139" s="12" t="s">
        <v>2847</v>
      </c>
      <c r="C139" s="76"/>
      <c r="D139" s="288" t="s">
        <v>2996</v>
      </c>
      <c r="E139" s="78" t="s">
        <v>2848</v>
      </c>
      <c r="F139" s="273" t="s">
        <v>2849</v>
      </c>
      <c r="G139" s="288" t="s">
        <v>3005</v>
      </c>
      <c r="H139" s="288" t="s">
        <v>2850</v>
      </c>
      <c r="I139" s="288" t="s">
        <v>2851</v>
      </c>
      <c r="J139" s="288" t="s">
        <v>2852</v>
      </c>
      <c r="K139" s="288" t="s">
        <v>1796</v>
      </c>
      <c r="L139" s="233" t="s">
        <v>1688</v>
      </c>
    </row>
    <row r="140" spans="1:12">
      <c r="A140" s="273" t="s">
        <v>1691</v>
      </c>
      <c r="B140" s="12"/>
      <c r="C140" s="76"/>
      <c r="D140" s="288" t="s">
        <v>2853</v>
      </c>
      <c r="E140" s="78" t="s">
        <v>2854</v>
      </c>
      <c r="F140" s="75"/>
      <c r="G140" s="76"/>
      <c r="H140" s="76"/>
      <c r="I140" s="76"/>
      <c r="J140" s="288" t="s">
        <v>2855</v>
      </c>
      <c r="K140" s="76"/>
      <c r="L140" s="233" t="s">
        <v>1691</v>
      </c>
    </row>
    <row r="141" spans="1:12">
      <c r="A141" s="75"/>
      <c r="B141" s="12"/>
      <c r="C141" s="76"/>
      <c r="D141" s="76"/>
      <c r="E141" s="78"/>
      <c r="F141" s="75"/>
      <c r="G141" s="76"/>
      <c r="H141" s="76"/>
      <c r="I141" s="76"/>
      <c r="J141" s="288" t="s">
        <v>2856</v>
      </c>
      <c r="K141" s="76"/>
      <c r="L141" s="78"/>
    </row>
    <row r="142" spans="1:12">
      <c r="A142" s="75"/>
      <c r="B142" s="12"/>
      <c r="C142" s="76"/>
      <c r="D142" s="76"/>
      <c r="E142" s="78"/>
      <c r="F142" s="75"/>
      <c r="G142" s="76"/>
      <c r="H142" s="76"/>
      <c r="I142" s="76"/>
      <c r="J142" s="288" t="s">
        <v>2857</v>
      </c>
      <c r="K142" s="76"/>
      <c r="L142" s="78"/>
    </row>
    <row r="143" spans="1:12">
      <c r="A143" s="75"/>
      <c r="B143" s="287" t="s">
        <v>2858</v>
      </c>
      <c r="C143" s="113"/>
      <c r="D143" s="287" t="s">
        <v>2953</v>
      </c>
      <c r="E143" s="233" t="s">
        <v>2954</v>
      </c>
      <c r="F143" s="273" t="s">
        <v>2955</v>
      </c>
      <c r="G143" s="287" t="s">
        <v>2303</v>
      </c>
      <c r="H143" s="639" t="s">
        <v>2304</v>
      </c>
      <c r="I143" s="287" t="s">
        <v>2305</v>
      </c>
      <c r="J143" s="639" t="s">
        <v>2306</v>
      </c>
      <c r="K143" s="287" t="s">
        <v>2307</v>
      </c>
      <c r="L143" s="106"/>
    </row>
    <row r="144" spans="1:12">
      <c r="A144" s="332" t="s">
        <v>1696</v>
      </c>
      <c r="B144" s="366"/>
      <c r="C144" s="77"/>
      <c r="D144" s="377"/>
      <c r="E144" s="378"/>
      <c r="F144" s="379"/>
      <c r="G144" s="377"/>
      <c r="H144" s="377"/>
      <c r="I144" s="377"/>
      <c r="J144" s="380"/>
      <c r="K144" s="381"/>
      <c r="L144" s="656" t="s">
        <v>1696</v>
      </c>
    </row>
    <row r="145" spans="1:12">
      <c r="A145" s="273" t="s">
        <v>1697</v>
      </c>
      <c r="B145" s="12"/>
      <c r="C145" s="76"/>
      <c r="D145" s="367"/>
      <c r="E145" s="68"/>
      <c r="F145" s="75"/>
      <c r="G145" s="76"/>
      <c r="H145" s="76"/>
      <c r="I145" s="367"/>
      <c r="J145" s="367"/>
      <c r="K145" s="312"/>
      <c r="L145" s="375" t="s">
        <v>1697</v>
      </c>
    </row>
    <row r="146" spans="1:12">
      <c r="A146" s="273" t="s">
        <v>1698</v>
      </c>
      <c r="B146" s="12"/>
      <c r="C146" s="76"/>
      <c r="D146" s="350"/>
      <c r="E146" s="308"/>
      <c r="F146" s="75"/>
      <c r="G146" s="76"/>
      <c r="H146" s="76"/>
      <c r="I146" s="76"/>
      <c r="J146" s="350"/>
      <c r="K146" s="314"/>
      <c r="L146" s="375" t="s">
        <v>1698</v>
      </c>
    </row>
    <row r="147" spans="1:12">
      <c r="A147" s="273" t="s">
        <v>1699</v>
      </c>
      <c r="B147" s="12"/>
      <c r="C147" s="76"/>
      <c r="D147" s="350"/>
      <c r="E147" s="308"/>
      <c r="F147" s="75"/>
      <c r="G147" s="76"/>
      <c r="H147" s="76"/>
      <c r="I147" s="76"/>
      <c r="J147" s="350"/>
      <c r="K147" s="314"/>
      <c r="L147" s="375" t="s">
        <v>1699</v>
      </c>
    </row>
    <row r="148" spans="1:12">
      <c r="A148" s="273" t="s">
        <v>1700</v>
      </c>
      <c r="B148" s="12"/>
      <c r="C148" s="76"/>
      <c r="D148" s="350"/>
      <c r="E148" s="308"/>
      <c r="F148" s="75"/>
      <c r="G148" s="76"/>
      <c r="H148" s="76"/>
      <c r="I148" s="350"/>
      <c r="J148" s="350"/>
      <c r="K148" s="314"/>
      <c r="L148" s="375" t="s">
        <v>1700</v>
      </c>
    </row>
    <row r="149" spans="1:12">
      <c r="A149" s="273" t="s">
        <v>1701</v>
      </c>
      <c r="B149" s="12"/>
      <c r="C149" s="76"/>
      <c r="D149" s="350"/>
      <c r="E149" s="308"/>
      <c r="F149" s="75"/>
      <c r="G149" s="76"/>
      <c r="H149" s="76"/>
      <c r="I149" s="76"/>
      <c r="J149" s="350"/>
      <c r="K149" s="314"/>
      <c r="L149" s="375" t="s">
        <v>1701</v>
      </c>
    </row>
    <row r="150" spans="1:12">
      <c r="A150" s="273" t="s">
        <v>1702</v>
      </c>
      <c r="B150" s="12"/>
      <c r="C150" s="76"/>
      <c r="D150" s="350"/>
      <c r="E150" s="308"/>
      <c r="F150" s="75"/>
      <c r="G150" s="76"/>
      <c r="H150" s="76"/>
      <c r="I150" s="76"/>
      <c r="J150" s="350"/>
      <c r="K150" s="314"/>
      <c r="L150" s="375" t="s">
        <v>1702</v>
      </c>
    </row>
    <row r="151" spans="1:12">
      <c r="A151" s="273" t="s">
        <v>1703</v>
      </c>
      <c r="B151" s="287" t="s">
        <v>1153</v>
      </c>
      <c r="C151" s="76"/>
      <c r="D151" s="245">
        <f>SUM(D145:D150)</f>
        <v>0</v>
      </c>
      <c r="E151" s="243">
        <f>SUM(E145:E150)</f>
        <v>0</v>
      </c>
      <c r="F151" s="75"/>
      <c r="G151" s="76"/>
      <c r="H151" s="76"/>
      <c r="I151" s="76"/>
      <c r="J151" s="245">
        <f>SUM(J145:J150)</f>
        <v>0</v>
      </c>
      <c r="K151" s="245">
        <f>SUM(K145:K150)</f>
        <v>0</v>
      </c>
      <c r="L151" s="375" t="s">
        <v>1703</v>
      </c>
    </row>
    <row r="152" spans="1:12">
      <c r="A152" s="273" t="s">
        <v>1704</v>
      </c>
      <c r="B152" s="12"/>
      <c r="C152" s="76"/>
      <c r="D152" s="382"/>
      <c r="E152" s="383"/>
      <c r="F152" s="384"/>
      <c r="G152" s="382"/>
      <c r="H152" s="382"/>
      <c r="I152" s="382"/>
      <c r="J152" s="382"/>
      <c r="K152" s="385"/>
      <c r="L152" s="375" t="s">
        <v>1704</v>
      </c>
    </row>
    <row r="153" spans="1:12">
      <c r="A153" s="273" t="s">
        <v>1705</v>
      </c>
      <c r="B153" s="289"/>
      <c r="C153" s="76"/>
      <c r="D153" s="382"/>
      <c r="E153" s="383"/>
      <c r="F153" s="384"/>
      <c r="G153" s="382"/>
      <c r="H153" s="382"/>
      <c r="I153" s="382"/>
      <c r="J153" s="382"/>
      <c r="K153" s="385"/>
      <c r="L153" s="375" t="s">
        <v>1705</v>
      </c>
    </row>
    <row r="154" spans="1:12">
      <c r="A154" s="273" t="s">
        <v>1706</v>
      </c>
      <c r="B154" s="12"/>
      <c r="C154" s="76"/>
      <c r="D154" s="367"/>
      <c r="E154" s="313"/>
      <c r="F154" s="75"/>
      <c r="G154" s="76"/>
      <c r="H154" s="76"/>
      <c r="I154" s="76"/>
      <c r="J154" s="367"/>
      <c r="K154" s="312"/>
      <c r="L154" s="375" t="s">
        <v>1706</v>
      </c>
    </row>
    <row r="155" spans="1:12">
      <c r="A155" s="273" t="s">
        <v>1707</v>
      </c>
      <c r="B155" s="12"/>
      <c r="C155" s="76"/>
      <c r="D155" s="350"/>
      <c r="E155" s="308"/>
      <c r="F155" s="75"/>
      <c r="G155" s="76"/>
      <c r="H155" s="76"/>
      <c r="I155" s="76"/>
      <c r="J155" s="350"/>
      <c r="K155" s="314"/>
      <c r="L155" s="375" t="s">
        <v>1707</v>
      </c>
    </row>
    <row r="156" spans="1:12">
      <c r="A156" s="273" t="s">
        <v>1708</v>
      </c>
      <c r="B156" s="12"/>
      <c r="C156" s="76"/>
      <c r="D156" s="350"/>
      <c r="E156" s="308"/>
      <c r="F156" s="75"/>
      <c r="G156" s="76"/>
      <c r="H156" s="76"/>
      <c r="I156" s="76"/>
      <c r="J156" s="350"/>
      <c r="K156" s="314"/>
      <c r="L156" s="375" t="s">
        <v>1708</v>
      </c>
    </row>
    <row r="157" spans="1:12">
      <c r="A157" s="273" t="s">
        <v>1709</v>
      </c>
      <c r="B157" s="12"/>
      <c r="C157" s="76"/>
      <c r="D157" s="350"/>
      <c r="E157" s="308"/>
      <c r="F157" s="75"/>
      <c r="G157" s="76"/>
      <c r="H157" s="76"/>
      <c r="I157" s="76"/>
      <c r="J157" s="350"/>
      <c r="K157" s="314"/>
      <c r="L157" s="375" t="s">
        <v>1709</v>
      </c>
    </row>
    <row r="158" spans="1:12">
      <c r="A158" s="273" t="s">
        <v>1710</v>
      </c>
      <c r="B158" s="12"/>
      <c r="C158" s="76"/>
      <c r="D158" s="350"/>
      <c r="E158" s="308"/>
      <c r="F158" s="75"/>
      <c r="G158" s="76"/>
      <c r="H158" s="76"/>
      <c r="I158" s="76"/>
      <c r="J158" s="350"/>
      <c r="K158" s="314"/>
      <c r="L158" s="375" t="s">
        <v>1710</v>
      </c>
    </row>
    <row r="159" spans="1:12">
      <c r="A159" s="273" t="s">
        <v>1711</v>
      </c>
      <c r="B159" s="12"/>
      <c r="C159" s="76"/>
      <c r="D159" s="350"/>
      <c r="E159" s="308"/>
      <c r="F159" s="75"/>
      <c r="G159" s="76"/>
      <c r="H159" s="76"/>
      <c r="I159" s="76"/>
      <c r="J159" s="350"/>
      <c r="K159" s="314"/>
      <c r="L159" s="375" t="s">
        <v>1711</v>
      </c>
    </row>
    <row r="160" spans="1:12">
      <c r="A160" s="273" t="s">
        <v>1712</v>
      </c>
      <c r="B160" s="12"/>
      <c r="C160" s="76"/>
      <c r="D160" s="350"/>
      <c r="E160" s="308"/>
      <c r="F160" s="75"/>
      <c r="G160" s="76"/>
      <c r="H160" s="76"/>
      <c r="I160" s="76"/>
      <c r="J160" s="350"/>
      <c r="K160" s="314"/>
      <c r="L160" s="375" t="s">
        <v>1712</v>
      </c>
    </row>
    <row r="161" spans="1:12">
      <c r="A161" s="273" t="s">
        <v>1713</v>
      </c>
      <c r="B161" s="12"/>
      <c r="C161" s="76"/>
      <c r="D161" s="350"/>
      <c r="E161" s="308"/>
      <c r="F161" s="75"/>
      <c r="G161" s="76"/>
      <c r="H161" s="76"/>
      <c r="I161" s="76"/>
      <c r="J161" s="350"/>
      <c r="K161" s="314"/>
      <c r="L161" s="375" t="s">
        <v>1713</v>
      </c>
    </row>
    <row r="162" spans="1:12">
      <c r="A162" s="273" t="s">
        <v>1714</v>
      </c>
      <c r="B162" s="12"/>
      <c r="C162" s="76"/>
      <c r="D162" s="350"/>
      <c r="E162" s="308"/>
      <c r="F162" s="75"/>
      <c r="G162" s="76"/>
      <c r="H162" s="76"/>
      <c r="I162" s="76"/>
      <c r="J162" s="350"/>
      <c r="K162" s="314"/>
      <c r="L162" s="375" t="s">
        <v>1714</v>
      </c>
    </row>
    <row r="163" spans="1:12">
      <c r="A163" s="273" t="s">
        <v>1715</v>
      </c>
      <c r="B163" s="12"/>
      <c r="C163" s="76"/>
      <c r="D163" s="350"/>
      <c r="E163" s="308"/>
      <c r="F163" s="75"/>
      <c r="G163" s="76"/>
      <c r="H163" s="76"/>
      <c r="I163" s="76"/>
      <c r="J163" s="350"/>
      <c r="K163" s="314"/>
      <c r="L163" s="375" t="s">
        <v>1715</v>
      </c>
    </row>
    <row r="164" spans="1:12">
      <c r="A164" s="273" t="s">
        <v>587</v>
      </c>
      <c r="B164" s="12"/>
      <c r="C164" s="76"/>
      <c r="D164" s="350"/>
      <c r="E164" s="308"/>
      <c r="F164" s="75"/>
      <c r="G164" s="76"/>
      <c r="H164" s="76"/>
      <c r="I164" s="76"/>
      <c r="J164" s="350"/>
      <c r="K164" s="314"/>
      <c r="L164" s="375" t="s">
        <v>587</v>
      </c>
    </row>
    <row r="165" spans="1:12">
      <c r="A165" s="273" t="s">
        <v>588</v>
      </c>
      <c r="B165" s="12"/>
      <c r="C165" s="76"/>
      <c r="D165" s="350"/>
      <c r="E165" s="308"/>
      <c r="F165" s="75"/>
      <c r="G165" s="76"/>
      <c r="H165" s="76"/>
      <c r="I165" s="76"/>
      <c r="J165" s="350"/>
      <c r="K165" s="314"/>
      <c r="L165" s="375" t="s">
        <v>588</v>
      </c>
    </row>
    <row r="166" spans="1:12">
      <c r="A166" s="273" t="s">
        <v>589</v>
      </c>
      <c r="B166" s="12"/>
      <c r="C166" s="76"/>
      <c r="D166" s="350"/>
      <c r="E166" s="308"/>
      <c r="F166" s="75"/>
      <c r="G166" s="76"/>
      <c r="H166" s="76"/>
      <c r="I166" s="76"/>
      <c r="J166" s="350"/>
      <c r="K166" s="314"/>
      <c r="L166" s="375" t="s">
        <v>589</v>
      </c>
    </row>
    <row r="167" spans="1:12">
      <c r="A167" s="273" t="s">
        <v>590</v>
      </c>
      <c r="B167" s="12"/>
      <c r="C167" s="76"/>
      <c r="D167" s="350"/>
      <c r="E167" s="308"/>
      <c r="F167" s="75"/>
      <c r="G167" s="76"/>
      <c r="H167" s="76"/>
      <c r="I167" s="76"/>
      <c r="J167" s="350"/>
      <c r="K167" s="314"/>
      <c r="L167" s="375" t="s">
        <v>590</v>
      </c>
    </row>
    <row r="168" spans="1:12">
      <c r="A168" s="273" t="s">
        <v>591</v>
      </c>
      <c r="B168" s="12"/>
      <c r="C168" s="76"/>
      <c r="D168" s="350"/>
      <c r="E168" s="308"/>
      <c r="F168" s="75"/>
      <c r="G168" s="76"/>
      <c r="H168" s="76"/>
      <c r="I168" s="76"/>
      <c r="J168" s="350"/>
      <c r="K168" s="314"/>
      <c r="L168" s="375" t="s">
        <v>591</v>
      </c>
    </row>
    <row r="169" spans="1:12">
      <c r="A169" s="273" t="s">
        <v>592</v>
      </c>
      <c r="B169" s="12"/>
      <c r="C169" s="76"/>
      <c r="D169" s="350"/>
      <c r="E169" s="308"/>
      <c r="F169" s="75"/>
      <c r="G169" s="76"/>
      <c r="H169" s="76"/>
      <c r="I169" s="76"/>
      <c r="J169" s="350"/>
      <c r="K169" s="314"/>
      <c r="L169" s="375" t="s">
        <v>592</v>
      </c>
    </row>
    <row r="170" spans="1:12">
      <c r="A170" s="273" t="s">
        <v>593</v>
      </c>
      <c r="B170" s="12"/>
      <c r="C170" s="76"/>
      <c r="D170" s="350"/>
      <c r="E170" s="308"/>
      <c r="F170" s="75"/>
      <c r="G170" s="76"/>
      <c r="H170" s="76"/>
      <c r="I170" s="76"/>
      <c r="J170" s="350"/>
      <c r="K170" s="314"/>
      <c r="L170" s="375" t="s">
        <v>593</v>
      </c>
    </row>
    <row r="171" spans="1:12">
      <c r="A171" s="273" t="s">
        <v>2328</v>
      </c>
      <c r="B171" s="12"/>
      <c r="C171" s="76"/>
      <c r="D171" s="350"/>
      <c r="E171" s="308"/>
      <c r="F171" s="75"/>
      <c r="G171" s="76"/>
      <c r="H171" s="76"/>
      <c r="I171" s="76"/>
      <c r="J171" s="350"/>
      <c r="K171" s="314"/>
      <c r="L171" s="375" t="s">
        <v>2328</v>
      </c>
    </row>
    <row r="172" spans="1:12">
      <c r="A172" s="273" t="s">
        <v>2329</v>
      </c>
      <c r="B172" s="12"/>
      <c r="C172" s="76"/>
      <c r="D172" s="350"/>
      <c r="E172" s="308"/>
      <c r="F172" s="75"/>
      <c r="G172" s="76"/>
      <c r="H172" s="76"/>
      <c r="I172" s="76"/>
      <c r="J172" s="350"/>
      <c r="K172" s="314"/>
      <c r="L172" s="375" t="s">
        <v>2329</v>
      </c>
    </row>
    <row r="173" spans="1:12">
      <c r="A173" s="273" t="s">
        <v>2330</v>
      </c>
      <c r="B173" s="12"/>
      <c r="C173" s="76"/>
      <c r="D173" s="350"/>
      <c r="E173" s="308"/>
      <c r="F173" s="75"/>
      <c r="G173" s="76"/>
      <c r="H173" s="76"/>
      <c r="I173" s="76"/>
      <c r="J173" s="350"/>
      <c r="K173" s="314"/>
      <c r="L173" s="375" t="s">
        <v>2330</v>
      </c>
    </row>
    <row r="174" spans="1:12">
      <c r="A174" s="273" t="s">
        <v>2331</v>
      </c>
      <c r="B174" s="12"/>
      <c r="C174" s="76"/>
      <c r="D174" s="350"/>
      <c r="E174" s="308"/>
      <c r="F174" s="75"/>
      <c r="G174" s="76"/>
      <c r="H174" s="76"/>
      <c r="I174" s="76"/>
      <c r="J174" s="350"/>
      <c r="K174" s="314"/>
      <c r="L174" s="375" t="s">
        <v>2331</v>
      </c>
    </row>
    <row r="175" spans="1:12">
      <c r="A175" s="273" t="s">
        <v>2332</v>
      </c>
      <c r="B175" s="12"/>
      <c r="C175" s="76"/>
      <c r="D175" s="350"/>
      <c r="E175" s="308"/>
      <c r="F175" s="75"/>
      <c r="G175" s="76"/>
      <c r="H175" s="76"/>
      <c r="I175" s="76"/>
      <c r="J175" s="350"/>
      <c r="K175" s="314"/>
      <c r="L175" s="375" t="s">
        <v>2332</v>
      </c>
    </row>
    <row r="176" spans="1:12">
      <c r="A176" s="273">
        <v>33</v>
      </c>
      <c r="B176" s="12"/>
      <c r="C176" s="76"/>
      <c r="D176" s="350"/>
      <c r="E176" s="308"/>
      <c r="F176" s="75"/>
      <c r="G176" s="76"/>
      <c r="H176" s="76"/>
      <c r="I176" s="76"/>
      <c r="J176" s="350"/>
      <c r="K176" s="314"/>
      <c r="L176" s="375">
        <v>33</v>
      </c>
    </row>
    <row r="177" spans="1:12">
      <c r="A177" s="273">
        <v>34</v>
      </c>
      <c r="B177" s="12"/>
      <c r="C177" s="76"/>
      <c r="D177" s="350"/>
      <c r="E177" s="308"/>
      <c r="F177" s="75"/>
      <c r="G177" s="76"/>
      <c r="H177" s="76"/>
      <c r="I177" s="76"/>
      <c r="J177" s="350"/>
      <c r="K177" s="314"/>
      <c r="L177" s="375">
        <v>34</v>
      </c>
    </row>
    <row r="178" spans="1:12">
      <c r="A178" s="273">
        <v>35</v>
      </c>
      <c r="B178" s="12"/>
      <c r="C178" s="76"/>
      <c r="D178" s="350"/>
      <c r="E178" s="308"/>
      <c r="F178" s="75"/>
      <c r="G178" s="76"/>
      <c r="H178" s="76"/>
      <c r="I178" s="76"/>
      <c r="J178" s="350"/>
      <c r="K178" s="314"/>
      <c r="L178" s="375">
        <v>35</v>
      </c>
    </row>
    <row r="179" spans="1:12">
      <c r="A179" s="273">
        <v>36</v>
      </c>
      <c r="B179" s="12"/>
      <c r="C179" s="76"/>
      <c r="D179" s="350"/>
      <c r="E179" s="308"/>
      <c r="F179" s="75"/>
      <c r="G179" s="76"/>
      <c r="H179" s="76"/>
      <c r="I179" s="76"/>
      <c r="J179" s="350"/>
      <c r="K179" s="314"/>
      <c r="L179" s="375">
        <v>36</v>
      </c>
    </row>
    <row r="180" spans="1:12">
      <c r="A180" s="273">
        <v>37</v>
      </c>
      <c r="B180" s="12"/>
      <c r="C180" s="76"/>
      <c r="D180" s="350"/>
      <c r="E180" s="308"/>
      <c r="F180" s="75"/>
      <c r="G180" s="76"/>
      <c r="H180" s="76"/>
      <c r="I180" s="76"/>
      <c r="J180" s="350"/>
      <c r="K180" s="314"/>
      <c r="L180" s="375">
        <v>37</v>
      </c>
    </row>
    <row r="181" spans="1:12">
      <c r="A181" s="273">
        <v>38</v>
      </c>
      <c r="B181" s="12"/>
      <c r="C181" s="76"/>
      <c r="D181" s="350"/>
      <c r="E181" s="308"/>
      <c r="F181" s="75"/>
      <c r="G181" s="76"/>
      <c r="H181" s="76"/>
      <c r="I181" s="76"/>
      <c r="J181" s="350"/>
      <c r="K181" s="314"/>
      <c r="L181" s="375">
        <v>38</v>
      </c>
    </row>
    <row r="182" spans="1:12">
      <c r="A182" s="273">
        <v>39</v>
      </c>
      <c r="B182" s="12"/>
      <c r="C182" s="76"/>
      <c r="D182" s="350"/>
      <c r="E182" s="308"/>
      <c r="F182" s="75"/>
      <c r="G182" s="76"/>
      <c r="H182" s="76"/>
      <c r="I182" s="76"/>
      <c r="J182" s="350"/>
      <c r="K182" s="314"/>
      <c r="L182" s="375">
        <v>39</v>
      </c>
    </row>
    <row r="183" spans="1:12">
      <c r="A183" s="273">
        <v>40</v>
      </c>
      <c r="B183" s="12"/>
      <c r="C183" s="76"/>
      <c r="D183" s="350"/>
      <c r="E183" s="308"/>
      <c r="F183" s="75"/>
      <c r="G183" s="76"/>
      <c r="H183" s="76"/>
      <c r="I183" s="76"/>
      <c r="J183" s="350"/>
      <c r="K183" s="314"/>
      <c r="L183" s="375">
        <v>40</v>
      </c>
    </row>
    <row r="184" spans="1:12">
      <c r="A184" s="273">
        <v>41</v>
      </c>
      <c r="B184" s="12"/>
      <c r="C184" s="76"/>
      <c r="D184" s="350"/>
      <c r="E184" s="308"/>
      <c r="F184" s="75"/>
      <c r="G184" s="76"/>
      <c r="H184" s="76"/>
      <c r="I184" s="76"/>
      <c r="J184" s="350"/>
      <c r="K184" s="314"/>
      <c r="L184" s="375">
        <v>41</v>
      </c>
    </row>
    <row r="185" spans="1:12">
      <c r="A185" s="273">
        <v>42</v>
      </c>
      <c r="B185" s="12"/>
      <c r="C185" s="76"/>
      <c r="D185" s="350"/>
      <c r="E185" s="308"/>
      <c r="F185" s="75"/>
      <c r="G185" s="76"/>
      <c r="H185" s="76"/>
      <c r="I185" s="76"/>
      <c r="J185" s="350"/>
      <c r="K185" s="314"/>
      <c r="L185" s="375">
        <v>42</v>
      </c>
    </row>
    <row r="186" spans="1:12">
      <c r="A186" s="273">
        <v>43</v>
      </c>
      <c r="B186" s="12"/>
      <c r="C186" s="76"/>
      <c r="D186" s="350"/>
      <c r="E186" s="308"/>
      <c r="F186" s="75"/>
      <c r="G186" s="76"/>
      <c r="H186" s="76"/>
      <c r="I186" s="76"/>
      <c r="J186" s="350"/>
      <c r="K186" s="314"/>
      <c r="L186" s="375">
        <v>43</v>
      </c>
    </row>
    <row r="187" spans="1:12">
      <c r="A187" s="273">
        <v>44</v>
      </c>
      <c r="B187" s="12"/>
      <c r="C187" s="76"/>
      <c r="D187" s="350"/>
      <c r="E187" s="308"/>
      <c r="F187" s="75"/>
      <c r="G187" s="76"/>
      <c r="H187" s="76"/>
      <c r="I187" s="76"/>
      <c r="J187" s="350"/>
      <c r="K187" s="314"/>
      <c r="L187" s="375">
        <v>44</v>
      </c>
    </row>
    <row r="188" spans="1:12">
      <c r="A188" s="273">
        <v>45</v>
      </c>
      <c r="B188" s="287" t="s">
        <v>1153</v>
      </c>
      <c r="C188" s="76"/>
      <c r="D188" s="245">
        <f>SUM(D154:D187)</f>
        <v>0</v>
      </c>
      <c r="E188" s="243">
        <f>SUM(E154:E187)</f>
        <v>0</v>
      </c>
      <c r="F188" s="75"/>
      <c r="G188" s="76"/>
      <c r="H188" s="76"/>
      <c r="I188" s="76"/>
      <c r="J188" s="245">
        <f>SUM(J154:J187)</f>
        <v>0</v>
      </c>
      <c r="K188" s="245">
        <f>SUM(K154:K187)</f>
        <v>0</v>
      </c>
      <c r="L188" s="375">
        <v>45</v>
      </c>
    </row>
    <row r="189" spans="1:12">
      <c r="A189" s="273">
        <v>46</v>
      </c>
      <c r="B189" s="12"/>
      <c r="C189" s="76"/>
      <c r="D189" s="76"/>
      <c r="E189" s="68"/>
      <c r="F189" s="75"/>
      <c r="G189" s="76"/>
      <c r="H189" s="76"/>
      <c r="I189" s="76"/>
      <c r="J189" s="76"/>
      <c r="K189" s="73"/>
      <c r="L189" s="375">
        <v>46</v>
      </c>
    </row>
    <row r="190" spans="1:12">
      <c r="A190" s="273">
        <v>47</v>
      </c>
      <c r="B190" s="12"/>
      <c r="C190" s="76"/>
      <c r="D190" s="76"/>
      <c r="E190" s="68"/>
      <c r="F190" s="75"/>
      <c r="G190" s="76"/>
      <c r="H190" s="76"/>
      <c r="I190" s="76"/>
      <c r="J190" s="76"/>
      <c r="K190" s="73"/>
      <c r="L190" s="375">
        <v>47</v>
      </c>
    </row>
    <row r="191" spans="1:12" ht="15.75" thickBot="1">
      <c r="A191" s="281">
        <v>48</v>
      </c>
      <c r="B191" s="108"/>
      <c r="C191" s="108"/>
      <c r="D191" s="305"/>
      <c r="E191" s="285"/>
      <c r="F191" s="368"/>
      <c r="G191" s="330"/>
      <c r="H191" s="330"/>
      <c r="I191" s="369"/>
      <c r="J191" s="305"/>
      <c r="K191" s="305"/>
      <c r="L191" s="376">
        <v>48</v>
      </c>
    </row>
    <row r="192" spans="1:12">
      <c r="A192" s="12" t="str">
        <f>A64</f>
        <v xml:space="preserve"> FERC FORM NO.1 (ED. 12-96) NYPSC Modified-96</v>
      </c>
      <c r="B192" s="12"/>
      <c r="C192" s="12"/>
      <c r="D192" s="12"/>
      <c r="E192" s="12"/>
      <c r="F192" s="12" t="str">
        <f>A64</f>
        <v xml:space="preserve"> FERC FORM NO.1 (ED. 12-96) NYPSC Modified-96</v>
      </c>
      <c r="G192" s="12"/>
      <c r="H192" s="12"/>
      <c r="I192" s="12"/>
      <c r="J192" s="12"/>
      <c r="K192" s="12"/>
      <c r="L192" s="12"/>
    </row>
    <row r="193" spans="1:12">
      <c r="A193" s="64" t="s">
        <v>3272</v>
      </c>
      <c r="B193" s="64"/>
      <c r="C193" s="64"/>
      <c r="D193" s="64"/>
      <c r="E193" s="64"/>
      <c r="F193" s="64" t="s">
        <v>3273</v>
      </c>
      <c r="G193" s="64"/>
      <c r="H193" s="64"/>
      <c r="I193" s="64"/>
      <c r="J193" s="64"/>
      <c r="K193" s="64"/>
      <c r="L193" s="64"/>
    </row>
    <row r="194" spans="1:12">
      <c r="A194" s="12"/>
      <c r="B194" s="12"/>
      <c r="C194" s="12"/>
      <c r="D194" s="12"/>
      <c r="E194" s="12"/>
      <c r="F194" s="12"/>
      <c r="G194" s="12"/>
      <c r="H194" s="12"/>
      <c r="I194" s="12"/>
      <c r="J194" s="12"/>
      <c r="K194" s="12"/>
      <c r="L194" s="12"/>
    </row>
    <row r="195" spans="1:12">
      <c r="A195" s="12"/>
      <c r="B195" s="12"/>
      <c r="C195" s="12"/>
      <c r="D195" s="12"/>
      <c r="E195" s="12"/>
      <c r="F195" s="12"/>
      <c r="G195" s="12"/>
      <c r="H195" s="12"/>
      <c r="I195" s="12"/>
      <c r="J195" s="12"/>
      <c r="K195" s="12"/>
      <c r="L195" s="12"/>
    </row>
    <row r="196" spans="1:12">
      <c r="A196" s="12"/>
      <c r="B196" s="12"/>
      <c r="C196" s="12"/>
      <c r="D196" s="12"/>
      <c r="E196" s="12"/>
      <c r="F196" s="12"/>
      <c r="G196" s="12"/>
      <c r="H196" s="12"/>
      <c r="I196" s="12"/>
      <c r="J196" s="12"/>
      <c r="K196" s="12"/>
      <c r="L196" s="12"/>
    </row>
    <row r="197" spans="1:12">
      <c r="A197" s="12"/>
      <c r="B197" s="12"/>
      <c r="C197" s="12"/>
      <c r="D197" s="12"/>
      <c r="E197" s="12"/>
      <c r="F197" s="12"/>
      <c r="G197" s="12"/>
      <c r="H197" s="12"/>
      <c r="I197" s="12"/>
      <c r="J197" s="12"/>
      <c r="K197" s="12"/>
      <c r="L197" s="12"/>
    </row>
    <row r="198" spans="1:12">
      <c r="A198" s="12"/>
      <c r="B198" s="12"/>
      <c r="C198" s="12"/>
      <c r="D198" s="12"/>
      <c r="E198" s="12"/>
      <c r="F198" s="12"/>
      <c r="G198" s="12"/>
      <c r="H198" s="12"/>
      <c r="I198" s="12"/>
      <c r="J198" s="12"/>
      <c r="K198" s="12"/>
      <c r="L198" s="12"/>
    </row>
    <row r="199" spans="1:12">
      <c r="A199" s="12"/>
      <c r="B199" s="12"/>
      <c r="C199" s="12"/>
      <c r="D199" s="12"/>
      <c r="E199" s="12"/>
      <c r="F199" s="12"/>
      <c r="G199" s="12"/>
      <c r="H199" s="12"/>
      <c r="I199" s="12"/>
      <c r="J199" s="12"/>
      <c r="K199" s="12"/>
      <c r="L199" s="12"/>
    </row>
    <row r="200" spans="1:12">
      <c r="A200" s="12"/>
      <c r="B200" s="12"/>
      <c r="C200" s="12"/>
      <c r="D200" s="12"/>
      <c r="E200" s="12"/>
      <c r="F200" s="12"/>
      <c r="G200" s="12"/>
      <c r="H200" s="12"/>
      <c r="I200" s="12"/>
      <c r="J200" s="12"/>
      <c r="K200" s="12"/>
      <c r="L200" s="12"/>
    </row>
    <row r="201" spans="1:12">
      <c r="A201" s="12"/>
      <c r="B201" s="12"/>
      <c r="C201" s="12"/>
      <c r="D201" s="12"/>
      <c r="E201" s="12"/>
      <c r="F201" s="12"/>
      <c r="G201" s="12"/>
      <c r="H201" s="12"/>
      <c r="I201" s="12"/>
      <c r="J201" s="12"/>
      <c r="K201" s="12"/>
      <c r="L201" s="12"/>
    </row>
    <row r="202" spans="1:12">
      <c r="A202" s="12"/>
      <c r="B202" s="12"/>
      <c r="C202" s="12"/>
      <c r="D202" s="12"/>
      <c r="E202" s="12"/>
      <c r="F202" s="12"/>
      <c r="G202" s="12"/>
      <c r="H202" s="12"/>
      <c r="I202" s="12"/>
      <c r="J202" s="12"/>
      <c r="K202" s="12"/>
      <c r="L202" s="12"/>
    </row>
    <row r="203" spans="1:12">
      <c r="A203" s="12"/>
      <c r="B203" s="12"/>
      <c r="C203" s="12"/>
      <c r="D203" s="12"/>
      <c r="E203" s="12"/>
      <c r="F203" s="12"/>
      <c r="G203" s="12"/>
      <c r="H203" s="12"/>
      <c r="I203" s="12"/>
      <c r="J203" s="12"/>
      <c r="K203" s="12"/>
      <c r="L203" s="12"/>
    </row>
    <row r="204" spans="1:12">
      <c r="A204" s="12"/>
      <c r="B204" s="12"/>
      <c r="C204" s="12"/>
      <c r="D204" s="12"/>
      <c r="E204" s="12"/>
      <c r="F204" s="12"/>
      <c r="G204" s="12"/>
      <c r="H204" s="12"/>
      <c r="I204" s="12"/>
      <c r="J204" s="12"/>
      <c r="K204" s="12"/>
      <c r="L204" s="12"/>
    </row>
    <row r="205" spans="1:12">
      <c r="A205" s="12"/>
      <c r="B205" s="12"/>
      <c r="C205" s="12"/>
      <c r="D205" s="12"/>
      <c r="E205" s="12"/>
      <c r="F205" s="12"/>
      <c r="G205" s="12"/>
      <c r="H205" s="12"/>
      <c r="I205" s="12"/>
      <c r="J205" s="12"/>
      <c r="K205" s="12"/>
      <c r="L205" s="12"/>
    </row>
    <row r="206" spans="1:12">
      <c r="A206" s="12"/>
      <c r="B206" s="12"/>
      <c r="C206" s="12"/>
      <c r="D206" s="12"/>
      <c r="E206" s="12"/>
      <c r="F206" s="12"/>
      <c r="G206" s="12"/>
      <c r="H206" s="12"/>
      <c r="I206" s="12"/>
      <c r="J206" s="12"/>
      <c r="K206" s="12"/>
      <c r="L206" s="12"/>
    </row>
    <row r="207" spans="1:12">
      <c r="A207" s="12"/>
      <c r="B207" s="12"/>
      <c r="C207" s="12"/>
      <c r="D207" s="12"/>
      <c r="E207" s="12"/>
      <c r="F207" s="12"/>
      <c r="G207" s="12"/>
      <c r="H207" s="12"/>
      <c r="I207" s="12"/>
      <c r="J207" s="12"/>
      <c r="K207" s="12"/>
      <c r="L207" s="12"/>
    </row>
    <row r="208" spans="1:12">
      <c r="A208" s="12"/>
      <c r="B208" s="12"/>
      <c r="C208" s="12"/>
      <c r="D208" s="12"/>
      <c r="E208" s="12"/>
      <c r="F208" s="12"/>
      <c r="G208" s="12"/>
      <c r="H208" s="12"/>
      <c r="I208" s="12"/>
      <c r="J208" s="12"/>
      <c r="K208" s="12"/>
      <c r="L208" s="12"/>
    </row>
    <row r="209" spans="1:12">
      <c r="A209" s="12"/>
      <c r="B209" s="12"/>
      <c r="C209" s="12"/>
      <c r="D209" s="12"/>
      <c r="E209" s="12"/>
      <c r="F209" s="12"/>
      <c r="G209" s="12"/>
      <c r="H209" s="12"/>
      <c r="I209" s="12"/>
      <c r="J209" s="12"/>
      <c r="K209" s="12"/>
      <c r="L209" s="12"/>
    </row>
    <row r="210" spans="1:12">
      <c r="A210" s="12"/>
      <c r="B210" s="12"/>
      <c r="C210" s="12"/>
      <c r="D210" s="12"/>
      <c r="E210" s="12"/>
      <c r="F210" s="12"/>
      <c r="G210" s="12"/>
      <c r="H210" s="12"/>
      <c r="I210" s="12"/>
      <c r="J210" s="12"/>
      <c r="K210" s="12"/>
      <c r="L210" s="12"/>
    </row>
    <row r="211" spans="1:12">
      <c r="A211" s="12"/>
      <c r="B211" s="12"/>
      <c r="C211" s="12"/>
      <c r="D211" s="12"/>
      <c r="E211" s="12"/>
      <c r="F211" s="12"/>
      <c r="G211" s="12"/>
      <c r="H211" s="12"/>
      <c r="I211" s="12"/>
      <c r="J211" s="12"/>
      <c r="K211" s="12"/>
      <c r="L211" s="12"/>
    </row>
    <row r="212" spans="1:12">
      <c r="A212" s="12"/>
      <c r="B212" s="12"/>
      <c r="C212" s="12"/>
      <c r="D212" s="12"/>
      <c r="E212" s="12"/>
      <c r="F212" s="12"/>
      <c r="G212" s="12"/>
      <c r="H212" s="12"/>
      <c r="I212" s="12"/>
      <c r="J212" s="12"/>
      <c r="K212" s="12"/>
      <c r="L212" s="12"/>
    </row>
    <row r="213" spans="1:12">
      <c r="A213" s="12"/>
      <c r="B213" s="12"/>
      <c r="C213" s="12"/>
      <c r="D213" s="12"/>
      <c r="E213" s="12"/>
      <c r="F213" s="12"/>
      <c r="G213" s="12"/>
      <c r="H213" s="12"/>
      <c r="I213" s="12"/>
      <c r="J213" s="12"/>
      <c r="K213" s="12"/>
      <c r="L213" s="12"/>
    </row>
    <row r="214" spans="1:12">
      <c r="A214" s="12"/>
      <c r="B214" s="12"/>
      <c r="C214" s="12"/>
      <c r="D214" s="12"/>
      <c r="E214" s="12"/>
      <c r="F214" s="12"/>
      <c r="G214" s="12"/>
      <c r="H214" s="12"/>
      <c r="I214" s="12"/>
      <c r="J214" s="12"/>
      <c r="K214" s="12"/>
      <c r="L214" s="12"/>
    </row>
    <row r="215" spans="1:12">
      <c r="A215" s="12"/>
      <c r="B215" s="12"/>
      <c r="C215" s="12"/>
      <c r="D215" s="12"/>
      <c r="E215" s="12"/>
      <c r="F215" s="12"/>
      <c r="G215" s="12"/>
      <c r="H215" s="12"/>
      <c r="I215" s="12"/>
      <c r="J215" s="12"/>
      <c r="K215" s="12"/>
      <c r="L215" s="12"/>
    </row>
    <row r="216" spans="1:12">
      <c r="A216" s="12"/>
      <c r="B216" s="12"/>
      <c r="C216" s="12"/>
      <c r="D216" s="12"/>
      <c r="E216" s="12"/>
      <c r="F216" s="12"/>
      <c r="G216" s="12"/>
      <c r="H216" s="12"/>
      <c r="I216" s="12"/>
      <c r="J216" s="12"/>
      <c r="K216" s="12"/>
      <c r="L216" s="12"/>
    </row>
    <row r="217" spans="1:12">
      <c r="A217" s="12"/>
      <c r="B217" s="12"/>
      <c r="C217" s="12"/>
      <c r="D217" s="12"/>
      <c r="E217" s="12"/>
      <c r="F217" s="12"/>
      <c r="G217" s="12"/>
      <c r="H217" s="12"/>
      <c r="I217" s="12"/>
      <c r="J217" s="12"/>
      <c r="K217" s="12"/>
      <c r="L217" s="12"/>
    </row>
    <row r="218" spans="1:12">
      <c r="A218" s="12"/>
      <c r="B218" s="12"/>
      <c r="C218" s="12"/>
      <c r="D218" s="12"/>
      <c r="E218" s="12"/>
      <c r="F218" s="12"/>
      <c r="G218" s="12"/>
      <c r="H218" s="12"/>
      <c r="I218" s="12"/>
      <c r="J218" s="12"/>
      <c r="K218" s="12"/>
      <c r="L218" s="12"/>
    </row>
    <row r="219" spans="1:12">
      <c r="A219" s="12"/>
      <c r="B219" s="12"/>
      <c r="C219" s="12"/>
      <c r="D219" s="12"/>
      <c r="E219" s="12"/>
      <c r="F219" s="12"/>
      <c r="G219" s="12"/>
      <c r="H219" s="12"/>
      <c r="I219" s="12"/>
      <c r="J219" s="12"/>
      <c r="K219" s="12"/>
      <c r="L219" s="12"/>
    </row>
    <row r="220" spans="1:12">
      <c r="A220" s="12"/>
      <c r="B220" s="12"/>
      <c r="C220" s="12"/>
      <c r="D220" s="12"/>
      <c r="E220" s="12"/>
      <c r="F220" s="12"/>
      <c r="G220" s="12"/>
      <c r="H220" s="12"/>
      <c r="I220" s="12"/>
      <c r="J220" s="12"/>
      <c r="K220" s="12"/>
      <c r="L220" s="12"/>
    </row>
    <row r="221" spans="1:12">
      <c r="A221" s="12"/>
      <c r="B221" s="12"/>
      <c r="C221" s="12"/>
      <c r="D221" s="12"/>
      <c r="E221" s="12"/>
      <c r="F221" s="12"/>
      <c r="G221" s="12"/>
      <c r="H221" s="12"/>
      <c r="I221" s="12"/>
      <c r="J221" s="12"/>
      <c r="K221" s="12"/>
      <c r="L221" s="12"/>
    </row>
    <row r="222" spans="1:12">
      <c r="A222" s="12"/>
      <c r="B222" s="12"/>
      <c r="C222" s="12"/>
      <c r="D222" s="12"/>
      <c r="E222" s="12"/>
      <c r="F222" s="12"/>
      <c r="G222" s="12"/>
      <c r="H222" s="12"/>
      <c r="I222" s="12"/>
      <c r="J222" s="12"/>
      <c r="K222" s="12"/>
      <c r="L222" s="12"/>
    </row>
    <row r="223" spans="1:12">
      <c r="A223" s="12"/>
      <c r="B223" s="12"/>
      <c r="C223" s="12"/>
      <c r="D223" s="12"/>
      <c r="E223" s="12"/>
      <c r="F223" s="12"/>
      <c r="G223" s="12"/>
      <c r="H223" s="12"/>
      <c r="I223" s="12"/>
      <c r="J223" s="12"/>
      <c r="K223" s="12"/>
      <c r="L223" s="12"/>
    </row>
    <row r="224" spans="1:12">
      <c r="A224" s="12"/>
      <c r="B224" s="12"/>
      <c r="C224" s="12"/>
      <c r="D224" s="12"/>
      <c r="E224" s="12"/>
      <c r="F224" s="12"/>
      <c r="G224" s="12"/>
      <c r="H224" s="12"/>
      <c r="I224" s="12"/>
      <c r="J224" s="12"/>
      <c r="K224" s="12"/>
      <c r="L224" s="12"/>
    </row>
    <row r="225" spans="1:12">
      <c r="A225" s="12"/>
      <c r="B225" s="12"/>
      <c r="C225" s="12"/>
      <c r="D225" s="12"/>
      <c r="E225" s="12"/>
      <c r="F225" s="12"/>
      <c r="G225" s="12"/>
      <c r="H225" s="12"/>
      <c r="I225" s="12"/>
      <c r="J225" s="12"/>
      <c r="K225" s="12"/>
      <c r="L225" s="12"/>
    </row>
    <row r="226" spans="1:12">
      <c r="A226" s="12"/>
      <c r="B226" s="12"/>
      <c r="C226" s="12"/>
      <c r="D226" s="12"/>
      <c r="E226" s="12"/>
      <c r="F226" s="12"/>
      <c r="G226" s="12"/>
      <c r="H226" s="12"/>
      <c r="I226" s="12"/>
      <c r="J226" s="12"/>
      <c r="K226" s="12"/>
      <c r="L226" s="12"/>
    </row>
    <row r="227" spans="1:12">
      <c r="A227" s="12"/>
      <c r="B227" s="12"/>
      <c r="C227" s="12"/>
      <c r="D227" s="12"/>
      <c r="E227" s="12"/>
      <c r="F227" s="12"/>
      <c r="G227" s="12"/>
      <c r="H227" s="12"/>
      <c r="I227" s="12"/>
      <c r="J227" s="12"/>
      <c r="K227" s="12"/>
      <c r="L227" s="12"/>
    </row>
    <row r="228" spans="1:12">
      <c r="A228" s="12"/>
      <c r="B228" s="12"/>
      <c r="C228" s="12"/>
      <c r="D228" s="12"/>
      <c r="E228" s="12"/>
      <c r="F228" s="12"/>
      <c r="G228" s="12"/>
      <c r="H228" s="12"/>
      <c r="I228" s="12"/>
      <c r="J228" s="12"/>
      <c r="K228" s="12"/>
      <c r="L228" s="12"/>
    </row>
    <row r="229" spans="1:12">
      <c r="A229" s="12"/>
      <c r="B229" s="12"/>
      <c r="C229" s="12"/>
      <c r="D229" s="12"/>
      <c r="E229" s="12"/>
      <c r="F229" s="12"/>
      <c r="G229" s="12"/>
      <c r="H229" s="12"/>
      <c r="I229" s="12"/>
      <c r="J229" s="12"/>
      <c r="K229" s="12"/>
      <c r="L229" s="12"/>
    </row>
    <row r="230" spans="1:12">
      <c r="A230" s="12"/>
      <c r="B230" s="12"/>
      <c r="C230" s="12"/>
      <c r="D230" s="12"/>
      <c r="E230" s="12"/>
      <c r="F230" s="12"/>
      <c r="G230" s="12"/>
      <c r="H230" s="12"/>
      <c r="I230" s="12"/>
      <c r="J230" s="12"/>
      <c r="K230" s="12"/>
      <c r="L230" s="12"/>
    </row>
    <row r="231" spans="1:12">
      <c r="A231" s="12"/>
      <c r="B231" s="12"/>
      <c r="C231" s="12"/>
      <c r="D231" s="12"/>
      <c r="E231" s="12"/>
      <c r="F231" s="12"/>
      <c r="G231" s="12"/>
      <c r="H231" s="12"/>
      <c r="I231" s="12"/>
      <c r="J231" s="12"/>
      <c r="K231" s="12"/>
      <c r="L231" s="12"/>
    </row>
    <row r="232" spans="1:12">
      <c r="A232" s="12"/>
      <c r="B232" s="12"/>
      <c r="C232" s="12"/>
      <c r="D232" s="12"/>
      <c r="E232" s="12"/>
      <c r="F232" s="12"/>
      <c r="G232" s="12"/>
      <c r="H232" s="12"/>
      <c r="I232" s="12"/>
      <c r="J232" s="12"/>
      <c r="K232" s="12"/>
      <c r="L232" s="12"/>
    </row>
    <row r="233" spans="1:12">
      <c r="A233" s="12"/>
      <c r="B233" s="12"/>
      <c r="C233" s="12"/>
      <c r="D233" s="12"/>
      <c r="E233" s="12"/>
      <c r="F233" s="12"/>
      <c r="G233" s="12"/>
      <c r="H233" s="12"/>
      <c r="I233" s="12"/>
      <c r="J233" s="12"/>
      <c r="K233" s="12"/>
      <c r="L233" s="12"/>
    </row>
    <row r="234" spans="1:12">
      <c r="A234" s="12"/>
      <c r="B234" s="12"/>
      <c r="C234" s="12"/>
      <c r="D234" s="12"/>
      <c r="E234" s="12"/>
      <c r="F234" s="12"/>
      <c r="G234" s="12"/>
      <c r="H234" s="12"/>
      <c r="I234" s="12"/>
      <c r="J234" s="12"/>
      <c r="K234" s="12"/>
      <c r="L234" s="12"/>
    </row>
    <row r="235" spans="1:12">
      <c r="A235" s="12"/>
      <c r="B235" s="12"/>
      <c r="C235" s="12"/>
      <c r="D235" s="12"/>
      <c r="E235" s="12"/>
      <c r="F235" s="12"/>
      <c r="G235" s="12"/>
      <c r="H235" s="12"/>
      <c r="I235" s="12"/>
      <c r="J235" s="12"/>
      <c r="K235" s="12"/>
      <c r="L235" s="12"/>
    </row>
    <row r="236" spans="1:12">
      <c r="A236" s="12"/>
      <c r="B236" s="12"/>
      <c r="C236" s="12"/>
      <c r="D236" s="12"/>
      <c r="E236" s="12"/>
      <c r="F236" s="12"/>
      <c r="G236" s="12"/>
      <c r="H236" s="12"/>
      <c r="I236" s="12"/>
      <c r="J236" s="12"/>
      <c r="K236" s="12"/>
      <c r="L236" s="12"/>
    </row>
    <row r="237" spans="1:12">
      <c r="A237" s="12"/>
      <c r="B237" s="12"/>
      <c r="C237" s="12"/>
      <c r="D237" s="12"/>
      <c r="E237" s="12"/>
      <c r="F237" s="12"/>
      <c r="G237" s="12"/>
      <c r="H237" s="12"/>
      <c r="I237" s="12"/>
      <c r="J237" s="12"/>
      <c r="K237" s="12"/>
      <c r="L237" s="12"/>
    </row>
    <row r="238" spans="1:12">
      <c r="A238" s="12"/>
      <c r="B238" s="12"/>
      <c r="C238" s="12"/>
      <c r="D238" s="12"/>
      <c r="E238" s="12"/>
      <c r="F238" s="12"/>
      <c r="G238" s="12"/>
      <c r="H238" s="12"/>
      <c r="I238" s="12"/>
      <c r="J238" s="12"/>
      <c r="K238" s="12"/>
      <c r="L238" s="12"/>
    </row>
    <row r="239" spans="1:12">
      <c r="A239" s="12"/>
      <c r="B239" s="12"/>
      <c r="C239" s="12"/>
      <c r="D239" s="12"/>
      <c r="E239" s="12"/>
      <c r="F239" s="12"/>
      <c r="G239" s="12"/>
      <c r="H239" s="12"/>
      <c r="I239" s="12"/>
      <c r="J239" s="12"/>
      <c r="K239" s="12"/>
      <c r="L239" s="12"/>
    </row>
    <row r="240" spans="1:12">
      <c r="A240" s="12"/>
      <c r="B240" s="12"/>
      <c r="C240" s="12"/>
      <c r="D240" s="12"/>
      <c r="E240" s="12"/>
      <c r="F240" s="12"/>
      <c r="G240" s="12"/>
      <c r="H240" s="12"/>
      <c r="I240" s="12"/>
      <c r="J240" s="12"/>
      <c r="K240" s="12"/>
      <c r="L240" s="12"/>
    </row>
    <row r="241" spans="1:12">
      <c r="A241" s="12"/>
      <c r="B241" s="12"/>
      <c r="C241" s="12"/>
      <c r="D241" s="12"/>
      <c r="E241" s="12"/>
      <c r="F241" s="12"/>
      <c r="G241" s="12"/>
      <c r="H241" s="12"/>
      <c r="I241" s="12"/>
      <c r="J241" s="12"/>
      <c r="K241" s="12"/>
      <c r="L241" s="12"/>
    </row>
    <row r="242" spans="1:12">
      <c r="A242" s="12"/>
      <c r="B242" s="12"/>
      <c r="C242" s="12"/>
      <c r="D242" s="12"/>
      <c r="E242" s="12"/>
      <c r="F242" s="12"/>
      <c r="G242" s="12"/>
      <c r="H242" s="12"/>
      <c r="I242" s="12"/>
      <c r="J242" s="12"/>
      <c r="K242" s="12"/>
      <c r="L242" s="12"/>
    </row>
    <row r="243" spans="1:12">
      <c r="A243" s="12"/>
      <c r="B243" s="12"/>
      <c r="C243" s="12"/>
      <c r="D243" s="12"/>
      <c r="E243" s="12"/>
      <c r="F243" s="12"/>
      <c r="G243" s="12"/>
      <c r="H243" s="12"/>
      <c r="I243" s="12"/>
      <c r="J243" s="12"/>
      <c r="K243" s="12"/>
      <c r="L243" s="12"/>
    </row>
    <row r="244" spans="1:12">
      <c r="A244" s="12"/>
      <c r="B244" s="12"/>
      <c r="C244" s="12"/>
      <c r="D244" s="12"/>
      <c r="E244" s="12"/>
      <c r="F244" s="12"/>
      <c r="G244" s="12"/>
      <c r="H244" s="12"/>
      <c r="I244" s="12"/>
      <c r="J244" s="12"/>
      <c r="K244" s="12"/>
      <c r="L244" s="12"/>
    </row>
    <row r="245" spans="1:12">
      <c r="A245" s="12"/>
      <c r="B245" s="12"/>
      <c r="C245" s="12"/>
      <c r="D245" s="12"/>
      <c r="E245" s="12"/>
      <c r="F245" s="12"/>
      <c r="G245" s="12"/>
      <c r="H245" s="12"/>
      <c r="I245" s="12"/>
      <c r="J245" s="12"/>
      <c r="K245" s="12"/>
      <c r="L245" s="12"/>
    </row>
    <row r="246" spans="1:12">
      <c r="A246" s="12"/>
      <c r="B246" s="12"/>
      <c r="C246" s="12"/>
      <c r="D246" s="12"/>
      <c r="E246" s="12"/>
      <c r="F246" s="12"/>
      <c r="G246" s="12"/>
      <c r="H246" s="12"/>
      <c r="I246" s="12"/>
      <c r="J246" s="12"/>
      <c r="K246" s="12"/>
      <c r="L246" s="12"/>
    </row>
    <row r="247" spans="1:12">
      <c r="A247" s="12"/>
      <c r="B247" s="12"/>
      <c r="C247" s="12"/>
      <c r="D247" s="12"/>
      <c r="E247" s="12"/>
      <c r="F247" s="12"/>
      <c r="G247" s="12"/>
      <c r="H247" s="12"/>
      <c r="I247" s="12"/>
      <c r="J247" s="12"/>
      <c r="K247" s="12"/>
      <c r="L247" s="12"/>
    </row>
    <row r="248" spans="1:12">
      <c r="A248" s="12"/>
      <c r="B248" s="12"/>
      <c r="C248" s="12"/>
      <c r="D248" s="12"/>
      <c r="E248" s="12"/>
      <c r="F248" s="12"/>
      <c r="G248" s="12"/>
      <c r="H248" s="12"/>
      <c r="I248" s="12"/>
      <c r="J248" s="12"/>
      <c r="K248" s="12"/>
      <c r="L248" s="12"/>
    </row>
    <row r="249" spans="1:12">
      <c r="A249" s="12"/>
      <c r="B249" s="12"/>
      <c r="C249" s="12"/>
      <c r="D249" s="12"/>
      <c r="E249" s="12"/>
      <c r="F249" s="12"/>
      <c r="G249" s="12"/>
      <c r="H249" s="12"/>
      <c r="I249" s="12"/>
      <c r="J249" s="12"/>
      <c r="K249" s="12"/>
      <c r="L249" s="12"/>
    </row>
    <row r="250" spans="1:12">
      <c r="A250" s="12"/>
      <c r="B250" s="12"/>
      <c r="C250" s="12"/>
      <c r="D250" s="12"/>
      <c r="E250" s="12"/>
      <c r="F250" s="12"/>
      <c r="G250" s="12"/>
      <c r="H250" s="12"/>
      <c r="I250" s="12"/>
      <c r="J250" s="12"/>
      <c r="K250" s="12"/>
      <c r="L250" s="12"/>
    </row>
    <row r="251" spans="1:12">
      <c r="A251" s="12"/>
      <c r="B251" s="12"/>
      <c r="C251" s="12"/>
      <c r="D251" s="12"/>
      <c r="E251" s="12"/>
      <c r="F251" s="12"/>
      <c r="G251" s="12"/>
      <c r="H251" s="12"/>
      <c r="I251" s="12"/>
      <c r="J251" s="12"/>
      <c r="K251" s="12"/>
      <c r="L251" s="12"/>
    </row>
    <row r="252" spans="1:12">
      <c r="A252" s="12"/>
      <c r="B252" s="12"/>
      <c r="C252" s="12"/>
      <c r="D252" s="12"/>
      <c r="E252" s="12"/>
      <c r="F252" s="12"/>
      <c r="G252" s="12"/>
      <c r="H252" s="12"/>
      <c r="I252" s="12"/>
      <c r="J252" s="12"/>
      <c r="K252" s="12"/>
      <c r="L252" s="12"/>
    </row>
    <row r="253" spans="1:12">
      <c r="A253" s="12"/>
      <c r="B253" s="12"/>
      <c r="C253" s="12"/>
      <c r="D253" s="12"/>
      <c r="E253" s="12"/>
      <c r="F253" s="12"/>
      <c r="G253" s="12"/>
      <c r="H253" s="12"/>
      <c r="I253" s="12"/>
      <c r="J253" s="12"/>
      <c r="K253" s="12"/>
      <c r="L253" s="12"/>
    </row>
    <row r="254" spans="1:12">
      <c r="A254" s="12"/>
      <c r="B254" s="12"/>
      <c r="C254" s="12"/>
      <c r="D254" s="12"/>
      <c r="E254" s="12"/>
      <c r="F254" s="12"/>
      <c r="G254" s="12"/>
      <c r="H254" s="12"/>
      <c r="I254" s="12"/>
      <c r="J254" s="12"/>
      <c r="K254" s="12"/>
      <c r="L254" s="12"/>
    </row>
    <row r="255" spans="1:12">
      <c r="A255" s="12"/>
      <c r="B255" s="12"/>
      <c r="C255" s="12"/>
      <c r="D255" s="12"/>
      <c r="E255" s="12"/>
      <c r="F255" s="12"/>
      <c r="G255" s="12"/>
      <c r="H255" s="12"/>
      <c r="I255" s="12"/>
      <c r="J255" s="12"/>
      <c r="K255" s="12"/>
      <c r="L255" s="12"/>
    </row>
    <row r="256" spans="1:12">
      <c r="A256" s="12"/>
      <c r="B256" s="12"/>
      <c r="C256" s="12"/>
      <c r="D256" s="12"/>
      <c r="E256" s="12"/>
      <c r="F256" s="12"/>
      <c r="G256" s="12"/>
      <c r="H256" s="12"/>
      <c r="I256" s="12"/>
      <c r="J256" s="12"/>
      <c r="K256" s="12"/>
      <c r="L256" s="12"/>
    </row>
    <row r="257" spans="1:12">
      <c r="A257" s="12"/>
      <c r="B257" s="12"/>
      <c r="C257" s="12"/>
      <c r="D257" s="12"/>
      <c r="E257" s="12"/>
      <c r="F257" s="12"/>
      <c r="G257" s="12"/>
      <c r="H257" s="12"/>
      <c r="I257" s="12"/>
      <c r="J257" s="12"/>
      <c r="K257" s="12"/>
      <c r="L257" s="12"/>
    </row>
    <row r="258" spans="1:12">
      <c r="A258" s="12"/>
      <c r="B258" s="12"/>
      <c r="C258" s="12"/>
      <c r="D258" s="12"/>
      <c r="E258" s="12"/>
      <c r="F258" s="12"/>
      <c r="G258" s="12"/>
      <c r="H258" s="12"/>
      <c r="I258" s="12"/>
      <c r="J258" s="12"/>
      <c r="K258" s="12"/>
      <c r="L258" s="12"/>
    </row>
    <row r="259" spans="1:12">
      <c r="A259" s="12"/>
      <c r="B259" s="12"/>
      <c r="C259" s="12"/>
      <c r="D259" s="12"/>
      <c r="E259" s="12"/>
      <c r="F259" s="12"/>
      <c r="G259" s="12"/>
      <c r="H259" s="12"/>
      <c r="I259" s="12"/>
      <c r="J259" s="12"/>
      <c r="K259" s="12"/>
      <c r="L259" s="12"/>
    </row>
    <row r="260" spans="1:12">
      <c r="A260" s="12"/>
      <c r="B260" s="12"/>
      <c r="C260" s="12"/>
      <c r="D260" s="12"/>
      <c r="E260" s="12"/>
      <c r="F260" s="12"/>
      <c r="G260" s="12"/>
      <c r="H260" s="12"/>
      <c r="I260" s="12"/>
      <c r="J260" s="12"/>
      <c r="K260" s="12"/>
      <c r="L260" s="12"/>
    </row>
    <row r="261" spans="1:12">
      <c r="A261" s="12"/>
      <c r="B261" s="12"/>
      <c r="C261" s="12"/>
      <c r="D261" s="12"/>
      <c r="E261" s="12"/>
      <c r="F261" s="12"/>
      <c r="G261" s="12"/>
      <c r="H261" s="12"/>
      <c r="I261" s="12"/>
      <c r="J261" s="12"/>
      <c r="K261" s="12"/>
      <c r="L261" s="12"/>
    </row>
    <row r="262" spans="1:12">
      <c r="A262" s="12"/>
      <c r="B262" s="12"/>
      <c r="C262" s="12"/>
      <c r="D262" s="12"/>
      <c r="E262" s="12"/>
      <c r="F262" s="12"/>
      <c r="G262" s="12"/>
      <c r="H262" s="12"/>
      <c r="I262" s="12"/>
      <c r="J262" s="12"/>
      <c r="K262" s="12"/>
      <c r="L262" s="12"/>
    </row>
    <row r="263" spans="1:12">
      <c r="A263" s="12"/>
      <c r="B263" s="12"/>
      <c r="C263" s="12"/>
      <c r="D263" s="12"/>
      <c r="E263" s="12"/>
      <c r="F263" s="12"/>
      <c r="G263" s="12"/>
      <c r="H263" s="12"/>
      <c r="I263" s="12"/>
      <c r="J263" s="12"/>
      <c r="K263" s="12"/>
      <c r="L263" s="12"/>
    </row>
    <row r="264" spans="1:12">
      <c r="A264" s="12"/>
      <c r="B264" s="12"/>
      <c r="C264" s="12"/>
      <c r="D264" s="12"/>
      <c r="E264" s="12"/>
      <c r="F264" s="12"/>
      <c r="G264" s="12"/>
      <c r="H264" s="12"/>
      <c r="I264" s="12"/>
      <c r="J264" s="12"/>
      <c r="K264" s="12"/>
      <c r="L264" s="12"/>
    </row>
    <row r="265" spans="1:12">
      <c r="A265" s="12"/>
      <c r="B265" s="12"/>
      <c r="C265" s="12"/>
      <c r="D265" s="12"/>
      <c r="E265" s="12"/>
      <c r="F265" s="12"/>
      <c r="G265" s="12"/>
      <c r="H265" s="12"/>
      <c r="I265" s="12"/>
      <c r="J265" s="12"/>
      <c r="K265" s="12"/>
      <c r="L265" s="12"/>
    </row>
    <row r="266" spans="1:12">
      <c r="A266" s="12"/>
      <c r="B266" s="12"/>
      <c r="C266" s="12"/>
      <c r="D266" s="12"/>
      <c r="E266" s="12"/>
      <c r="F266" s="12"/>
      <c r="G266" s="12"/>
      <c r="H266" s="12"/>
      <c r="I266" s="12"/>
      <c r="J266" s="12"/>
      <c r="K266" s="12"/>
      <c r="L266" s="12"/>
    </row>
    <row r="267" spans="1:12">
      <c r="A267" s="12"/>
      <c r="B267" s="12"/>
      <c r="C267" s="12"/>
      <c r="D267" s="12"/>
      <c r="E267" s="12"/>
      <c r="F267" s="12"/>
      <c r="G267" s="12"/>
      <c r="H267" s="12"/>
      <c r="I267" s="12"/>
      <c r="J267" s="12"/>
      <c r="K267" s="12"/>
      <c r="L267" s="12"/>
    </row>
    <row r="268" spans="1:12">
      <c r="A268" s="12"/>
      <c r="B268" s="12"/>
      <c r="C268" s="12"/>
      <c r="D268" s="12"/>
      <c r="E268" s="12"/>
      <c r="F268" s="12"/>
      <c r="G268" s="12"/>
      <c r="H268" s="12"/>
      <c r="I268" s="12"/>
      <c r="J268" s="12"/>
      <c r="K268" s="12"/>
      <c r="L268" s="12"/>
    </row>
    <row r="269" spans="1:12">
      <c r="A269" s="12"/>
      <c r="B269" s="12"/>
      <c r="C269" s="12"/>
      <c r="D269" s="12"/>
      <c r="E269" s="12"/>
      <c r="F269" s="12"/>
      <c r="G269" s="12"/>
      <c r="H269" s="12"/>
      <c r="I269" s="12"/>
      <c r="J269" s="12"/>
      <c r="K269" s="12"/>
      <c r="L269" s="12"/>
    </row>
    <row r="270" spans="1:12">
      <c r="A270" s="12"/>
      <c r="B270" s="12"/>
      <c r="C270" s="12"/>
      <c r="D270" s="12"/>
      <c r="E270" s="12"/>
      <c r="F270" s="12"/>
      <c r="G270" s="12"/>
      <c r="H270" s="12"/>
      <c r="I270" s="12"/>
      <c r="J270" s="12"/>
      <c r="K270" s="12"/>
      <c r="L270" s="12"/>
    </row>
    <row r="271" spans="1:12">
      <c r="A271" s="12"/>
      <c r="B271" s="12"/>
      <c r="C271" s="12"/>
      <c r="D271" s="12"/>
      <c r="E271" s="12"/>
      <c r="F271" s="12"/>
      <c r="G271" s="12"/>
      <c r="H271" s="12"/>
      <c r="I271" s="12"/>
      <c r="J271" s="12"/>
      <c r="K271" s="12"/>
      <c r="L271" s="12"/>
    </row>
    <row r="272" spans="1:12">
      <c r="A272" s="12"/>
      <c r="B272" s="12"/>
      <c r="C272" s="12"/>
      <c r="D272" s="12"/>
      <c r="E272" s="12"/>
      <c r="F272" s="12"/>
      <c r="G272" s="12"/>
      <c r="H272" s="12"/>
      <c r="I272" s="12"/>
      <c r="J272" s="12"/>
      <c r="K272" s="12"/>
      <c r="L272" s="12"/>
    </row>
    <row r="273" spans="1:12">
      <c r="A273" s="12"/>
      <c r="B273" s="12"/>
      <c r="C273" s="12"/>
      <c r="D273" s="12"/>
      <c r="E273" s="12"/>
      <c r="F273" s="12"/>
      <c r="G273" s="12"/>
      <c r="H273" s="12"/>
      <c r="I273" s="12"/>
      <c r="J273" s="12"/>
      <c r="K273" s="12"/>
      <c r="L273" s="12"/>
    </row>
    <row r="274" spans="1:12">
      <c r="A274" s="12"/>
      <c r="B274" s="12"/>
      <c r="C274" s="12"/>
      <c r="D274" s="12"/>
      <c r="E274" s="12"/>
      <c r="F274" s="12"/>
      <c r="G274" s="12"/>
      <c r="H274" s="12"/>
      <c r="I274" s="12"/>
      <c r="J274" s="12"/>
      <c r="K274" s="12"/>
      <c r="L274" s="12"/>
    </row>
    <row r="275" spans="1:12">
      <c r="A275" s="12"/>
      <c r="B275" s="12"/>
      <c r="C275" s="12"/>
      <c r="D275" s="12"/>
      <c r="E275" s="12"/>
      <c r="F275" s="12"/>
      <c r="G275" s="12"/>
      <c r="H275" s="12"/>
      <c r="I275" s="12"/>
      <c r="J275" s="12"/>
      <c r="K275" s="12"/>
      <c r="L275" s="12"/>
    </row>
    <row r="276" spans="1:12">
      <c r="A276" s="12"/>
      <c r="B276" s="12"/>
      <c r="C276" s="12"/>
      <c r="D276" s="12"/>
      <c r="E276" s="12"/>
      <c r="F276" s="12"/>
      <c r="G276" s="12"/>
      <c r="H276" s="12"/>
      <c r="I276" s="12"/>
      <c r="J276" s="12"/>
      <c r="K276" s="12"/>
      <c r="L276" s="12"/>
    </row>
    <row r="277" spans="1:12">
      <c r="A277" s="12"/>
      <c r="B277" s="12"/>
      <c r="C277" s="12"/>
      <c r="D277" s="12"/>
      <c r="E277" s="12"/>
      <c r="F277" s="12"/>
      <c r="G277" s="12"/>
      <c r="H277" s="12"/>
      <c r="I277" s="12"/>
      <c r="J277" s="12"/>
      <c r="K277" s="12"/>
      <c r="L277" s="12"/>
    </row>
    <row r="278" spans="1:12">
      <c r="A278" s="12"/>
      <c r="B278" s="12"/>
      <c r="C278" s="12"/>
      <c r="D278" s="12"/>
      <c r="E278" s="12"/>
      <c r="F278" s="12"/>
      <c r="G278" s="12"/>
      <c r="H278" s="12"/>
      <c r="I278" s="12"/>
      <c r="J278" s="12"/>
      <c r="K278" s="12"/>
      <c r="L278" s="12"/>
    </row>
    <row r="279" spans="1:12">
      <c r="A279" s="12"/>
      <c r="B279" s="12"/>
      <c r="C279" s="12"/>
      <c r="D279" s="12"/>
      <c r="E279" s="12"/>
      <c r="F279" s="12"/>
      <c r="G279" s="12"/>
      <c r="H279" s="12"/>
      <c r="I279" s="12"/>
      <c r="J279" s="12"/>
      <c r="K279" s="12"/>
      <c r="L279" s="12"/>
    </row>
    <row r="280" spans="1:12">
      <c r="A280" s="12"/>
      <c r="B280" s="12"/>
      <c r="C280" s="12"/>
      <c r="D280" s="12"/>
      <c r="E280" s="12"/>
      <c r="F280" s="12"/>
      <c r="G280" s="12"/>
      <c r="H280" s="12"/>
      <c r="I280" s="12"/>
      <c r="J280" s="12"/>
      <c r="K280" s="12"/>
      <c r="L280" s="12"/>
    </row>
    <row r="281" spans="1:12">
      <c r="A281" s="12"/>
      <c r="B281" s="12"/>
      <c r="C281" s="12"/>
      <c r="D281" s="12"/>
      <c r="E281" s="12"/>
      <c r="F281" s="12"/>
      <c r="G281" s="12"/>
      <c r="H281" s="12"/>
      <c r="I281" s="12"/>
      <c r="J281" s="12"/>
      <c r="K281" s="12"/>
      <c r="L281" s="12"/>
    </row>
    <row r="282" spans="1:12">
      <c r="A282" s="12"/>
      <c r="B282" s="12"/>
      <c r="C282" s="12"/>
      <c r="D282" s="12"/>
      <c r="E282" s="12"/>
      <c r="F282" s="12"/>
      <c r="G282" s="12"/>
      <c r="H282" s="12"/>
      <c r="I282" s="12"/>
      <c r="J282" s="12"/>
      <c r="K282" s="12"/>
      <c r="L282" s="12"/>
    </row>
    <row r="283" spans="1:12">
      <c r="A283" s="12"/>
      <c r="B283" s="12"/>
      <c r="C283" s="12"/>
      <c r="D283" s="12"/>
      <c r="E283" s="12"/>
      <c r="F283" s="12"/>
      <c r="G283" s="12"/>
      <c r="H283" s="12"/>
      <c r="I283" s="12"/>
      <c r="J283" s="12"/>
      <c r="K283" s="12"/>
      <c r="L283" s="12"/>
    </row>
    <row r="284" spans="1:12">
      <c r="A284" s="12"/>
      <c r="B284" s="12"/>
      <c r="C284" s="12"/>
      <c r="D284" s="12"/>
      <c r="E284" s="12"/>
      <c r="F284" s="12"/>
      <c r="G284" s="12"/>
      <c r="H284" s="12"/>
      <c r="I284" s="12"/>
      <c r="J284" s="12"/>
      <c r="K284" s="12"/>
      <c r="L284" s="12"/>
    </row>
    <row r="285" spans="1:12">
      <c r="A285" s="12"/>
      <c r="B285" s="12"/>
      <c r="C285" s="12"/>
      <c r="D285" s="12"/>
      <c r="E285" s="12"/>
      <c r="F285" s="12"/>
      <c r="G285" s="12"/>
      <c r="H285" s="12"/>
      <c r="I285" s="12"/>
      <c r="J285" s="12"/>
      <c r="K285" s="12"/>
      <c r="L285" s="12"/>
    </row>
    <row r="286" spans="1:12">
      <c r="A286" s="12"/>
      <c r="B286" s="12"/>
      <c r="C286" s="12"/>
      <c r="D286" s="12"/>
      <c r="E286" s="12"/>
      <c r="F286" s="12"/>
      <c r="G286" s="12"/>
      <c r="H286" s="12"/>
      <c r="I286" s="12"/>
      <c r="J286" s="12"/>
      <c r="K286" s="12"/>
      <c r="L286" s="12"/>
    </row>
    <row r="287" spans="1:12">
      <c r="A287" s="12"/>
      <c r="B287" s="12"/>
      <c r="C287" s="12"/>
      <c r="D287" s="12"/>
      <c r="E287" s="12"/>
      <c r="F287" s="12"/>
      <c r="G287" s="12"/>
      <c r="H287" s="12"/>
      <c r="I287" s="12"/>
      <c r="J287" s="12"/>
      <c r="K287" s="12"/>
      <c r="L287" s="12"/>
    </row>
    <row r="288" spans="1:12">
      <c r="A288" s="12"/>
      <c r="B288" s="12"/>
      <c r="C288" s="12"/>
      <c r="D288" s="12"/>
      <c r="E288" s="12"/>
      <c r="F288" s="12"/>
      <c r="G288" s="12"/>
      <c r="H288" s="12"/>
      <c r="I288" s="12"/>
      <c r="J288" s="12"/>
      <c r="K288" s="12"/>
      <c r="L288" s="12"/>
    </row>
    <row r="289" spans="1:12">
      <c r="A289" s="12"/>
      <c r="B289" s="12"/>
      <c r="C289" s="12"/>
      <c r="D289" s="12"/>
      <c r="E289" s="12"/>
      <c r="F289" s="12"/>
      <c r="G289" s="12"/>
      <c r="H289" s="12"/>
      <c r="I289" s="12"/>
      <c r="J289" s="12"/>
      <c r="K289" s="12"/>
      <c r="L289" s="12"/>
    </row>
    <row r="290" spans="1:12">
      <c r="A290" s="12"/>
      <c r="B290" s="12"/>
      <c r="C290" s="12"/>
      <c r="D290" s="12"/>
      <c r="E290" s="12"/>
      <c r="F290" s="12"/>
      <c r="G290" s="12"/>
      <c r="H290" s="12"/>
      <c r="I290" s="12"/>
      <c r="J290" s="12"/>
      <c r="K290" s="12"/>
      <c r="L290" s="12"/>
    </row>
    <row r="291" spans="1:12">
      <c r="A291" s="12"/>
      <c r="B291" s="12"/>
      <c r="C291" s="12"/>
      <c r="D291" s="12"/>
      <c r="E291" s="12"/>
      <c r="F291" s="12"/>
      <c r="G291" s="12"/>
      <c r="H291" s="12"/>
      <c r="I291" s="12"/>
      <c r="J291" s="12"/>
      <c r="K291" s="12"/>
      <c r="L291" s="12"/>
    </row>
    <row r="292" spans="1:12">
      <c r="A292" s="12"/>
      <c r="B292" s="12"/>
      <c r="C292" s="12"/>
      <c r="D292" s="12"/>
      <c r="E292" s="12"/>
      <c r="F292" s="12"/>
      <c r="G292" s="12"/>
      <c r="H292" s="12"/>
      <c r="I292" s="12"/>
      <c r="J292" s="12"/>
      <c r="K292" s="12"/>
      <c r="L292" s="12"/>
    </row>
    <row r="293" spans="1:12">
      <c r="A293" s="12"/>
      <c r="B293" s="12"/>
      <c r="C293" s="12"/>
      <c r="D293" s="12"/>
      <c r="E293" s="12"/>
      <c r="F293" s="12"/>
      <c r="G293" s="12"/>
      <c r="H293" s="12"/>
      <c r="I293" s="12"/>
      <c r="J293" s="12"/>
      <c r="K293" s="12"/>
      <c r="L293" s="12"/>
    </row>
    <row r="294" spans="1:12">
      <c r="A294" s="12"/>
      <c r="B294" s="12"/>
      <c r="C294" s="12"/>
      <c r="D294" s="12"/>
      <c r="E294" s="12"/>
      <c r="F294" s="12"/>
      <c r="G294" s="12"/>
      <c r="H294" s="12"/>
      <c r="I294" s="12"/>
      <c r="J294" s="12"/>
      <c r="K294" s="12"/>
      <c r="L294" s="12"/>
    </row>
    <row r="295" spans="1:12">
      <c r="A295" s="12"/>
      <c r="B295" s="12"/>
      <c r="C295" s="12"/>
      <c r="D295" s="12"/>
      <c r="E295" s="12"/>
      <c r="F295" s="12"/>
      <c r="G295" s="12"/>
      <c r="H295" s="12"/>
      <c r="I295" s="12"/>
      <c r="J295" s="12"/>
      <c r="K295" s="12"/>
      <c r="L295" s="12"/>
    </row>
    <row r="296" spans="1:12">
      <c r="A296" s="12"/>
      <c r="B296" s="12"/>
      <c r="C296" s="12"/>
      <c r="D296" s="12"/>
      <c r="E296" s="12"/>
      <c r="F296" s="12"/>
      <c r="G296" s="12"/>
      <c r="H296" s="12"/>
      <c r="I296" s="12"/>
      <c r="J296" s="12"/>
      <c r="K296" s="12"/>
      <c r="L296" s="12"/>
    </row>
    <row r="297" spans="1:12">
      <c r="A297" s="12"/>
      <c r="B297" s="12"/>
      <c r="C297" s="12"/>
      <c r="D297" s="12"/>
      <c r="E297" s="12"/>
      <c r="F297" s="12"/>
      <c r="G297" s="12"/>
      <c r="H297" s="12"/>
      <c r="I297" s="12"/>
      <c r="J297" s="12"/>
      <c r="K297" s="12"/>
      <c r="L297" s="12"/>
    </row>
    <row r="298" spans="1:12">
      <c r="A298" s="12"/>
      <c r="B298" s="12"/>
      <c r="C298" s="12"/>
      <c r="D298" s="12"/>
      <c r="E298" s="12"/>
      <c r="F298" s="12"/>
      <c r="G298" s="12"/>
      <c r="H298" s="12"/>
      <c r="I298" s="12"/>
      <c r="J298" s="12"/>
      <c r="K298" s="12"/>
      <c r="L298" s="12"/>
    </row>
    <row r="299" spans="1:12">
      <c r="A299" s="12"/>
      <c r="B299" s="12"/>
      <c r="C299" s="12"/>
      <c r="D299" s="12"/>
      <c r="E299" s="12"/>
      <c r="F299" s="12"/>
      <c r="G299" s="12"/>
      <c r="H299" s="12"/>
      <c r="I299" s="12"/>
      <c r="J299" s="12"/>
      <c r="K299" s="12"/>
      <c r="L299" s="12"/>
    </row>
    <row r="300" spans="1:12">
      <c r="A300" s="12"/>
      <c r="B300" s="12"/>
      <c r="C300" s="12"/>
      <c r="D300" s="12"/>
      <c r="E300" s="12"/>
      <c r="F300" s="12"/>
      <c r="G300" s="12"/>
      <c r="H300" s="12"/>
      <c r="I300" s="12"/>
      <c r="J300" s="12"/>
      <c r="K300" s="12"/>
      <c r="L300" s="12"/>
    </row>
    <row r="301" spans="1:12">
      <c r="A301" s="12"/>
      <c r="B301" s="12"/>
      <c r="C301" s="12"/>
      <c r="D301" s="12"/>
      <c r="E301" s="12"/>
      <c r="F301" s="12"/>
      <c r="G301" s="12"/>
      <c r="H301" s="12"/>
      <c r="I301" s="12"/>
      <c r="J301" s="12"/>
      <c r="K301" s="12"/>
      <c r="L301" s="12"/>
    </row>
    <row r="302" spans="1:12">
      <c r="A302" s="12"/>
      <c r="B302" s="12"/>
      <c r="C302" s="12"/>
      <c r="D302" s="12"/>
      <c r="E302" s="12"/>
      <c r="F302" s="12"/>
      <c r="G302" s="12"/>
      <c r="H302" s="12"/>
      <c r="I302" s="12"/>
      <c r="J302" s="12"/>
      <c r="K302" s="12"/>
      <c r="L302" s="12"/>
    </row>
    <row r="303" spans="1:12">
      <c r="A303" s="12"/>
      <c r="B303" s="12"/>
      <c r="C303" s="12"/>
      <c r="D303" s="12"/>
      <c r="E303" s="12"/>
      <c r="F303" s="12"/>
      <c r="G303" s="12"/>
      <c r="H303" s="12"/>
      <c r="I303" s="12"/>
      <c r="J303" s="12"/>
      <c r="K303" s="12"/>
      <c r="L303" s="12"/>
    </row>
    <row r="304" spans="1:12">
      <c r="A304" s="12"/>
      <c r="B304" s="12"/>
      <c r="C304" s="12"/>
      <c r="D304" s="12"/>
      <c r="E304" s="12"/>
      <c r="F304" s="12"/>
      <c r="G304" s="12"/>
      <c r="H304" s="12"/>
      <c r="I304" s="12"/>
      <c r="J304" s="12"/>
      <c r="K304" s="12"/>
      <c r="L304" s="12"/>
    </row>
    <row r="305" spans="1:12">
      <c r="A305" s="12"/>
      <c r="B305" s="12"/>
      <c r="C305" s="12"/>
      <c r="D305" s="12"/>
      <c r="E305" s="12"/>
      <c r="F305" s="12"/>
      <c r="G305" s="12"/>
      <c r="H305" s="12"/>
      <c r="I305" s="12"/>
      <c r="J305" s="12"/>
      <c r="K305" s="12"/>
      <c r="L305" s="12"/>
    </row>
    <row r="306" spans="1:12">
      <c r="A306" s="12"/>
      <c r="B306" s="12"/>
      <c r="C306" s="12"/>
      <c r="D306" s="12"/>
      <c r="E306" s="12"/>
      <c r="F306" s="12"/>
      <c r="G306" s="12"/>
      <c r="H306" s="12"/>
      <c r="I306" s="12"/>
      <c r="J306" s="12"/>
      <c r="K306" s="12"/>
      <c r="L306" s="12"/>
    </row>
    <row r="307" spans="1:12">
      <c r="A307" s="12"/>
      <c r="B307" s="12"/>
      <c r="C307" s="12"/>
      <c r="D307" s="12"/>
      <c r="E307" s="12"/>
      <c r="F307" s="12"/>
      <c r="G307" s="12"/>
      <c r="H307" s="12"/>
      <c r="I307" s="12"/>
      <c r="J307" s="12"/>
      <c r="K307" s="12"/>
      <c r="L307" s="12"/>
    </row>
    <row r="308" spans="1:12">
      <c r="A308" s="12"/>
      <c r="B308" s="12"/>
      <c r="C308" s="12"/>
      <c r="D308" s="12"/>
      <c r="E308" s="12"/>
      <c r="F308" s="12"/>
      <c r="G308" s="12"/>
      <c r="H308" s="12"/>
      <c r="I308" s="12"/>
      <c r="J308" s="12"/>
      <c r="K308" s="12"/>
      <c r="L308" s="12"/>
    </row>
    <row r="309" spans="1:12">
      <c r="A309" s="12"/>
      <c r="B309" s="12"/>
      <c r="C309" s="12"/>
      <c r="D309" s="12"/>
      <c r="E309" s="12"/>
      <c r="F309" s="12"/>
      <c r="G309" s="12"/>
      <c r="H309" s="12"/>
      <c r="I309" s="12"/>
      <c r="J309" s="12"/>
      <c r="K309" s="12"/>
      <c r="L309" s="12"/>
    </row>
    <row r="310" spans="1:12">
      <c r="A310" s="12"/>
      <c r="B310" s="12"/>
      <c r="C310" s="12"/>
      <c r="D310" s="12"/>
      <c r="E310" s="12"/>
      <c r="F310" s="12"/>
      <c r="G310" s="12"/>
      <c r="H310" s="12"/>
      <c r="I310" s="12"/>
      <c r="J310" s="12"/>
      <c r="K310" s="12"/>
      <c r="L310" s="12"/>
    </row>
    <row r="311" spans="1:12">
      <c r="A311" s="12"/>
      <c r="B311" s="12"/>
      <c r="C311" s="12"/>
      <c r="D311" s="12"/>
      <c r="E311" s="12"/>
      <c r="F311" s="12"/>
      <c r="G311" s="12"/>
      <c r="H311" s="12"/>
      <c r="I311" s="12"/>
      <c r="J311" s="12"/>
      <c r="K311" s="12"/>
      <c r="L311" s="12"/>
    </row>
    <row r="312" spans="1:12">
      <c r="A312" s="12"/>
      <c r="B312" s="12"/>
      <c r="C312" s="12"/>
      <c r="D312" s="12"/>
      <c r="E312" s="12"/>
      <c r="F312" s="12"/>
      <c r="G312" s="12"/>
      <c r="H312" s="12"/>
      <c r="I312" s="12"/>
      <c r="J312" s="12"/>
      <c r="K312" s="12"/>
      <c r="L312" s="12"/>
    </row>
    <row r="313" spans="1:12">
      <c r="A313" s="12"/>
      <c r="B313" s="12"/>
      <c r="C313" s="12"/>
      <c r="D313" s="12"/>
      <c r="E313" s="12"/>
      <c r="F313" s="12"/>
      <c r="G313" s="12"/>
      <c r="H313" s="12"/>
      <c r="I313" s="12"/>
      <c r="J313" s="12"/>
      <c r="K313" s="12"/>
      <c r="L313" s="12"/>
    </row>
    <row r="314" spans="1:12">
      <c r="A314" s="12"/>
      <c r="B314" s="12"/>
      <c r="C314" s="12"/>
      <c r="D314" s="12"/>
      <c r="E314" s="12"/>
      <c r="F314" s="12"/>
      <c r="G314" s="12"/>
      <c r="H314" s="12"/>
      <c r="I314" s="12"/>
      <c r="J314" s="12"/>
      <c r="K314" s="12"/>
      <c r="L314" s="12"/>
    </row>
    <row r="315" spans="1:12">
      <c r="A315" s="12"/>
      <c r="B315" s="12"/>
      <c r="C315" s="12"/>
      <c r="D315" s="12"/>
      <c r="E315" s="12"/>
      <c r="F315" s="12"/>
      <c r="G315" s="12"/>
      <c r="H315" s="12"/>
      <c r="I315" s="12"/>
      <c r="J315" s="12"/>
      <c r="K315" s="12"/>
      <c r="L315" s="12"/>
    </row>
    <row r="316" spans="1:12">
      <c r="A316" s="12"/>
      <c r="B316" s="12"/>
      <c r="C316" s="12"/>
      <c r="D316" s="12"/>
      <c r="E316" s="12"/>
      <c r="F316" s="12"/>
      <c r="G316" s="12"/>
      <c r="H316" s="12"/>
      <c r="I316" s="12"/>
      <c r="J316" s="12"/>
      <c r="K316" s="12"/>
      <c r="L316" s="12"/>
    </row>
    <row r="317" spans="1:12">
      <c r="A317" s="12"/>
      <c r="B317" s="12"/>
      <c r="C317" s="12"/>
      <c r="D317" s="12"/>
      <c r="E317" s="12"/>
      <c r="F317" s="12"/>
      <c r="G317" s="12"/>
      <c r="H317" s="12"/>
      <c r="I317" s="12"/>
      <c r="J317" s="12"/>
      <c r="K317" s="12"/>
      <c r="L317" s="12"/>
    </row>
    <row r="318" spans="1:12">
      <c r="A318" s="12"/>
      <c r="B318" s="12"/>
      <c r="C318" s="12"/>
      <c r="D318" s="12"/>
      <c r="E318" s="12"/>
      <c r="F318" s="12"/>
      <c r="G318" s="12"/>
      <c r="H318" s="12"/>
      <c r="I318" s="12"/>
      <c r="J318" s="12"/>
      <c r="K318" s="12"/>
      <c r="L318" s="12"/>
    </row>
    <row r="319" spans="1:12">
      <c r="A319" s="12"/>
      <c r="B319" s="12"/>
      <c r="C319" s="12"/>
      <c r="D319" s="12"/>
      <c r="E319" s="12"/>
      <c r="F319" s="12"/>
      <c r="G319" s="12"/>
      <c r="H319" s="12"/>
      <c r="I319" s="12"/>
      <c r="J319" s="12"/>
      <c r="K319" s="12"/>
      <c r="L319" s="12"/>
    </row>
    <row r="320" spans="1:12">
      <c r="A320" s="12"/>
      <c r="B320" s="12"/>
      <c r="C320" s="12"/>
      <c r="D320" s="12"/>
      <c r="E320" s="12"/>
      <c r="F320" s="12"/>
      <c r="G320" s="12"/>
      <c r="H320" s="12"/>
      <c r="I320" s="12"/>
      <c r="J320" s="12"/>
      <c r="K320" s="12"/>
      <c r="L320" s="12"/>
    </row>
    <row r="321" spans="1:12">
      <c r="A321" s="12"/>
      <c r="B321" s="12"/>
      <c r="C321" s="12"/>
      <c r="D321" s="12"/>
      <c r="E321" s="12"/>
      <c r="F321" s="12"/>
      <c r="G321" s="12"/>
      <c r="H321" s="12"/>
      <c r="I321" s="12"/>
      <c r="J321" s="12"/>
      <c r="K321" s="12"/>
      <c r="L321" s="12"/>
    </row>
    <row r="322" spans="1:12">
      <c r="A322" s="12"/>
      <c r="B322" s="12"/>
      <c r="C322" s="12"/>
      <c r="D322" s="12"/>
      <c r="E322" s="12"/>
      <c r="F322" s="12"/>
      <c r="G322" s="12"/>
      <c r="H322" s="12"/>
      <c r="I322" s="12"/>
      <c r="J322" s="12"/>
      <c r="K322" s="12"/>
      <c r="L322" s="12"/>
    </row>
    <row r="323" spans="1:12">
      <c r="A323" s="12"/>
      <c r="B323" s="12"/>
      <c r="C323" s="12"/>
      <c r="D323" s="12"/>
      <c r="E323" s="12"/>
      <c r="F323" s="12"/>
      <c r="G323" s="12"/>
      <c r="H323" s="12"/>
      <c r="I323" s="12"/>
      <c r="J323" s="12"/>
      <c r="K323" s="12"/>
      <c r="L323" s="12"/>
    </row>
    <row r="324" spans="1:12">
      <c r="A324" s="12"/>
      <c r="B324" s="12"/>
      <c r="C324" s="12"/>
      <c r="D324" s="12"/>
      <c r="E324" s="12"/>
      <c r="F324" s="12"/>
      <c r="G324" s="12"/>
      <c r="H324" s="12"/>
      <c r="I324" s="12"/>
      <c r="J324" s="12"/>
      <c r="K324" s="12"/>
      <c r="L324" s="12"/>
    </row>
    <row r="325" spans="1:12">
      <c r="A325" s="12"/>
      <c r="B325" s="12"/>
      <c r="C325" s="12"/>
      <c r="D325" s="12"/>
      <c r="E325" s="12"/>
      <c r="F325" s="12"/>
      <c r="G325" s="12"/>
      <c r="H325" s="12"/>
      <c r="I325" s="12"/>
      <c r="J325" s="12"/>
      <c r="K325" s="12"/>
      <c r="L325" s="12"/>
    </row>
    <row r="326" spans="1:12">
      <c r="A326" s="12"/>
      <c r="B326" s="12"/>
      <c r="C326" s="12"/>
      <c r="D326" s="12"/>
      <c r="E326" s="12"/>
      <c r="F326" s="12"/>
      <c r="G326" s="12"/>
      <c r="H326" s="12"/>
      <c r="I326" s="12"/>
      <c r="J326" s="12"/>
      <c r="K326" s="12"/>
      <c r="L326" s="12"/>
    </row>
    <row r="327" spans="1:12">
      <c r="A327" s="12"/>
      <c r="B327" s="12"/>
      <c r="C327" s="12"/>
      <c r="D327" s="12"/>
      <c r="E327" s="12"/>
      <c r="F327" s="12"/>
      <c r="G327" s="12"/>
      <c r="H327" s="12"/>
      <c r="I327" s="12"/>
      <c r="J327" s="12"/>
      <c r="K327" s="12"/>
      <c r="L327" s="12"/>
    </row>
    <row r="328" spans="1:12">
      <c r="A328" s="12"/>
      <c r="B328" s="12"/>
      <c r="C328" s="12"/>
      <c r="D328" s="12"/>
      <c r="E328" s="12"/>
      <c r="F328" s="12"/>
      <c r="G328" s="12"/>
      <c r="H328" s="12"/>
      <c r="I328" s="12"/>
      <c r="J328" s="12"/>
      <c r="K328" s="12"/>
      <c r="L328" s="12"/>
    </row>
    <row r="329" spans="1:12">
      <c r="A329" s="12"/>
      <c r="B329" s="12"/>
      <c r="C329" s="12"/>
      <c r="D329" s="12"/>
      <c r="E329" s="12"/>
      <c r="F329" s="12"/>
      <c r="G329" s="12"/>
      <c r="H329" s="12"/>
      <c r="I329" s="12"/>
      <c r="J329" s="12"/>
      <c r="K329" s="12"/>
      <c r="L329" s="12"/>
    </row>
    <row r="330" spans="1:12">
      <c r="A330" s="12"/>
      <c r="B330" s="12"/>
      <c r="C330" s="12"/>
      <c r="D330" s="12"/>
      <c r="E330" s="12"/>
      <c r="F330" s="12"/>
      <c r="G330" s="12"/>
      <c r="H330" s="12"/>
      <c r="I330" s="12"/>
      <c r="J330" s="12"/>
      <c r="K330" s="12"/>
      <c r="L330" s="12"/>
    </row>
    <row r="331" spans="1:12">
      <c r="A331" s="12"/>
      <c r="B331" s="12"/>
      <c r="C331" s="12"/>
      <c r="D331" s="12"/>
      <c r="E331" s="12"/>
      <c r="F331" s="12"/>
      <c r="G331" s="12"/>
      <c r="H331" s="12"/>
      <c r="I331" s="12"/>
      <c r="J331" s="12"/>
      <c r="K331" s="12"/>
      <c r="L331" s="12"/>
    </row>
    <row r="332" spans="1:12">
      <c r="A332" s="12"/>
      <c r="B332" s="12"/>
      <c r="C332" s="12"/>
      <c r="D332" s="12"/>
      <c r="E332" s="12"/>
      <c r="F332" s="12"/>
      <c r="G332" s="12"/>
      <c r="H332" s="12"/>
      <c r="I332" s="12"/>
      <c r="J332" s="12"/>
      <c r="K332" s="12"/>
      <c r="L332" s="12"/>
    </row>
    <row r="333" spans="1:12">
      <c r="A333" s="12"/>
      <c r="B333" s="12"/>
      <c r="C333" s="12"/>
      <c r="D333" s="12"/>
      <c r="E333" s="12"/>
      <c r="F333" s="12"/>
      <c r="G333" s="12"/>
      <c r="H333" s="12"/>
      <c r="I333" s="12"/>
      <c r="J333" s="12"/>
      <c r="K333" s="12"/>
      <c r="L333" s="12"/>
    </row>
    <row r="334" spans="1:12">
      <c r="A334" s="12"/>
      <c r="B334" s="12"/>
      <c r="C334" s="12"/>
      <c r="D334" s="12"/>
      <c r="E334" s="12"/>
      <c r="F334" s="12"/>
      <c r="G334" s="12"/>
      <c r="H334" s="12"/>
      <c r="I334" s="12"/>
      <c r="J334" s="12"/>
      <c r="K334" s="12"/>
      <c r="L334" s="12"/>
    </row>
    <row r="335" spans="1:12">
      <c r="A335" s="12"/>
      <c r="B335" s="12"/>
      <c r="C335" s="12"/>
      <c r="D335" s="12"/>
      <c r="E335" s="12"/>
      <c r="F335" s="12"/>
      <c r="G335" s="12"/>
      <c r="H335" s="12"/>
      <c r="I335" s="12"/>
      <c r="J335" s="12"/>
      <c r="K335" s="12"/>
      <c r="L335" s="12"/>
    </row>
    <row r="336" spans="1:12">
      <c r="A336" s="12"/>
      <c r="B336" s="12"/>
      <c r="C336" s="12"/>
      <c r="D336" s="12"/>
      <c r="E336" s="12"/>
      <c r="F336" s="12"/>
      <c r="G336" s="12"/>
      <c r="H336" s="12"/>
      <c r="I336" s="12"/>
      <c r="J336" s="12"/>
      <c r="K336" s="12"/>
      <c r="L336" s="12"/>
    </row>
    <row r="337" spans="1:12">
      <c r="A337" s="12"/>
      <c r="B337" s="12"/>
      <c r="C337" s="12"/>
      <c r="D337" s="12"/>
      <c r="E337" s="12"/>
      <c r="F337" s="12"/>
      <c r="G337" s="12"/>
      <c r="H337" s="12"/>
      <c r="I337" s="12"/>
      <c r="J337" s="12"/>
      <c r="K337" s="12"/>
      <c r="L337" s="12"/>
    </row>
    <row r="338" spans="1:12">
      <c r="A338" s="12"/>
      <c r="B338" s="12"/>
      <c r="C338" s="12"/>
      <c r="D338" s="12"/>
      <c r="E338" s="12"/>
      <c r="F338" s="12"/>
      <c r="G338" s="12"/>
      <c r="H338" s="12"/>
      <c r="I338" s="12"/>
      <c r="J338" s="12"/>
      <c r="K338" s="12"/>
      <c r="L338" s="12"/>
    </row>
    <row r="339" spans="1:12">
      <c r="A339" s="12"/>
      <c r="B339" s="12"/>
      <c r="C339" s="12"/>
      <c r="D339" s="12"/>
      <c r="E339" s="12"/>
      <c r="F339" s="12"/>
      <c r="G339" s="12"/>
      <c r="H339" s="12"/>
      <c r="I339" s="12"/>
      <c r="J339" s="12"/>
      <c r="K339" s="12"/>
      <c r="L339" s="12"/>
    </row>
    <row r="340" spans="1:12">
      <c r="A340" s="12"/>
      <c r="B340" s="12"/>
      <c r="C340" s="12"/>
      <c r="D340" s="12"/>
      <c r="E340" s="12"/>
      <c r="F340" s="12"/>
      <c r="G340" s="12"/>
      <c r="H340" s="12"/>
      <c r="I340" s="12"/>
      <c r="J340" s="12"/>
      <c r="K340" s="12"/>
      <c r="L340" s="12"/>
    </row>
    <row r="341" spans="1:12">
      <c r="A341" s="12"/>
      <c r="B341" s="12"/>
      <c r="C341" s="12"/>
      <c r="D341" s="12"/>
      <c r="E341" s="12"/>
      <c r="F341" s="12"/>
      <c r="G341" s="12"/>
      <c r="H341" s="12"/>
      <c r="I341" s="12"/>
      <c r="J341" s="12"/>
      <c r="K341" s="12"/>
      <c r="L341" s="12"/>
    </row>
    <row r="342" spans="1:12">
      <c r="A342" s="12"/>
      <c r="B342" s="12"/>
      <c r="C342" s="12"/>
      <c r="D342" s="12"/>
      <c r="E342" s="12"/>
      <c r="F342" s="12"/>
      <c r="G342" s="12"/>
      <c r="H342" s="12"/>
      <c r="I342" s="12"/>
      <c r="J342" s="12"/>
      <c r="K342" s="12"/>
      <c r="L342" s="12"/>
    </row>
    <row r="343" spans="1:12">
      <c r="A343" s="12"/>
      <c r="B343" s="12"/>
      <c r="C343" s="12"/>
      <c r="D343" s="12"/>
      <c r="E343" s="12"/>
      <c r="F343" s="12"/>
      <c r="G343" s="12"/>
      <c r="H343" s="12"/>
      <c r="I343" s="12"/>
      <c r="J343" s="12"/>
      <c r="K343" s="12"/>
      <c r="L343" s="12"/>
    </row>
    <row r="344" spans="1:12">
      <c r="A344" s="12"/>
      <c r="B344" s="12"/>
      <c r="C344" s="12"/>
      <c r="D344" s="12"/>
      <c r="E344" s="12"/>
      <c r="F344" s="12"/>
      <c r="G344" s="12"/>
      <c r="H344" s="12"/>
      <c r="I344" s="12"/>
      <c r="J344" s="12"/>
      <c r="K344" s="12"/>
      <c r="L344" s="12"/>
    </row>
    <row r="345" spans="1:12">
      <c r="A345" s="12"/>
      <c r="B345" s="12"/>
      <c r="C345" s="12"/>
      <c r="D345" s="12"/>
      <c r="E345" s="12"/>
      <c r="F345" s="12"/>
      <c r="G345" s="12"/>
      <c r="H345" s="12"/>
      <c r="I345" s="12"/>
      <c r="J345" s="12"/>
      <c r="K345" s="12"/>
      <c r="L345" s="12"/>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2"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80" zoomScaleNormal="80" workbookViewId="0">
      <selection activeCell="H79" sqref="H79"/>
    </sheetView>
  </sheetViews>
  <sheetFormatPr defaultColWidth="9.6640625" defaultRowHeight="15"/>
  <cols>
    <col min="1" max="1" width="4.6640625" style="6" customWidth="1"/>
    <col min="2" max="2" width="7" style="6" customWidth="1"/>
    <col min="3" max="3" width="64.33203125" style="6" customWidth="1"/>
    <col min="4" max="4" width="6.6640625" style="6" customWidth="1"/>
    <col min="5" max="16384" width="9.6640625" style="6"/>
  </cols>
  <sheetData>
    <row r="1" spans="1:4" ht="22.15" customHeight="1" thickBot="1">
      <c r="A1" s="3229" t="str">
        <f>'Data Sheet'!A56</f>
        <v>Annual Report of Niagara Mohawk Power Corporation                                                       Year ended December 31, 2015</v>
      </c>
      <c r="B1" s="3229"/>
      <c r="C1" s="3229"/>
      <c r="D1" s="3229"/>
    </row>
    <row r="2" spans="1:4">
      <c r="A2" s="785"/>
      <c r="B2" s="15"/>
      <c r="C2" s="15"/>
      <c r="D2" s="16"/>
    </row>
    <row r="3" spans="1:4" ht="15" customHeight="1">
      <c r="A3" s="17" t="s">
        <v>1748</v>
      </c>
      <c r="B3" s="14" t="s">
        <v>1748</v>
      </c>
      <c r="C3" s="14" t="s">
        <v>1748</v>
      </c>
      <c r="D3" s="18"/>
    </row>
    <row r="4" spans="1:4" ht="15" customHeight="1">
      <c r="A4" s="19" t="s">
        <v>1749</v>
      </c>
      <c r="B4" s="13"/>
      <c r="C4" s="13"/>
      <c r="D4" s="20"/>
    </row>
    <row r="5" spans="1:4">
      <c r="A5" s="17"/>
      <c r="B5" s="14"/>
      <c r="C5" s="14"/>
      <c r="D5" s="18"/>
    </row>
    <row r="6" spans="1:4">
      <c r="A6" s="17"/>
      <c r="B6" s="14"/>
      <c r="C6" s="14"/>
      <c r="D6" s="18"/>
    </row>
    <row r="7" spans="1:4">
      <c r="A7" s="17"/>
      <c r="B7" s="14"/>
      <c r="C7" s="14"/>
      <c r="D7" s="18"/>
    </row>
    <row r="8" spans="1:4">
      <c r="A8" s="784" t="s">
        <v>3498</v>
      </c>
      <c r="B8" s="3230" t="s">
        <v>1320</v>
      </c>
      <c r="C8" s="3230"/>
      <c r="D8" s="3231"/>
    </row>
    <row r="9" spans="1:4">
      <c r="A9" s="17"/>
      <c r="B9" s="3227" t="s">
        <v>2666</v>
      </c>
      <c r="C9" s="3227"/>
      <c r="D9" s="3228"/>
    </row>
    <row r="10" spans="1:4">
      <c r="A10" s="17"/>
      <c r="B10" s="3227" t="s">
        <v>2665</v>
      </c>
      <c r="C10" s="3227"/>
      <c r="D10" s="3228"/>
    </row>
    <row r="11" spans="1:4">
      <c r="A11" s="17"/>
      <c r="B11"/>
      <c r="C11"/>
      <c r="D11" s="786"/>
    </row>
    <row r="12" spans="1:4">
      <c r="A12" s="784" t="s">
        <v>3499</v>
      </c>
      <c r="B12" s="783" t="s">
        <v>1321</v>
      </c>
      <c r="C12" s="13"/>
      <c r="D12" s="18"/>
    </row>
    <row r="13" spans="1:4">
      <c r="A13" s="17"/>
      <c r="B13" s="3227" t="s">
        <v>2667</v>
      </c>
      <c r="C13" s="3227"/>
      <c r="D13" s="3228"/>
    </row>
    <row r="14" spans="1:4">
      <c r="A14" s="17"/>
      <c r="B14" s="3227" t="s">
        <v>2668</v>
      </c>
      <c r="C14" s="3227"/>
      <c r="D14" s="3228"/>
    </row>
    <row r="15" spans="1:4">
      <c r="A15" s="17"/>
      <c r="B15" s="3227" t="s">
        <v>2669</v>
      </c>
      <c r="C15" s="3227"/>
      <c r="D15" s="3228"/>
    </row>
    <row r="16" spans="1:4">
      <c r="A16" s="17"/>
      <c r="B16" s="13"/>
      <c r="C16" s="13"/>
      <c r="D16" s="18"/>
    </row>
    <row r="17" spans="1:4">
      <c r="A17" s="784" t="s">
        <v>3500</v>
      </c>
      <c r="B17" s="3227" t="s">
        <v>1319</v>
      </c>
      <c r="C17" s="3227"/>
      <c r="D17" s="3228"/>
    </row>
    <row r="18" spans="1:4">
      <c r="A18" s="17"/>
      <c r="B18" s="3227" t="s">
        <v>1750</v>
      </c>
      <c r="C18" s="3227"/>
      <c r="D18" s="3228"/>
    </row>
    <row r="19" spans="1:4">
      <c r="A19" s="17"/>
      <c r="B19" s="3227" t="s">
        <v>1751</v>
      </c>
      <c r="C19" s="3227"/>
      <c r="D19" s="3228"/>
    </row>
    <row r="20" spans="1:4">
      <c r="A20" s="17"/>
      <c r="B20" s="13"/>
      <c r="C20" s="13"/>
      <c r="D20" s="18"/>
    </row>
    <row r="21" spans="1:4">
      <c r="A21" s="784" t="s">
        <v>3501</v>
      </c>
      <c r="B21" s="3227" t="s">
        <v>1322</v>
      </c>
      <c r="C21" s="3227"/>
      <c r="D21" s="3228"/>
    </row>
    <row r="22" spans="1:4">
      <c r="A22" s="17"/>
      <c r="B22" s="3227" t="s">
        <v>1752</v>
      </c>
      <c r="C22" s="3227"/>
      <c r="D22" s="3228"/>
    </row>
    <row r="23" spans="1:4">
      <c r="A23" s="17"/>
      <c r="B23" s="3227" t="s">
        <v>1323</v>
      </c>
      <c r="C23" s="3227"/>
      <c r="D23" s="3228"/>
    </row>
    <row r="24" spans="1:4">
      <c r="A24" s="17"/>
      <c r="B24" s="3227" t="s">
        <v>1324</v>
      </c>
      <c r="C24" s="3227"/>
      <c r="D24" s="3228"/>
    </row>
    <row r="25" spans="1:4">
      <c r="A25" s="17"/>
      <c r="B25" s="3227" t="s">
        <v>1325</v>
      </c>
      <c r="C25" s="3227"/>
      <c r="D25" s="3228"/>
    </row>
    <row r="26" spans="1:4">
      <c r="A26" s="17"/>
      <c r="B26" s="3227" t="s">
        <v>3770</v>
      </c>
      <c r="C26" s="3227"/>
      <c r="D26" s="3228"/>
    </row>
    <row r="27" spans="1:4">
      <c r="A27" s="17"/>
      <c r="B27" s="13"/>
      <c r="C27" s="13"/>
      <c r="D27" s="18"/>
    </row>
    <row r="28" spans="1:4">
      <c r="A28" s="784" t="s">
        <v>3502</v>
      </c>
      <c r="B28" s="3227" t="s">
        <v>3771</v>
      </c>
      <c r="C28" s="3227"/>
      <c r="D28" s="3228"/>
    </row>
    <row r="29" spans="1:4">
      <c r="A29" s="17"/>
      <c r="B29" s="3227" t="s">
        <v>3772</v>
      </c>
      <c r="C29" s="3227"/>
      <c r="D29" s="3228"/>
    </row>
    <row r="30" spans="1:4">
      <c r="A30" s="17"/>
      <c r="B30" s="3227" t="s">
        <v>3773</v>
      </c>
      <c r="C30" s="3227"/>
      <c r="D30" s="3228"/>
    </row>
    <row r="31" spans="1:4">
      <c r="A31" s="17"/>
      <c r="B31" s="13"/>
      <c r="C31" s="13"/>
      <c r="D31" s="18"/>
    </row>
    <row r="32" spans="1:4">
      <c r="A32" s="784" t="s">
        <v>3503</v>
      </c>
      <c r="B32" s="783" t="s">
        <v>3774</v>
      </c>
      <c r="C32" s="13"/>
      <c r="D32" s="18"/>
    </row>
    <row r="33" spans="1:4">
      <c r="A33" s="17"/>
      <c r="B33" s="3227" t="s">
        <v>3775</v>
      </c>
      <c r="C33" s="3227"/>
      <c r="D33" s="3228"/>
    </row>
    <row r="34" spans="1:4">
      <c r="A34" s="17"/>
      <c r="B34" s="3227" t="s">
        <v>1753</v>
      </c>
      <c r="C34" s="3227"/>
      <c r="D34" s="3228"/>
    </row>
    <row r="35" spans="1:4">
      <c r="A35" s="17"/>
      <c r="B35" s="13"/>
      <c r="C35" s="13"/>
      <c r="D35" s="18"/>
    </row>
    <row r="36" spans="1:4">
      <c r="A36" s="784" t="s">
        <v>3504</v>
      </c>
      <c r="B36" s="3227" t="s">
        <v>3776</v>
      </c>
      <c r="C36" s="3227"/>
      <c r="D36" s="3228"/>
    </row>
    <row r="37" spans="1:4">
      <c r="A37" s="17"/>
      <c r="B37" s="3227" t="s">
        <v>3777</v>
      </c>
      <c r="C37" s="3227"/>
      <c r="D37" s="3228"/>
    </row>
    <row r="38" spans="1:4">
      <c r="A38" s="17"/>
      <c r="B38" s="3227" t="s">
        <v>3778</v>
      </c>
      <c r="C38" s="3227"/>
      <c r="D38" s="3228"/>
    </row>
    <row r="39" spans="1:4">
      <c r="A39" s="17"/>
      <c r="B39" s="3227" t="s">
        <v>3779</v>
      </c>
      <c r="C39" s="3227"/>
      <c r="D39" s="3228"/>
    </row>
    <row r="40" spans="1:4">
      <c r="A40" s="17"/>
      <c r="B40" s="13"/>
      <c r="C40" s="13"/>
      <c r="D40" s="18"/>
    </row>
    <row r="41" spans="1:4">
      <c r="A41" s="784" t="s">
        <v>3505</v>
      </c>
      <c r="B41" s="3227" t="s">
        <v>3780</v>
      </c>
      <c r="C41" s="3227"/>
      <c r="D41" s="3228"/>
    </row>
    <row r="42" spans="1:4">
      <c r="A42" s="17"/>
      <c r="B42" s="3227" t="s">
        <v>1754</v>
      </c>
      <c r="C42" s="3227"/>
      <c r="D42" s="3228"/>
    </row>
    <row r="43" spans="1:4">
      <c r="A43" s="17"/>
      <c r="B43" s="3227" t="s">
        <v>1755</v>
      </c>
      <c r="C43" s="3227"/>
      <c r="D43" s="3228"/>
    </row>
    <row r="44" spans="1:4">
      <c r="A44" s="17"/>
      <c r="B44" s="13"/>
      <c r="C44" s="13"/>
      <c r="D44" s="18"/>
    </row>
    <row r="45" spans="1:4">
      <c r="A45" s="784" t="s">
        <v>3506</v>
      </c>
      <c r="B45" s="3227" t="s">
        <v>3495</v>
      </c>
      <c r="C45" s="3227"/>
      <c r="D45" s="3228"/>
    </row>
    <row r="46" spans="1:4">
      <c r="A46" s="17"/>
      <c r="B46" s="3227" t="s">
        <v>3496</v>
      </c>
      <c r="C46" s="3227"/>
      <c r="D46" s="3228"/>
    </row>
    <row r="47" spans="1:4">
      <c r="A47" s="17"/>
      <c r="B47" s="13"/>
      <c r="C47" s="13"/>
      <c r="D47" s="18"/>
    </row>
    <row r="48" spans="1:4">
      <c r="A48" s="784" t="s">
        <v>3507</v>
      </c>
      <c r="B48" s="3227" t="s">
        <v>3497</v>
      </c>
      <c r="C48" s="3227"/>
      <c r="D48" s="3228"/>
    </row>
    <row r="49" spans="1:4">
      <c r="A49" s="17"/>
      <c r="B49" s="3227" t="s">
        <v>1756</v>
      </c>
      <c r="C49" s="3227"/>
      <c r="D49" s="3228"/>
    </row>
    <row r="50" spans="1:4">
      <c r="A50" s="17"/>
      <c r="B50" s="3227" t="s">
        <v>1757</v>
      </c>
      <c r="C50" s="3227"/>
      <c r="D50" s="3228"/>
    </row>
    <row r="51" spans="1:4">
      <c r="A51" s="17"/>
      <c r="B51" s="13"/>
      <c r="C51" s="13"/>
      <c r="D51" s="18"/>
    </row>
    <row r="52" spans="1:4">
      <c r="A52" s="17"/>
      <c r="B52" s="14"/>
      <c r="C52" s="14"/>
      <c r="D52" s="18"/>
    </row>
    <row r="53" spans="1:4" ht="15.75" thickBot="1">
      <c r="A53" s="21"/>
      <c r="B53" s="22"/>
      <c r="C53" s="22"/>
      <c r="D53" s="23"/>
    </row>
    <row r="54" spans="1:4">
      <c r="A54" s="14"/>
      <c r="B54" s="14"/>
      <c r="C54" s="636" t="s">
        <v>1758</v>
      </c>
      <c r="D54" s="14"/>
    </row>
    <row r="55" spans="1:4">
      <c r="A55" s="14"/>
      <c r="B55" s="14"/>
      <c r="C55" s="14"/>
      <c r="D55" s="14"/>
    </row>
    <row r="60" spans="1:4">
      <c r="A60" s="12"/>
      <c r="B60" s="12"/>
      <c r="C60"/>
    </row>
    <row r="61" spans="1:4">
      <c r="A61" s="12"/>
      <c r="B61" s="12"/>
      <c r="C61"/>
    </row>
    <row r="62" spans="1:4">
      <c r="A62" s="12"/>
      <c r="B62" s="12"/>
      <c r="C62"/>
    </row>
    <row r="63" spans="1:4">
      <c r="A63" s="12"/>
      <c r="B63" s="12"/>
      <c r="C63"/>
    </row>
    <row r="64" spans="1:4">
      <c r="A64" s="12"/>
      <c r="B64" s="12"/>
      <c r="C64"/>
    </row>
    <row r="65" spans="1:3">
      <c r="A65" s="12"/>
      <c r="B65" s="12"/>
      <c r="C65"/>
    </row>
    <row r="66" spans="1:3">
      <c r="A66" s="12"/>
      <c r="B66" s="12"/>
      <c r="C66"/>
    </row>
    <row r="67" spans="1:3">
      <c r="A67" s="12"/>
      <c r="B67" s="12"/>
      <c r="C67"/>
    </row>
    <row r="68" spans="1:3">
      <c r="A68" s="12"/>
      <c r="B68" s="12"/>
      <c r="C68"/>
    </row>
  </sheetData>
  <mergeCells count="33">
    <mergeCell ref="B46:D46"/>
    <mergeCell ref="B25:D25"/>
    <mergeCell ref="B33:D33"/>
    <mergeCell ref="B36:D36"/>
    <mergeCell ref="B37:D37"/>
    <mergeCell ref="B45:D45"/>
    <mergeCell ref="B26:D26"/>
    <mergeCell ref="A1:D1"/>
    <mergeCell ref="B17:D17"/>
    <mergeCell ref="B18:D18"/>
    <mergeCell ref="B19:D19"/>
    <mergeCell ref="B8:D8"/>
    <mergeCell ref="B13:D13"/>
    <mergeCell ref="B9:D9"/>
    <mergeCell ref="B10:D10"/>
    <mergeCell ref="B14:D14"/>
    <mergeCell ref="B15:D15"/>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s>
  <printOptions horizontalCentered="1" verticalCentered="1"/>
  <pageMargins left="0.5" right="0.5" top="0" bottom="0" header="0.5" footer="0.5"/>
  <pageSetup scale="95"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32"/>
  <sheetViews>
    <sheetView defaultGridColor="0" view="pageBreakPreview" topLeftCell="B211" colorId="22" zoomScale="80" zoomScaleNormal="100" zoomScaleSheetLayoutView="80" workbookViewId="0">
      <selection activeCell="H79" sqref="H79"/>
    </sheetView>
  </sheetViews>
  <sheetFormatPr defaultColWidth="9.6640625" defaultRowHeight="15"/>
  <cols>
    <col min="1" max="1" width="4.6640625" style="6" customWidth="1"/>
    <col min="2" max="2" width="3.33203125" style="6" customWidth="1"/>
    <col min="3" max="3" width="45.109375" style="6" customWidth="1"/>
    <col min="4" max="4" width="20.6640625" style="6" customWidth="1"/>
    <col min="5" max="5" width="17.5546875" style="6" customWidth="1"/>
    <col min="6" max="6" width="18.6640625" style="6" customWidth="1"/>
    <col min="7" max="7" width="14.6640625" style="6" customWidth="1"/>
    <col min="8" max="8" width="12.44140625" style="6" customWidth="1"/>
    <col min="9" max="16384" width="9.6640625" style="6"/>
  </cols>
  <sheetData>
    <row r="1" spans="1:6">
      <c r="A1" s="24" t="s">
        <v>1759</v>
      </c>
      <c r="B1" s="61"/>
      <c r="C1" s="61"/>
      <c r="D1" s="224" t="s">
        <v>1306</v>
      </c>
      <c r="E1" s="61" t="s">
        <v>1761</v>
      </c>
      <c r="F1" s="255" t="s">
        <v>1762</v>
      </c>
    </row>
    <row r="2" spans="1:6">
      <c r="A2" s="67" t="str">
        <f>'Data Sheet'!$C$25</f>
        <v xml:space="preserve">Niagara Mohawk Power Corporation </v>
      </c>
      <c r="B2" s="12"/>
      <c r="C2" s="12"/>
      <c r="D2" s="73" t="s">
        <v>5108</v>
      </c>
      <c r="E2" s="12" t="s">
        <v>3240</v>
      </c>
      <c r="F2" s="78"/>
    </row>
    <row r="3" spans="1:6" ht="15" customHeight="1">
      <c r="A3" s="69"/>
      <c r="B3" s="72"/>
      <c r="C3" s="72"/>
      <c r="D3" s="73" t="s">
        <v>1120</v>
      </c>
      <c r="E3" s="3061" t="str">
        <f>'Data Sheet'!$C$40</f>
        <v>May 9, 2016</v>
      </c>
      <c r="F3" s="106" t="str">
        <f>'Data Sheet'!$C$38</f>
        <v>December 31, 2015</v>
      </c>
    </row>
    <row r="4" spans="1:6" ht="15" customHeight="1">
      <c r="A4" s="232"/>
      <c r="B4" s="12"/>
      <c r="C4" s="12"/>
      <c r="D4" s="84"/>
      <c r="E4" s="84"/>
      <c r="F4" s="80"/>
    </row>
    <row r="5" spans="1:6">
      <c r="A5" s="306" t="s">
        <v>3274</v>
      </c>
      <c r="B5" s="64"/>
      <c r="C5" s="64"/>
      <c r="D5" s="64"/>
      <c r="E5" s="64"/>
      <c r="F5" s="65"/>
    </row>
    <row r="6" spans="1:6">
      <c r="A6" s="234"/>
      <c r="B6" s="12"/>
      <c r="C6" s="12"/>
      <c r="D6" s="12"/>
      <c r="E6" s="12"/>
      <c r="F6" s="68"/>
    </row>
    <row r="7" spans="1:6">
      <c r="A7" s="234" t="s">
        <v>3275</v>
      </c>
      <c r="B7" s="12"/>
      <c r="C7" s="12" t="s">
        <v>3276</v>
      </c>
      <c r="D7" s="12"/>
      <c r="E7" s="12"/>
      <c r="F7" s="68"/>
    </row>
    <row r="8" spans="1:6">
      <c r="A8" s="234"/>
      <c r="B8" s="12"/>
      <c r="C8" s="12" t="s">
        <v>2513</v>
      </c>
      <c r="D8" s="12"/>
      <c r="E8" s="12"/>
      <c r="F8" s="68"/>
    </row>
    <row r="9" spans="1:6">
      <c r="A9" s="234"/>
      <c r="B9" s="12"/>
      <c r="C9" s="12" t="s">
        <v>2514</v>
      </c>
      <c r="D9" s="12"/>
      <c r="E9" s="12"/>
      <c r="F9" s="68"/>
    </row>
    <row r="10" spans="1:6">
      <c r="A10" s="234"/>
      <c r="B10" s="12"/>
      <c r="C10" s="12" t="s">
        <v>2515</v>
      </c>
      <c r="D10" s="12"/>
      <c r="E10" s="12"/>
      <c r="F10" s="68"/>
    </row>
    <row r="11" spans="1:6">
      <c r="A11" s="234" t="s">
        <v>2272</v>
      </c>
      <c r="B11" s="12"/>
      <c r="C11" s="12" t="s">
        <v>3567</v>
      </c>
      <c r="D11" s="12"/>
      <c r="E11" s="12"/>
      <c r="F11" s="68"/>
    </row>
    <row r="12" spans="1:6">
      <c r="A12" s="234"/>
      <c r="B12" s="12"/>
      <c r="C12" s="12" t="s">
        <v>3568</v>
      </c>
      <c r="D12" s="12"/>
      <c r="E12" s="12"/>
      <c r="F12" s="68"/>
    </row>
    <row r="13" spans="1:6">
      <c r="A13" s="234"/>
      <c r="B13" s="12"/>
      <c r="C13" s="12" t="s">
        <v>2528</v>
      </c>
      <c r="D13" s="12"/>
      <c r="E13" s="12"/>
      <c r="F13" s="68"/>
    </row>
    <row r="14" spans="1:6">
      <c r="A14" s="234"/>
      <c r="B14" s="12"/>
      <c r="C14" s="12" t="s">
        <v>2529</v>
      </c>
      <c r="D14" s="12"/>
      <c r="E14" s="12"/>
      <c r="F14" s="68"/>
    </row>
    <row r="15" spans="1:6">
      <c r="A15" s="234" t="s">
        <v>2273</v>
      </c>
      <c r="B15" s="12"/>
      <c r="C15" s="12" t="s">
        <v>2530</v>
      </c>
      <c r="D15" s="12"/>
      <c r="E15" s="12"/>
      <c r="F15" s="68"/>
    </row>
    <row r="16" spans="1:6">
      <c r="A16" s="234"/>
      <c r="B16" s="12"/>
      <c r="C16" s="12" t="s">
        <v>2531</v>
      </c>
      <c r="D16" s="12"/>
      <c r="E16" s="12"/>
      <c r="F16" s="68"/>
    </row>
    <row r="17" spans="1:8">
      <c r="A17" s="235"/>
      <c r="B17" s="72"/>
      <c r="C17" s="72" t="s">
        <v>2532</v>
      </c>
      <c r="D17" s="72"/>
      <c r="E17" s="72"/>
      <c r="F17" s="71"/>
    </row>
    <row r="18" spans="1:8">
      <c r="A18" s="234" t="s">
        <v>1688</v>
      </c>
      <c r="B18" s="93"/>
      <c r="C18" s="64" t="s">
        <v>2533</v>
      </c>
      <c r="D18" s="64"/>
      <c r="E18" s="64"/>
      <c r="F18" s="386" t="s">
        <v>1796</v>
      </c>
    </row>
    <row r="19" spans="1:8">
      <c r="A19" s="234" t="s">
        <v>2534</v>
      </c>
      <c r="B19" s="93"/>
      <c r="C19" s="64" t="s">
        <v>2952</v>
      </c>
      <c r="D19" s="64"/>
      <c r="E19" s="64"/>
      <c r="F19" s="386" t="s">
        <v>2953</v>
      </c>
    </row>
    <row r="20" spans="1:8">
      <c r="A20" s="235"/>
      <c r="B20" s="100"/>
      <c r="C20" s="72"/>
      <c r="D20" s="72"/>
      <c r="E20" s="72"/>
      <c r="F20" s="106"/>
    </row>
    <row r="21" spans="1:8">
      <c r="A21" s="235">
        <v>1</v>
      </c>
      <c r="B21" s="100"/>
      <c r="C21" s="72" t="s">
        <v>2535</v>
      </c>
      <c r="D21" s="72"/>
      <c r="E21" s="72"/>
      <c r="F21" s="387">
        <v>190178159</v>
      </c>
      <c r="G21" s="2838"/>
      <c r="H21" s="2838"/>
    </row>
    <row r="22" spans="1:8">
      <c r="A22" s="235">
        <v>2</v>
      </c>
      <c r="B22" s="100"/>
      <c r="C22" s="72" t="s">
        <v>407</v>
      </c>
      <c r="D22" s="72"/>
      <c r="E22" s="72"/>
      <c r="F22" s="388"/>
      <c r="G22" s="1108"/>
      <c r="H22" s="3054"/>
    </row>
    <row r="23" spans="1:8">
      <c r="A23" s="235">
        <v>3</v>
      </c>
      <c r="B23" s="100"/>
      <c r="C23" s="72"/>
      <c r="D23" s="72"/>
      <c r="E23" s="72"/>
      <c r="F23" s="389"/>
    </row>
    <row r="24" spans="1:8">
      <c r="A24" s="235">
        <v>4</v>
      </c>
      <c r="B24" s="100"/>
      <c r="C24" s="72" t="s">
        <v>408</v>
      </c>
      <c r="D24" s="72"/>
      <c r="E24" s="72"/>
      <c r="F24" s="390"/>
    </row>
    <row r="25" spans="1:8">
      <c r="A25" s="235">
        <v>5</v>
      </c>
      <c r="B25" s="100"/>
      <c r="C25" s="72" t="s">
        <v>5174</v>
      </c>
      <c r="D25" s="72"/>
      <c r="E25" s="72"/>
      <c r="F25" s="391">
        <v>86952595</v>
      </c>
    </row>
    <row r="26" spans="1:8">
      <c r="A26" s="235">
        <v>6</v>
      </c>
      <c r="B26" s="100"/>
      <c r="C26" s="72" t="s">
        <v>5175</v>
      </c>
      <c r="D26" s="72"/>
      <c r="E26" s="72"/>
      <c r="F26" s="280">
        <v>5908422</v>
      </c>
    </row>
    <row r="27" spans="1:8">
      <c r="A27" s="235">
        <v>7</v>
      </c>
      <c r="B27" s="100"/>
      <c r="C27" s="72"/>
      <c r="D27" s="72"/>
      <c r="E27" s="72"/>
      <c r="F27" s="280"/>
    </row>
    <row r="28" spans="1:8">
      <c r="A28" s="235">
        <v>8</v>
      </c>
      <c r="B28" s="100"/>
      <c r="C28" s="72"/>
      <c r="D28" s="72"/>
      <c r="E28" s="72"/>
      <c r="F28" s="279"/>
    </row>
    <row r="29" spans="1:8">
      <c r="A29" s="235">
        <v>9</v>
      </c>
      <c r="B29" s="100"/>
      <c r="C29" s="392" t="s">
        <v>409</v>
      </c>
      <c r="D29" s="72"/>
      <c r="E29" s="72"/>
      <c r="F29" s="266"/>
    </row>
    <row r="30" spans="1:8">
      <c r="A30" s="235">
        <v>10</v>
      </c>
      <c r="B30" s="100"/>
      <c r="C30" s="392" t="s">
        <v>5175</v>
      </c>
      <c r="D30" s="72"/>
      <c r="E30" s="72"/>
      <c r="F30" s="280">
        <v>836853104</v>
      </c>
    </row>
    <row r="31" spans="1:8">
      <c r="A31" s="235">
        <v>11</v>
      </c>
      <c r="B31" s="100"/>
      <c r="C31" s="392"/>
      <c r="D31" s="72"/>
      <c r="E31" s="72"/>
      <c r="F31" s="280"/>
    </row>
    <row r="32" spans="1:8">
      <c r="A32" s="235">
        <v>12</v>
      </c>
      <c r="B32" s="100"/>
      <c r="C32" s="392"/>
      <c r="D32" s="72"/>
      <c r="E32" s="72"/>
      <c r="F32" s="280"/>
    </row>
    <row r="33" spans="1:6">
      <c r="A33" s="235">
        <v>13</v>
      </c>
      <c r="B33" s="100"/>
      <c r="C33" s="392"/>
      <c r="D33" s="72"/>
      <c r="E33" s="72"/>
      <c r="F33" s="279"/>
    </row>
    <row r="34" spans="1:6">
      <c r="A34" s="235">
        <v>14</v>
      </c>
      <c r="B34" s="100"/>
      <c r="C34" s="392" t="s">
        <v>410</v>
      </c>
      <c r="D34" s="72"/>
      <c r="E34" s="72"/>
      <c r="F34" s="393"/>
    </row>
    <row r="35" spans="1:6">
      <c r="A35" s="235">
        <v>15</v>
      </c>
      <c r="B35" s="100"/>
      <c r="C35" s="392" t="s">
        <v>5175</v>
      </c>
      <c r="D35" s="72"/>
      <c r="E35" s="72"/>
      <c r="F35" s="280">
        <v>-12416504</v>
      </c>
    </row>
    <row r="36" spans="1:6">
      <c r="A36" s="235">
        <v>16</v>
      </c>
      <c r="B36" s="100"/>
      <c r="C36" s="392"/>
      <c r="D36" s="72"/>
      <c r="E36" s="72"/>
      <c r="F36" s="280" t="s">
        <v>6273</v>
      </c>
    </row>
    <row r="37" spans="1:6">
      <c r="A37" s="235">
        <v>17</v>
      </c>
      <c r="B37" s="100"/>
      <c r="C37" s="392"/>
      <c r="D37" s="72"/>
      <c r="E37" s="72"/>
      <c r="F37" s="280"/>
    </row>
    <row r="38" spans="1:6">
      <c r="A38" s="235">
        <v>18</v>
      </c>
      <c r="B38" s="100"/>
      <c r="C38" s="392"/>
      <c r="D38" s="72"/>
      <c r="E38" s="72"/>
      <c r="F38" s="280"/>
    </row>
    <row r="39" spans="1:6">
      <c r="A39" s="235">
        <v>19</v>
      </c>
      <c r="B39" s="100"/>
      <c r="C39" s="392" t="s">
        <v>411</v>
      </c>
      <c r="D39" s="72"/>
      <c r="E39" s="72"/>
      <c r="F39" s="393"/>
    </row>
    <row r="40" spans="1:6">
      <c r="A40" s="235">
        <v>20</v>
      </c>
      <c r="B40" s="100"/>
      <c r="C40" s="392" t="s">
        <v>5175</v>
      </c>
      <c r="D40" s="72"/>
      <c r="E40" s="72"/>
      <c r="F40" s="391">
        <v>-1220393886</v>
      </c>
    </row>
    <row r="41" spans="1:6">
      <c r="A41" s="235">
        <v>21</v>
      </c>
      <c r="B41" s="100"/>
      <c r="C41" s="392"/>
      <c r="D41" s="72"/>
      <c r="E41" s="72"/>
      <c r="F41" s="280"/>
    </row>
    <row r="42" spans="1:6">
      <c r="A42" s="235">
        <v>22</v>
      </c>
      <c r="B42" s="100"/>
      <c r="C42" s="392"/>
      <c r="D42" s="72"/>
      <c r="E42" s="72"/>
      <c r="F42" s="280"/>
    </row>
    <row r="43" spans="1:6">
      <c r="A43" s="235">
        <v>23</v>
      </c>
      <c r="B43" s="100"/>
      <c r="C43" s="392"/>
      <c r="D43" s="72"/>
      <c r="E43" s="72"/>
      <c r="F43" s="280"/>
    </row>
    <row r="44" spans="1:6">
      <c r="A44" s="235">
        <v>24</v>
      </c>
      <c r="B44" s="100"/>
      <c r="C44" s="392"/>
      <c r="D44" s="72"/>
      <c r="E44" s="72"/>
      <c r="F44" s="280"/>
    </row>
    <row r="45" spans="1:6">
      <c r="A45" s="235">
        <v>25</v>
      </c>
      <c r="B45" s="100"/>
      <c r="C45" s="392"/>
      <c r="D45" s="72"/>
      <c r="E45" s="72"/>
      <c r="F45" s="262"/>
    </row>
    <row r="46" spans="1:6">
      <c r="A46" s="235">
        <v>26</v>
      </c>
      <c r="B46" s="100"/>
      <c r="C46" s="392"/>
      <c r="D46" s="72"/>
      <c r="E46" s="72"/>
      <c r="F46" s="280"/>
    </row>
    <row r="47" spans="1:6">
      <c r="A47" s="235">
        <v>27</v>
      </c>
      <c r="B47" s="100"/>
      <c r="C47" s="392" t="s">
        <v>412</v>
      </c>
      <c r="D47" s="72"/>
      <c r="E47" s="72"/>
      <c r="F47" s="387">
        <f>F21+SUM(F25:F28)+SUM(F30:F33)+SUM(F35:F38)+SUM(F40:F46)</f>
        <v>-112918110</v>
      </c>
    </row>
    <row r="48" spans="1:6">
      <c r="A48" s="234">
        <v>28</v>
      </c>
      <c r="B48" s="93"/>
      <c r="C48" s="3048" t="s">
        <v>413</v>
      </c>
      <c r="D48" s="12"/>
      <c r="E48" s="12"/>
      <c r="F48" s="279"/>
    </row>
    <row r="49" spans="1:8">
      <c r="A49" s="234">
        <v>29</v>
      </c>
      <c r="B49" s="93"/>
      <c r="C49" s="394"/>
      <c r="D49" s="12"/>
      <c r="E49" s="12"/>
      <c r="F49" s="279"/>
    </row>
    <row r="50" spans="1:8">
      <c r="A50" s="234">
        <v>30</v>
      </c>
      <c r="B50" s="93"/>
      <c r="C50" s="2851" t="s">
        <v>5176</v>
      </c>
      <c r="D50" s="12"/>
      <c r="E50" s="12"/>
      <c r="F50" s="279">
        <v>-112918110</v>
      </c>
      <c r="G50" s="2838"/>
      <c r="H50" s="3055"/>
    </row>
    <row r="51" spans="1:8">
      <c r="A51" s="234">
        <v>31</v>
      </c>
      <c r="B51" s="93"/>
      <c r="C51" s="2851" t="s">
        <v>5177</v>
      </c>
      <c r="D51" s="12"/>
      <c r="E51" s="12" t="s">
        <v>1748</v>
      </c>
      <c r="F51" s="279">
        <f>F50*0.35+1</f>
        <v>-39521337.5</v>
      </c>
    </row>
    <row r="52" spans="1:8">
      <c r="A52" s="234">
        <v>32</v>
      </c>
      <c r="B52" s="93"/>
      <c r="C52" s="2851" t="s">
        <v>5178</v>
      </c>
      <c r="D52" s="12"/>
      <c r="E52" s="12" t="s">
        <v>1748</v>
      </c>
      <c r="F52" s="279">
        <v>0</v>
      </c>
    </row>
    <row r="53" spans="1:8">
      <c r="A53" s="234">
        <v>33</v>
      </c>
      <c r="B53" s="93"/>
      <c r="C53" s="2851" t="s">
        <v>5179</v>
      </c>
      <c r="D53" s="12"/>
      <c r="E53" s="12"/>
      <c r="F53" s="279">
        <v>-2161597</v>
      </c>
    </row>
    <row r="54" spans="1:8">
      <c r="A54" s="234">
        <v>34</v>
      </c>
      <c r="B54" s="93"/>
      <c r="C54" s="2851"/>
      <c r="D54" s="12"/>
      <c r="E54" s="12"/>
      <c r="F54" s="279"/>
    </row>
    <row r="55" spans="1:8">
      <c r="A55" s="234">
        <v>35</v>
      </c>
      <c r="B55" s="93"/>
      <c r="C55" s="2851" t="s">
        <v>5180</v>
      </c>
      <c r="D55" s="12"/>
      <c r="E55" s="12"/>
      <c r="F55" s="279">
        <v>-41682935</v>
      </c>
      <c r="G55" s="2546"/>
    </row>
    <row r="56" spans="1:8">
      <c r="A56" s="234">
        <v>36</v>
      </c>
      <c r="B56" s="93"/>
      <c r="C56" s="394"/>
      <c r="D56" s="12"/>
      <c r="E56" s="12"/>
      <c r="F56" s="279"/>
    </row>
    <row r="57" spans="1:8">
      <c r="A57" s="234">
        <v>37</v>
      </c>
      <c r="B57" s="93"/>
      <c r="C57" s="394"/>
      <c r="D57" s="12"/>
      <c r="E57" s="12"/>
      <c r="F57" s="279"/>
    </row>
    <row r="58" spans="1:8">
      <c r="A58" s="234">
        <v>38</v>
      </c>
      <c r="B58" s="93"/>
      <c r="C58" s="394"/>
      <c r="D58" s="12"/>
      <c r="E58" s="12"/>
      <c r="F58" s="279"/>
    </row>
    <row r="59" spans="1:8">
      <c r="A59" s="234">
        <v>39</v>
      </c>
      <c r="B59" s="93"/>
      <c r="C59" s="394"/>
      <c r="D59" s="12"/>
      <c r="E59" s="12"/>
      <c r="F59" s="279"/>
    </row>
    <row r="60" spans="1:8">
      <c r="A60" s="234">
        <v>40</v>
      </c>
      <c r="B60" s="93"/>
      <c r="C60" s="394"/>
      <c r="D60" s="12"/>
      <c r="E60" s="12"/>
      <c r="F60" s="279"/>
    </row>
    <row r="61" spans="1:8">
      <c r="A61" s="234">
        <v>41</v>
      </c>
      <c r="B61" s="93"/>
      <c r="C61" s="394"/>
      <c r="D61" s="12"/>
      <c r="E61" s="12"/>
      <c r="F61" s="279"/>
    </row>
    <row r="62" spans="1:8">
      <c r="A62" s="234">
        <v>42</v>
      </c>
      <c r="B62" s="93"/>
      <c r="C62" s="394"/>
      <c r="D62" s="12"/>
      <c r="E62" s="12"/>
      <c r="F62" s="279"/>
    </row>
    <row r="63" spans="1:8">
      <c r="A63" s="234">
        <v>43</v>
      </c>
      <c r="B63" s="93"/>
      <c r="C63" s="394"/>
      <c r="D63" s="12"/>
      <c r="E63" s="12"/>
      <c r="F63" s="279"/>
    </row>
    <row r="64" spans="1:8" ht="15.75" thickBot="1">
      <c r="A64" s="329">
        <v>44</v>
      </c>
      <c r="B64" s="321"/>
      <c r="C64" s="395"/>
      <c r="D64" s="108"/>
      <c r="E64" s="108"/>
      <c r="F64" s="291"/>
    </row>
    <row r="65" spans="1:6">
      <c r="A65" s="12"/>
      <c r="B65" s="12"/>
      <c r="C65" s="12"/>
      <c r="D65" s="12"/>
      <c r="E65" s="12"/>
      <c r="F65" s="12"/>
    </row>
    <row r="66" spans="1:6">
      <c r="A66" s="12" t="s">
        <v>414</v>
      </c>
      <c r="B66" s="12"/>
      <c r="C66" s="12"/>
      <c r="D66" s="12"/>
      <c r="E66" s="12"/>
      <c r="F66" s="64"/>
    </row>
    <row r="67" spans="1:6">
      <c r="A67" s="64" t="s">
        <v>415</v>
      </c>
      <c r="B67" s="64"/>
      <c r="C67" s="64"/>
      <c r="D67" s="64"/>
      <c r="E67" s="64"/>
      <c r="F67" s="64"/>
    </row>
    <row r="68" spans="1:6">
      <c r="A68" s="12"/>
      <c r="B68" s="12"/>
      <c r="C68" s="12"/>
      <c r="D68" s="12"/>
      <c r="E68" s="12"/>
      <c r="F68" s="12"/>
    </row>
    <row r="69" spans="1:6">
      <c r="A69" s="12"/>
      <c r="B69" s="12"/>
      <c r="C69" s="12"/>
      <c r="D69" s="12"/>
      <c r="E69" s="12"/>
      <c r="F69" s="12"/>
    </row>
    <row r="70" spans="1:6" ht="15.75">
      <c r="A70" s="66" t="s">
        <v>416</v>
      </c>
      <c r="B70" s="64"/>
      <c r="C70" s="64"/>
      <c r="D70" s="64"/>
      <c r="E70" s="64"/>
      <c r="F70" s="64"/>
    </row>
    <row r="71" spans="1:6">
      <c r="A71" s="12"/>
      <c r="B71" s="12"/>
      <c r="C71" s="12"/>
      <c r="D71" s="12"/>
      <c r="E71" s="12"/>
      <c r="F71" s="12"/>
    </row>
    <row r="72" spans="1:6" ht="15.75" thickBot="1">
      <c r="A72" s="12" t="str">
        <f>'Data Sheet'!$C$25</f>
        <v xml:space="preserve">Niagara Mohawk Power Corporation </v>
      </c>
      <c r="B72" s="12"/>
      <c r="C72" s="12"/>
      <c r="D72" s="12"/>
      <c r="E72" s="682" t="str">
        <f>'Data Sheet'!$C$40</f>
        <v>May 9, 2016</v>
      </c>
      <c r="F72" s="6" t="str">
        <f>'Data Sheet'!$C$38</f>
        <v>December 31, 2015</v>
      </c>
    </row>
    <row r="73" spans="1:6">
      <c r="A73" s="396"/>
      <c r="B73" s="61"/>
      <c r="C73" s="61"/>
      <c r="D73" s="61"/>
      <c r="E73" s="61"/>
      <c r="F73" s="62"/>
    </row>
    <row r="74" spans="1:6">
      <c r="A74" s="306" t="s">
        <v>3274</v>
      </c>
      <c r="B74" s="64"/>
      <c r="C74" s="64"/>
      <c r="D74" s="64"/>
      <c r="E74" s="64"/>
      <c r="F74" s="65"/>
    </row>
    <row r="75" spans="1:6">
      <c r="A75" s="235"/>
      <c r="B75" s="72"/>
      <c r="C75" s="72"/>
      <c r="D75" s="72"/>
      <c r="E75" s="72"/>
      <c r="F75" s="71"/>
    </row>
    <row r="76" spans="1:6">
      <c r="A76" s="234"/>
      <c r="B76" s="12"/>
      <c r="C76" s="64" t="s">
        <v>2533</v>
      </c>
      <c r="D76" s="64"/>
      <c r="E76" s="64"/>
      <c r="F76" s="386" t="s">
        <v>1796</v>
      </c>
    </row>
    <row r="77" spans="1:6">
      <c r="A77" s="235"/>
      <c r="B77" s="72"/>
      <c r="C77" s="70" t="s">
        <v>2952</v>
      </c>
      <c r="D77" s="70"/>
      <c r="E77" s="70"/>
      <c r="F77" s="397" t="s">
        <v>2953</v>
      </c>
    </row>
    <row r="78" spans="1:6" ht="15.75">
      <c r="A78" s="234"/>
      <c r="B78" s="12"/>
      <c r="C78" s="2931" t="s">
        <v>5181</v>
      </c>
      <c r="D78" s="12"/>
      <c r="E78" s="12"/>
      <c r="F78" s="279"/>
    </row>
    <row r="79" spans="1:6" ht="15.75">
      <c r="A79" s="234"/>
      <c r="B79" s="12"/>
      <c r="C79" s="2932" t="s">
        <v>5182</v>
      </c>
      <c r="D79" s="12"/>
      <c r="E79" s="12"/>
      <c r="F79" s="279"/>
    </row>
    <row r="80" spans="1:6">
      <c r="A80" s="234"/>
      <c r="B80" s="12"/>
      <c r="C80" s="12"/>
      <c r="D80" s="12"/>
      <c r="E80" s="12"/>
      <c r="F80" s="279"/>
    </row>
    <row r="81" spans="1:6">
      <c r="A81" s="234">
        <v>1</v>
      </c>
      <c r="B81" s="12"/>
      <c r="C81" s="12" t="s">
        <v>5183</v>
      </c>
      <c r="D81" s="12"/>
      <c r="E81" s="12"/>
      <c r="F81" s="279">
        <v>190178159</v>
      </c>
    </row>
    <row r="82" spans="1:6">
      <c r="A82" s="234"/>
      <c r="B82" s="12"/>
      <c r="C82" s="12"/>
      <c r="D82" s="12"/>
      <c r="E82" s="12"/>
      <c r="F82" s="279"/>
    </row>
    <row r="83" spans="1:6">
      <c r="A83" s="234">
        <v>2</v>
      </c>
      <c r="B83" s="12"/>
      <c r="C83" s="12" t="s">
        <v>5184</v>
      </c>
      <c r="D83" s="12"/>
      <c r="E83" s="12"/>
      <c r="F83" s="279">
        <v>86952595.361319587</v>
      </c>
    </row>
    <row r="84" spans="1:6">
      <c r="A84" s="234"/>
      <c r="B84" s="12"/>
      <c r="C84" s="12"/>
      <c r="D84" s="12"/>
      <c r="E84" s="12"/>
      <c r="F84" s="279"/>
    </row>
    <row r="85" spans="1:6">
      <c r="A85" s="234">
        <v>3</v>
      </c>
      <c r="B85" s="12"/>
      <c r="C85" s="12" t="s">
        <v>5185</v>
      </c>
      <c r="D85" s="12"/>
      <c r="E85" s="12"/>
      <c r="F85" s="279">
        <v>0</v>
      </c>
    </row>
    <row r="86" spans="1:6">
      <c r="A86" s="234"/>
      <c r="B86" s="12"/>
      <c r="C86" s="12"/>
      <c r="D86" s="12"/>
      <c r="E86" s="12"/>
      <c r="F86" s="279"/>
    </row>
    <row r="87" spans="1:6">
      <c r="A87" s="3049">
        <v>4</v>
      </c>
      <c r="B87" s="12"/>
      <c r="C87" s="12" t="s">
        <v>5186</v>
      </c>
      <c r="D87" s="12"/>
      <c r="E87" s="12"/>
      <c r="F87" s="279"/>
    </row>
    <row r="88" spans="1:6">
      <c r="A88" s="234"/>
      <c r="B88" s="12"/>
      <c r="C88" s="12"/>
      <c r="D88" s="2851" t="s">
        <v>5187</v>
      </c>
      <c r="E88" s="12"/>
      <c r="F88" s="279">
        <v>260352.48202807416</v>
      </c>
    </row>
    <row r="89" spans="1:6">
      <c r="A89" s="234"/>
      <c r="B89" s="12"/>
      <c r="C89" s="12"/>
      <c r="D89" s="2851" t="s">
        <v>5188</v>
      </c>
      <c r="E89" s="12"/>
      <c r="F89" s="279">
        <v>0</v>
      </c>
    </row>
    <row r="90" spans="1:6">
      <c r="A90" s="234"/>
      <c r="B90" s="12"/>
      <c r="C90" s="64"/>
      <c r="D90" s="2851" t="s">
        <v>5189</v>
      </c>
      <c r="E90" s="64"/>
      <c r="F90" s="279">
        <v>5648069.4925000127</v>
      </c>
    </row>
    <row r="91" spans="1:6">
      <c r="A91" s="3138"/>
      <c r="B91" s="12"/>
      <c r="C91" s="64"/>
      <c r="D91" s="2933" t="s">
        <v>6304</v>
      </c>
      <c r="E91" s="64"/>
      <c r="F91" s="262">
        <f>SUM(F88:F90)</f>
        <v>5908421.9745280873</v>
      </c>
    </row>
    <row r="92" spans="1:6">
      <c r="A92" s="3139"/>
      <c r="B92" s="12"/>
      <c r="C92" s="12"/>
      <c r="D92" s="12"/>
      <c r="E92" s="12"/>
      <c r="F92" s="279"/>
    </row>
    <row r="93" spans="1:6">
      <c r="A93" s="234">
        <v>5</v>
      </c>
      <c r="B93" s="12"/>
      <c r="C93" s="12" t="s">
        <v>6246</v>
      </c>
      <c r="D93" s="12"/>
      <c r="E93" s="12"/>
      <c r="F93" s="279"/>
    </row>
    <row r="94" spans="1:6">
      <c r="A94" s="234"/>
      <c r="B94" s="12"/>
      <c r="C94" s="12"/>
      <c r="D94" s="12" t="s">
        <v>6248</v>
      </c>
      <c r="E94" s="12"/>
      <c r="F94" s="279">
        <v>3652491.2399999993</v>
      </c>
    </row>
    <row r="95" spans="1:6">
      <c r="A95" s="234"/>
      <c r="B95" s="12"/>
      <c r="C95" s="12"/>
      <c r="D95" s="12" t="s">
        <v>6249</v>
      </c>
      <c r="E95" s="12"/>
      <c r="F95" s="279">
        <v>3653279.6862077778</v>
      </c>
    </row>
    <row r="96" spans="1:6">
      <c r="A96" s="234"/>
      <c r="B96" s="12"/>
      <c r="C96" s="12"/>
      <c r="D96" s="12" t="s">
        <v>6247</v>
      </c>
      <c r="E96" s="12"/>
      <c r="F96" s="279">
        <v>24721734.85100197</v>
      </c>
    </row>
    <row r="97" spans="1:6">
      <c r="A97" s="234"/>
      <c r="B97" s="12"/>
      <c r="C97" s="12"/>
      <c r="D97" s="12" t="s">
        <v>6252</v>
      </c>
      <c r="E97" s="12"/>
      <c r="F97" s="279">
        <v>5381146.3093487108</v>
      </c>
    </row>
    <row r="98" spans="1:6">
      <c r="A98" s="234"/>
      <c r="B98" s="12"/>
      <c r="C98" s="12"/>
      <c r="D98" s="12" t="s">
        <v>6253</v>
      </c>
      <c r="E98" s="12"/>
      <c r="F98" s="279">
        <v>662.72000000067055</v>
      </c>
    </row>
    <row r="99" spans="1:6">
      <c r="A99" s="234"/>
      <c r="B99" s="12"/>
      <c r="C99" s="12"/>
      <c r="D99" s="12" t="s">
        <v>6254</v>
      </c>
      <c r="E99" s="12"/>
      <c r="F99" s="279">
        <v>185251.77999999933</v>
      </c>
    </row>
    <row r="100" spans="1:6">
      <c r="A100" s="234"/>
      <c r="B100" s="12"/>
      <c r="C100" s="12"/>
      <c r="D100" s="12" t="s">
        <v>6255</v>
      </c>
      <c r="E100" s="12"/>
      <c r="F100" s="279">
        <v>288084.64999999956</v>
      </c>
    </row>
    <row r="101" spans="1:6">
      <c r="A101" s="234"/>
      <c r="B101" s="12"/>
      <c r="C101" s="12"/>
      <c r="D101" s="12" t="s">
        <v>6259</v>
      </c>
      <c r="E101" s="12"/>
      <c r="F101" s="279">
        <v>7693185.2499999963</v>
      </c>
    </row>
    <row r="102" spans="1:6">
      <c r="A102" s="234"/>
      <c r="B102" s="12"/>
      <c r="C102" s="12"/>
      <c r="D102" s="12" t="s">
        <v>6260</v>
      </c>
      <c r="E102" s="12"/>
      <c r="F102" s="279">
        <v>200148064.42228562</v>
      </c>
    </row>
    <row r="103" spans="1:6">
      <c r="A103" s="234"/>
      <c r="B103" s="12"/>
      <c r="C103" s="12"/>
      <c r="D103" s="12" t="s">
        <v>6266</v>
      </c>
      <c r="E103" s="12"/>
      <c r="F103" s="279">
        <v>40094063.247714356</v>
      </c>
    </row>
    <row r="104" spans="1:6">
      <c r="A104" s="234"/>
      <c r="B104" s="12"/>
      <c r="C104" s="12"/>
      <c r="D104" s="12" t="s">
        <v>6270</v>
      </c>
      <c r="E104" s="12"/>
      <c r="F104" s="279">
        <v>11117097.169999996</v>
      </c>
    </row>
    <row r="105" spans="1:6">
      <c r="A105" s="234"/>
      <c r="B105" s="12"/>
      <c r="C105" s="12"/>
      <c r="D105" s="12" t="s">
        <v>6271</v>
      </c>
      <c r="E105" s="12"/>
      <c r="F105" s="279">
        <v>62813.209973981604</v>
      </c>
    </row>
    <row r="106" spans="1:6">
      <c r="A106" s="234"/>
      <c r="B106" s="12"/>
      <c r="C106" s="12"/>
      <c r="D106" s="12" t="s">
        <v>6274</v>
      </c>
      <c r="E106" s="12"/>
      <c r="F106" s="279">
        <v>1819116.0699999984</v>
      </c>
    </row>
    <row r="107" spans="1:6">
      <c r="A107" s="234"/>
      <c r="B107" s="12"/>
      <c r="C107" s="12"/>
      <c r="D107" s="12" t="s">
        <v>6275</v>
      </c>
      <c r="E107" s="12"/>
      <c r="F107" s="279">
        <v>1199210.8</v>
      </c>
    </row>
    <row r="108" spans="1:6">
      <c r="A108" s="234"/>
      <c r="B108" s="12"/>
      <c r="C108" s="12"/>
      <c r="D108" s="12" t="s">
        <v>6276</v>
      </c>
      <c r="E108" s="12"/>
      <c r="F108" s="279">
        <v>336456.91765160242</v>
      </c>
    </row>
    <row r="109" spans="1:6">
      <c r="A109" s="234"/>
      <c r="B109" s="12"/>
      <c r="C109" s="12"/>
      <c r="D109" s="12" t="s">
        <v>6277</v>
      </c>
      <c r="E109" s="12"/>
      <c r="F109" s="279">
        <v>387030.88888888893</v>
      </c>
    </row>
    <row r="110" spans="1:6">
      <c r="A110" s="234"/>
      <c r="B110" s="12"/>
      <c r="C110" s="12"/>
      <c r="D110" s="12" t="s">
        <v>6278</v>
      </c>
      <c r="E110" s="12"/>
      <c r="F110" s="279">
        <v>262408022.03000003</v>
      </c>
    </row>
    <row r="111" spans="1:6">
      <c r="A111" s="234"/>
      <c r="B111" s="12"/>
      <c r="C111" s="12"/>
      <c r="D111" s="12" t="s">
        <v>6279</v>
      </c>
      <c r="E111" s="12"/>
      <c r="F111" s="279">
        <v>25</v>
      </c>
    </row>
    <row r="112" spans="1:6">
      <c r="A112" s="234"/>
      <c r="B112" s="12"/>
      <c r="C112" s="394"/>
      <c r="D112" s="12" t="s">
        <v>6280</v>
      </c>
      <c r="E112" s="12"/>
      <c r="F112" s="279">
        <v>74732042.200000003</v>
      </c>
    </row>
    <row r="113" spans="1:6">
      <c r="A113" s="234"/>
      <c r="B113" s="12"/>
      <c r="C113" s="394"/>
      <c r="D113" s="12" t="s">
        <v>6281</v>
      </c>
      <c r="E113" s="12"/>
      <c r="F113" s="279">
        <v>268.88</v>
      </c>
    </row>
    <row r="114" spans="1:6">
      <c r="A114" s="234"/>
      <c r="B114" s="12"/>
      <c r="C114" s="394"/>
      <c r="D114" s="12" t="s">
        <v>6282</v>
      </c>
      <c r="E114" s="12"/>
      <c r="F114" s="279">
        <v>48817567.199999996</v>
      </c>
    </row>
    <row r="115" spans="1:6">
      <c r="A115" s="234"/>
      <c r="B115" s="12"/>
      <c r="C115" s="394"/>
      <c r="D115" s="12" t="s">
        <v>6283</v>
      </c>
      <c r="E115" s="12"/>
      <c r="F115" s="279">
        <v>5950113.4800000004</v>
      </c>
    </row>
    <row r="116" spans="1:6">
      <c r="A116" s="234"/>
      <c r="B116" s="12"/>
      <c r="C116" s="394"/>
      <c r="D116" s="12" t="s">
        <v>6284</v>
      </c>
      <c r="E116" s="12"/>
      <c r="F116" s="279">
        <v>29410035.75</v>
      </c>
    </row>
    <row r="117" spans="1:6">
      <c r="A117" s="234"/>
      <c r="B117" s="12"/>
      <c r="C117" s="394"/>
      <c r="D117" s="12" t="s">
        <v>6285</v>
      </c>
      <c r="E117" s="12"/>
      <c r="F117" s="279">
        <v>694336.5</v>
      </c>
    </row>
    <row r="118" spans="1:6">
      <c r="A118" s="234"/>
      <c r="B118" s="12"/>
      <c r="C118" s="394"/>
      <c r="D118" s="12" t="s">
        <v>6286</v>
      </c>
      <c r="E118" s="12"/>
      <c r="F118" s="279">
        <v>6390212.75</v>
      </c>
    </row>
    <row r="119" spans="1:6">
      <c r="A119" s="234"/>
      <c r="B119" s="12"/>
      <c r="C119" s="394"/>
      <c r="D119" s="12" t="s">
        <v>6287</v>
      </c>
      <c r="E119" s="12"/>
      <c r="F119" s="279">
        <v>67532357.723953515</v>
      </c>
    </row>
    <row r="120" spans="1:6">
      <c r="A120" s="234"/>
      <c r="B120" s="12"/>
      <c r="C120" s="394"/>
      <c r="D120" s="12" t="s">
        <v>6288</v>
      </c>
      <c r="E120" s="12"/>
      <c r="F120" s="279">
        <v>15384352.79139605</v>
      </c>
    </row>
    <row r="121" spans="1:6">
      <c r="A121" s="234"/>
      <c r="B121" s="12"/>
      <c r="C121" s="394"/>
      <c r="D121" s="12" t="s">
        <v>6289</v>
      </c>
      <c r="E121" s="12"/>
      <c r="F121" s="279">
        <v>25360.68</v>
      </c>
    </row>
    <row r="122" spans="1:6">
      <c r="A122" s="234"/>
      <c r="B122" s="12"/>
      <c r="C122" s="394"/>
      <c r="D122" s="12" t="s">
        <v>6290</v>
      </c>
      <c r="E122" s="12"/>
      <c r="F122" s="279">
        <v>8924042.1572132427</v>
      </c>
    </row>
    <row r="123" spans="1:6">
      <c r="A123" s="234"/>
      <c r="B123" s="12"/>
      <c r="C123" s="394"/>
      <c r="D123" s="12" t="s">
        <v>6291</v>
      </c>
      <c r="E123" s="12"/>
      <c r="F123" s="279">
        <v>1333000</v>
      </c>
    </row>
    <row r="124" spans="1:6">
      <c r="A124" s="234"/>
      <c r="B124" s="12"/>
      <c r="C124" s="394"/>
      <c r="D124" s="12" t="s">
        <v>6292</v>
      </c>
      <c r="E124" s="12"/>
      <c r="F124" s="279">
        <v>1033997.2200000001</v>
      </c>
    </row>
    <row r="125" spans="1:6">
      <c r="A125" s="234"/>
      <c r="B125" s="12"/>
      <c r="C125" s="394"/>
      <c r="D125" s="12" t="s">
        <v>6293</v>
      </c>
      <c r="E125" s="12"/>
      <c r="F125" s="279">
        <v>9255947.1064032987</v>
      </c>
    </row>
    <row r="126" spans="1:6">
      <c r="A126" s="234"/>
      <c r="B126" s="12"/>
      <c r="C126" s="394"/>
      <c r="D126" s="12" t="s">
        <v>6294</v>
      </c>
      <c r="E126" s="12"/>
      <c r="F126" s="279">
        <v>115194.44729973003</v>
      </c>
    </row>
    <row r="127" spans="1:6">
      <c r="A127" s="234"/>
      <c r="B127" s="12"/>
      <c r="C127" s="394"/>
      <c r="D127" s="12" t="s">
        <v>6295</v>
      </c>
      <c r="E127" s="12"/>
      <c r="F127" s="279">
        <v>28184.330000001006</v>
      </c>
    </row>
    <row r="128" spans="1:6" ht="15.75" thickBot="1">
      <c r="A128" s="329"/>
      <c r="B128" s="108"/>
      <c r="C128" s="395"/>
      <c r="D128" s="108" t="s">
        <v>6296</v>
      </c>
      <c r="E128" s="108"/>
      <c r="F128" s="291">
        <v>2270484.0480887294</v>
      </c>
    </row>
    <row r="129" spans="1:6">
      <c r="A129" s="12"/>
      <c r="B129" s="12"/>
      <c r="C129" s="12"/>
      <c r="D129" s="12"/>
      <c r="E129" s="12"/>
      <c r="F129" s="12"/>
    </row>
    <row r="130" spans="1:6">
      <c r="A130" s="12" t="s">
        <v>417</v>
      </c>
      <c r="B130" s="12"/>
      <c r="C130" s="12"/>
      <c r="D130" s="12"/>
      <c r="E130" s="12"/>
      <c r="F130" s="64"/>
    </row>
    <row r="131" spans="1:6">
      <c r="A131" s="64" t="s">
        <v>418</v>
      </c>
      <c r="B131" s="64"/>
      <c r="C131" s="64"/>
      <c r="D131" s="64"/>
      <c r="E131" s="64"/>
      <c r="F131" s="64"/>
    </row>
    <row r="132" spans="1:6" ht="15.75" thickBot="1">
      <c r="A132" s="12" t="str">
        <f>'Data Sheet'!$C$25</f>
        <v xml:space="preserve">Niagara Mohawk Power Corporation </v>
      </c>
      <c r="B132" s="64"/>
      <c r="C132" s="64"/>
      <c r="D132" s="64"/>
      <c r="E132" s="682" t="str">
        <f>'Data Sheet'!$C$40</f>
        <v>May 9, 2016</v>
      </c>
      <c r="F132" s="6" t="str">
        <f>'Data Sheet'!$C$38</f>
        <v>December 31, 2015</v>
      </c>
    </row>
    <row r="133" spans="1:6">
      <c r="A133" s="396"/>
      <c r="B133" s="61"/>
      <c r="C133" s="61"/>
      <c r="D133" s="61"/>
      <c r="E133" s="61"/>
      <c r="F133" s="62"/>
    </row>
    <row r="134" spans="1:6">
      <c r="A134" s="306" t="s">
        <v>3274</v>
      </c>
      <c r="B134" s="64"/>
      <c r="C134" s="64"/>
      <c r="D134" s="64"/>
      <c r="E134" s="64"/>
      <c r="F134" s="65"/>
    </row>
    <row r="135" spans="1:6">
      <c r="A135" s="235"/>
      <c r="B135" s="72"/>
      <c r="C135" s="72"/>
      <c r="D135" s="72"/>
      <c r="E135" s="72"/>
      <c r="F135" s="71"/>
    </row>
    <row r="136" spans="1:6">
      <c r="A136" s="234"/>
      <c r="B136" s="84"/>
      <c r="C136" s="64" t="s">
        <v>2533</v>
      </c>
      <c r="D136" s="64"/>
      <c r="E136" s="64"/>
      <c r="F136" s="386" t="s">
        <v>1796</v>
      </c>
    </row>
    <row r="137" spans="1:6">
      <c r="A137" s="235"/>
      <c r="B137" s="72"/>
      <c r="C137" s="70" t="s">
        <v>2952</v>
      </c>
      <c r="D137" s="70"/>
      <c r="E137" s="70"/>
      <c r="F137" s="397" t="s">
        <v>2953</v>
      </c>
    </row>
    <row r="138" spans="1:6">
      <c r="A138" s="234"/>
      <c r="B138" s="12"/>
      <c r="C138" s="12"/>
      <c r="D138" s="12" t="s">
        <v>6297</v>
      </c>
      <c r="E138" s="12"/>
      <c r="F138" s="279">
        <v>1807870.2899999996</v>
      </c>
    </row>
    <row r="139" spans="1:6">
      <c r="A139" s="234"/>
      <c r="B139" s="12"/>
      <c r="C139" s="12"/>
      <c r="D139" s="12" t="s">
        <v>6305</v>
      </c>
      <c r="E139" s="12"/>
      <c r="F139" s="262">
        <f>SUM(F94:F128,F138)</f>
        <v>836853103.79742765</v>
      </c>
    </row>
    <row r="140" spans="1:6">
      <c r="A140" s="234">
        <v>6</v>
      </c>
      <c r="B140" s="12"/>
      <c r="C140" s="12" t="s">
        <v>6298</v>
      </c>
      <c r="D140" s="12"/>
      <c r="E140" s="12"/>
      <c r="F140" s="262">
        <f>SUM(F81,F83,F91,F139)</f>
        <v>1119892280.1332753</v>
      </c>
    </row>
    <row r="141" spans="1:6">
      <c r="A141" s="234"/>
      <c r="B141" s="12"/>
      <c r="C141" s="12"/>
      <c r="D141" s="12"/>
      <c r="E141" s="12"/>
      <c r="F141" s="2934"/>
    </row>
    <row r="142" spans="1:6">
      <c r="A142" s="234">
        <v>7</v>
      </c>
      <c r="B142" s="12"/>
      <c r="C142" s="12" t="s">
        <v>6318</v>
      </c>
      <c r="F142" s="3050"/>
    </row>
    <row r="143" spans="1:6">
      <c r="A143" s="234"/>
      <c r="B143" s="12"/>
      <c r="C143" s="12"/>
      <c r="D143" s="12" t="s">
        <v>6299</v>
      </c>
      <c r="E143" s="12"/>
      <c r="F143" s="279">
        <v>-585731.30846636998</v>
      </c>
    </row>
    <row r="144" spans="1:6">
      <c r="A144" s="234"/>
      <c r="B144" s="12"/>
      <c r="C144" s="12"/>
      <c r="D144" s="12" t="s">
        <v>5188</v>
      </c>
      <c r="E144" s="12"/>
      <c r="F144" s="279">
        <v>-424175.90999999992</v>
      </c>
    </row>
    <row r="145" spans="1:6">
      <c r="A145" s="234"/>
      <c r="B145" s="12"/>
      <c r="C145" s="12"/>
      <c r="D145" s="12" t="s">
        <v>6300</v>
      </c>
      <c r="E145" s="12"/>
      <c r="F145" s="279">
        <v>-424198.98400000017</v>
      </c>
    </row>
    <row r="146" spans="1:6">
      <c r="A146" s="234"/>
      <c r="B146" s="12"/>
      <c r="C146" s="12"/>
      <c r="D146" s="12" t="s">
        <v>6301</v>
      </c>
      <c r="E146" s="12"/>
      <c r="F146" s="279">
        <v>-10306252.07</v>
      </c>
    </row>
    <row r="147" spans="1:6">
      <c r="A147" s="234"/>
      <c r="B147" s="12"/>
      <c r="C147" s="12"/>
      <c r="D147" s="12" t="s">
        <v>6302</v>
      </c>
      <c r="E147" s="12"/>
      <c r="F147" s="279">
        <v>-161436.96799999994</v>
      </c>
    </row>
    <row r="148" spans="1:6">
      <c r="A148" s="3049"/>
      <c r="B148" s="12"/>
      <c r="C148" s="12"/>
      <c r="D148" s="12" t="s">
        <v>2287</v>
      </c>
      <c r="E148" s="12"/>
      <c r="F148" s="279">
        <v>-514709</v>
      </c>
    </row>
    <row r="149" spans="1:6">
      <c r="A149" s="234"/>
      <c r="B149" s="12"/>
      <c r="C149" s="12"/>
      <c r="D149" s="12" t="s">
        <v>6303</v>
      </c>
      <c r="E149" s="12"/>
      <c r="F149" s="262">
        <f>SUM(F143:F148)</f>
        <v>-12416504.240466371</v>
      </c>
    </row>
    <row r="150" spans="1:6">
      <c r="A150" s="234"/>
      <c r="B150" s="12"/>
      <c r="C150" s="12"/>
      <c r="F150" s="3050"/>
    </row>
    <row r="151" spans="1:6">
      <c r="A151" s="234">
        <v>8</v>
      </c>
      <c r="B151" s="12"/>
      <c r="C151" s="12" t="s">
        <v>6319</v>
      </c>
      <c r="F151" s="3050"/>
    </row>
    <row r="152" spans="1:6">
      <c r="A152" s="234"/>
      <c r="B152" s="12"/>
      <c r="C152" s="64"/>
      <c r="D152" s="6" t="s">
        <v>6250</v>
      </c>
      <c r="F152" s="279">
        <v>-28770817.029999994</v>
      </c>
    </row>
    <row r="153" spans="1:6">
      <c r="A153" s="234"/>
      <c r="B153" s="12"/>
      <c r="C153" s="12"/>
      <c r="D153" s="12" t="s">
        <v>6251</v>
      </c>
      <c r="E153" s="12"/>
      <c r="F153" s="279">
        <v>-8181721</v>
      </c>
    </row>
    <row r="154" spans="1:6">
      <c r="A154" s="234"/>
      <c r="B154" s="12"/>
      <c r="C154" s="12"/>
      <c r="D154" s="12" t="s">
        <v>6256</v>
      </c>
      <c r="E154" s="12"/>
      <c r="F154" s="279">
        <v>-11689806.729999999</v>
      </c>
    </row>
    <row r="155" spans="1:6">
      <c r="A155" s="234"/>
      <c r="B155" s="12"/>
      <c r="C155" s="12"/>
      <c r="D155" s="12" t="s">
        <v>6257</v>
      </c>
      <c r="E155" s="12"/>
      <c r="F155" s="279">
        <v>-52254747.555642053</v>
      </c>
    </row>
    <row r="156" spans="1:6">
      <c r="A156" s="234"/>
      <c r="B156" s="12"/>
      <c r="C156" s="12"/>
      <c r="D156" s="12" t="s">
        <v>6258</v>
      </c>
      <c r="E156" s="12"/>
      <c r="F156" s="279">
        <v>-555160.82000000007</v>
      </c>
    </row>
    <row r="157" spans="1:6">
      <c r="A157" s="234"/>
      <c r="B157" s="12"/>
      <c r="C157" s="12"/>
      <c r="D157" s="12" t="s">
        <v>6261</v>
      </c>
      <c r="E157" s="12"/>
      <c r="F157" s="279">
        <v>-185974223.60578766</v>
      </c>
    </row>
    <row r="158" spans="1:6">
      <c r="A158" s="234"/>
      <c r="B158" s="12"/>
      <c r="C158" s="12"/>
      <c r="D158" s="12" t="s">
        <v>6262</v>
      </c>
      <c r="E158" s="12"/>
      <c r="F158" s="279">
        <v>-184852963.49813396</v>
      </c>
    </row>
    <row r="159" spans="1:6">
      <c r="A159" s="234"/>
      <c r="B159" s="12"/>
      <c r="C159" s="12"/>
      <c r="D159" s="12" t="s">
        <v>6263</v>
      </c>
      <c r="E159" s="12"/>
      <c r="F159" s="279">
        <v>-4537358.339999998</v>
      </c>
    </row>
    <row r="160" spans="1:6">
      <c r="A160" s="234"/>
      <c r="B160" s="12"/>
      <c r="C160" s="12"/>
      <c r="D160" s="12" t="s">
        <v>6264</v>
      </c>
      <c r="E160" s="12"/>
      <c r="F160" s="279">
        <v>-7042089.25</v>
      </c>
    </row>
    <row r="161" spans="1:6">
      <c r="A161" s="234"/>
      <c r="B161" s="12"/>
      <c r="C161" s="12"/>
      <c r="D161" s="12" t="s">
        <v>6265</v>
      </c>
      <c r="E161" s="64"/>
      <c r="F161" s="279">
        <v>-51032452.982000016</v>
      </c>
    </row>
    <row r="162" spans="1:6">
      <c r="A162" s="234"/>
      <c r="B162" s="12"/>
      <c r="C162" s="394"/>
      <c r="D162" s="12" t="s">
        <v>6267</v>
      </c>
      <c r="E162" s="64"/>
      <c r="F162" s="279">
        <v>-723609.15976146585</v>
      </c>
    </row>
    <row r="163" spans="1:6">
      <c r="A163" s="234"/>
      <c r="B163" s="12"/>
      <c r="C163" s="394"/>
      <c r="D163" s="12" t="s">
        <v>6268</v>
      </c>
      <c r="E163" s="12"/>
      <c r="F163" s="279">
        <v>-48092.937499999985</v>
      </c>
    </row>
    <row r="164" spans="1:6">
      <c r="A164" s="234"/>
      <c r="B164" s="12"/>
      <c r="C164" s="394"/>
      <c r="D164" s="12" t="s">
        <v>6269</v>
      </c>
      <c r="E164" s="12"/>
      <c r="F164" s="279">
        <v>-61936522.099836685</v>
      </c>
    </row>
    <row r="165" spans="1:6">
      <c r="A165" s="234"/>
      <c r="B165" s="12"/>
      <c r="C165" s="394"/>
      <c r="D165" s="12" t="s">
        <v>6272</v>
      </c>
      <c r="E165" s="12"/>
      <c r="F165" s="279">
        <v>-2036942.4899999998</v>
      </c>
    </row>
    <row r="166" spans="1:6">
      <c r="A166" s="234"/>
      <c r="B166" s="12"/>
      <c r="C166" s="394"/>
      <c r="D166" s="12" t="s">
        <v>6306</v>
      </c>
      <c r="E166" s="12"/>
      <c r="F166" s="279">
        <v>-6973.6599999999162</v>
      </c>
    </row>
    <row r="167" spans="1:6">
      <c r="A167" s="234"/>
      <c r="B167" s="12"/>
      <c r="C167" s="394"/>
      <c r="D167" s="12" t="s">
        <v>6307</v>
      </c>
      <c r="E167" s="12"/>
      <c r="F167" s="279">
        <v>-11117097.169999998</v>
      </c>
    </row>
    <row r="168" spans="1:6">
      <c r="A168" s="234"/>
      <c r="B168" s="12"/>
      <c r="C168" s="394"/>
      <c r="D168" s="12" t="s">
        <v>6308</v>
      </c>
      <c r="E168" s="12"/>
      <c r="F168" s="279">
        <v>-256681264.77999994</v>
      </c>
    </row>
    <row r="169" spans="1:6">
      <c r="A169" s="234"/>
      <c r="B169" s="12"/>
      <c r="C169" s="394"/>
      <c r="D169" s="12" t="s">
        <v>6309</v>
      </c>
      <c r="E169" s="12"/>
      <c r="F169" s="279">
        <v>-73885122.530000001</v>
      </c>
    </row>
    <row r="170" spans="1:6">
      <c r="A170" s="234"/>
      <c r="B170" s="12"/>
      <c r="C170" s="394"/>
      <c r="D170" s="12" t="s">
        <v>6310</v>
      </c>
      <c r="E170" s="12"/>
      <c r="F170" s="279">
        <v>-34291188.478124216</v>
      </c>
    </row>
    <row r="171" spans="1:6">
      <c r="A171" s="234"/>
      <c r="B171" s="12"/>
      <c r="C171" s="394"/>
      <c r="D171" s="12" t="s">
        <v>6311</v>
      </c>
      <c r="E171" s="12"/>
      <c r="F171" s="279">
        <v>-191579062.15428245</v>
      </c>
    </row>
    <row r="172" spans="1:6">
      <c r="A172" s="234"/>
      <c r="B172" s="12"/>
      <c r="C172" s="394"/>
      <c r="D172" s="12" t="s">
        <v>6312</v>
      </c>
      <c r="E172" s="12"/>
      <c r="F172" s="279">
        <v>-51870256.420000002</v>
      </c>
    </row>
    <row r="173" spans="1:6">
      <c r="A173" s="234"/>
      <c r="B173" s="12"/>
      <c r="C173" s="394"/>
      <c r="D173" s="12" t="s">
        <v>6313</v>
      </c>
      <c r="E173" s="12"/>
      <c r="F173" s="279">
        <v>-155577.77000000002</v>
      </c>
    </row>
    <row r="174" spans="1:6">
      <c r="A174" s="234"/>
      <c r="B174" s="12"/>
      <c r="C174" s="394"/>
      <c r="D174" s="12" t="s">
        <v>6314</v>
      </c>
      <c r="E174" s="12"/>
      <c r="F174" s="279">
        <v>-81560</v>
      </c>
    </row>
    <row r="175" spans="1:6">
      <c r="A175" s="234"/>
      <c r="B175" s="12"/>
      <c r="C175" s="394"/>
      <c r="D175" s="12" t="s">
        <v>6315</v>
      </c>
      <c r="E175" s="12"/>
      <c r="F175" s="279">
        <v>-912313.69999999879</v>
      </c>
    </row>
    <row r="176" spans="1:6">
      <c r="A176" s="234"/>
      <c r="B176" s="12"/>
      <c r="C176" s="394"/>
      <c r="D176" s="12" t="s">
        <v>6316</v>
      </c>
      <c r="E176" s="12"/>
      <c r="F176" s="279">
        <v>-176961.4056863836</v>
      </c>
    </row>
    <row r="177" spans="1:7">
      <c r="A177" s="234"/>
      <c r="B177" s="12"/>
      <c r="C177" s="394"/>
      <c r="D177" s="12" t="s">
        <v>6317</v>
      </c>
      <c r="E177" s="12"/>
      <c r="F177" s="262">
        <f>SUM(F152:F176)</f>
        <v>-1220393885.5667548</v>
      </c>
    </row>
    <row r="178" spans="1:7">
      <c r="A178" s="234">
        <v>9</v>
      </c>
      <c r="B178" s="12"/>
      <c r="C178" s="394" t="s">
        <v>6320</v>
      </c>
      <c r="D178" s="12"/>
      <c r="E178" s="12"/>
      <c r="F178" s="262">
        <f>SUM(F149,F177)</f>
        <v>-1232810389.8072212</v>
      </c>
    </row>
    <row r="179" spans="1:7">
      <c r="A179" s="234"/>
      <c r="B179" s="12"/>
      <c r="C179" s="394"/>
      <c r="D179" s="12"/>
      <c r="E179" s="12"/>
      <c r="F179" s="279"/>
    </row>
    <row r="180" spans="1:7" ht="15.75" thickBot="1">
      <c r="A180" s="234">
        <v>10</v>
      </c>
      <c r="B180" s="12"/>
      <c r="C180" s="394" t="s">
        <v>6321</v>
      </c>
      <c r="D180" s="12"/>
      <c r="E180" s="12"/>
      <c r="F180" s="3051">
        <f>SUM(F178,F140)</f>
        <v>-112918109.6739459</v>
      </c>
    </row>
    <row r="181" spans="1:7" ht="15.75" thickTop="1">
      <c r="A181" s="234"/>
      <c r="B181" s="12"/>
      <c r="C181" s="394"/>
      <c r="D181" s="12"/>
      <c r="E181" s="12"/>
      <c r="F181" s="279"/>
    </row>
    <row r="182" spans="1:7">
      <c r="A182" s="234"/>
      <c r="B182" s="12"/>
      <c r="C182" s="394"/>
      <c r="D182" s="12"/>
      <c r="E182" s="12"/>
      <c r="F182" s="279"/>
    </row>
    <row r="183" spans="1:7">
      <c r="A183" s="234"/>
      <c r="B183" s="12"/>
      <c r="C183" s="3052" t="s">
        <v>6322</v>
      </c>
      <c r="D183" s="12"/>
      <c r="E183" s="12"/>
      <c r="F183" s="279"/>
    </row>
    <row r="184" spans="1:7">
      <c r="A184" s="234"/>
      <c r="B184" s="12"/>
      <c r="C184" s="394" t="s">
        <v>6323</v>
      </c>
      <c r="D184" s="12"/>
      <c r="E184" s="12"/>
      <c r="F184" s="279">
        <v>-112918110</v>
      </c>
    </row>
    <row r="185" spans="1:7">
      <c r="A185" s="234"/>
      <c r="B185" s="12"/>
      <c r="C185" s="394"/>
      <c r="D185" s="12" t="s">
        <v>6324</v>
      </c>
      <c r="E185" s="12"/>
      <c r="F185" s="279">
        <f>F184*0.35+1</f>
        <v>-39521337.5</v>
      </c>
      <c r="G185" s="2546"/>
    </row>
    <row r="186" spans="1:7">
      <c r="A186" s="234"/>
      <c r="B186" s="12"/>
      <c r="C186" s="394"/>
      <c r="D186" s="12" t="s">
        <v>6325</v>
      </c>
      <c r="E186" s="12"/>
      <c r="F186" s="279">
        <v>0</v>
      </c>
    </row>
    <row r="187" spans="1:7">
      <c r="A187" s="234"/>
      <c r="B187" s="12"/>
      <c r="C187" s="394"/>
      <c r="D187" s="12" t="s">
        <v>6326</v>
      </c>
      <c r="E187" s="12"/>
      <c r="F187" s="279"/>
    </row>
    <row r="188" spans="1:7">
      <c r="A188" s="234"/>
      <c r="B188" s="12"/>
      <c r="C188" s="394"/>
      <c r="D188" s="12" t="s">
        <v>6327</v>
      </c>
      <c r="E188" s="12"/>
      <c r="F188" s="279">
        <f>+F53</f>
        <v>-2161597</v>
      </c>
    </row>
    <row r="189" spans="1:7">
      <c r="A189" s="234"/>
      <c r="B189" s="12"/>
      <c r="C189" s="394"/>
      <c r="D189" s="12" t="s">
        <v>6328</v>
      </c>
      <c r="E189" s="12"/>
      <c r="F189" s="262">
        <f>SUM(F185:F188)</f>
        <v>-41682934.5</v>
      </c>
    </row>
    <row r="190" spans="1:7">
      <c r="A190" s="234"/>
      <c r="B190" s="12"/>
      <c r="C190" s="394"/>
      <c r="D190" s="12"/>
      <c r="E190" s="12"/>
      <c r="F190" s="279"/>
    </row>
    <row r="191" spans="1:7">
      <c r="A191" s="234"/>
      <c r="B191" s="12"/>
      <c r="C191" s="3052" t="s">
        <v>6329</v>
      </c>
      <c r="D191" s="289"/>
      <c r="E191" s="289"/>
      <c r="F191" s="279"/>
    </row>
    <row r="192" spans="1:7">
      <c r="A192" s="234"/>
      <c r="B192" s="12"/>
      <c r="C192" s="394"/>
      <c r="D192" s="12" t="s">
        <v>6330</v>
      </c>
      <c r="E192" s="12"/>
      <c r="F192" s="279">
        <v>-40447881</v>
      </c>
    </row>
    <row r="193" spans="1:6">
      <c r="A193" s="234"/>
      <c r="B193" s="12"/>
      <c r="C193" s="394"/>
      <c r="D193" s="12" t="s">
        <v>6331</v>
      </c>
      <c r="E193" s="12"/>
      <c r="F193" s="279">
        <v>-1235053.7244566642</v>
      </c>
    </row>
    <row r="194" spans="1:6">
      <c r="A194" s="234"/>
      <c r="B194" s="12"/>
      <c r="C194" s="394"/>
      <c r="D194" s="12"/>
      <c r="E194" s="12"/>
      <c r="F194" s="262">
        <f>SUM(F192:F193)</f>
        <v>-41682934.724456668</v>
      </c>
    </row>
    <row r="195" spans="1:6">
      <c r="A195" s="234"/>
      <c r="B195" s="12"/>
      <c r="C195" s="394"/>
      <c r="D195" s="12"/>
      <c r="E195" s="12"/>
      <c r="F195" s="279"/>
    </row>
    <row r="196" spans="1:6">
      <c r="A196" s="234"/>
      <c r="B196" s="12"/>
      <c r="C196" s="394"/>
      <c r="D196" s="12"/>
      <c r="E196" s="12"/>
      <c r="F196" s="279"/>
    </row>
    <row r="197" spans="1:6" ht="15.75" thickBot="1">
      <c r="A197" s="329"/>
      <c r="B197" s="108"/>
      <c r="C197" s="395"/>
      <c r="D197" s="108"/>
      <c r="E197" s="108"/>
      <c r="F197" s="291"/>
    </row>
    <row r="198" spans="1:6">
      <c r="A198" s="12"/>
      <c r="B198" s="12"/>
      <c r="C198" s="12"/>
      <c r="D198" s="12"/>
      <c r="E198" s="12"/>
      <c r="F198" s="12"/>
    </row>
    <row r="199" spans="1:6">
      <c r="A199" s="12" t="s">
        <v>417</v>
      </c>
      <c r="B199" s="12"/>
      <c r="C199" s="12"/>
      <c r="D199" s="12"/>
      <c r="E199" s="12"/>
      <c r="F199" s="64"/>
    </row>
    <row r="200" spans="1:6">
      <c r="A200" s="64" t="s">
        <v>419</v>
      </c>
      <c r="B200" s="64"/>
      <c r="C200" s="64"/>
      <c r="D200" s="64"/>
      <c r="E200" s="64"/>
      <c r="F200" s="64"/>
    </row>
    <row r="201" spans="1:6">
      <c r="A201" s="811"/>
      <c r="B201" s="970"/>
      <c r="C201" s="970"/>
      <c r="D201" s="970"/>
      <c r="E201" s="3053"/>
      <c r="F201" s="813"/>
    </row>
    <row r="202" spans="1:6">
      <c r="A202" s="817"/>
      <c r="B202" s="811"/>
      <c r="C202" s="811"/>
      <c r="D202" s="811"/>
      <c r="E202" s="811"/>
      <c r="F202" s="811"/>
    </row>
    <row r="203" spans="1:6">
      <c r="A203" s="970"/>
      <c r="B203" s="970"/>
      <c r="C203" s="970"/>
      <c r="D203" s="970"/>
      <c r="E203" s="970"/>
      <c r="F203" s="970"/>
    </row>
    <row r="204" spans="1:6">
      <c r="A204" s="817"/>
      <c r="B204" s="811"/>
      <c r="C204" s="811"/>
      <c r="D204" s="811"/>
      <c r="E204" s="811"/>
      <c r="F204" s="811"/>
    </row>
    <row r="205" spans="1:6">
      <c r="A205" s="817"/>
      <c r="B205" s="811"/>
      <c r="C205" s="970"/>
      <c r="D205" s="970"/>
      <c r="E205" s="970"/>
      <c r="F205" s="970"/>
    </row>
    <row r="206" spans="1:6">
      <c r="A206" s="817"/>
      <c r="B206" s="811"/>
      <c r="C206" s="970"/>
      <c r="D206" s="970"/>
      <c r="E206" s="970"/>
      <c r="F206" s="970"/>
    </row>
    <row r="207" spans="1:6">
      <c r="A207" s="817"/>
      <c r="B207" s="811"/>
      <c r="C207" s="811"/>
      <c r="D207" s="811"/>
      <c r="E207" s="811"/>
      <c r="F207" s="971"/>
    </row>
    <row r="208" spans="1:6">
      <c r="A208" s="817"/>
      <c r="B208" s="811"/>
      <c r="C208" s="811"/>
      <c r="D208" s="811"/>
      <c r="E208" s="811"/>
      <c r="F208" s="971"/>
    </row>
    <row r="209" spans="1:6">
      <c r="A209" s="817"/>
      <c r="B209" s="811"/>
      <c r="C209" s="811"/>
      <c r="D209" s="811"/>
      <c r="E209" s="811"/>
      <c r="F209" s="971"/>
    </row>
    <row r="210" spans="1:6">
      <c r="A210" s="817"/>
      <c r="B210" s="811"/>
      <c r="C210" s="811"/>
      <c r="D210" s="811"/>
      <c r="E210" s="811"/>
      <c r="F210" s="971"/>
    </row>
    <row r="211" spans="1:6">
      <c r="A211" s="817"/>
      <c r="B211" s="811"/>
      <c r="C211" s="811"/>
      <c r="D211" s="811"/>
      <c r="E211" s="811"/>
      <c r="F211" s="971"/>
    </row>
    <row r="212" spans="1:6">
      <c r="A212" s="817"/>
      <c r="B212" s="811"/>
      <c r="C212" s="811"/>
      <c r="D212" s="811"/>
      <c r="E212" s="811"/>
      <c r="F212" s="971"/>
    </row>
    <row r="213" spans="1:6">
      <c r="A213" s="817"/>
      <c r="B213" s="811"/>
      <c r="C213" s="811"/>
      <c r="D213" s="811"/>
      <c r="E213" s="811"/>
      <c r="F213" s="971"/>
    </row>
    <row r="214" spans="1:6">
      <c r="A214" s="817"/>
      <c r="B214" s="811"/>
      <c r="C214" s="811"/>
      <c r="D214" s="811"/>
      <c r="E214" s="811"/>
      <c r="F214" s="971"/>
    </row>
    <row r="215" spans="1:6">
      <c r="A215" s="817"/>
      <c r="B215" s="811"/>
      <c r="C215" s="811"/>
      <c r="D215" s="811"/>
      <c r="E215" s="811"/>
      <c r="F215" s="971"/>
    </row>
    <row r="216" spans="1:6">
      <c r="A216" s="817"/>
      <c r="B216" s="811"/>
      <c r="C216" s="811"/>
      <c r="D216" s="811"/>
      <c r="E216" s="811"/>
      <c r="F216" s="971"/>
    </row>
    <row r="217" spans="1:6">
      <c r="A217" s="817"/>
      <c r="B217" s="811"/>
      <c r="C217" s="811"/>
      <c r="D217" s="811"/>
      <c r="E217" s="811"/>
      <c r="F217" s="971"/>
    </row>
    <row r="218" spans="1:6">
      <c r="A218" s="817"/>
      <c r="B218" s="811"/>
      <c r="C218" s="811"/>
      <c r="D218" s="811"/>
      <c r="E218" s="811"/>
      <c r="F218" s="971"/>
    </row>
    <row r="219" spans="1:6">
      <c r="A219" s="817"/>
      <c r="B219" s="811"/>
      <c r="C219" s="970"/>
      <c r="D219" s="970"/>
      <c r="E219" s="970"/>
      <c r="F219" s="971"/>
    </row>
    <row r="220" spans="1:6">
      <c r="A220" s="817"/>
      <c r="B220" s="811"/>
      <c r="C220" s="970"/>
      <c r="D220" s="970"/>
      <c r="E220" s="970"/>
      <c r="F220" s="971"/>
    </row>
    <row r="221" spans="1:6">
      <c r="A221" s="817"/>
      <c r="B221" s="811"/>
      <c r="C221" s="811"/>
      <c r="D221" s="811"/>
      <c r="E221" s="811"/>
      <c r="F221" s="971"/>
    </row>
    <row r="222" spans="1:6">
      <c r="A222" s="817"/>
      <c r="B222" s="811"/>
      <c r="C222" s="811"/>
      <c r="D222" s="811"/>
      <c r="E222" s="811"/>
      <c r="F222" s="971"/>
    </row>
    <row r="223" spans="1:6">
      <c r="A223" s="817"/>
      <c r="B223" s="811"/>
      <c r="C223" s="811"/>
      <c r="D223" s="811"/>
      <c r="E223" s="811"/>
      <c r="F223" s="971"/>
    </row>
    <row r="224" spans="1:6">
      <c r="A224" s="817"/>
      <c r="B224" s="811"/>
      <c r="C224" s="811"/>
      <c r="D224" s="811"/>
      <c r="E224" s="811"/>
      <c r="F224" s="971"/>
    </row>
    <row r="225" spans="1:6">
      <c r="A225" s="817"/>
      <c r="B225" s="811"/>
      <c r="C225" s="811"/>
      <c r="D225" s="811"/>
      <c r="E225" s="811"/>
      <c r="F225" s="971"/>
    </row>
    <row r="226" spans="1:6">
      <c r="A226" s="817"/>
      <c r="B226" s="811"/>
      <c r="C226" s="811"/>
      <c r="D226" s="811"/>
      <c r="E226" s="811"/>
      <c r="F226" s="971"/>
    </row>
    <row r="227" spans="1:6">
      <c r="A227" s="817"/>
      <c r="B227" s="811"/>
      <c r="C227" s="811"/>
      <c r="D227" s="811"/>
      <c r="E227" s="811"/>
      <c r="F227" s="971"/>
    </row>
    <row r="228" spans="1:6">
      <c r="A228" s="817"/>
      <c r="B228" s="811"/>
      <c r="C228" s="811"/>
      <c r="D228" s="811"/>
      <c r="E228" s="811"/>
      <c r="F228" s="971"/>
    </row>
    <row r="229" spans="1:6">
      <c r="A229" s="817"/>
      <c r="B229" s="811"/>
      <c r="C229" s="811"/>
      <c r="D229" s="811"/>
      <c r="E229" s="811"/>
      <c r="F229" s="971"/>
    </row>
    <row r="230" spans="1:6">
      <c r="A230" s="817"/>
      <c r="B230" s="811"/>
      <c r="C230" s="816"/>
      <c r="D230" s="811"/>
      <c r="E230" s="811"/>
      <c r="F230" s="971"/>
    </row>
    <row r="231" spans="1:6">
      <c r="A231" s="817"/>
      <c r="B231" s="811"/>
      <c r="C231" s="816"/>
      <c r="D231" s="811"/>
      <c r="E231" s="811"/>
      <c r="F231" s="971"/>
    </row>
    <row r="232" spans="1:6">
      <c r="A232" s="817"/>
      <c r="B232" s="811"/>
      <c r="C232" s="816"/>
      <c r="D232" s="811"/>
      <c r="E232" s="811"/>
      <c r="F232" s="971"/>
    </row>
    <row r="233" spans="1:6">
      <c r="A233" s="817"/>
      <c r="B233" s="811"/>
      <c r="C233" s="816"/>
      <c r="D233" s="811"/>
      <c r="E233" s="811"/>
      <c r="F233" s="971"/>
    </row>
    <row r="234" spans="1:6">
      <c r="A234" s="817"/>
      <c r="B234" s="811"/>
      <c r="C234" s="816"/>
      <c r="D234" s="811"/>
      <c r="E234" s="811"/>
      <c r="F234" s="971"/>
    </row>
    <row r="235" spans="1:6">
      <c r="A235" s="817"/>
      <c r="B235" s="811"/>
      <c r="C235" s="816"/>
      <c r="D235" s="811"/>
      <c r="E235" s="811"/>
      <c r="F235" s="971"/>
    </row>
    <row r="236" spans="1:6">
      <c r="A236" s="817"/>
      <c r="B236" s="811"/>
      <c r="C236" s="816"/>
      <c r="D236" s="811"/>
      <c r="E236" s="811"/>
      <c r="F236" s="971"/>
    </row>
    <row r="237" spans="1:6">
      <c r="A237" s="817"/>
      <c r="B237" s="811"/>
      <c r="C237" s="816"/>
      <c r="D237" s="811"/>
      <c r="E237" s="811"/>
      <c r="F237" s="971"/>
    </row>
    <row r="238" spans="1:6">
      <c r="A238" s="817"/>
      <c r="B238" s="811"/>
      <c r="C238" s="816"/>
      <c r="D238" s="811"/>
      <c r="E238" s="811"/>
      <c r="F238" s="971"/>
    </row>
    <row r="239" spans="1:6">
      <c r="A239" s="817"/>
      <c r="B239" s="811"/>
      <c r="C239" s="816"/>
      <c r="D239" s="811"/>
      <c r="E239" s="811"/>
      <c r="F239" s="971"/>
    </row>
    <row r="240" spans="1:6">
      <c r="A240" s="817"/>
      <c r="B240" s="811"/>
      <c r="C240" s="816"/>
      <c r="D240" s="811"/>
      <c r="E240" s="811"/>
      <c r="F240" s="971"/>
    </row>
    <row r="241" spans="1:6">
      <c r="A241" s="817"/>
      <c r="B241" s="811"/>
      <c r="C241" s="816"/>
      <c r="D241" s="811"/>
      <c r="E241" s="811"/>
      <c r="F241" s="971"/>
    </row>
    <row r="242" spans="1:6">
      <c r="A242" s="817"/>
      <c r="B242" s="811"/>
      <c r="C242" s="816"/>
      <c r="D242" s="811"/>
      <c r="E242" s="811"/>
      <c r="F242" s="971"/>
    </row>
    <row r="243" spans="1:6">
      <c r="A243" s="817"/>
      <c r="B243" s="811"/>
      <c r="C243" s="816"/>
      <c r="D243" s="811"/>
      <c r="E243" s="811"/>
      <c r="F243" s="971"/>
    </row>
    <row r="244" spans="1:6">
      <c r="A244" s="817"/>
      <c r="B244" s="811"/>
      <c r="C244" s="816"/>
      <c r="D244" s="811"/>
      <c r="E244" s="811"/>
      <c r="F244" s="971"/>
    </row>
    <row r="245" spans="1:6">
      <c r="A245" s="817"/>
      <c r="B245" s="811"/>
      <c r="C245" s="816"/>
      <c r="D245" s="811"/>
      <c r="E245" s="811"/>
      <c r="F245" s="971"/>
    </row>
    <row r="246" spans="1:6">
      <c r="A246" s="817"/>
      <c r="B246" s="811"/>
      <c r="C246" s="816"/>
      <c r="D246" s="811"/>
      <c r="E246" s="811"/>
      <c r="F246" s="971"/>
    </row>
    <row r="247" spans="1:6">
      <c r="A247" s="817"/>
      <c r="B247" s="811"/>
      <c r="C247" s="816"/>
      <c r="D247" s="811"/>
      <c r="E247" s="811"/>
      <c r="F247" s="971"/>
    </row>
    <row r="248" spans="1:6">
      <c r="A248" s="817"/>
      <c r="B248" s="811"/>
      <c r="C248" s="816"/>
      <c r="D248" s="811"/>
      <c r="E248" s="811"/>
      <c r="F248" s="971"/>
    </row>
    <row r="249" spans="1:6">
      <c r="A249" s="817"/>
      <c r="B249" s="811"/>
      <c r="C249" s="816"/>
      <c r="D249" s="811"/>
      <c r="E249" s="811"/>
      <c r="F249" s="971"/>
    </row>
    <row r="250" spans="1:6">
      <c r="A250" s="817"/>
      <c r="B250" s="811"/>
      <c r="C250" s="816"/>
      <c r="D250" s="811"/>
      <c r="E250" s="811"/>
      <c r="F250" s="971"/>
    </row>
    <row r="251" spans="1:6">
      <c r="A251" s="817"/>
      <c r="B251" s="811"/>
      <c r="C251" s="816"/>
      <c r="D251" s="811"/>
      <c r="E251" s="811"/>
      <c r="F251" s="971"/>
    </row>
    <row r="252" spans="1:6">
      <c r="A252" s="817"/>
      <c r="B252" s="811"/>
      <c r="C252" s="816"/>
      <c r="D252" s="811"/>
      <c r="E252" s="811"/>
      <c r="F252" s="971"/>
    </row>
    <row r="253" spans="1:6">
      <c r="A253" s="817"/>
      <c r="B253" s="811"/>
      <c r="C253" s="816"/>
      <c r="D253" s="811"/>
      <c r="E253" s="811"/>
      <c r="F253" s="971"/>
    </row>
    <row r="254" spans="1:6">
      <c r="A254" s="817"/>
      <c r="B254" s="811"/>
      <c r="C254" s="816"/>
      <c r="D254" s="811"/>
      <c r="E254" s="811"/>
      <c r="F254" s="971"/>
    </row>
    <row r="255" spans="1:6">
      <c r="A255" s="817"/>
      <c r="B255" s="811"/>
      <c r="C255" s="816"/>
      <c r="D255" s="811"/>
      <c r="E255" s="811"/>
      <c r="F255" s="971"/>
    </row>
    <row r="256" spans="1:6">
      <c r="A256" s="817"/>
      <c r="B256" s="811"/>
      <c r="C256" s="816"/>
      <c r="D256" s="811"/>
      <c r="E256" s="811"/>
      <c r="F256" s="971"/>
    </row>
    <row r="257" spans="1:6">
      <c r="A257" s="817"/>
      <c r="B257" s="811"/>
      <c r="C257" s="816"/>
      <c r="D257" s="811"/>
      <c r="E257" s="811"/>
      <c r="F257" s="971"/>
    </row>
    <row r="258" spans="1:6">
      <c r="A258" s="817"/>
      <c r="B258" s="811"/>
      <c r="C258" s="816"/>
      <c r="D258" s="811"/>
      <c r="E258" s="811"/>
      <c r="F258" s="971"/>
    </row>
    <row r="259" spans="1:6">
      <c r="A259" s="817"/>
      <c r="B259" s="811"/>
      <c r="C259" s="816"/>
      <c r="D259" s="811"/>
      <c r="E259" s="811"/>
      <c r="F259" s="971"/>
    </row>
    <row r="260" spans="1:6">
      <c r="A260" s="817"/>
      <c r="B260" s="811"/>
      <c r="C260" s="816"/>
      <c r="D260" s="811"/>
      <c r="E260" s="811"/>
      <c r="F260" s="971"/>
    </row>
    <row r="261" spans="1:6">
      <c r="A261" s="817"/>
      <c r="B261" s="811"/>
      <c r="C261" s="816"/>
      <c r="D261" s="811"/>
      <c r="E261" s="811"/>
      <c r="F261" s="971"/>
    </row>
    <row r="262" spans="1:6">
      <c r="A262" s="817"/>
      <c r="B262" s="811"/>
      <c r="C262" s="816"/>
      <c r="D262" s="811"/>
      <c r="E262" s="811"/>
      <c r="F262" s="971"/>
    </row>
    <row r="263" spans="1:6">
      <c r="A263" s="817"/>
      <c r="B263" s="811"/>
      <c r="C263" s="816"/>
      <c r="D263" s="811"/>
      <c r="E263" s="811"/>
      <c r="F263" s="971"/>
    </row>
    <row r="264" spans="1:6">
      <c r="A264" s="817"/>
      <c r="B264" s="811"/>
      <c r="C264" s="816"/>
      <c r="D264" s="811"/>
      <c r="E264" s="811"/>
      <c r="F264" s="971"/>
    </row>
    <row r="265" spans="1:6">
      <c r="A265" s="817"/>
      <c r="B265" s="811"/>
      <c r="C265" s="816"/>
      <c r="D265" s="811"/>
      <c r="E265" s="811"/>
      <c r="F265" s="971"/>
    </row>
    <row r="266" spans="1:6">
      <c r="A266" s="811"/>
      <c r="B266" s="811"/>
      <c r="C266" s="811"/>
      <c r="D266" s="811"/>
      <c r="E266" s="811"/>
      <c r="F266" s="811"/>
    </row>
    <row r="267" spans="1:6">
      <c r="A267" s="811"/>
      <c r="B267" s="811"/>
      <c r="C267" s="811"/>
      <c r="D267" s="811"/>
      <c r="E267" s="811"/>
      <c r="F267" s="970"/>
    </row>
    <row r="268" spans="1:6">
      <c r="A268" s="970"/>
      <c r="B268" s="970"/>
      <c r="C268" s="970"/>
      <c r="D268" s="970"/>
      <c r="E268" s="970"/>
      <c r="F268" s="970"/>
    </row>
    <row r="269" spans="1:6">
      <c r="A269" s="811"/>
      <c r="B269" s="970"/>
      <c r="C269" s="970"/>
      <c r="D269" s="970"/>
      <c r="E269" s="3053"/>
      <c r="F269" s="813"/>
    </row>
    <row r="270" spans="1:6">
      <c r="A270" s="817"/>
      <c r="B270" s="811"/>
      <c r="C270" s="811"/>
      <c r="D270" s="811"/>
      <c r="E270" s="811"/>
      <c r="F270" s="811"/>
    </row>
    <row r="271" spans="1:6">
      <c r="A271" s="970"/>
      <c r="B271" s="970"/>
      <c r="C271" s="970"/>
      <c r="D271" s="970"/>
      <c r="E271" s="970"/>
      <c r="F271" s="970"/>
    </row>
    <row r="272" spans="1:6">
      <c r="A272" s="817"/>
      <c r="B272" s="811"/>
      <c r="C272" s="811"/>
      <c r="D272" s="811"/>
      <c r="E272" s="811"/>
      <c r="F272" s="811"/>
    </row>
    <row r="273" spans="1:6">
      <c r="A273" s="817"/>
      <c r="B273" s="811"/>
      <c r="C273" s="970"/>
      <c r="D273" s="970"/>
      <c r="E273" s="970"/>
      <c r="F273" s="970"/>
    </row>
    <row r="274" spans="1:6">
      <c r="A274" s="817"/>
      <c r="B274" s="811"/>
      <c r="C274" s="970"/>
      <c r="D274" s="970"/>
      <c r="E274" s="970"/>
      <c r="F274" s="970"/>
    </row>
    <row r="275" spans="1:6">
      <c r="A275" s="817"/>
      <c r="B275" s="811"/>
      <c r="C275" s="811"/>
      <c r="D275" s="811"/>
      <c r="E275" s="811"/>
      <c r="F275" s="971"/>
    </row>
    <row r="276" spans="1:6">
      <c r="A276" s="817"/>
      <c r="B276" s="811"/>
      <c r="C276" s="811"/>
      <c r="D276" s="811"/>
      <c r="E276" s="811"/>
      <c r="F276" s="971"/>
    </row>
    <row r="277" spans="1:6">
      <c r="A277" s="817"/>
      <c r="B277" s="811"/>
      <c r="C277" s="811"/>
      <c r="D277" s="811"/>
      <c r="E277" s="811"/>
      <c r="F277" s="971"/>
    </row>
    <row r="278" spans="1:6">
      <c r="A278" s="817"/>
      <c r="B278" s="811"/>
      <c r="C278" s="811"/>
      <c r="D278" s="811"/>
      <c r="E278" s="811"/>
      <c r="F278" s="971"/>
    </row>
    <row r="279" spans="1:6">
      <c r="A279" s="817"/>
      <c r="B279" s="811"/>
      <c r="C279" s="811"/>
      <c r="D279" s="811"/>
      <c r="E279" s="811"/>
      <c r="F279" s="971"/>
    </row>
    <row r="280" spans="1:6">
      <c r="A280" s="817"/>
      <c r="B280" s="811"/>
      <c r="C280" s="811"/>
      <c r="D280" s="811"/>
      <c r="E280" s="811"/>
      <c r="F280" s="971"/>
    </row>
    <row r="281" spans="1:6">
      <c r="A281" s="817"/>
      <c r="B281" s="811"/>
      <c r="C281" s="811"/>
      <c r="D281" s="811"/>
      <c r="E281" s="811"/>
      <c r="F281" s="971"/>
    </row>
    <row r="282" spans="1:6">
      <c r="A282" s="817"/>
      <c r="B282" s="811"/>
      <c r="C282" s="811"/>
      <c r="D282" s="811"/>
      <c r="E282" s="811"/>
      <c r="F282" s="971"/>
    </row>
    <row r="283" spans="1:6">
      <c r="A283" s="817"/>
      <c r="B283" s="811"/>
      <c r="C283" s="811"/>
      <c r="D283" s="811"/>
      <c r="E283" s="811"/>
      <c r="F283" s="971"/>
    </row>
    <row r="284" spans="1:6">
      <c r="A284" s="817"/>
      <c r="B284" s="811"/>
      <c r="C284" s="811"/>
      <c r="D284" s="811"/>
      <c r="E284" s="811"/>
      <c r="F284" s="971"/>
    </row>
    <row r="285" spans="1:6">
      <c r="A285" s="817"/>
      <c r="B285" s="811"/>
      <c r="C285" s="811"/>
      <c r="D285" s="811"/>
      <c r="E285" s="811"/>
      <c r="F285" s="971"/>
    </row>
    <row r="286" spans="1:6">
      <c r="A286" s="817"/>
      <c r="B286" s="811"/>
      <c r="C286" s="811"/>
      <c r="D286" s="811"/>
      <c r="E286" s="811"/>
      <c r="F286" s="971"/>
    </row>
    <row r="287" spans="1:6">
      <c r="A287" s="817"/>
      <c r="B287" s="811"/>
      <c r="C287" s="970"/>
      <c r="D287" s="970"/>
      <c r="E287" s="970"/>
      <c r="F287" s="971"/>
    </row>
    <row r="288" spans="1:6">
      <c r="A288" s="817"/>
      <c r="B288" s="811"/>
      <c r="C288" s="970"/>
      <c r="D288" s="970"/>
      <c r="E288" s="970"/>
      <c r="F288" s="971"/>
    </row>
    <row r="289" spans="1:6">
      <c r="A289" s="817"/>
      <c r="B289" s="811"/>
      <c r="C289" s="811"/>
      <c r="D289" s="811"/>
      <c r="E289" s="811"/>
      <c r="F289" s="971"/>
    </row>
    <row r="290" spans="1:6">
      <c r="A290" s="817"/>
      <c r="B290" s="811"/>
      <c r="C290" s="811"/>
      <c r="D290" s="811"/>
      <c r="E290" s="811"/>
      <c r="F290" s="971"/>
    </row>
    <row r="291" spans="1:6">
      <c r="A291" s="817"/>
      <c r="B291" s="811"/>
      <c r="C291" s="811"/>
      <c r="D291" s="811"/>
      <c r="E291" s="811"/>
      <c r="F291" s="971"/>
    </row>
    <row r="292" spans="1:6">
      <c r="A292" s="817"/>
      <c r="B292" s="811"/>
      <c r="C292" s="811"/>
      <c r="D292" s="811"/>
      <c r="E292" s="811"/>
      <c r="F292" s="971"/>
    </row>
    <row r="293" spans="1:6">
      <c r="A293" s="817"/>
      <c r="B293" s="811"/>
      <c r="C293" s="811"/>
      <c r="D293" s="811"/>
      <c r="E293" s="811"/>
      <c r="F293" s="971"/>
    </row>
    <row r="294" spans="1:6">
      <c r="A294" s="817"/>
      <c r="B294" s="811"/>
      <c r="C294" s="811"/>
      <c r="D294" s="811"/>
      <c r="E294" s="811"/>
      <c r="F294" s="971"/>
    </row>
    <row r="295" spans="1:6">
      <c r="A295" s="817"/>
      <c r="B295" s="811"/>
      <c r="C295" s="811"/>
      <c r="D295" s="811"/>
      <c r="E295" s="811"/>
      <c r="F295" s="971"/>
    </row>
    <row r="296" spans="1:6">
      <c r="A296" s="817"/>
      <c r="B296" s="811"/>
      <c r="C296" s="811"/>
      <c r="D296" s="811"/>
      <c r="E296" s="811"/>
      <c r="F296" s="971"/>
    </row>
    <row r="297" spans="1:6">
      <c r="A297" s="817"/>
      <c r="B297" s="811"/>
      <c r="C297" s="811"/>
      <c r="D297" s="811"/>
      <c r="E297" s="811"/>
      <c r="F297" s="971"/>
    </row>
    <row r="298" spans="1:6">
      <c r="A298" s="817"/>
      <c r="B298" s="811"/>
      <c r="C298" s="816"/>
      <c r="D298" s="811"/>
      <c r="E298" s="811"/>
      <c r="F298" s="971"/>
    </row>
    <row r="299" spans="1:6">
      <c r="A299" s="817"/>
      <c r="B299" s="811"/>
      <c r="C299" s="816"/>
      <c r="D299" s="811"/>
      <c r="E299" s="811"/>
      <c r="F299" s="971"/>
    </row>
    <row r="300" spans="1:6">
      <c r="A300" s="817"/>
      <c r="B300" s="811"/>
      <c r="C300" s="816"/>
      <c r="D300" s="811"/>
      <c r="E300" s="811"/>
      <c r="F300" s="971"/>
    </row>
    <row r="301" spans="1:6">
      <c r="A301" s="817"/>
      <c r="B301" s="811"/>
      <c r="C301" s="816"/>
      <c r="D301" s="811"/>
      <c r="E301" s="811"/>
      <c r="F301" s="971"/>
    </row>
    <row r="302" spans="1:6">
      <c r="A302" s="817"/>
      <c r="B302" s="811"/>
      <c r="C302" s="816"/>
      <c r="D302" s="811"/>
      <c r="E302" s="811"/>
      <c r="F302" s="971"/>
    </row>
    <row r="303" spans="1:6">
      <c r="A303" s="817"/>
      <c r="B303" s="811"/>
      <c r="C303" s="816"/>
      <c r="D303" s="811"/>
      <c r="E303" s="811"/>
      <c r="F303" s="971"/>
    </row>
    <row r="304" spans="1:6">
      <c r="A304" s="817"/>
      <c r="B304" s="811"/>
      <c r="C304" s="816"/>
      <c r="D304" s="811"/>
      <c r="E304" s="811"/>
      <c r="F304" s="971"/>
    </row>
    <row r="305" spans="1:6">
      <c r="A305" s="817"/>
      <c r="B305" s="811"/>
      <c r="C305" s="816"/>
      <c r="D305" s="811"/>
      <c r="E305" s="811"/>
      <c r="F305" s="971"/>
    </row>
    <row r="306" spans="1:6">
      <c r="A306" s="817"/>
      <c r="B306" s="811"/>
      <c r="C306" s="816"/>
      <c r="D306" s="811"/>
      <c r="E306" s="811"/>
      <c r="F306" s="971"/>
    </row>
    <row r="307" spans="1:6">
      <c r="A307" s="817"/>
      <c r="B307" s="811"/>
      <c r="C307" s="816"/>
      <c r="D307" s="811"/>
      <c r="E307" s="811"/>
      <c r="F307" s="971"/>
    </row>
    <row r="308" spans="1:6">
      <c r="A308" s="817"/>
      <c r="B308" s="811"/>
      <c r="C308" s="816"/>
      <c r="D308" s="811"/>
      <c r="E308" s="811"/>
      <c r="F308" s="971"/>
    </row>
    <row r="309" spans="1:6">
      <c r="A309" s="817"/>
      <c r="B309" s="811"/>
      <c r="C309" s="816"/>
      <c r="D309" s="811"/>
      <c r="E309" s="811"/>
      <c r="F309" s="971"/>
    </row>
    <row r="310" spans="1:6">
      <c r="A310" s="817"/>
      <c r="B310" s="811"/>
      <c r="C310" s="816"/>
      <c r="D310" s="811"/>
      <c r="E310" s="811"/>
      <c r="F310" s="971"/>
    </row>
    <row r="311" spans="1:6">
      <c r="A311" s="817"/>
      <c r="B311" s="811"/>
      <c r="C311" s="816"/>
      <c r="D311" s="811"/>
      <c r="E311" s="811"/>
      <c r="F311" s="971"/>
    </row>
    <row r="312" spans="1:6">
      <c r="A312" s="817"/>
      <c r="B312" s="811"/>
      <c r="C312" s="816"/>
      <c r="D312" s="811"/>
      <c r="E312" s="811"/>
      <c r="F312" s="971"/>
    </row>
    <row r="313" spans="1:6">
      <c r="A313" s="817"/>
      <c r="B313" s="811"/>
      <c r="C313" s="816"/>
      <c r="D313" s="811"/>
      <c r="E313" s="811"/>
      <c r="F313" s="971"/>
    </row>
    <row r="314" spans="1:6">
      <c r="A314" s="817"/>
      <c r="B314" s="811"/>
      <c r="C314" s="816"/>
      <c r="D314" s="811"/>
      <c r="E314" s="811"/>
      <c r="F314" s="971"/>
    </row>
    <row r="315" spans="1:6">
      <c r="A315" s="817"/>
      <c r="B315" s="811"/>
      <c r="C315" s="816"/>
      <c r="D315" s="811"/>
      <c r="E315" s="811"/>
      <c r="F315" s="971"/>
    </row>
    <row r="316" spans="1:6">
      <c r="A316" s="817"/>
      <c r="B316" s="811"/>
      <c r="C316" s="816"/>
      <c r="D316" s="811"/>
      <c r="E316" s="811"/>
      <c r="F316" s="971"/>
    </row>
    <row r="317" spans="1:6">
      <c r="A317" s="817"/>
      <c r="B317" s="811"/>
      <c r="C317" s="816"/>
      <c r="D317" s="811"/>
      <c r="E317" s="811"/>
      <c r="F317" s="971"/>
    </row>
    <row r="318" spans="1:6">
      <c r="A318" s="817"/>
      <c r="B318" s="811"/>
      <c r="C318" s="816"/>
      <c r="D318" s="811"/>
      <c r="E318" s="811"/>
      <c r="F318" s="971"/>
    </row>
    <row r="319" spans="1:6">
      <c r="A319" s="817"/>
      <c r="B319" s="811"/>
      <c r="C319" s="816"/>
      <c r="D319" s="811"/>
      <c r="E319" s="811"/>
      <c r="F319" s="971"/>
    </row>
    <row r="320" spans="1:6">
      <c r="A320" s="817"/>
      <c r="B320" s="811"/>
      <c r="C320" s="816"/>
      <c r="D320" s="811"/>
      <c r="E320" s="811"/>
      <c r="F320" s="971"/>
    </row>
    <row r="321" spans="1:6">
      <c r="A321" s="817"/>
      <c r="B321" s="811"/>
      <c r="C321" s="816"/>
      <c r="D321" s="811"/>
      <c r="E321" s="811"/>
      <c r="F321" s="971"/>
    </row>
    <row r="322" spans="1:6">
      <c r="A322" s="817"/>
      <c r="B322" s="811"/>
      <c r="C322" s="816"/>
      <c r="D322" s="811"/>
      <c r="E322" s="811"/>
      <c r="F322" s="971"/>
    </row>
    <row r="323" spans="1:6">
      <c r="A323" s="817"/>
      <c r="B323" s="811"/>
      <c r="C323" s="816"/>
      <c r="D323" s="811"/>
      <c r="E323" s="811"/>
      <c r="F323" s="971"/>
    </row>
    <row r="324" spans="1:6">
      <c r="A324" s="817"/>
      <c r="B324" s="811"/>
      <c r="C324" s="816"/>
      <c r="D324" s="811"/>
      <c r="E324" s="811"/>
      <c r="F324" s="971"/>
    </row>
    <row r="325" spans="1:6">
      <c r="A325" s="817"/>
      <c r="B325" s="811"/>
      <c r="C325" s="816"/>
      <c r="D325" s="811"/>
      <c r="E325" s="811"/>
      <c r="F325" s="971"/>
    </row>
    <row r="326" spans="1:6">
      <c r="A326" s="817"/>
      <c r="B326" s="811"/>
      <c r="C326" s="816"/>
      <c r="D326" s="811"/>
      <c r="E326" s="811"/>
      <c r="F326" s="971"/>
    </row>
    <row r="327" spans="1:6">
      <c r="A327" s="817"/>
      <c r="B327" s="811"/>
      <c r="C327" s="816"/>
      <c r="D327" s="811"/>
      <c r="E327" s="811"/>
      <c r="F327" s="971"/>
    </row>
    <row r="328" spans="1:6">
      <c r="A328" s="817"/>
      <c r="B328" s="811"/>
      <c r="C328" s="816"/>
      <c r="D328" s="811"/>
      <c r="E328" s="811"/>
      <c r="F328" s="971"/>
    </row>
    <row r="329" spans="1:6">
      <c r="A329" s="817"/>
      <c r="B329" s="811"/>
      <c r="C329" s="816"/>
      <c r="D329" s="811"/>
      <c r="E329" s="811"/>
      <c r="F329" s="971"/>
    </row>
    <row r="330" spans="1:6">
      <c r="A330" s="817"/>
      <c r="B330" s="811"/>
      <c r="C330" s="816"/>
      <c r="D330" s="811"/>
      <c r="E330" s="811"/>
      <c r="F330" s="971"/>
    </row>
    <row r="331" spans="1:6">
      <c r="A331" s="817"/>
      <c r="B331" s="811"/>
      <c r="C331" s="816"/>
      <c r="D331" s="811"/>
      <c r="E331" s="811"/>
      <c r="F331" s="971"/>
    </row>
    <row r="332" spans="1:6">
      <c r="A332" s="817"/>
      <c r="B332" s="811"/>
      <c r="C332" s="816"/>
      <c r="D332" s="811"/>
      <c r="E332" s="811"/>
      <c r="F332" s="971"/>
    </row>
    <row r="333" spans="1:6">
      <c r="A333" s="817"/>
      <c r="B333" s="811"/>
      <c r="C333" s="816"/>
      <c r="D333" s="811"/>
      <c r="E333" s="811"/>
      <c r="F333" s="971"/>
    </row>
    <row r="334" spans="1:6">
      <c r="A334" s="811"/>
      <c r="B334" s="811"/>
      <c r="C334" s="811"/>
      <c r="D334" s="811"/>
      <c r="E334" s="811"/>
      <c r="F334" s="811"/>
    </row>
    <row r="335" spans="1:6">
      <c r="A335" s="811"/>
      <c r="B335" s="811"/>
      <c r="C335" s="811"/>
      <c r="D335" s="811"/>
      <c r="E335" s="811"/>
      <c r="F335" s="970"/>
    </row>
    <row r="336" spans="1:6">
      <c r="A336" s="970"/>
      <c r="B336" s="970"/>
      <c r="C336" s="970"/>
      <c r="D336" s="970"/>
      <c r="E336" s="970"/>
      <c r="F336" s="970"/>
    </row>
    <row r="337" spans="1:6">
      <c r="A337" s="811"/>
      <c r="B337" s="970"/>
      <c r="C337" s="970"/>
      <c r="D337" s="970"/>
      <c r="E337" s="3053"/>
      <c r="F337" s="813"/>
    </row>
    <row r="338" spans="1:6">
      <c r="A338" s="817"/>
      <c r="B338" s="811"/>
      <c r="C338" s="811"/>
      <c r="D338" s="811"/>
      <c r="E338" s="811"/>
      <c r="F338" s="811"/>
    </row>
    <row r="339" spans="1:6">
      <c r="A339" s="970"/>
      <c r="B339" s="970"/>
      <c r="C339" s="970"/>
      <c r="D339" s="970"/>
      <c r="E339" s="970"/>
      <c r="F339" s="970"/>
    </row>
    <row r="340" spans="1:6">
      <c r="A340" s="817"/>
      <c r="B340" s="811"/>
      <c r="C340" s="811"/>
      <c r="D340" s="811"/>
      <c r="E340" s="811"/>
      <c r="F340" s="811"/>
    </row>
    <row r="341" spans="1:6">
      <c r="A341" s="817"/>
      <c r="B341" s="811"/>
      <c r="C341" s="970"/>
      <c r="D341" s="970"/>
      <c r="E341" s="970"/>
      <c r="F341" s="970"/>
    </row>
    <row r="342" spans="1:6">
      <c r="A342" s="817"/>
      <c r="B342" s="811"/>
      <c r="C342" s="970"/>
      <c r="D342" s="970"/>
      <c r="E342" s="970"/>
      <c r="F342" s="970"/>
    </row>
    <row r="343" spans="1:6">
      <c r="A343" s="817"/>
      <c r="B343" s="811"/>
      <c r="C343" s="811"/>
      <c r="D343" s="811"/>
      <c r="E343" s="811"/>
      <c r="F343" s="971"/>
    </row>
    <row r="344" spans="1:6">
      <c r="A344" s="817"/>
      <c r="B344" s="811"/>
      <c r="C344" s="811"/>
      <c r="D344" s="811"/>
      <c r="E344" s="811"/>
      <c r="F344" s="971"/>
    </row>
    <row r="345" spans="1:6">
      <c r="A345" s="817"/>
      <c r="B345" s="811"/>
      <c r="C345" s="811"/>
      <c r="D345" s="811"/>
      <c r="E345" s="811"/>
      <c r="F345" s="971"/>
    </row>
    <row r="346" spans="1:6">
      <c r="A346" s="817"/>
      <c r="B346" s="811"/>
      <c r="C346" s="811"/>
      <c r="D346" s="811"/>
      <c r="E346" s="811"/>
      <c r="F346" s="971"/>
    </row>
    <row r="347" spans="1:6">
      <c r="A347" s="817"/>
      <c r="B347" s="811"/>
      <c r="C347" s="811"/>
      <c r="D347" s="811"/>
      <c r="E347" s="811"/>
      <c r="F347" s="971"/>
    </row>
    <row r="348" spans="1:6">
      <c r="A348" s="817"/>
      <c r="B348" s="811"/>
      <c r="C348" s="811"/>
      <c r="D348" s="811"/>
      <c r="E348" s="811"/>
      <c r="F348" s="971"/>
    </row>
    <row r="349" spans="1:6">
      <c r="A349" s="817"/>
      <c r="B349" s="811"/>
      <c r="C349" s="811"/>
      <c r="D349" s="811"/>
      <c r="E349" s="811"/>
      <c r="F349" s="971"/>
    </row>
    <row r="350" spans="1:6">
      <c r="A350" s="817"/>
      <c r="B350" s="811"/>
      <c r="C350" s="811"/>
      <c r="D350" s="811"/>
      <c r="E350" s="811"/>
      <c r="F350" s="971"/>
    </row>
    <row r="351" spans="1:6">
      <c r="A351" s="817"/>
      <c r="B351" s="811"/>
      <c r="C351" s="811"/>
      <c r="D351" s="811"/>
      <c r="E351" s="811"/>
      <c r="F351" s="971"/>
    </row>
    <row r="352" spans="1:6">
      <c r="A352" s="817"/>
      <c r="B352" s="811"/>
      <c r="C352" s="811"/>
      <c r="D352" s="811"/>
      <c r="E352" s="811"/>
      <c r="F352" s="971"/>
    </row>
    <row r="353" spans="1:6">
      <c r="A353" s="817"/>
      <c r="B353" s="811"/>
      <c r="C353" s="811"/>
      <c r="D353" s="811"/>
      <c r="E353" s="811"/>
      <c r="F353" s="971"/>
    </row>
    <row r="354" spans="1:6">
      <c r="A354" s="817"/>
      <c r="B354" s="811"/>
      <c r="C354" s="811"/>
      <c r="D354" s="811"/>
      <c r="E354" s="811"/>
      <c r="F354" s="971"/>
    </row>
    <row r="355" spans="1:6">
      <c r="A355" s="817"/>
      <c r="B355" s="811"/>
      <c r="C355" s="970"/>
      <c r="D355" s="970"/>
      <c r="E355" s="970"/>
      <c r="F355" s="971"/>
    </row>
    <row r="356" spans="1:6">
      <c r="A356" s="817"/>
      <c r="B356" s="811"/>
      <c r="C356" s="970"/>
      <c r="D356" s="970"/>
      <c r="E356" s="970"/>
      <c r="F356" s="971"/>
    </row>
    <row r="357" spans="1:6">
      <c r="A357" s="817"/>
      <c r="B357" s="811"/>
      <c r="C357" s="811"/>
      <c r="D357" s="811"/>
      <c r="E357" s="811"/>
      <c r="F357" s="971"/>
    </row>
    <row r="358" spans="1:6">
      <c r="A358" s="817"/>
      <c r="B358" s="811"/>
      <c r="C358" s="811"/>
      <c r="D358" s="811"/>
      <c r="E358" s="811"/>
      <c r="F358" s="971"/>
    </row>
    <row r="359" spans="1:6">
      <c r="A359" s="817"/>
      <c r="B359" s="811"/>
      <c r="C359" s="811"/>
      <c r="D359" s="811"/>
      <c r="E359" s="811"/>
      <c r="F359" s="971"/>
    </row>
    <row r="360" spans="1:6">
      <c r="A360" s="817"/>
      <c r="B360" s="811"/>
      <c r="C360" s="811"/>
      <c r="D360" s="811"/>
      <c r="E360" s="811"/>
      <c r="F360" s="971"/>
    </row>
    <row r="361" spans="1:6">
      <c r="A361" s="817"/>
      <c r="B361" s="811"/>
      <c r="C361" s="811"/>
      <c r="D361" s="811"/>
      <c r="E361" s="811"/>
      <c r="F361" s="971"/>
    </row>
    <row r="362" spans="1:6">
      <c r="A362" s="817"/>
      <c r="B362" s="811"/>
      <c r="C362" s="811"/>
      <c r="D362" s="811"/>
      <c r="E362" s="811"/>
      <c r="F362" s="971"/>
    </row>
    <row r="363" spans="1:6">
      <c r="A363" s="817"/>
      <c r="B363" s="811"/>
      <c r="C363" s="811"/>
      <c r="D363" s="811"/>
      <c r="E363" s="811"/>
      <c r="F363" s="971"/>
    </row>
    <row r="364" spans="1:6">
      <c r="A364" s="817"/>
      <c r="B364" s="811"/>
      <c r="C364" s="811"/>
      <c r="D364" s="811"/>
      <c r="E364" s="811"/>
      <c r="F364" s="971"/>
    </row>
    <row r="365" spans="1:6">
      <c r="A365" s="817"/>
      <c r="B365" s="811"/>
      <c r="C365" s="811"/>
      <c r="D365" s="811"/>
      <c r="E365" s="811"/>
      <c r="F365" s="971"/>
    </row>
    <row r="366" spans="1:6">
      <c r="A366" s="817"/>
      <c r="B366" s="811"/>
      <c r="C366" s="816"/>
      <c r="D366" s="811"/>
      <c r="E366" s="811"/>
      <c r="F366" s="971"/>
    </row>
    <row r="367" spans="1:6">
      <c r="A367" s="817"/>
      <c r="B367" s="811"/>
      <c r="C367" s="816"/>
      <c r="D367" s="811"/>
      <c r="E367" s="811"/>
      <c r="F367" s="971"/>
    </row>
    <row r="368" spans="1:6">
      <c r="A368" s="817"/>
      <c r="B368" s="811"/>
      <c r="C368" s="816"/>
      <c r="D368" s="811"/>
      <c r="E368" s="811"/>
      <c r="F368" s="971"/>
    </row>
    <row r="369" spans="1:6">
      <c r="A369" s="817"/>
      <c r="B369" s="811"/>
      <c r="C369" s="816"/>
      <c r="D369" s="811"/>
      <c r="E369" s="811"/>
      <c r="F369" s="971"/>
    </row>
    <row r="370" spans="1:6">
      <c r="A370" s="817"/>
      <c r="B370" s="811"/>
      <c r="C370" s="816"/>
      <c r="D370" s="811"/>
      <c r="E370" s="811"/>
      <c r="F370" s="971"/>
    </row>
    <row r="371" spans="1:6">
      <c r="A371" s="817"/>
      <c r="B371" s="811"/>
      <c r="C371" s="816"/>
      <c r="D371" s="811"/>
      <c r="E371" s="811"/>
      <c r="F371" s="971"/>
    </row>
    <row r="372" spans="1:6">
      <c r="A372" s="817"/>
      <c r="B372" s="811"/>
      <c r="C372" s="816"/>
      <c r="D372" s="811"/>
      <c r="E372" s="811"/>
      <c r="F372" s="971"/>
    </row>
    <row r="373" spans="1:6">
      <c r="A373" s="817"/>
      <c r="B373" s="811"/>
      <c r="C373" s="816"/>
      <c r="D373" s="811"/>
      <c r="E373" s="811"/>
      <c r="F373" s="971"/>
    </row>
    <row r="374" spans="1:6">
      <c r="A374" s="817"/>
      <c r="B374" s="811"/>
      <c r="C374" s="816"/>
      <c r="D374" s="811"/>
      <c r="E374" s="811"/>
      <c r="F374" s="971"/>
    </row>
    <row r="375" spans="1:6">
      <c r="A375" s="817"/>
      <c r="B375" s="811"/>
      <c r="C375" s="816"/>
      <c r="D375" s="811"/>
      <c r="E375" s="811"/>
      <c r="F375" s="971"/>
    </row>
    <row r="376" spans="1:6">
      <c r="A376" s="817"/>
      <c r="B376" s="811"/>
      <c r="C376" s="816"/>
      <c r="D376" s="811"/>
      <c r="E376" s="811"/>
      <c r="F376" s="971"/>
    </row>
    <row r="377" spans="1:6">
      <c r="A377" s="817"/>
      <c r="B377" s="811"/>
      <c r="C377" s="816"/>
      <c r="D377" s="811"/>
      <c r="E377" s="811"/>
      <c r="F377" s="971"/>
    </row>
    <row r="378" spans="1:6">
      <c r="A378" s="817"/>
      <c r="B378" s="811"/>
      <c r="C378" s="816"/>
      <c r="D378" s="811"/>
      <c r="E378" s="811"/>
      <c r="F378" s="971"/>
    </row>
    <row r="379" spans="1:6">
      <c r="A379" s="817"/>
      <c r="B379" s="811"/>
      <c r="C379" s="816"/>
      <c r="D379" s="811"/>
      <c r="E379" s="811"/>
      <c r="F379" s="971"/>
    </row>
    <row r="380" spans="1:6">
      <c r="A380" s="817"/>
      <c r="B380" s="811"/>
      <c r="C380" s="816"/>
      <c r="D380" s="811"/>
      <c r="E380" s="811"/>
      <c r="F380" s="971"/>
    </row>
    <row r="381" spans="1:6">
      <c r="A381" s="817"/>
      <c r="B381" s="811"/>
      <c r="C381" s="816"/>
      <c r="D381" s="811"/>
      <c r="E381" s="811"/>
      <c r="F381" s="971"/>
    </row>
    <row r="382" spans="1:6">
      <c r="A382" s="817"/>
      <c r="B382" s="811"/>
      <c r="C382" s="816"/>
      <c r="D382" s="811"/>
      <c r="E382" s="811"/>
      <c r="F382" s="971"/>
    </row>
    <row r="383" spans="1:6">
      <c r="A383" s="817"/>
      <c r="B383" s="811"/>
      <c r="C383" s="816"/>
      <c r="D383" s="811"/>
      <c r="E383" s="811"/>
      <c r="F383" s="971"/>
    </row>
    <row r="384" spans="1:6">
      <c r="A384" s="817"/>
      <c r="B384" s="811"/>
      <c r="C384" s="816"/>
      <c r="D384" s="811"/>
      <c r="E384" s="811"/>
      <c r="F384" s="971"/>
    </row>
    <row r="385" spans="1:6">
      <c r="A385" s="817"/>
      <c r="B385" s="811"/>
      <c r="C385" s="816"/>
      <c r="D385" s="811"/>
      <c r="E385" s="811"/>
      <c r="F385" s="971"/>
    </row>
    <row r="386" spans="1:6">
      <c r="A386" s="817"/>
      <c r="B386" s="811"/>
      <c r="C386" s="816"/>
      <c r="D386" s="811"/>
      <c r="E386" s="811"/>
      <c r="F386" s="971"/>
    </row>
    <row r="387" spans="1:6">
      <c r="A387" s="817"/>
      <c r="B387" s="811"/>
      <c r="C387" s="816"/>
      <c r="D387" s="811"/>
      <c r="E387" s="811"/>
      <c r="F387" s="971"/>
    </row>
    <row r="388" spans="1:6">
      <c r="A388" s="817"/>
      <c r="B388" s="811"/>
      <c r="C388" s="816"/>
      <c r="D388" s="811"/>
      <c r="E388" s="811"/>
      <c r="F388" s="971"/>
    </row>
    <row r="389" spans="1:6">
      <c r="A389" s="817"/>
      <c r="B389" s="811"/>
      <c r="C389" s="816"/>
      <c r="D389" s="811"/>
      <c r="E389" s="811"/>
      <c r="F389" s="971"/>
    </row>
    <row r="390" spans="1:6">
      <c r="A390" s="817"/>
      <c r="B390" s="811"/>
      <c r="C390" s="816"/>
      <c r="D390" s="811"/>
      <c r="E390" s="811"/>
      <c r="F390" s="971"/>
    </row>
    <row r="391" spans="1:6">
      <c r="A391" s="817"/>
      <c r="B391" s="811"/>
      <c r="C391" s="816"/>
      <c r="D391" s="811"/>
      <c r="E391" s="811"/>
      <c r="F391" s="971"/>
    </row>
    <row r="392" spans="1:6">
      <c r="A392" s="817"/>
      <c r="B392" s="811"/>
      <c r="C392" s="816"/>
      <c r="D392" s="811"/>
      <c r="E392" s="811"/>
      <c r="F392" s="971"/>
    </row>
    <row r="393" spans="1:6">
      <c r="A393" s="817"/>
      <c r="B393" s="811"/>
      <c r="C393" s="816"/>
      <c r="D393" s="811"/>
      <c r="E393" s="811"/>
      <c r="F393" s="971"/>
    </row>
    <row r="394" spans="1:6">
      <c r="A394" s="817"/>
      <c r="B394" s="811"/>
      <c r="C394" s="816"/>
      <c r="D394" s="811"/>
      <c r="E394" s="811"/>
      <c r="F394" s="971"/>
    </row>
    <row r="395" spans="1:6">
      <c r="A395" s="817"/>
      <c r="B395" s="811"/>
      <c r="C395" s="816"/>
      <c r="D395" s="811"/>
      <c r="E395" s="811"/>
      <c r="F395" s="971"/>
    </row>
    <row r="396" spans="1:6">
      <c r="A396" s="817"/>
      <c r="B396" s="811"/>
      <c r="C396" s="816"/>
      <c r="D396" s="811"/>
      <c r="E396" s="811"/>
      <c r="F396" s="971"/>
    </row>
    <row r="397" spans="1:6">
      <c r="A397" s="817"/>
      <c r="B397" s="811"/>
      <c r="C397" s="816"/>
      <c r="D397" s="811"/>
      <c r="E397" s="811"/>
      <c r="F397" s="971"/>
    </row>
    <row r="398" spans="1:6">
      <c r="A398" s="817"/>
      <c r="B398" s="811"/>
      <c r="C398" s="816"/>
      <c r="D398" s="811"/>
      <c r="E398" s="811"/>
      <c r="F398" s="971"/>
    </row>
    <row r="399" spans="1:6">
      <c r="A399" s="817"/>
      <c r="B399" s="811"/>
      <c r="C399" s="816"/>
      <c r="D399" s="811"/>
      <c r="E399" s="811"/>
      <c r="F399" s="971"/>
    </row>
    <row r="400" spans="1:6">
      <c r="A400" s="817"/>
      <c r="B400" s="811"/>
      <c r="C400" s="816"/>
      <c r="D400" s="811"/>
      <c r="E400" s="811"/>
      <c r="F400" s="971"/>
    </row>
    <row r="401" spans="1:6">
      <c r="A401" s="817"/>
      <c r="B401" s="811"/>
      <c r="C401" s="816"/>
      <c r="D401" s="811"/>
      <c r="E401" s="811"/>
      <c r="F401" s="971"/>
    </row>
    <row r="402" spans="1:6">
      <c r="A402" s="811"/>
      <c r="B402" s="811"/>
      <c r="C402" s="811"/>
      <c r="D402" s="811"/>
      <c r="E402" s="811"/>
      <c r="F402" s="811"/>
    </row>
    <row r="403" spans="1:6">
      <c r="A403" s="811"/>
      <c r="B403" s="811"/>
      <c r="C403" s="811"/>
      <c r="D403" s="811"/>
      <c r="E403" s="811"/>
      <c r="F403" s="970"/>
    </row>
    <row r="404" spans="1:6">
      <c r="A404" s="970"/>
      <c r="B404" s="970"/>
      <c r="C404" s="970"/>
      <c r="D404" s="970"/>
      <c r="E404" s="970"/>
      <c r="F404" s="970"/>
    </row>
    <row r="405" spans="1:6">
      <c r="A405" s="813"/>
      <c r="B405" s="813"/>
      <c r="C405" s="813"/>
      <c r="D405" s="813"/>
      <c r="E405" s="813"/>
      <c r="F405" s="813"/>
    </row>
    <row r="406" spans="1:6">
      <c r="A406" s="813"/>
      <c r="B406" s="813"/>
      <c r="C406" s="813"/>
      <c r="D406" s="813"/>
      <c r="E406" s="813"/>
      <c r="F406" s="813"/>
    </row>
    <row r="407" spans="1:6">
      <c r="A407" s="813"/>
      <c r="B407" s="813"/>
      <c r="C407" s="813"/>
      <c r="D407" s="813"/>
      <c r="E407" s="813"/>
      <c r="F407" s="813"/>
    </row>
    <row r="408" spans="1:6">
      <c r="A408" s="813"/>
      <c r="B408" s="813"/>
      <c r="C408" s="813"/>
      <c r="D408" s="813"/>
      <c r="E408" s="813"/>
      <c r="F408" s="813"/>
    </row>
    <row r="409" spans="1:6">
      <c r="A409" s="813"/>
      <c r="B409" s="813"/>
      <c r="C409" s="813"/>
      <c r="D409" s="813"/>
      <c r="E409" s="813"/>
      <c r="F409" s="813"/>
    </row>
    <row r="410" spans="1:6">
      <c r="A410" s="813"/>
      <c r="B410" s="813"/>
      <c r="C410" s="813"/>
      <c r="D410" s="813"/>
      <c r="E410" s="813"/>
      <c r="F410" s="813"/>
    </row>
    <row r="411" spans="1:6">
      <c r="A411" s="813"/>
      <c r="B411" s="813"/>
      <c r="C411" s="813"/>
      <c r="D411" s="813"/>
      <c r="E411" s="813"/>
      <c r="F411" s="813"/>
    </row>
    <row r="412" spans="1:6">
      <c r="A412" s="813"/>
      <c r="B412" s="813"/>
      <c r="C412" s="813"/>
      <c r="D412" s="813"/>
      <c r="E412" s="813"/>
      <c r="F412" s="813"/>
    </row>
    <row r="413" spans="1:6">
      <c r="A413" s="813"/>
      <c r="B413" s="813"/>
      <c r="C413" s="813"/>
      <c r="D413" s="813"/>
      <c r="E413" s="813"/>
      <c r="F413" s="813"/>
    </row>
    <row r="414" spans="1:6">
      <c r="A414" s="813"/>
      <c r="B414" s="813"/>
      <c r="C414" s="813"/>
      <c r="D414" s="813"/>
      <c r="E414" s="813"/>
      <c r="F414" s="813"/>
    </row>
    <row r="415" spans="1:6">
      <c r="A415" s="813"/>
      <c r="B415" s="813"/>
      <c r="C415" s="813"/>
      <c r="D415" s="813"/>
      <c r="E415" s="813"/>
      <c r="F415" s="813"/>
    </row>
    <row r="416" spans="1:6">
      <c r="A416" s="813"/>
      <c r="B416" s="813"/>
      <c r="C416" s="813"/>
      <c r="D416" s="813"/>
      <c r="E416" s="813"/>
      <c r="F416" s="813"/>
    </row>
    <row r="417" spans="1:6">
      <c r="A417" s="813"/>
      <c r="B417" s="813"/>
      <c r="C417" s="813"/>
      <c r="D417" s="813"/>
      <c r="E417" s="813"/>
      <c r="F417" s="813"/>
    </row>
    <row r="418" spans="1:6">
      <c r="A418" s="813"/>
      <c r="B418" s="813"/>
      <c r="C418" s="813"/>
      <c r="D418" s="813"/>
      <c r="E418" s="813"/>
      <c r="F418" s="813"/>
    </row>
    <row r="419" spans="1:6">
      <c r="A419" s="813"/>
      <c r="B419" s="813"/>
      <c r="C419" s="813"/>
      <c r="D419" s="813"/>
      <c r="E419" s="813"/>
      <c r="F419" s="813"/>
    </row>
    <row r="420" spans="1:6">
      <c r="A420" s="813"/>
      <c r="B420" s="813"/>
      <c r="C420" s="813"/>
      <c r="D420" s="813"/>
      <c r="E420" s="813"/>
      <c r="F420" s="813"/>
    </row>
    <row r="421" spans="1:6">
      <c r="A421" s="813"/>
      <c r="B421" s="813"/>
      <c r="C421" s="813"/>
      <c r="D421" s="813"/>
      <c r="E421" s="813"/>
      <c r="F421" s="813"/>
    </row>
    <row r="422" spans="1:6">
      <c r="A422" s="813"/>
      <c r="B422" s="813"/>
      <c r="C422" s="813"/>
      <c r="D422" s="813"/>
      <c r="E422" s="813"/>
      <c r="F422" s="813"/>
    </row>
    <row r="423" spans="1:6">
      <c r="A423" s="813"/>
      <c r="B423" s="813"/>
      <c r="C423" s="813"/>
      <c r="D423" s="813"/>
      <c r="E423" s="813"/>
      <c r="F423" s="813"/>
    </row>
    <row r="424" spans="1:6">
      <c r="A424" s="813"/>
      <c r="B424" s="813"/>
      <c r="C424" s="813"/>
      <c r="D424" s="813"/>
      <c r="E424" s="813"/>
      <c r="F424" s="813"/>
    </row>
    <row r="425" spans="1:6">
      <c r="A425" s="813"/>
      <c r="B425" s="813"/>
      <c r="C425" s="813"/>
      <c r="D425" s="813"/>
      <c r="E425" s="813"/>
      <c r="F425" s="813"/>
    </row>
    <row r="426" spans="1:6">
      <c r="A426" s="813"/>
      <c r="B426" s="813"/>
      <c r="C426" s="813"/>
      <c r="D426" s="813"/>
      <c r="E426" s="813"/>
      <c r="F426" s="813"/>
    </row>
    <row r="427" spans="1:6">
      <c r="A427" s="813"/>
      <c r="B427" s="813"/>
      <c r="C427" s="813"/>
      <c r="D427" s="813"/>
      <c r="E427" s="813"/>
      <c r="F427" s="813"/>
    </row>
    <row r="428" spans="1:6">
      <c r="A428" s="813"/>
      <c r="B428" s="813"/>
      <c r="C428" s="813"/>
      <c r="D428" s="813"/>
      <c r="E428" s="813"/>
      <c r="F428" s="813"/>
    </row>
    <row r="429" spans="1:6">
      <c r="A429" s="813"/>
      <c r="B429" s="813"/>
      <c r="C429" s="813"/>
      <c r="D429" s="813"/>
      <c r="E429" s="813"/>
      <c r="F429" s="813"/>
    </row>
    <row r="430" spans="1:6">
      <c r="A430" s="813"/>
      <c r="B430" s="813"/>
      <c r="C430" s="813"/>
      <c r="D430" s="813"/>
      <c r="E430" s="813"/>
      <c r="F430" s="813"/>
    </row>
    <row r="431" spans="1:6">
      <c r="A431" s="813"/>
      <c r="B431" s="813"/>
      <c r="C431" s="813"/>
      <c r="D431" s="813"/>
      <c r="E431" s="813"/>
      <c r="F431" s="813"/>
    </row>
    <row r="432" spans="1:6">
      <c r="A432" s="813"/>
      <c r="B432" s="813"/>
      <c r="C432" s="813"/>
      <c r="D432" s="813"/>
      <c r="E432" s="813"/>
      <c r="F432" s="813"/>
    </row>
    <row r="433" spans="1:6">
      <c r="A433" s="813"/>
      <c r="B433" s="813"/>
      <c r="C433" s="813"/>
      <c r="D433" s="813"/>
      <c r="E433" s="813"/>
      <c r="F433" s="813"/>
    </row>
    <row r="434" spans="1:6">
      <c r="A434" s="813"/>
      <c r="B434" s="813"/>
      <c r="C434" s="813"/>
      <c r="D434" s="813"/>
      <c r="E434" s="813"/>
      <c r="F434" s="813"/>
    </row>
    <row r="435" spans="1:6">
      <c r="A435" s="813"/>
      <c r="B435" s="813"/>
      <c r="C435" s="813"/>
      <c r="D435" s="813"/>
      <c r="E435" s="813"/>
      <c r="F435" s="813"/>
    </row>
    <row r="436" spans="1:6">
      <c r="A436" s="813"/>
      <c r="B436" s="813"/>
      <c r="C436" s="813"/>
      <c r="D436" s="813"/>
      <c r="E436" s="813"/>
      <c r="F436" s="813"/>
    </row>
    <row r="437" spans="1:6">
      <c r="A437" s="813"/>
      <c r="B437" s="813"/>
      <c r="C437" s="813"/>
      <c r="D437" s="813"/>
      <c r="E437" s="813"/>
      <c r="F437" s="813"/>
    </row>
    <row r="438" spans="1:6">
      <c r="A438" s="813"/>
      <c r="B438" s="813"/>
      <c r="C438" s="813"/>
      <c r="D438" s="813"/>
      <c r="E438" s="813"/>
      <c r="F438" s="813"/>
    </row>
    <row r="439" spans="1:6">
      <c r="A439" s="813"/>
      <c r="B439" s="813"/>
      <c r="C439" s="813"/>
      <c r="D439" s="813"/>
      <c r="E439" s="813"/>
      <c r="F439" s="813"/>
    </row>
    <row r="440" spans="1:6">
      <c r="A440" s="813"/>
      <c r="B440" s="813"/>
      <c r="C440" s="813"/>
      <c r="D440" s="813"/>
      <c r="E440" s="813"/>
      <c r="F440" s="813"/>
    </row>
    <row r="441" spans="1:6">
      <c r="A441" s="813"/>
      <c r="B441" s="813"/>
      <c r="C441" s="813"/>
      <c r="D441" s="813"/>
      <c r="E441" s="813"/>
      <c r="F441" s="813"/>
    </row>
    <row r="442" spans="1:6">
      <c r="A442" s="813"/>
      <c r="B442" s="813"/>
      <c r="C442" s="813"/>
      <c r="D442" s="813"/>
      <c r="E442" s="813"/>
      <c r="F442" s="813"/>
    </row>
    <row r="443" spans="1:6">
      <c r="A443" s="813"/>
      <c r="B443" s="813"/>
      <c r="C443" s="813"/>
      <c r="D443" s="813"/>
      <c r="E443" s="813"/>
      <c r="F443" s="813"/>
    </row>
    <row r="444" spans="1:6">
      <c r="A444" s="813"/>
      <c r="B444" s="813"/>
      <c r="C444" s="813"/>
      <c r="D444" s="813"/>
      <c r="E444" s="813"/>
      <c r="F444" s="813"/>
    </row>
    <row r="445" spans="1:6">
      <c r="A445" s="813"/>
      <c r="B445" s="813"/>
      <c r="C445" s="813"/>
      <c r="D445" s="813"/>
      <c r="E445" s="813"/>
      <c r="F445" s="813"/>
    </row>
    <row r="446" spans="1:6">
      <c r="A446" s="813"/>
      <c r="B446" s="813"/>
      <c r="C446" s="813"/>
      <c r="D446" s="813"/>
      <c r="E446" s="813"/>
      <c r="F446" s="813"/>
    </row>
    <row r="447" spans="1:6">
      <c r="A447" s="813"/>
      <c r="B447" s="813"/>
      <c r="C447" s="813"/>
      <c r="D447" s="813"/>
      <c r="E447" s="813"/>
      <c r="F447" s="813"/>
    </row>
    <row r="448" spans="1:6">
      <c r="A448" s="813"/>
      <c r="B448" s="813"/>
      <c r="C448" s="813"/>
      <c r="D448" s="813"/>
      <c r="E448" s="813"/>
      <c r="F448" s="813"/>
    </row>
    <row r="449" spans="1:6">
      <c r="A449" s="813"/>
      <c r="B449" s="813"/>
      <c r="C449" s="813"/>
      <c r="D449" s="813"/>
      <c r="E449" s="813"/>
      <c r="F449" s="813"/>
    </row>
    <row r="450" spans="1:6">
      <c r="A450" s="813"/>
      <c r="B450" s="813"/>
      <c r="C450" s="813"/>
      <c r="D450" s="813"/>
      <c r="E450" s="813"/>
      <c r="F450" s="813"/>
    </row>
    <row r="451" spans="1:6">
      <c r="A451" s="813"/>
      <c r="B451" s="813"/>
      <c r="C451" s="813"/>
      <c r="D451" s="813"/>
      <c r="E451" s="813"/>
      <c r="F451" s="813"/>
    </row>
    <row r="452" spans="1:6">
      <c r="A452" s="813"/>
      <c r="B452" s="813"/>
      <c r="C452" s="813"/>
      <c r="D452" s="813"/>
      <c r="E452" s="813"/>
      <c r="F452" s="813"/>
    </row>
    <row r="453" spans="1:6">
      <c r="A453" s="813"/>
      <c r="B453" s="813"/>
      <c r="C453" s="813"/>
      <c r="D453" s="813"/>
      <c r="E453" s="813"/>
      <c r="F453" s="813"/>
    </row>
    <row r="454" spans="1:6">
      <c r="A454" s="813"/>
      <c r="B454" s="813"/>
      <c r="C454" s="813"/>
      <c r="D454" s="813"/>
      <c r="E454" s="813"/>
      <c r="F454" s="813"/>
    </row>
    <row r="455" spans="1:6">
      <c r="A455" s="813"/>
      <c r="B455" s="813"/>
      <c r="C455" s="813"/>
      <c r="D455" s="813"/>
      <c r="E455" s="813"/>
      <c r="F455" s="813"/>
    </row>
    <row r="456" spans="1:6">
      <c r="A456" s="813"/>
      <c r="B456" s="813"/>
      <c r="C456" s="813"/>
      <c r="D456" s="813"/>
      <c r="E456" s="813"/>
      <c r="F456" s="813"/>
    </row>
    <row r="457" spans="1:6">
      <c r="A457" s="813"/>
      <c r="B457" s="813"/>
      <c r="C457" s="813"/>
      <c r="D457" s="813"/>
      <c r="E457" s="813"/>
      <c r="F457" s="813"/>
    </row>
    <row r="458" spans="1:6">
      <c r="A458" s="813"/>
      <c r="B458" s="813"/>
      <c r="C458" s="813"/>
      <c r="D458" s="813"/>
      <c r="E458" s="813"/>
      <c r="F458" s="813"/>
    </row>
    <row r="459" spans="1:6">
      <c r="A459" s="813"/>
      <c r="B459" s="813"/>
      <c r="C459" s="813"/>
      <c r="D459" s="813"/>
      <c r="E459" s="813"/>
      <c r="F459" s="813"/>
    </row>
    <row r="460" spans="1:6">
      <c r="A460" s="813"/>
      <c r="B460" s="813"/>
      <c r="C460" s="813"/>
      <c r="D460" s="813"/>
      <c r="E460" s="813"/>
      <c r="F460" s="813"/>
    </row>
    <row r="461" spans="1:6">
      <c r="A461" s="813"/>
      <c r="B461" s="813"/>
      <c r="C461" s="813"/>
      <c r="D461" s="813"/>
      <c r="E461" s="813"/>
      <c r="F461" s="813"/>
    </row>
    <row r="462" spans="1:6">
      <c r="A462" s="813"/>
      <c r="B462" s="813"/>
      <c r="C462" s="813"/>
      <c r="D462" s="813"/>
      <c r="E462" s="813"/>
      <c r="F462" s="813"/>
    </row>
    <row r="463" spans="1:6">
      <c r="A463" s="813"/>
      <c r="B463" s="813"/>
      <c r="C463" s="813"/>
      <c r="D463" s="813"/>
      <c r="E463" s="813"/>
      <c r="F463" s="813"/>
    </row>
    <row r="464" spans="1:6">
      <c r="A464" s="813"/>
      <c r="B464" s="813"/>
      <c r="C464" s="813"/>
      <c r="D464" s="813"/>
      <c r="E464" s="813"/>
      <c r="F464" s="813"/>
    </row>
    <row r="465" spans="1:6">
      <c r="A465" s="813"/>
      <c r="B465" s="813"/>
      <c r="C465" s="813"/>
      <c r="D465" s="813"/>
      <c r="E465" s="813"/>
      <c r="F465" s="813"/>
    </row>
    <row r="466" spans="1:6">
      <c r="A466" s="813"/>
      <c r="B466" s="813"/>
      <c r="C466" s="813"/>
      <c r="D466" s="813"/>
      <c r="E466" s="813"/>
      <c r="F466" s="813"/>
    </row>
    <row r="467" spans="1:6">
      <c r="A467" s="813"/>
      <c r="B467" s="813"/>
      <c r="C467" s="813"/>
      <c r="D467" s="813"/>
      <c r="E467" s="813"/>
      <c r="F467" s="813"/>
    </row>
    <row r="468" spans="1:6">
      <c r="A468" s="813"/>
      <c r="B468" s="813"/>
      <c r="C468" s="813"/>
      <c r="D468" s="813"/>
      <c r="E468" s="813"/>
      <c r="F468" s="813"/>
    </row>
    <row r="469" spans="1:6">
      <c r="A469" s="813"/>
      <c r="B469" s="813"/>
      <c r="C469" s="813"/>
      <c r="D469" s="813"/>
      <c r="E469" s="813"/>
      <c r="F469" s="813"/>
    </row>
    <row r="470" spans="1:6">
      <c r="A470" s="813"/>
      <c r="B470" s="813"/>
      <c r="C470" s="813"/>
      <c r="D470" s="813"/>
      <c r="E470" s="813"/>
      <c r="F470" s="813"/>
    </row>
    <row r="471" spans="1:6">
      <c r="A471" s="813"/>
      <c r="B471" s="813"/>
      <c r="C471" s="813"/>
      <c r="D471" s="813"/>
      <c r="E471" s="813"/>
      <c r="F471" s="813"/>
    </row>
    <row r="472" spans="1:6">
      <c r="A472" s="813"/>
      <c r="B472" s="813"/>
      <c r="C472" s="813"/>
      <c r="D472" s="813"/>
      <c r="E472" s="813"/>
      <c r="F472" s="813"/>
    </row>
    <row r="473" spans="1:6">
      <c r="A473" s="813"/>
      <c r="B473" s="813"/>
      <c r="C473" s="813"/>
      <c r="D473" s="813"/>
      <c r="E473" s="813"/>
      <c r="F473" s="813"/>
    </row>
    <row r="474" spans="1:6">
      <c r="A474" s="813"/>
      <c r="B474" s="813"/>
      <c r="C474" s="813"/>
      <c r="D474" s="813"/>
      <c r="E474" s="813"/>
      <c r="F474" s="813"/>
    </row>
    <row r="475" spans="1:6">
      <c r="A475" s="813"/>
      <c r="B475" s="813"/>
      <c r="C475" s="813"/>
      <c r="D475" s="813"/>
      <c r="E475" s="813"/>
      <c r="F475" s="813"/>
    </row>
    <row r="476" spans="1:6">
      <c r="A476" s="813"/>
      <c r="B476" s="813"/>
      <c r="C476" s="813"/>
      <c r="D476" s="813"/>
      <c r="E476" s="813"/>
      <c r="F476" s="813"/>
    </row>
    <row r="477" spans="1:6">
      <c r="A477" s="813"/>
      <c r="B477" s="813"/>
      <c r="C477" s="813"/>
      <c r="D477" s="813"/>
      <c r="E477" s="813"/>
      <c r="F477" s="813"/>
    </row>
    <row r="478" spans="1:6">
      <c r="A478" s="813"/>
      <c r="B478" s="813"/>
      <c r="C478" s="813"/>
      <c r="D478" s="813"/>
      <c r="E478" s="813"/>
      <c r="F478" s="813"/>
    </row>
    <row r="479" spans="1:6">
      <c r="A479" s="813"/>
      <c r="B479" s="813"/>
      <c r="C479" s="813"/>
      <c r="D479" s="813"/>
      <c r="E479" s="813"/>
      <c r="F479" s="813"/>
    </row>
    <row r="480" spans="1:6">
      <c r="A480" s="813"/>
      <c r="B480" s="813"/>
      <c r="C480" s="813"/>
      <c r="D480" s="813"/>
      <c r="E480" s="813"/>
      <c r="F480" s="813"/>
    </row>
    <row r="481" spans="1:6">
      <c r="A481" s="813"/>
      <c r="B481" s="813"/>
      <c r="C481" s="813"/>
      <c r="D481" s="813"/>
      <c r="E481" s="813"/>
      <c r="F481" s="813"/>
    </row>
    <row r="482" spans="1:6">
      <c r="A482" s="813"/>
      <c r="B482" s="813"/>
      <c r="C482" s="813"/>
      <c r="D482" s="813"/>
      <c r="E482" s="813"/>
      <c r="F482" s="813"/>
    </row>
    <row r="483" spans="1:6">
      <c r="A483" s="813"/>
      <c r="B483" s="813"/>
      <c r="C483" s="813"/>
      <c r="D483" s="813"/>
      <c r="E483" s="813"/>
      <c r="F483" s="813"/>
    </row>
    <row r="484" spans="1:6">
      <c r="A484" s="813"/>
      <c r="B484" s="813"/>
      <c r="C484" s="813"/>
      <c r="D484" s="813"/>
      <c r="E484" s="813"/>
      <c r="F484" s="813"/>
    </row>
    <row r="485" spans="1:6">
      <c r="A485" s="813"/>
      <c r="B485" s="813"/>
      <c r="C485" s="813"/>
      <c r="D485" s="813"/>
      <c r="E485" s="813"/>
      <c r="F485" s="813"/>
    </row>
    <row r="486" spans="1:6">
      <c r="A486" s="813"/>
      <c r="B486" s="813"/>
      <c r="C486" s="813"/>
      <c r="D486" s="813"/>
      <c r="E486" s="813"/>
      <c r="F486" s="813"/>
    </row>
    <row r="487" spans="1:6">
      <c r="A487" s="813"/>
      <c r="B487" s="813"/>
      <c r="C487" s="813"/>
      <c r="D487" s="813"/>
      <c r="E487" s="813"/>
      <c r="F487" s="813"/>
    </row>
    <row r="488" spans="1:6">
      <c r="A488" s="813"/>
      <c r="B488" s="813"/>
      <c r="C488" s="813"/>
      <c r="D488" s="813"/>
      <c r="E488" s="813"/>
      <c r="F488" s="813"/>
    </row>
    <row r="489" spans="1:6">
      <c r="A489" s="813"/>
      <c r="B489" s="813"/>
      <c r="C489" s="813"/>
      <c r="D489" s="813"/>
      <c r="E489" s="813"/>
      <c r="F489" s="813"/>
    </row>
    <row r="490" spans="1:6">
      <c r="A490" s="813"/>
      <c r="B490" s="813"/>
      <c r="C490" s="813"/>
      <c r="D490" s="813"/>
      <c r="E490" s="813"/>
      <c r="F490" s="813"/>
    </row>
    <row r="491" spans="1:6">
      <c r="A491" s="813"/>
      <c r="B491" s="813"/>
      <c r="C491" s="813"/>
      <c r="D491" s="813"/>
      <c r="E491" s="813"/>
      <c r="F491" s="813"/>
    </row>
    <row r="492" spans="1:6">
      <c r="A492" s="813"/>
      <c r="B492" s="813"/>
      <c r="C492" s="813"/>
      <c r="D492" s="813"/>
      <c r="E492" s="813"/>
      <c r="F492" s="813"/>
    </row>
    <row r="493" spans="1:6">
      <c r="A493" s="813"/>
      <c r="B493" s="813"/>
      <c r="C493" s="813"/>
      <c r="D493" s="813"/>
      <c r="E493" s="813"/>
      <c r="F493" s="813"/>
    </row>
    <row r="494" spans="1:6">
      <c r="A494" s="813"/>
      <c r="B494" s="813"/>
      <c r="C494" s="813"/>
      <c r="D494" s="813"/>
      <c r="E494" s="813"/>
      <c r="F494" s="813"/>
    </row>
    <row r="495" spans="1:6">
      <c r="A495" s="813"/>
      <c r="B495" s="813"/>
      <c r="C495" s="813"/>
      <c r="D495" s="813"/>
      <c r="E495" s="813"/>
      <c r="F495" s="813"/>
    </row>
    <row r="496" spans="1:6">
      <c r="A496" s="813"/>
      <c r="B496" s="813"/>
      <c r="C496" s="813"/>
      <c r="D496" s="813"/>
      <c r="E496" s="813"/>
      <c r="F496" s="813"/>
    </row>
    <row r="497" spans="1:6">
      <c r="A497" s="813"/>
      <c r="B497" s="813"/>
      <c r="C497" s="813"/>
      <c r="D497" s="813"/>
      <c r="E497" s="813"/>
      <c r="F497" s="813"/>
    </row>
    <row r="498" spans="1:6">
      <c r="A498" s="813"/>
      <c r="B498" s="813"/>
      <c r="C498" s="813"/>
      <c r="D498" s="813"/>
      <c r="E498" s="813"/>
      <c r="F498" s="813"/>
    </row>
    <row r="499" spans="1:6">
      <c r="A499" s="813"/>
      <c r="B499" s="813"/>
      <c r="C499" s="813"/>
      <c r="D499" s="813"/>
      <c r="E499" s="813"/>
      <c r="F499" s="813"/>
    </row>
    <row r="500" spans="1:6">
      <c r="A500" s="813"/>
      <c r="B500" s="813"/>
      <c r="C500" s="813"/>
      <c r="D500" s="813"/>
      <c r="E500" s="813"/>
      <c r="F500" s="813"/>
    </row>
    <row r="501" spans="1:6">
      <c r="A501" s="813"/>
      <c r="B501" s="813"/>
      <c r="C501" s="813"/>
      <c r="D501" s="813"/>
      <c r="E501" s="813"/>
      <c r="F501" s="813"/>
    </row>
    <row r="502" spans="1:6">
      <c r="A502" s="813"/>
      <c r="B502" s="813"/>
      <c r="C502" s="813"/>
      <c r="D502" s="813"/>
      <c r="E502" s="813"/>
      <c r="F502" s="813"/>
    </row>
    <row r="503" spans="1:6">
      <c r="A503" s="813"/>
      <c r="B503" s="813"/>
      <c r="C503" s="813"/>
      <c r="D503" s="813"/>
      <c r="E503" s="813"/>
      <c r="F503" s="813"/>
    </row>
    <row r="504" spans="1:6">
      <c r="A504" s="813"/>
      <c r="B504" s="813"/>
      <c r="C504" s="813"/>
      <c r="D504" s="813"/>
      <c r="E504" s="813"/>
      <c r="F504" s="813"/>
    </row>
    <row r="505" spans="1:6">
      <c r="A505" s="813"/>
      <c r="B505" s="813"/>
      <c r="C505" s="813"/>
      <c r="D505" s="813"/>
      <c r="E505" s="813"/>
      <c r="F505" s="813"/>
    </row>
    <row r="506" spans="1:6">
      <c r="A506" s="813"/>
      <c r="B506" s="813"/>
      <c r="C506" s="813"/>
      <c r="D506" s="813"/>
      <c r="E506" s="813"/>
      <c r="F506" s="813"/>
    </row>
    <row r="507" spans="1:6">
      <c r="A507" s="813"/>
      <c r="B507" s="813"/>
      <c r="C507" s="813"/>
      <c r="D507" s="813"/>
      <c r="E507" s="813"/>
      <c r="F507" s="813"/>
    </row>
    <row r="508" spans="1:6">
      <c r="A508" s="813"/>
      <c r="B508" s="813"/>
      <c r="C508" s="813"/>
      <c r="D508" s="813"/>
      <c r="E508" s="813"/>
      <c r="F508" s="813"/>
    </row>
    <row r="509" spans="1:6">
      <c r="A509" s="813"/>
      <c r="B509" s="813"/>
      <c r="C509" s="813"/>
      <c r="D509" s="813"/>
      <c r="E509" s="813"/>
      <c r="F509" s="813"/>
    </row>
    <row r="510" spans="1:6">
      <c r="A510" s="813"/>
      <c r="B510" s="813"/>
      <c r="C510" s="813"/>
      <c r="D510" s="813"/>
      <c r="E510" s="813"/>
      <c r="F510" s="813"/>
    </row>
    <row r="511" spans="1:6">
      <c r="A511" s="813"/>
      <c r="B511" s="813"/>
      <c r="C511" s="813"/>
      <c r="D511" s="813"/>
      <c r="E511" s="813"/>
      <c r="F511" s="813"/>
    </row>
    <row r="512" spans="1:6">
      <c r="A512" s="813"/>
      <c r="B512" s="813"/>
      <c r="C512" s="813"/>
      <c r="D512" s="813"/>
      <c r="E512" s="813"/>
      <c r="F512" s="813"/>
    </row>
    <row r="513" spans="1:6">
      <c r="A513" s="813"/>
      <c r="B513" s="813"/>
      <c r="C513" s="813"/>
      <c r="D513" s="813"/>
      <c r="E513" s="813"/>
      <c r="F513" s="813"/>
    </row>
    <row r="514" spans="1:6">
      <c r="A514" s="813"/>
      <c r="B514" s="813"/>
      <c r="C514" s="813"/>
      <c r="D514" s="813"/>
      <c r="E514" s="813"/>
      <c r="F514" s="813"/>
    </row>
    <row r="515" spans="1:6">
      <c r="A515" s="813"/>
      <c r="B515" s="813"/>
      <c r="C515" s="813"/>
      <c r="D515" s="813"/>
      <c r="E515" s="813"/>
      <c r="F515" s="813"/>
    </row>
    <row r="516" spans="1:6">
      <c r="A516" s="813"/>
      <c r="B516" s="813"/>
      <c r="C516" s="813"/>
      <c r="D516" s="813"/>
      <c r="E516" s="813"/>
      <c r="F516" s="813"/>
    </row>
    <row r="517" spans="1:6">
      <c r="A517" s="813"/>
      <c r="B517" s="813"/>
      <c r="C517" s="813"/>
      <c r="D517" s="813"/>
      <c r="E517" s="813"/>
      <c r="F517" s="813"/>
    </row>
    <row r="518" spans="1:6">
      <c r="A518" s="813"/>
      <c r="B518" s="813"/>
      <c r="C518" s="813"/>
      <c r="D518" s="813"/>
      <c r="E518" s="813"/>
      <c r="F518" s="813"/>
    </row>
    <row r="519" spans="1:6">
      <c r="A519" s="813"/>
      <c r="B519" s="813"/>
      <c r="C519" s="813"/>
      <c r="D519" s="813"/>
      <c r="E519" s="813"/>
      <c r="F519" s="813"/>
    </row>
    <row r="520" spans="1:6">
      <c r="A520" s="813"/>
      <c r="B520" s="813"/>
      <c r="C520" s="813"/>
      <c r="D520" s="813"/>
      <c r="E520" s="813"/>
      <c r="F520" s="813"/>
    </row>
    <row r="521" spans="1:6">
      <c r="A521" s="813"/>
      <c r="B521" s="813"/>
      <c r="C521" s="813"/>
      <c r="D521" s="813"/>
      <c r="E521" s="813"/>
      <c r="F521" s="813"/>
    </row>
    <row r="522" spans="1:6">
      <c r="A522" s="813"/>
      <c r="B522" s="813"/>
      <c r="C522" s="813"/>
      <c r="D522" s="813"/>
      <c r="E522" s="813"/>
      <c r="F522" s="813"/>
    </row>
    <row r="523" spans="1:6">
      <c r="A523" s="813"/>
      <c r="B523" s="813"/>
      <c r="C523" s="813"/>
      <c r="D523" s="813"/>
      <c r="E523" s="813"/>
      <c r="F523" s="813"/>
    </row>
    <row r="524" spans="1:6">
      <c r="A524" s="813"/>
      <c r="B524" s="813"/>
      <c r="C524" s="813"/>
      <c r="D524" s="813"/>
      <c r="E524" s="813"/>
      <c r="F524" s="813"/>
    </row>
    <row r="525" spans="1:6">
      <c r="A525" s="813"/>
      <c r="B525" s="813"/>
      <c r="C525" s="813"/>
      <c r="D525" s="813"/>
      <c r="E525" s="813"/>
      <c r="F525" s="813"/>
    </row>
    <row r="526" spans="1:6">
      <c r="A526" s="813"/>
      <c r="B526" s="813"/>
      <c r="C526" s="813"/>
      <c r="D526" s="813"/>
      <c r="E526" s="813"/>
      <c r="F526" s="813"/>
    </row>
    <row r="527" spans="1:6">
      <c r="A527" s="813"/>
      <c r="B527" s="813"/>
      <c r="C527" s="813"/>
      <c r="D527" s="813"/>
      <c r="E527" s="813"/>
      <c r="F527" s="813"/>
    </row>
    <row r="528" spans="1:6">
      <c r="A528" s="813"/>
      <c r="B528" s="813"/>
      <c r="C528" s="813"/>
      <c r="D528" s="813"/>
      <c r="E528" s="813"/>
      <c r="F528" s="813"/>
    </row>
    <row r="529" spans="1:6">
      <c r="A529" s="813"/>
      <c r="B529" s="813"/>
      <c r="C529" s="813"/>
      <c r="D529" s="813"/>
      <c r="E529" s="813"/>
      <c r="F529" s="813"/>
    </row>
    <row r="530" spans="1:6">
      <c r="A530" s="813"/>
      <c r="B530" s="813"/>
      <c r="C530" s="813"/>
      <c r="D530" s="813"/>
      <c r="E530" s="813"/>
      <c r="F530" s="813"/>
    </row>
    <row r="531" spans="1:6">
      <c r="A531" s="813"/>
      <c r="B531" s="813"/>
      <c r="C531" s="813"/>
      <c r="D531" s="813"/>
      <c r="E531" s="813"/>
      <c r="F531" s="813"/>
    </row>
    <row r="532" spans="1:6">
      <c r="A532" s="813"/>
      <c r="B532" s="813"/>
      <c r="C532" s="813"/>
      <c r="D532" s="813"/>
      <c r="E532" s="813"/>
      <c r="F532" s="813"/>
    </row>
  </sheetData>
  <printOptions horizontalCentered="1" verticalCentered="1"/>
  <pageMargins left="0.5" right="0.5" top="0.5" bottom="0.5" header="0.5" footer="0.5"/>
  <pageSetup scale="67" fitToHeight="3" orientation="portrait" horizontalDpi="300" verticalDpi="300" r:id="rId1"/>
  <headerFooter alignWithMargins="0"/>
  <rowBreaks count="3" manualBreakCount="3">
    <brk id="68" max="5" man="1"/>
    <brk id="131" max="16383" man="1"/>
    <brk id="20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view="pageBreakPreview" topLeftCell="A55" colorId="22" zoomScale="90" zoomScaleNormal="100" zoomScaleSheetLayoutView="90" workbookViewId="0">
      <selection activeCell="H79" sqref="H79"/>
    </sheetView>
  </sheetViews>
  <sheetFormatPr defaultColWidth="9.6640625" defaultRowHeight="15"/>
  <cols>
    <col min="1" max="1" width="4.6640625" style="6" customWidth="1"/>
    <col min="2" max="2" width="30.6640625" style="6" customWidth="1"/>
    <col min="3" max="3" width="16.6640625" style="6" customWidth="1"/>
    <col min="4" max="4" width="19.33203125" style="6" customWidth="1"/>
    <col min="5" max="6" width="16.6640625" style="6" customWidth="1"/>
    <col min="7" max="7" width="24.44140625" style="6" customWidth="1"/>
    <col min="8" max="13" width="18.6640625" style="6" customWidth="1"/>
    <col min="14" max="14" width="5.6640625" style="6" customWidth="1"/>
    <col min="15" max="16384" width="9.6640625" style="6"/>
  </cols>
  <sheetData>
    <row r="1" spans="1:241" ht="12.75" customHeight="1">
      <c r="A1" s="24" t="s">
        <v>1759</v>
      </c>
      <c r="B1" s="61"/>
      <c r="C1" s="61"/>
      <c r="D1" s="225" t="s">
        <v>5108</v>
      </c>
      <c r="E1" s="225" t="s">
        <v>3240</v>
      </c>
      <c r="F1" s="225" t="s">
        <v>1762</v>
      </c>
      <c r="G1" s="62"/>
      <c r="H1" s="24" t="s">
        <v>1759</v>
      </c>
      <c r="I1" s="223"/>
      <c r="J1" s="225" t="s">
        <v>5108</v>
      </c>
      <c r="K1" s="223"/>
      <c r="L1" s="223" t="s">
        <v>3240</v>
      </c>
      <c r="M1" s="225" t="s">
        <v>1762</v>
      </c>
      <c r="N1" s="6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row>
    <row r="2" spans="1:241" ht="12.75" customHeight="1">
      <c r="A2" s="67" t="str">
        <f>'Data Sheet'!$C$25</f>
        <v xml:space="preserve">Niagara Mohawk Power Corporation </v>
      </c>
      <c r="B2" s="12"/>
      <c r="C2" s="12"/>
      <c r="D2" s="93" t="s">
        <v>1120</v>
      </c>
      <c r="E2" s="3069" t="str">
        <f>'Data Sheet'!$C$40</f>
        <v>May 9, 2016</v>
      </c>
      <c r="F2" s="100" t="str">
        <f>'Data Sheet'!$C$38</f>
        <v>December 31, 2015</v>
      </c>
      <c r="G2" s="68"/>
      <c r="H2" s="67" t="str">
        <f>'Data Sheet'!$C$25</f>
        <v xml:space="preserve">Niagara Mohawk Power Corporation </v>
      </c>
      <c r="I2" s="76"/>
      <c r="J2" s="93" t="s">
        <v>1120</v>
      </c>
      <c r="K2" s="76"/>
      <c r="L2" s="3061" t="str">
        <f>'Data Sheet'!$C$40</f>
        <v>May 9, 2016</v>
      </c>
      <c r="M2" s="100" t="str">
        <f>'Data Sheet'!$C$38</f>
        <v>December 31, 2015</v>
      </c>
      <c r="N2" s="68"/>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row>
    <row r="3" spans="1:241" ht="15" customHeight="1">
      <c r="A3" s="226" t="s">
        <v>420</v>
      </c>
      <c r="B3" s="227"/>
      <c r="C3" s="227"/>
      <c r="D3" s="227"/>
      <c r="E3" s="227"/>
      <c r="F3" s="227"/>
      <c r="G3" s="228"/>
      <c r="H3" s="226" t="s">
        <v>421</v>
      </c>
      <c r="I3" s="227"/>
      <c r="J3" s="227"/>
      <c r="K3" s="227"/>
      <c r="L3" s="227"/>
      <c r="M3" s="227"/>
      <c r="N3" s="228"/>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row>
    <row r="4" spans="1:241" ht="15" customHeight="1">
      <c r="A4" s="67"/>
      <c r="B4" s="12" t="s">
        <v>422</v>
      </c>
      <c r="C4" s="12"/>
      <c r="D4" s="12"/>
      <c r="E4" s="12"/>
      <c r="F4" s="12"/>
      <c r="G4" s="68"/>
      <c r="H4" s="398" t="s">
        <v>423</v>
      </c>
      <c r="I4" s="12"/>
      <c r="J4" s="12"/>
      <c r="K4" s="12"/>
      <c r="L4" s="12"/>
      <c r="M4" s="12"/>
      <c r="N4" s="68"/>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row>
    <row r="5" spans="1:241" ht="12.75" customHeight="1">
      <c r="A5" s="67"/>
      <c r="B5" s="12" t="s">
        <v>424</v>
      </c>
      <c r="C5" s="12"/>
      <c r="D5" s="12"/>
      <c r="E5" s="12"/>
      <c r="F5" s="12"/>
      <c r="G5" s="68"/>
      <c r="H5" s="398" t="s">
        <v>425</v>
      </c>
      <c r="I5" s="12"/>
      <c r="J5" s="12"/>
      <c r="K5" s="12"/>
      <c r="L5" s="12"/>
      <c r="M5" s="12"/>
      <c r="N5" s="68"/>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row>
    <row r="6" spans="1:241" ht="12.75" customHeight="1">
      <c r="A6" s="67"/>
      <c r="B6" s="12" t="s">
        <v>426</v>
      </c>
      <c r="C6" s="12"/>
      <c r="D6" s="12"/>
      <c r="E6" s="12"/>
      <c r="F6" s="12"/>
      <c r="G6" s="68"/>
      <c r="H6" s="67" t="s">
        <v>427</v>
      </c>
      <c r="I6" s="12"/>
      <c r="J6" s="12"/>
      <c r="K6" s="12"/>
      <c r="L6" s="12"/>
      <c r="M6" s="12"/>
      <c r="N6" s="68"/>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row>
    <row r="7" spans="1:241" ht="12.75" customHeight="1">
      <c r="A7" s="67"/>
      <c r="B7" s="12" t="s">
        <v>428</v>
      </c>
      <c r="C7" s="12"/>
      <c r="D7" s="12"/>
      <c r="E7" s="12"/>
      <c r="F7" s="12"/>
      <c r="G7" s="68"/>
      <c r="H7" s="67" t="s">
        <v>429</v>
      </c>
      <c r="I7" s="12"/>
      <c r="J7" s="12"/>
      <c r="K7" s="12"/>
      <c r="L7" s="12"/>
      <c r="M7" s="12"/>
      <c r="N7" s="68"/>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row>
    <row r="8" spans="1:241" ht="12.75" customHeight="1">
      <c r="A8" s="67"/>
      <c r="B8" s="12" t="s">
        <v>430</v>
      </c>
      <c r="C8" s="12"/>
      <c r="D8" s="12"/>
      <c r="E8" s="12"/>
      <c r="F8" s="12"/>
      <c r="G8" s="68"/>
      <c r="H8" s="67" t="s">
        <v>431</v>
      </c>
      <c r="I8" s="12"/>
      <c r="J8" s="12"/>
      <c r="K8" s="12"/>
      <c r="L8" s="12"/>
      <c r="M8" s="12"/>
      <c r="N8" s="68"/>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row>
    <row r="9" spans="1:241" ht="12.75" customHeight="1">
      <c r="A9" s="67"/>
      <c r="B9" s="12" t="s">
        <v>432</v>
      </c>
      <c r="C9" s="12"/>
      <c r="D9" s="12"/>
      <c r="E9" s="12"/>
      <c r="F9" s="12"/>
      <c r="G9" s="68"/>
      <c r="H9" s="67" t="s">
        <v>433</v>
      </c>
      <c r="I9" s="12"/>
      <c r="J9" s="12"/>
      <c r="K9" s="12"/>
      <c r="L9" s="12"/>
      <c r="M9" s="12"/>
      <c r="N9" s="68"/>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row>
    <row r="10" spans="1:241" ht="12.6" customHeight="1">
      <c r="A10" s="67"/>
      <c r="B10" s="12" t="s">
        <v>434</v>
      </c>
      <c r="C10" s="12"/>
      <c r="D10" s="12"/>
      <c r="E10" s="12"/>
      <c r="F10" s="12"/>
      <c r="G10" s="68"/>
      <c r="H10" s="67"/>
      <c r="I10" s="12"/>
      <c r="J10" s="12"/>
      <c r="K10" s="12"/>
      <c r="L10" s="12"/>
      <c r="M10" s="12"/>
      <c r="N10" s="68"/>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row>
    <row r="11" spans="1:241" ht="15.6" customHeight="1">
      <c r="A11" s="67"/>
      <c r="B11" s="12" t="s">
        <v>435</v>
      </c>
      <c r="C11" s="12"/>
      <c r="D11" s="12"/>
      <c r="E11" s="12"/>
      <c r="F11" s="12"/>
      <c r="G11" s="68"/>
      <c r="H11" s="1508" t="s">
        <v>436</v>
      </c>
      <c r="I11" s="1507"/>
      <c r="J11" s="1507"/>
      <c r="K11" s="1507"/>
      <c r="L11" s="1507"/>
      <c r="M11" s="1507"/>
      <c r="N11" s="2677"/>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row>
    <row r="12" spans="1:241" ht="12.75" customHeight="1">
      <c r="A12" s="67"/>
      <c r="B12" s="12" t="s">
        <v>437</v>
      </c>
      <c r="C12" s="12"/>
      <c r="D12" s="12"/>
      <c r="E12" s="12"/>
      <c r="F12" s="12"/>
      <c r="G12" s="68"/>
      <c r="H12" s="67"/>
      <c r="I12" s="12"/>
      <c r="J12" s="12"/>
      <c r="K12" s="12"/>
      <c r="L12" s="12"/>
      <c r="M12" s="12"/>
      <c r="N12" s="68"/>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row>
    <row r="13" spans="1:241" ht="12.75" customHeight="1">
      <c r="A13" s="67"/>
      <c r="B13" s="12" t="s">
        <v>438</v>
      </c>
      <c r="C13" s="12"/>
      <c r="D13" s="12"/>
      <c r="E13" s="12"/>
      <c r="F13" s="12"/>
      <c r="G13" s="68"/>
      <c r="H13" s="67" t="s">
        <v>439</v>
      </c>
      <c r="I13" s="12"/>
      <c r="J13" s="12"/>
      <c r="K13" s="12"/>
      <c r="L13" s="12"/>
      <c r="M13" s="12"/>
      <c r="N13" s="68"/>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row>
    <row r="14" spans="1:241" ht="12.75" customHeight="1">
      <c r="A14" s="67"/>
      <c r="B14" s="12" t="s">
        <v>440</v>
      </c>
      <c r="C14" s="12"/>
      <c r="D14" s="12"/>
      <c r="E14" s="12"/>
      <c r="F14" s="12"/>
      <c r="G14" s="68"/>
      <c r="H14" s="67"/>
      <c r="I14" s="12"/>
      <c r="J14" s="12"/>
      <c r="K14" s="12"/>
      <c r="L14" s="12"/>
      <c r="M14" s="12"/>
      <c r="N14" s="68"/>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row>
    <row r="15" spans="1:241" ht="12.75" customHeight="1">
      <c r="A15" s="232"/>
      <c r="B15" s="85"/>
      <c r="C15" s="326" t="s">
        <v>441</v>
      </c>
      <c r="D15" s="227"/>
      <c r="E15" s="85"/>
      <c r="F15" s="85"/>
      <c r="G15" s="91"/>
      <c r="H15" s="226" t="s">
        <v>442</v>
      </c>
      <c r="I15" s="227"/>
      <c r="J15" s="326" t="s">
        <v>443</v>
      </c>
      <c r="K15" s="227"/>
      <c r="L15" s="227"/>
      <c r="M15" s="227"/>
      <c r="N15" s="228"/>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row>
    <row r="16" spans="1:241" ht="12.75" customHeight="1">
      <c r="A16" s="234"/>
      <c r="B16" s="93"/>
      <c r="C16" s="93"/>
      <c r="D16" s="286" t="s">
        <v>444</v>
      </c>
      <c r="E16" s="93"/>
      <c r="F16" s="93"/>
      <c r="G16" s="78"/>
      <c r="H16" s="67"/>
      <c r="I16" s="93"/>
      <c r="J16" s="93"/>
      <c r="K16" s="93"/>
      <c r="L16" s="100"/>
      <c r="M16" s="286" t="s">
        <v>445</v>
      </c>
      <c r="N16" s="233"/>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row>
    <row r="17" spans="1:241" ht="12.75" customHeight="1">
      <c r="A17" s="234"/>
      <c r="B17" s="286" t="s">
        <v>446</v>
      </c>
      <c r="C17" s="286" t="s">
        <v>447</v>
      </c>
      <c r="D17" s="286" t="s">
        <v>448</v>
      </c>
      <c r="E17" s="286" t="s">
        <v>449</v>
      </c>
      <c r="F17" s="286" t="s">
        <v>450</v>
      </c>
      <c r="G17" s="78"/>
      <c r="H17" s="234" t="s">
        <v>451</v>
      </c>
      <c r="I17" s="286" t="s">
        <v>444</v>
      </c>
      <c r="J17" s="286" t="s">
        <v>2929</v>
      </c>
      <c r="K17" s="286" t="s">
        <v>2930</v>
      </c>
      <c r="L17" s="286" t="s">
        <v>452</v>
      </c>
      <c r="M17" s="286" t="s">
        <v>453</v>
      </c>
      <c r="N17" s="233"/>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row>
    <row r="18" spans="1:241" ht="12.75" customHeight="1">
      <c r="A18" s="234" t="s">
        <v>1688</v>
      </c>
      <c r="B18" s="286" t="s">
        <v>454</v>
      </c>
      <c r="C18" s="286" t="s">
        <v>455</v>
      </c>
      <c r="D18" s="286" t="s">
        <v>456</v>
      </c>
      <c r="E18" s="286" t="s">
        <v>521</v>
      </c>
      <c r="F18" s="286" t="s">
        <v>521</v>
      </c>
      <c r="G18" s="233" t="s">
        <v>305</v>
      </c>
      <c r="H18" s="234" t="s">
        <v>457</v>
      </c>
      <c r="I18" s="286" t="s">
        <v>458</v>
      </c>
      <c r="J18" s="286" t="s">
        <v>459</v>
      </c>
      <c r="K18" s="286" t="s">
        <v>459</v>
      </c>
      <c r="L18" s="286" t="s">
        <v>459</v>
      </c>
      <c r="M18" s="286" t="s">
        <v>459</v>
      </c>
      <c r="N18" s="233" t="s">
        <v>1688</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row>
    <row r="19" spans="1:241" ht="12.75" customHeight="1">
      <c r="A19" s="235" t="s">
        <v>1691</v>
      </c>
      <c r="B19" s="324" t="s">
        <v>2952</v>
      </c>
      <c r="C19" s="324" t="s">
        <v>2953</v>
      </c>
      <c r="D19" s="324" t="s">
        <v>2954</v>
      </c>
      <c r="E19" s="324" t="s">
        <v>2955</v>
      </c>
      <c r="F19" s="324" t="s">
        <v>2303</v>
      </c>
      <c r="G19" s="236" t="s">
        <v>2304</v>
      </c>
      <c r="H19" s="235" t="s">
        <v>2305</v>
      </c>
      <c r="I19" s="324" t="s">
        <v>2306</v>
      </c>
      <c r="J19" s="324" t="s">
        <v>2307</v>
      </c>
      <c r="K19" s="324" t="s">
        <v>2308</v>
      </c>
      <c r="L19" s="324" t="s">
        <v>2309</v>
      </c>
      <c r="M19" s="324" t="s">
        <v>2310</v>
      </c>
      <c r="N19" s="236" t="s">
        <v>1691</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row>
    <row r="20" spans="1:241" ht="12.75" customHeight="1">
      <c r="A20" s="234"/>
      <c r="B20" s="93" t="s">
        <v>460</v>
      </c>
      <c r="C20" s="93"/>
      <c r="D20" s="93"/>
      <c r="E20" s="93"/>
      <c r="F20" s="93"/>
      <c r="G20" s="78"/>
      <c r="H20" s="67"/>
      <c r="I20" s="93"/>
      <c r="J20" s="93"/>
      <c r="K20" s="93"/>
      <c r="L20" s="93"/>
      <c r="M20" s="93"/>
      <c r="N20" s="233"/>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row>
    <row r="21" spans="1:241" ht="12.75" customHeight="1">
      <c r="A21" s="234">
        <v>1</v>
      </c>
      <c r="B21" s="93" t="s">
        <v>461</v>
      </c>
      <c r="C21" s="309">
        <v>65082193</v>
      </c>
      <c r="D21" s="309"/>
      <c r="E21" s="309">
        <v>-41682934</v>
      </c>
      <c r="F21" s="309">
        <v>5203</v>
      </c>
      <c r="G21" s="278"/>
      <c r="H21" s="399">
        <v>23394056</v>
      </c>
      <c r="I21" s="309"/>
      <c r="J21" s="309">
        <v>-30379307</v>
      </c>
      <c r="K21" s="309">
        <v>-10068573.736243701</v>
      </c>
      <c r="L21" s="309"/>
      <c r="M21" s="309">
        <v>-1235053.2637562994</v>
      </c>
      <c r="N21" s="233">
        <v>1</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row>
    <row r="22" spans="1:241" ht="12.75" customHeight="1">
      <c r="A22" s="234">
        <v>2</v>
      </c>
      <c r="B22" s="93" t="s">
        <v>462</v>
      </c>
      <c r="C22" s="304">
        <v>922341</v>
      </c>
      <c r="D22" s="309"/>
      <c r="E22" s="304">
        <v>27294882</v>
      </c>
      <c r="F22" s="304">
        <v>27331666</v>
      </c>
      <c r="G22" s="279">
        <v>-76155</v>
      </c>
      <c r="H22" s="347">
        <v>961712</v>
      </c>
      <c r="I22" s="309"/>
      <c r="J22" s="304">
        <v>15536788</v>
      </c>
      <c r="K22" s="304">
        <v>4084978</v>
      </c>
      <c r="L22" s="304"/>
      <c r="M22" s="304"/>
      <c r="N22" s="233">
        <v>2</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row>
    <row r="23" spans="1:241" ht="12.75" customHeight="1">
      <c r="A23" s="234">
        <v>3</v>
      </c>
      <c r="B23" s="93" t="s">
        <v>463</v>
      </c>
      <c r="C23" s="304">
        <v>2875</v>
      </c>
      <c r="D23" s="304"/>
      <c r="E23" s="304">
        <v>520230</v>
      </c>
      <c r="F23" s="304">
        <v>521869</v>
      </c>
      <c r="G23" s="279">
        <v>-669</v>
      </c>
      <c r="H23" s="347">
        <v>1905</v>
      </c>
      <c r="I23" s="304"/>
      <c r="J23" s="304">
        <v>520230</v>
      </c>
      <c r="K23" s="304">
        <v>0</v>
      </c>
      <c r="L23" s="304"/>
      <c r="M23" s="304"/>
      <c r="N23" s="233">
        <v>3</v>
      </c>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row>
    <row r="24" spans="1:241" ht="12.75" customHeight="1">
      <c r="A24" s="234">
        <v>4</v>
      </c>
      <c r="B24" s="93" t="s">
        <v>464</v>
      </c>
      <c r="C24" s="304"/>
      <c r="D24" s="304"/>
      <c r="E24" s="304"/>
      <c r="F24" s="304"/>
      <c r="G24" s="279"/>
      <c r="H24" s="347" t="s">
        <v>1748</v>
      </c>
      <c r="I24" s="304"/>
      <c r="J24" s="304"/>
      <c r="K24" s="304"/>
      <c r="L24" s="304"/>
      <c r="M24" s="304"/>
      <c r="N24" s="233">
        <v>4</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row>
    <row r="25" spans="1:241" ht="12.75" customHeight="1">
      <c r="A25" s="234">
        <v>5</v>
      </c>
      <c r="B25" s="93" t="s">
        <v>465</v>
      </c>
      <c r="C25" s="263">
        <f t="shared" ref="C25:M25" si="0">SUM(C21:C24)</f>
        <v>66007409</v>
      </c>
      <c r="D25" s="263">
        <f t="shared" si="0"/>
        <v>0</v>
      </c>
      <c r="E25" s="263">
        <f t="shared" si="0"/>
        <v>-13867822</v>
      </c>
      <c r="F25" s="263">
        <f t="shared" si="0"/>
        <v>27858738</v>
      </c>
      <c r="G25" s="262">
        <f t="shared" si="0"/>
        <v>-76824</v>
      </c>
      <c r="H25" s="351">
        <f t="shared" si="0"/>
        <v>24357673</v>
      </c>
      <c r="I25" s="263">
        <f t="shared" si="0"/>
        <v>0</v>
      </c>
      <c r="J25" s="263">
        <f t="shared" si="0"/>
        <v>-14322289</v>
      </c>
      <c r="K25" s="263">
        <f t="shared" si="0"/>
        <v>-5983595.7362437006</v>
      </c>
      <c r="L25" s="263">
        <f t="shared" si="0"/>
        <v>0</v>
      </c>
      <c r="M25" s="263">
        <f t="shared" si="0"/>
        <v>-1235053.2637562994</v>
      </c>
      <c r="N25" s="233">
        <v>5</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row>
    <row r="26" spans="1:241" ht="12.75" customHeight="1">
      <c r="A26" s="234"/>
      <c r="B26" s="93" t="s">
        <v>466</v>
      </c>
      <c r="C26" s="304"/>
      <c r="D26" s="304"/>
      <c r="E26" s="304"/>
      <c r="F26" s="304"/>
      <c r="G26" s="279"/>
      <c r="H26" s="347"/>
      <c r="I26" s="304"/>
      <c r="J26" s="304"/>
      <c r="K26" s="304"/>
      <c r="L26" s="304"/>
      <c r="M26" s="304"/>
      <c r="N26" s="233"/>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row>
    <row r="27" spans="1:241" ht="12.75" customHeight="1">
      <c r="A27" s="234">
        <v>6</v>
      </c>
      <c r="B27" s="93" t="s">
        <v>467</v>
      </c>
      <c r="C27" s="304"/>
      <c r="D27" s="304">
        <v>3778699</v>
      </c>
      <c r="E27" s="304">
        <v>-3709808</v>
      </c>
      <c r="F27" s="304">
        <v>-36132</v>
      </c>
      <c r="G27" s="279"/>
      <c r="H27" s="347" t="s">
        <v>1748</v>
      </c>
      <c r="I27" s="304">
        <v>7452374</v>
      </c>
      <c r="J27" s="304">
        <v>-2190261</v>
      </c>
      <c r="K27" s="304">
        <v>-1301689.5422509201</v>
      </c>
      <c r="L27" s="304"/>
      <c r="M27" s="304">
        <v>8608016.5422509201</v>
      </c>
      <c r="N27" s="233">
        <v>6</v>
      </c>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row>
    <row r="28" spans="1:241" ht="12.75" customHeight="1">
      <c r="A28" s="234">
        <v>7</v>
      </c>
      <c r="B28" s="93" t="s">
        <v>468</v>
      </c>
      <c r="C28" s="304"/>
      <c r="D28" s="304">
        <v>8445824</v>
      </c>
      <c r="E28" s="304">
        <v>29099460</v>
      </c>
      <c r="F28" s="304">
        <v>10396118</v>
      </c>
      <c r="G28" s="279"/>
      <c r="H28" s="347">
        <v>10257518</v>
      </c>
      <c r="I28" s="304"/>
      <c r="J28" s="304">
        <v>23624844</v>
      </c>
      <c r="K28" s="304">
        <v>5474615.9199999981</v>
      </c>
      <c r="L28" s="304"/>
      <c r="M28" s="304">
        <v>0</v>
      </c>
      <c r="N28" s="233">
        <v>7</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row>
    <row r="29" spans="1:241" ht="12.75" customHeight="1">
      <c r="A29" s="234">
        <v>8</v>
      </c>
      <c r="B29" s="93" t="s">
        <v>469</v>
      </c>
      <c r="C29" s="304"/>
      <c r="D29" s="304"/>
      <c r="E29" s="304"/>
      <c r="F29" s="304"/>
      <c r="G29" s="279"/>
      <c r="H29" s="347"/>
      <c r="I29" s="304"/>
      <c r="J29" s="304"/>
      <c r="K29" s="304"/>
      <c r="L29" s="304"/>
      <c r="M29" s="304"/>
      <c r="N29" s="233">
        <v>8</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row>
    <row r="30" spans="1:241" ht="12.75" customHeight="1">
      <c r="A30" s="234"/>
      <c r="B30" s="93" t="s">
        <v>470</v>
      </c>
      <c r="C30" s="304"/>
      <c r="D30" s="304"/>
      <c r="E30" s="304"/>
      <c r="F30" s="304"/>
      <c r="G30" s="279"/>
      <c r="H30" s="347"/>
      <c r="I30" s="304"/>
      <c r="J30" s="304"/>
      <c r="K30" s="304"/>
      <c r="L30" s="304"/>
      <c r="M30" s="304"/>
      <c r="N30" s="233"/>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row>
    <row r="31" spans="1:241" ht="12.75" customHeight="1">
      <c r="A31" s="234">
        <v>9</v>
      </c>
      <c r="B31" s="93" t="s">
        <v>188</v>
      </c>
      <c r="C31" s="304" t="s">
        <v>1748</v>
      </c>
      <c r="D31" s="304" t="s">
        <v>1051</v>
      </c>
      <c r="E31" s="304" t="s">
        <v>1748</v>
      </c>
      <c r="F31" s="304" t="s">
        <v>1748</v>
      </c>
      <c r="G31" s="279" t="s">
        <v>1748</v>
      </c>
      <c r="H31" s="347" t="s">
        <v>1748</v>
      </c>
      <c r="I31" s="304"/>
      <c r="J31" s="304"/>
      <c r="K31" s="304"/>
      <c r="L31" s="304"/>
      <c r="M31" s="304"/>
      <c r="N31" s="233">
        <v>9</v>
      </c>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row>
    <row r="32" spans="1:241" ht="12.75" customHeight="1">
      <c r="A32" s="234">
        <v>10</v>
      </c>
      <c r="B32" s="93" t="s">
        <v>189</v>
      </c>
      <c r="C32" s="304"/>
      <c r="D32" s="304"/>
      <c r="E32" s="304"/>
      <c r="F32" s="304"/>
      <c r="G32" s="279"/>
      <c r="H32" s="347"/>
      <c r="I32" s="304"/>
      <c r="J32" s="304"/>
      <c r="K32" s="304"/>
      <c r="L32" s="304"/>
      <c r="M32" s="304"/>
      <c r="N32" s="233">
        <v>10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row>
    <row r="33" spans="1:241" ht="12.75" customHeight="1">
      <c r="A33" s="234">
        <v>11</v>
      </c>
      <c r="B33" s="93" t="s">
        <v>190</v>
      </c>
      <c r="C33" s="304"/>
      <c r="D33" s="304"/>
      <c r="E33" s="304"/>
      <c r="F33" s="304"/>
      <c r="G33" s="279"/>
      <c r="H33" s="347"/>
      <c r="I33" s="304"/>
      <c r="J33" s="304"/>
      <c r="K33" s="304"/>
      <c r="L33" s="304"/>
      <c r="M33" s="304"/>
      <c r="N33" s="233">
        <v>11</v>
      </c>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row>
    <row r="34" spans="1:241" ht="12.75" customHeight="1">
      <c r="A34" s="234">
        <v>12</v>
      </c>
      <c r="B34" s="93" t="s">
        <v>191</v>
      </c>
      <c r="C34" s="304"/>
      <c r="D34" s="304"/>
      <c r="E34" s="304"/>
      <c r="F34" s="304"/>
      <c r="G34" s="279"/>
      <c r="H34" s="347" t="s">
        <v>1748</v>
      </c>
      <c r="I34" s="304"/>
      <c r="J34" s="304"/>
      <c r="K34" s="304"/>
      <c r="L34" s="304"/>
      <c r="M34" s="304"/>
      <c r="N34" s="233">
        <v>12</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row>
    <row r="35" spans="1:241" ht="12.75" customHeight="1">
      <c r="A35" s="234">
        <v>13</v>
      </c>
      <c r="B35" s="93" t="s">
        <v>2437</v>
      </c>
      <c r="C35" s="304">
        <v>16002</v>
      </c>
      <c r="D35" s="304"/>
      <c r="E35" s="304">
        <v>890807</v>
      </c>
      <c r="F35" s="304">
        <v>904350</v>
      </c>
      <c r="G35" s="279">
        <v>-7161</v>
      </c>
      <c r="H35" s="347">
        <v>9620</v>
      </c>
      <c r="I35" s="304"/>
      <c r="J35" s="304">
        <v>890807</v>
      </c>
      <c r="K35" s="304">
        <v>0</v>
      </c>
      <c r="L35" s="304"/>
      <c r="M35" s="304"/>
      <c r="N35" s="233">
        <v>13</v>
      </c>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row>
    <row r="36" spans="1:241" ht="12.75" customHeight="1">
      <c r="A36" s="234">
        <v>14</v>
      </c>
      <c r="B36" s="93" t="s">
        <v>2438</v>
      </c>
      <c r="C36" s="304"/>
      <c r="D36" s="304"/>
      <c r="E36" s="304"/>
      <c r="F36" s="304"/>
      <c r="G36" s="279"/>
      <c r="H36" s="347" t="s">
        <v>1748</v>
      </c>
      <c r="I36" s="304"/>
      <c r="J36" s="304"/>
      <c r="K36" s="304"/>
      <c r="L36" s="304"/>
      <c r="M36" s="304"/>
      <c r="N36" s="233">
        <v>14</v>
      </c>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row>
    <row r="37" spans="1:241" ht="12.75" customHeight="1">
      <c r="A37" s="234">
        <v>15</v>
      </c>
      <c r="B37" s="93" t="s">
        <v>2439</v>
      </c>
      <c r="C37" s="304">
        <v>1327366</v>
      </c>
      <c r="D37" s="304"/>
      <c r="E37" s="304">
        <v>35641941</v>
      </c>
      <c r="F37" s="304">
        <v>30735179</v>
      </c>
      <c r="G37" s="279">
        <v>-1794080</v>
      </c>
      <c r="H37" s="347">
        <v>8028208</v>
      </c>
      <c r="I37" s="304"/>
      <c r="J37" s="304">
        <v>106841</v>
      </c>
      <c r="K37" s="304">
        <v>18211</v>
      </c>
      <c r="L37" s="304"/>
      <c r="M37" s="304">
        <v>1629437</v>
      </c>
      <c r="N37" s="233">
        <v>15</v>
      </c>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row>
    <row r="38" spans="1:241" ht="12.75" customHeight="1">
      <c r="A38" s="234">
        <v>16</v>
      </c>
      <c r="B38" s="93" t="s">
        <v>2440</v>
      </c>
      <c r="C38" s="304"/>
      <c r="D38" s="304"/>
      <c r="E38" s="304"/>
      <c r="F38" s="304"/>
      <c r="G38" s="279"/>
      <c r="H38" s="347" t="s">
        <v>1748</v>
      </c>
      <c r="I38" s="304"/>
      <c r="J38" s="304"/>
      <c r="K38" s="304"/>
      <c r="L38" s="304"/>
      <c r="M38" s="304"/>
      <c r="N38" s="233">
        <v>16</v>
      </c>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row>
    <row r="39" spans="1:241" ht="12.75" customHeight="1">
      <c r="A39" s="234">
        <v>17</v>
      </c>
      <c r="B39" s="93" t="s">
        <v>464</v>
      </c>
      <c r="C39" s="304"/>
      <c r="D39" s="304"/>
      <c r="E39" s="304"/>
      <c r="F39" s="304"/>
      <c r="G39" s="279"/>
      <c r="H39" s="347" t="s">
        <v>1748</v>
      </c>
      <c r="I39" s="304"/>
      <c r="J39" s="304"/>
      <c r="K39" s="304"/>
      <c r="L39" s="304"/>
      <c r="M39" s="304"/>
      <c r="N39" s="233">
        <v>17</v>
      </c>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row>
    <row r="40" spans="1:241" ht="12.75" customHeight="1">
      <c r="A40" s="234">
        <v>18</v>
      </c>
      <c r="B40" s="93" t="s">
        <v>465</v>
      </c>
      <c r="C40" s="263">
        <f t="shared" ref="C40:M40" si="1">SUM(C27:C39)</f>
        <v>1343368</v>
      </c>
      <c r="D40" s="263">
        <f t="shared" si="1"/>
        <v>12224523</v>
      </c>
      <c r="E40" s="263">
        <f t="shared" si="1"/>
        <v>61922400</v>
      </c>
      <c r="F40" s="263">
        <f t="shared" si="1"/>
        <v>41999515</v>
      </c>
      <c r="G40" s="262">
        <f t="shared" si="1"/>
        <v>-1801241</v>
      </c>
      <c r="H40" s="351">
        <f t="shared" si="1"/>
        <v>18295346</v>
      </c>
      <c r="I40" s="263">
        <f t="shared" si="1"/>
        <v>7452374</v>
      </c>
      <c r="J40" s="263">
        <f t="shared" si="1"/>
        <v>22432231</v>
      </c>
      <c r="K40" s="263">
        <f t="shared" si="1"/>
        <v>4191137.377749078</v>
      </c>
      <c r="L40" s="263">
        <f t="shared" si="1"/>
        <v>0</v>
      </c>
      <c r="M40" s="263">
        <f t="shared" si="1"/>
        <v>10237453.54225092</v>
      </c>
      <c r="N40" s="233">
        <v>18</v>
      </c>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row>
    <row r="41" spans="1:241" ht="12.75" customHeight="1">
      <c r="A41" s="234"/>
      <c r="B41" s="93" t="s">
        <v>2441</v>
      </c>
      <c r="C41" s="304"/>
      <c r="D41" s="304"/>
      <c r="E41" s="304"/>
      <c r="F41" s="304"/>
      <c r="G41" s="279"/>
      <c r="H41" s="347" t="s">
        <v>1748</v>
      </c>
      <c r="I41" s="304"/>
      <c r="J41" s="304"/>
      <c r="K41" s="304"/>
      <c r="L41" s="304"/>
      <c r="M41" s="304"/>
      <c r="N41" s="23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row>
    <row r="42" spans="1:241" ht="12.75" customHeight="1">
      <c r="A42" s="234">
        <v>19</v>
      </c>
      <c r="B42" s="93" t="s">
        <v>2442</v>
      </c>
      <c r="C42" s="304">
        <v>12157</v>
      </c>
      <c r="D42" s="304"/>
      <c r="E42" s="304">
        <v>192825998</v>
      </c>
      <c r="F42" s="304">
        <v>192864905</v>
      </c>
      <c r="G42" s="279"/>
      <c r="H42" s="347">
        <v>2462</v>
      </c>
      <c r="I42" s="304">
        <v>29212</v>
      </c>
      <c r="J42" s="3202">
        <v>152925299</v>
      </c>
      <c r="K42" s="304">
        <v>39337059.640000001</v>
      </c>
      <c r="L42" s="304"/>
      <c r="M42" s="304">
        <v>0</v>
      </c>
      <c r="N42" s="233">
        <v>19</v>
      </c>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row>
    <row r="43" spans="1:241" ht="12.75" customHeight="1">
      <c r="A43" s="234">
        <v>20</v>
      </c>
      <c r="B43" s="93" t="s">
        <v>2443</v>
      </c>
      <c r="C43" s="304"/>
      <c r="D43" s="304"/>
      <c r="E43" s="304"/>
      <c r="F43" s="304"/>
      <c r="G43" s="279"/>
      <c r="H43" s="347" t="s">
        <v>1748</v>
      </c>
      <c r="I43" s="304"/>
      <c r="J43" s="304"/>
      <c r="K43" s="304"/>
      <c r="L43" s="304"/>
      <c r="M43" s="304"/>
      <c r="N43" s="233">
        <v>20</v>
      </c>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row>
    <row r="44" spans="1:241" ht="12.75" customHeight="1">
      <c r="A44" s="234">
        <v>21</v>
      </c>
      <c r="B44" s="93" t="s">
        <v>2444</v>
      </c>
      <c r="C44" s="304">
        <v>1263977</v>
      </c>
      <c r="D44" s="304"/>
      <c r="E44" s="304">
        <v>14399607</v>
      </c>
      <c r="F44" s="304">
        <v>14431401</v>
      </c>
      <c r="G44" s="279">
        <v>1616</v>
      </c>
      <c r="H44" s="347">
        <v>1233799</v>
      </c>
      <c r="I44" s="304"/>
      <c r="J44" s="304">
        <v>11789401</v>
      </c>
      <c r="K44" s="304">
        <v>2610205.75</v>
      </c>
      <c r="L44" s="304"/>
      <c r="M44" s="304">
        <v>2312.25</v>
      </c>
      <c r="N44" s="233">
        <v>21</v>
      </c>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row>
    <row r="45" spans="1:241" ht="12.75" customHeight="1">
      <c r="A45" s="234">
        <v>22</v>
      </c>
      <c r="B45" s="93" t="s">
        <v>1024</v>
      </c>
      <c r="C45" s="304"/>
      <c r="D45" s="304"/>
      <c r="E45" s="304"/>
      <c r="F45" s="304"/>
      <c r="G45" s="279"/>
      <c r="H45" s="347" t="s">
        <v>1748</v>
      </c>
      <c r="I45" s="304"/>
      <c r="J45" s="304"/>
      <c r="K45" s="304"/>
      <c r="L45" s="304"/>
      <c r="M45" s="304"/>
      <c r="N45" s="233">
        <v>22</v>
      </c>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row>
    <row r="46" spans="1:241" ht="12.75" customHeight="1">
      <c r="A46" s="234">
        <v>23</v>
      </c>
      <c r="B46" s="93" t="s">
        <v>1025</v>
      </c>
      <c r="C46" s="304"/>
      <c r="D46" s="304"/>
      <c r="E46" s="304"/>
      <c r="F46" s="304"/>
      <c r="G46" s="279"/>
      <c r="H46" s="347" t="s">
        <v>1748</v>
      </c>
      <c r="I46" s="304"/>
      <c r="J46" s="304"/>
      <c r="K46" s="304"/>
      <c r="L46" s="304"/>
      <c r="M46" s="304"/>
      <c r="N46" s="233">
        <v>23</v>
      </c>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row>
    <row r="47" spans="1:241" ht="12.75" customHeight="1">
      <c r="A47" s="234">
        <v>24</v>
      </c>
      <c r="B47" s="93" t="s">
        <v>2439</v>
      </c>
      <c r="C47" s="304"/>
      <c r="D47" s="304"/>
      <c r="E47" s="304"/>
      <c r="F47" s="304"/>
      <c r="G47" s="279"/>
      <c r="H47" s="347" t="s">
        <v>1748</v>
      </c>
      <c r="I47" s="304"/>
      <c r="J47" s="304"/>
      <c r="K47" s="304"/>
      <c r="L47" s="304"/>
      <c r="M47" s="304"/>
      <c r="N47" s="233">
        <v>24</v>
      </c>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row>
    <row r="48" spans="1:241" ht="12.75" customHeight="1">
      <c r="A48" s="234">
        <v>25</v>
      </c>
      <c r="B48" s="93" t="s">
        <v>464</v>
      </c>
      <c r="C48" s="304">
        <v>867</v>
      </c>
      <c r="D48" s="304"/>
      <c r="E48" s="304">
        <v>262547</v>
      </c>
      <c r="F48" s="304">
        <v>289824</v>
      </c>
      <c r="G48" s="279">
        <v>-4659</v>
      </c>
      <c r="H48" s="347">
        <v>867</v>
      </c>
      <c r="I48" s="304">
        <v>22618</v>
      </c>
      <c r="J48" s="304">
        <v>1106532</v>
      </c>
      <c r="K48" s="304">
        <v>-1419881</v>
      </c>
      <c r="L48" s="304"/>
      <c r="M48" s="304">
        <v>1490193</v>
      </c>
      <c r="N48" s="233">
        <v>25</v>
      </c>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row>
    <row r="49" spans="1:241" ht="12.75" customHeight="1">
      <c r="A49" s="234">
        <v>26</v>
      </c>
      <c r="B49" s="93" t="s">
        <v>465</v>
      </c>
      <c r="C49" s="263">
        <f t="shared" ref="C49:M49" si="2">SUM(C42:C48)</f>
        <v>1277001</v>
      </c>
      <c r="D49" s="263">
        <f t="shared" si="2"/>
        <v>0</v>
      </c>
      <c r="E49" s="263">
        <f t="shared" si="2"/>
        <v>207488152</v>
      </c>
      <c r="F49" s="263">
        <f>SUM(F42:F48)</f>
        <v>207586130</v>
      </c>
      <c r="G49" s="262">
        <f t="shared" si="2"/>
        <v>-3043</v>
      </c>
      <c r="H49" s="351">
        <f t="shared" si="2"/>
        <v>1237128</v>
      </c>
      <c r="I49" s="263">
        <f t="shared" si="2"/>
        <v>51830</v>
      </c>
      <c r="J49" s="263">
        <f t="shared" si="2"/>
        <v>165821232</v>
      </c>
      <c r="K49" s="263">
        <f t="shared" si="2"/>
        <v>40527384.390000001</v>
      </c>
      <c r="L49" s="263">
        <f t="shared" si="2"/>
        <v>0</v>
      </c>
      <c r="M49" s="263">
        <f t="shared" si="2"/>
        <v>1492505.25</v>
      </c>
      <c r="N49" s="233">
        <v>26</v>
      </c>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row>
    <row r="50" spans="1:241" ht="12.75" customHeight="1">
      <c r="A50" s="234"/>
      <c r="B50" s="93" t="s">
        <v>1026</v>
      </c>
      <c r="C50" s="304"/>
      <c r="D50" s="304"/>
      <c r="E50" s="304"/>
      <c r="F50" s="304"/>
      <c r="G50" s="279"/>
      <c r="H50" s="347"/>
      <c r="I50" s="304"/>
      <c r="J50" s="304"/>
      <c r="K50" s="304"/>
      <c r="L50" s="304"/>
      <c r="M50" s="304"/>
      <c r="N50" s="23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row>
    <row r="51" spans="1:241" ht="12.75" customHeight="1">
      <c r="A51" s="234">
        <v>27</v>
      </c>
      <c r="B51" s="93"/>
      <c r="C51" s="304"/>
      <c r="D51" s="304"/>
      <c r="E51" s="304"/>
      <c r="F51" s="304"/>
      <c r="G51" s="279"/>
      <c r="H51" s="347" t="s">
        <v>1748</v>
      </c>
      <c r="I51" s="304"/>
      <c r="J51" s="304"/>
      <c r="K51" s="304"/>
      <c r="L51" s="304"/>
      <c r="M51" s="304"/>
      <c r="N51" s="233">
        <v>27</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row>
    <row r="52" spans="1:241" ht="12.75" customHeight="1">
      <c r="A52" s="234">
        <v>28</v>
      </c>
      <c r="B52" s="93"/>
      <c r="C52" s="304"/>
      <c r="D52" s="304"/>
      <c r="E52" s="304"/>
      <c r="F52" s="304"/>
      <c r="G52" s="279"/>
      <c r="H52" s="347" t="s">
        <v>1748</v>
      </c>
      <c r="I52" s="304"/>
      <c r="J52" s="304"/>
      <c r="K52" s="304"/>
      <c r="L52" s="304"/>
      <c r="M52" s="304"/>
      <c r="N52" s="233">
        <v>28</v>
      </c>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row>
    <row r="53" spans="1:241" ht="12.75" customHeight="1">
      <c r="A53" s="234">
        <v>29</v>
      </c>
      <c r="B53" s="93"/>
      <c r="C53" s="93"/>
      <c r="D53" s="93"/>
      <c r="E53" s="93"/>
      <c r="F53" s="93"/>
      <c r="G53" s="78"/>
      <c r="H53" s="67"/>
      <c r="I53" s="93"/>
      <c r="J53" s="93"/>
      <c r="K53" s="93"/>
      <c r="L53" s="93"/>
      <c r="M53" s="93"/>
      <c r="N53" s="233">
        <v>29</v>
      </c>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row>
    <row r="54" spans="1:241" ht="12.75" customHeight="1">
      <c r="A54" s="234">
        <v>30</v>
      </c>
      <c r="B54" s="93"/>
      <c r="C54" s="304"/>
      <c r="D54" s="304"/>
      <c r="E54" s="304"/>
      <c r="F54" s="304"/>
      <c r="G54" s="279"/>
      <c r="H54" s="347"/>
      <c r="I54" s="304"/>
      <c r="J54" s="304"/>
      <c r="K54" s="304"/>
      <c r="L54" s="304"/>
      <c r="M54" s="304"/>
      <c r="N54" s="233">
        <v>30</v>
      </c>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row>
    <row r="55" spans="1:241" ht="12.75" customHeight="1">
      <c r="A55" s="234">
        <v>31</v>
      </c>
      <c r="B55" s="293"/>
      <c r="C55" s="304"/>
      <c r="D55" s="304"/>
      <c r="E55" s="304"/>
      <c r="F55" s="304"/>
      <c r="G55" s="278"/>
      <c r="H55" s="347"/>
      <c r="I55" s="304"/>
      <c r="J55" s="304"/>
      <c r="K55" s="304"/>
      <c r="L55" s="304"/>
      <c r="M55" s="304"/>
      <c r="N55" s="233">
        <v>31</v>
      </c>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row>
    <row r="56" spans="1:241" ht="12.75" customHeight="1">
      <c r="A56" s="234">
        <v>32</v>
      </c>
      <c r="B56" s="93"/>
      <c r="C56" s="93"/>
      <c r="D56" s="93"/>
      <c r="E56" s="93"/>
      <c r="F56" s="93"/>
      <c r="G56" s="278"/>
      <c r="H56" s="67"/>
      <c r="I56" s="93"/>
      <c r="J56" s="93"/>
      <c r="K56" s="93"/>
      <c r="L56" s="93"/>
      <c r="M56" s="93"/>
      <c r="N56" s="233">
        <v>32</v>
      </c>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row>
    <row r="57" spans="1:241" ht="12.75" customHeight="1">
      <c r="A57" s="234">
        <v>33</v>
      </c>
      <c r="B57" s="93"/>
      <c r="C57" s="304"/>
      <c r="D57" s="304"/>
      <c r="E57" s="304"/>
      <c r="F57" s="304"/>
      <c r="G57" s="279"/>
      <c r="H57" s="347"/>
      <c r="I57" s="304"/>
      <c r="J57" s="304"/>
      <c r="K57" s="304"/>
      <c r="L57" s="304"/>
      <c r="M57" s="304"/>
      <c r="N57" s="233">
        <v>33</v>
      </c>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row>
    <row r="58" spans="1:241" ht="12.75" customHeight="1">
      <c r="A58" s="234">
        <v>34</v>
      </c>
      <c r="B58" s="93"/>
      <c r="C58" s="93"/>
      <c r="D58" s="93"/>
      <c r="E58" s="93"/>
      <c r="F58" s="93"/>
      <c r="G58" s="279"/>
      <c r="H58" s="67"/>
      <c r="I58" s="93"/>
      <c r="J58" s="93"/>
      <c r="K58" s="93"/>
      <c r="L58" s="93"/>
      <c r="M58" s="93"/>
      <c r="N58" s="233">
        <v>34</v>
      </c>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row>
    <row r="59" spans="1:241" ht="12.75" customHeight="1">
      <c r="A59" s="234">
        <v>35</v>
      </c>
      <c r="B59" s="93"/>
      <c r="C59" s="93"/>
      <c r="D59" s="93"/>
      <c r="E59" s="93"/>
      <c r="F59" s="93"/>
      <c r="G59" s="279"/>
      <c r="H59" s="67"/>
      <c r="I59" s="93"/>
      <c r="J59" s="93"/>
      <c r="K59" s="93"/>
      <c r="L59" s="93"/>
      <c r="M59" s="93"/>
      <c r="N59" s="233">
        <v>35</v>
      </c>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row>
    <row r="60" spans="1:241" ht="12.75" customHeight="1">
      <c r="A60" s="234">
        <v>36</v>
      </c>
      <c r="B60" s="93"/>
      <c r="C60" s="304"/>
      <c r="D60" s="93"/>
      <c r="E60" s="93"/>
      <c r="F60" s="93"/>
      <c r="G60" s="400"/>
      <c r="H60" s="347"/>
      <c r="I60" s="304"/>
      <c r="J60" s="304"/>
      <c r="K60" s="304"/>
      <c r="L60" s="304"/>
      <c r="M60" s="304"/>
      <c r="N60" s="233">
        <v>36</v>
      </c>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row>
    <row r="61" spans="1:241" ht="12.75" customHeight="1">
      <c r="A61" s="234">
        <v>37</v>
      </c>
      <c r="B61" s="93"/>
      <c r="C61" s="93"/>
      <c r="D61" s="304"/>
      <c r="E61" s="304"/>
      <c r="F61" s="304"/>
      <c r="G61" s="400"/>
      <c r="H61" s="347"/>
      <c r="I61" s="304"/>
      <c r="J61" s="304"/>
      <c r="K61" s="304"/>
      <c r="L61" s="304"/>
      <c r="M61" s="304"/>
      <c r="N61" s="233">
        <v>37</v>
      </c>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row>
    <row r="62" spans="1:241" ht="12.75" customHeight="1">
      <c r="A62" s="234">
        <v>38</v>
      </c>
      <c r="B62" s="93"/>
      <c r="C62" s="304"/>
      <c r="D62" s="304"/>
      <c r="E62" s="304"/>
      <c r="F62" s="304"/>
      <c r="G62" s="400"/>
      <c r="H62" s="347"/>
      <c r="I62" s="304"/>
      <c r="J62" s="304"/>
      <c r="K62" s="304"/>
      <c r="L62" s="304"/>
      <c r="M62" s="304"/>
      <c r="N62" s="233">
        <v>38</v>
      </c>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row>
    <row r="63" spans="1:241" ht="12.75" customHeight="1">
      <c r="A63" s="234">
        <v>39</v>
      </c>
      <c r="B63" s="93"/>
      <c r="C63" s="93"/>
      <c r="D63" s="93"/>
      <c r="E63" s="93"/>
      <c r="F63" s="93"/>
      <c r="G63" s="400"/>
      <c r="H63" s="347"/>
      <c r="I63" s="304"/>
      <c r="J63" s="304"/>
      <c r="K63" s="304"/>
      <c r="L63" s="304"/>
      <c r="M63" s="304"/>
      <c r="N63" s="233">
        <v>39</v>
      </c>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row>
    <row r="64" spans="1:241" ht="18" customHeight="1" thickBot="1">
      <c r="A64" s="325">
        <v>40</v>
      </c>
      <c r="B64" s="250" t="s">
        <v>169</v>
      </c>
      <c r="C64" s="269">
        <f t="shared" ref="C64:M64" si="3">C25+C40+C49+SUM(C50:C63)</f>
        <v>68627778</v>
      </c>
      <c r="D64" s="269">
        <f t="shared" si="3"/>
        <v>12224523</v>
      </c>
      <c r="E64" s="269">
        <f t="shared" si="3"/>
        <v>255542730</v>
      </c>
      <c r="F64" s="269">
        <f t="shared" si="3"/>
        <v>277444383</v>
      </c>
      <c r="G64" s="267">
        <f t="shared" si="3"/>
        <v>-1881108</v>
      </c>
      <c r="H64" s="269">
        <f t="shared" si="3"/>
        <v>43890147</v>
      </c>
      <c r="I64" s="269">
        <f t="shared" si="3"/>
        <v>7504204</v>
      </c>
      <c r="J64" s="269">
        <f t="shared" si="3"/>
        <v>173931174</v>
      </c>
      <c r="K64" s="269">
        <f t="shared" si="3"/>
        <v>38734926.031505376</v>
      </c>
      <c r="L64" s="269">
        <f>L25+L40+L49+SUM(L50:L63)</f>
        <v>0</v>
      </c>
      <c r="M64" s="269">
        <f t="shared" si="3"/>
        <v>10494905.528494621</v>
      </c>
      <c r="N64" s="271">
        <v>40</v>
      </c>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row>
    <row r="65" spans="1:241" ht="12.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row>
    <row r="66" spans="1:241" ht="12.75" customHeight="1">
      <c r="A66" s="12" t="s">
        <v>1027</v>
      </c>
      <c r="B66" s="12"/>
      <c r="C66" s="401"/>
      <c r="D66" s="12"/>
      <c r="E66" s="12"/>
      <c r="F66" s="12"/>
      <c r="G66" s="12"/>
      <c r="H66" s="12" t="str">
        <f>A66</f>
        <v>FERC FORM NO.1 (ED.  12-96) NYPSC Modified-96</v>
      </c>
      <c r="I66" s="12"/>
      <c r="J66" s="40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row>
    <row r="67" spans="1:241" ht="12.75" customHeight="1" thickBot="1">
      <c r="A67" s="64" t="s">
        <v>1028</v>
      </c>
      <c r="B67" s="64"/>
      <c r="C67" s="64"/>
      <c r="D67" s="64"/>
      <c r="E67" s="64"/>
      <c r="F67" s="64"/>
      <c r="G67" s="64"/>
      <c r="H67" s="64" t="s">
        <v>1029</v>
      </c>
      <c r="I67" s="64"/>
      <c r="J67" s="64"/>
      <c r="K67" s="64"/>
      <c r="L67" s="64"/>
      <c r="M67" s="64"/>
      <c r="N67" s="64"/>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row>
    <row r="68" spans="1:241" ht="12.75" customHeight="1">
      <c r="A68" s="24" t="s">
        <v>1759</v>
      </c>
      <c r="B68" s="61"/>
      <c r="C68" s="61"/>
      <c r="D68" s="225" t="s">
        <v>1306</v>
      </c>
      <c r="E68" s="225" t="s">
        <v>1761</v>
      </c>
      <c r="F68" s="225" t="s">
        <v>1762</v>
      </c>
      <c r="G68" s="62"/>
      <c r="H68" s="24"/>
      <c r="I68" s="61"/>
      <c r="J68" s="61"/>
      <c r="K68" s="61"/>
      <c r="L68" s="61"/>
      <c r="M68" s="61"/>
      <c r="N68" s="6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row>
    <row r="69" spans="1:241" ht="12.75" customHeight="1">
      <c r="A69" s="67" t="str">
        <f>'Data Sheet'!$C$25</f>
        <v xml:space="preserve">Niagara Mohawk Power Corporation </v>
      </c>
      <c r="B69" s="12"/>
      <c r="C69" s="12"/>
      <c r="D69" s="93" t="s">
        <v>5108</v>
      </c>
      <c r="E69" s="93" t="s">
        <v>3240</v>
      </c>
      <c r="F69" s="52"/>
      <c r="G69" s="68"/>
      <c r="H69" s="67"/>
      <c r="I69" s="12"/>
      <c r="J69" s="12"/>
      <c r="K69" s="12"/>
      <c r="L69" s="12"/>
      <c r="M69" s="25"/>
      <c r="N69" s="68"/>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row>
    <row r="70" spans="1:241" ht="12.75" customHeight="1">
      <c r="A70" s="67"/>
      <c r="B70" s="12"/>
      <c r="C70" s="12"/>
      <c r="D70" s="93" t="s">
        <v>1120</v>
      </c>
      <c r="E70" s="685" t="str">
        <f>'Data Sheet'!$C$40</f>
        <v>May 9, 2016</v>
      </c>
      <c r="F70" s="100" t="str">
        <f>'Data Sheet'!$C$38</f>
        <v>December 31, 2015</v>
      </c>
      <c r="G70" s="68"/>
      <c r="H70" s="67"/>
      <c r="I70" s="12"/>
      <c r="J70" s="12"/>
      <c r="K70" s="12"/>
      <c r="L70" s="684"/>
      <c r="M70" s="12"/>
      <c r="N70" s="68"/>
    </row>
    <row r="71" spans="1:241" ht="12.75" customHeight="1">
      <c r="A71" s="226" t="s">
        <v>421</v>
      </c>
      <c r="B71" s="227"/>
      <c r="C71" s="227"/>
      <c r="D71" s="227"/>
      <c r="E71" s="227"/>
      <c r="F71" s="227"/>
      <c r="G71" s="228"/>
      <c r="H71" s="67"/>
      <c r="I71" s="12"/>
      <c r="J71" s="12"/>
      <c r="K71" s="12"/>
      <c r="L71" s="12"/>
      <c r="M71" s="12"/>
      <c r="N71" s="68"/>
    </row>
    <row r="72" spans="1:241" ht="12.75" customHeight="1">
      <c r="A72" s="226" t="s">
        <v>443</v>
      </c>
      <c r="B72" s="227"/>
      <c r="C72" s="227"/>
      <c r="D72" s="227"/>
      <c r="E72" s="227"/>
      <c r="F72" s="227"/>
      <c r="G72" s="228"/>
      <c r="H72" s="67"/>
      <c r="I72" s="12"/>
      <c r="J72" s="12"/>
      <c r="K72" s="12"/>
      <c r="L72" s="12"/>
      <c r="M72" s="12"/>
      <c r="N72" s="68"/>
    </row>
    <row r="73" spans="1:241" ht="12.75" customHeight="1">
      <c r="A73" s="234"/>
      <c r="B73" s="93"/>
      <c r="C73" s="286" t="s">
        <v>1403</v>
      </c>
      <c r="D73" s="286" t="s">
        <v>1030</v>
      </c>
      <c r="E73" s="286" t="s">
        <v>1031</v>
      </c>
      <c r="F73" s="93"/>
      <c r="G73" s="78"/>
      <c r="H73" s="67"/>
      <c r="I73" s="12"/>
      <c r="J73" s="12"/>
      <c r="K73" s="12"/>
      <c r="L73" s="12"/>
      <c r="M73" s="12"/>
      <c r="N73" s="403"/>
    </row>
    <row r="74" spans="1:241" ht="12.75" customHeight="1">
      <c r="A74" s="234"/>
      <c r="B74" s="286" t="s">
        <v>446</v>
      </c>
      <c r="C74" s="286" t="s">
        <v>1032</v>
      </c>
      <c r="D74" s="286" t="s">
        <v>1033</v>
      </c>
      <c r="E74" s="286" t="s">
        <v>1034</v>
      </c>
      <c r="F74" s="100"/>
      <c r="G74" s="106"/>
      <c r="H74" s="67"/>
      <c r="I74" s="12"/>
      <c r="J74" s="12"/>
      <c r="K74" s="12"/>
      <c r="L74" s="12"/>
      <c r="M74" s="12"/>
      <c r="N74" s="403"/>
    </row>
    <row r="75" spans="1:241" ht="12.75" customHeight="1">
      <c r="A75" s="234" t="s">
        <v>1688</v>
      </c>
      <c r="B75" s="286" t="s">
        <v>454</v>
      </c>
      <c r="C75" s="286" t="s">
        <v>1035</v>
      </c>
      <c r="D75" s="286" t="s">
        <v>1036</v>
      </c>
      <c r="E75" s="286" t="s">
        <v>1037</v>
      </c>
      <c r="F75" s="286" t="s">
        <v>2287</v>
      </c>
      <c r="G75" s="233" t="s">
        <v>2287</v>
      </c>
      <c r="H75" s="67"/>
      <c r="I75" s="12"/>
      <c r="J75" s="12"/>
      <c r="K75" s="12"/>
      <c r="L75" s="12"/>
      <c r="M75" s="12"/>
      <c r="N75" s="403"/>
    </row>
    <row r="76" spans="1:241" ht="12.75" customHeight="1">
      <c r="A76" s="235" t="s">
        <v>1691</v>
      </c>
      <c r="B76" s="324" t="s">
        <v>2952</v>
      </c>
      <c r="C76" s="324" t="s">
        <v>178</v>
      </c>
      <c r="D76" s="324" t="s">
        <v>179</v>
      </c>
      <c r="E76" s="324" t="s">
        <v>180</v>
      </c>
      <c r="F76" s="324" t="s">
        <v>181</v>
      </c>
      <c r="G76" s="236" t="s">
        <v>1038</v>
      </c>
      <c r="H76" s="67"/>
      <c r="I76" s="12"/>
      <c r="J76" s="12"/>
      <c r="K76" s="12"/>
      <c r="L76" s="12"/>
      <c r="M76" s="12"/>
      <c r="N76" s="403"/>
    </row>
    <row r="77" spans="1:241" ht="12.75" customHeight="1">
      <c r="A77" s="234"/>
      <c r="B77" s="93" t="s">
        <v>460</v>
      </c>
      <c r="C77" s="93"/>
      <c r="D77" s="93"/>
      <c r="E77" s="93"/>
      <c r="F77" s="93"/>
      <c r="G77" s="78"/>
      <c r="H77" s="67"/>
      <c r="I77" s="12"/>
      <c r="J77" s="12"/>
      <c r="K77" s="12"/>
      <c r="L77" s="12"/>
      <c r="M77" s="12"/>
      <c r="N77" s="403"/>
    </row>
    <row r="78" spans="1:241" ht="12.75" customHeight="1">
      <c r="A78" s="234">
        <v>1</v>
      </c>
      <c r="B78" s="93" t="s">
        <v>461</v>
      </c>
      <c r="C78" s="309"/>
      <c r="D78" s="309"/>
      <c r="E78" s="309"/>
      <c r="F78" s="309"/>
      <c r="G78" s="278"/>
      <c r="H78" s="399"/>
      <c r="I78" s="404"/>
      <c r="J78" s="404"/>
      <c r="K78" s="303"/>
      <c r="L78" s="303"/>
      <c r="M78" s="404"/>
      <c r="N78" s="403"/>
    </row>
    <row r="79" spans="1:241" ht="12.75" customHeight="1">
      <c r="A79" s="234">
        <v>2</v>
      </c>
      <c r="B79" s="93" t="s">
        <v>462</v>
      </c>
      <c r="C79" s="304"/>
      <c r="D79" s="309"/>
      <c r="E79" s="304"/>
      <c r="F79" s="304"/>
      <c r="G79" s="279"/>
      <c r="H79" s="347"/>
      <c r="I79" s="404"/>
      <c r="J79" s="303"/>
      <c r="K79" s="303"/>
      <c r="L79" s="303"/>
      <c r="M79" s="303"/>
      <c r="N79" s="403"/>
    </row>
    <row r="80" spans="1:241" ht="12.75" customHeight="1">
      <c r="A80" s="234">
        <v>3</v>
      </c>
      <c r="B80" s="93" t="s">
        <v>463</v>
      </c>
      <c r="C80" s="304"/>
      <c r="D80" s="304"/>
      <c r="E80" s="304"/>
      <c r="F80" s="304"/>
      <c r="G80" s="279"/>
      <c r="H80" s="347"/>
      <c r="I80" s="303"/>
      <c r="J80" s="303"/>
      <c r="K80" s="303"/>
      <c r="L80" s="303"/>
      <c r="M80" s="303"/>
      <c r="N80" s="403"/>
    </row>
    <row r="81" spans="1:14" ht="12.75" customHeight="1">
      <c r="A81" s="234">
        <v>4</v>
      </c>
      <c r="B81" s="93" t="s">
        <v>464</v>
      </c>
      <c r="C81" s="304"/>
      <c r="D81" s="304"/>
      <c r="E81" s="304"/>
      <c r="F81" s="304"/>
      <c r="G81" s="279"/>
      <c r="H81" s="347"/>
      <c r="I81" s="303"/>
      <c r="J81" s="303"/>
      <c r="K81" s="303"/>
      <c r="L81" s="303"/>
      <c r="M81" s="303"/>
      <c r="N81" s="403"/>
    </row>
    <row r="82" spans="1:14" ht="12.75" customHeight="1">
      <c r="A82" s="234">
        <v>5</v>
      </c>
      <c r="B82" s="93" t="s">
        <v>465</v>
      </c>
      <c r="C82" s="263">
        <f>SUM(C78:C81)</f>
        <v>0</v>
      </c>
      <c r="D82" s="263">
        <f>SUM(D78:D81)</f>
        <v>0</v>
      </c>
      <c r="E82" s="263">
        <f>SUM(E78:E81)</f>
        <v>0</v>
      </c>
      <c r="F82" s="263">
        <f>SUM(F78:F81)</f>
        <v>0</v>
      </c>
      <c r="G82" s="262">
        <f>SUM(G78:G81)</f>
        <v>0</v>
      </c>
      <c r="H82" s="347"/>
      <c r="I82" s="303"/>
      <c r="J82" s="303"/>
      <c r="K82" s="303"/>
      <c r="L82" s="303"/>
      <c r="M82" s="303"/>
      <c r="N82" s="403"/>
    </row>
    <row r="83" spans="1:14" ht="12.75" customHeight="1">
      <c r="A83" s="234"/>
      <c r="B83" s="93" t="s">
        <v>466</v>
      </c>
      <c r="C83" s="304"/>
      <c r="D83" s="304"/>
      <c r="E83" s="304"/>
      <c r="F83" s="304"/>
      <c r="G83" s="279"/>
      <c r="H83" s="347"/>
      <c r="I83" s="303"/>
      <c r="J83" s="303"/>
      <c r="K83" s="303"/>
      <c r="L83" s="303"/>
      <c r="M83" s="303"/>
      <c r="N83" s="403"/>
    </row>
    <row r="84" spans="1:14" ht="12.75" customHeight="1">
      <c r="A84" s="234">
        <v>6</v>
      </c>
      <c r="B84" s="93" t="s">
        <v>467</v>
      </c>
      <c r="C84" s="304"/>
      <c r="D84" s="304"/>
      <c r="E84" s="304"/>
      <c r="F84" s="304"/>
      <c r="G84" s="279"/>
      <c r="H84" s="347"/>
      <c r="I84" s="303"/>
      <c r="J84" s="303"/>
      <c r="K84" s="303"/>
      <c r="L84" s="303"/>
      <c r="M84" s="303"/>
      <c r="N84" s="403"/>
    </row>
    <row r="85" spans="1:14" ht="19.899999999999999" customHeight="1">
      <c r="A85" s="234">
        <v>7</v>
      </c>
      <c r="B85" s="93" t="s">
        <v>468</v>
      </c>
      <c r="C85" s="304"/>
      <c r="D85" s="304"/>
      <c r="E85" s="304"/>
      <c r="F85" s="304"/>
      <c r="G85" s="279"/>
      <c r="H85" s="405" t="s">
        <v>1039</v>
      </c>
      <c r="I85" s="406"/>
      <c r="J85" s="406"/>
      <c r="K85" s="406"/>
      <c r="L85" s="406"/>
      <c r="M85" s="406"/>
      <c r="N85" s="65"/>
    </row>
    <row r="86" spans="1:14" ht="12.75" customHeight="1">
      <c r="A86" s="234">
        <v>8</v>
      </c>
      <c r="B86" s="93" t="s">
        <v>469</v>
      </c>
      <c r="C86" s="304"/>
      <c r="D86" s="304"/>
      <c r="E86" s="304"/>
      <c r="F86" s="304"/>
      <c r="G86" s="279"/>
      <c r="H86" s="347"/>
      <c r="I86" s="303"/>
      <c r="J86" s="303"/>
      <c r="K86" s="303"/>
      <c r="L86" s="303"/>
      <c r="M86" s="303"/>
      <c r="N86" s="403"/>
    </row>
    <row r="87" spans="1:14" ht="12.75" customHeight="1">
      <c r="A87" s="234"/>
      <c r="B87" s="93" t="s">
        <v>470</v>
      </c>
      <c r="C87" s="304"/>
      <c r="D87" s="304"/>
      <c r="E87" s="304"/>
      <c r="F87" s="304"/>
      <c r="G87" s="279"/>
      <c r="H87" s="347"/>
      <c r="I87" s="303"/>
      <c r="J87" s="303"/>
      <c r="K87" s="303"/>
      <c r="L87" s="303"/>
      <c r="M87" s="303"/>
      <c r="N87" s="403"/>
    </row>
    <row r="88" spans="1:14" ht="12.75" customHeight="1">
      <c r="A88" s="234">
        <v>9</v>
      </c>
      <c r="B88" s="93" t="s">
        <v>188</v>
      </c>
      <c r="C88" s="304" t="s">
        <v>1748</v>
      </c>
      <c r="D88" s="304"/>
      <c r="E88" s="304" t="s">
        <v>1748</v>
      </c>
      <c r="F88" s="304" t="s">
        <v>1748</v>
      </c>
      <c r="G88" s="279" t="s">
        <v>1748</v>
      </c>
      <c r="H88" s="347"/>
      <c r="I88" s="303"/>
      <c r="J88" s="303"/>
      <c r="K88" s="303"/>
      <c r="L88" s="303"/>
      <c r="M88" s="303"/>
      <c r="N88" s="403"/>
    </row>
    <row r="89" spans="1:14" ht="12.75" customHeight="1">
      <c r="A89" s="234">
        <v>10</v>
      </c>
      <c r="B89" s="93" t="s">
        <v>189</v>
      </c>
      <c r="C89" s="304"/>
      <c r="D89" s="304"/>
      <c r="E89" s="304"/>
      <c r="F89" s="304"/>
      <c r="G89" s="279"/>
      <c r="H89" s="347"/>
      <c r="I89" s="303"/>
      <c r="J89" s="303"/>
      <c r="K89" s="303"/>
      <c r="L89" s="303"/>
      <c r="M89" s="303"/>
      <c r="N89" s="403"/>
    </row>
    <row r="90" spans="1:14" ht="12.75" customHeight="1">
      <c r="A90" s="234">
        <v>11</v>
      </c>
      <c r="B90" s="93" t="s">
        <v>190</v>
      </c>
      <c r="C90" s="304"/>
      <c r="D90" s="304"/>
      <c r="E90" s="304"/>
      <c r="F90" s="304"/>
      <c r="G90" s="279"/>
      <c r="H90" s="347"/>
      <c r="I90" s="303"/>
      <c r="J90" s="303"/>
      <c r="K90" s="303"/>
      <c r="L90" s="303"/>
      <c r="M90" s="303"/>
      <c r="N90" s="403"/>
    </row>
    <row r="91" spans="1:14" ht="12.75" customHeight="1">
      <c r="A91" s="234">
        <v>12</v>
      </c>
      <c r="B91" s="93" t="s">
        <v>191</v>
      </c>
      <c r="C91" s="304"/>
      <c r="D91" s="304"/>
      <c r="E91" s="304"/>
      <c r="F91" s="304"/>
      <c r="G91" s="279"/>
      <c r="H91" s="347"/>
      <c r="I91" s="303"/>
      <c r="J91" s="303"/>
      <c r="K91" s="303"/>
      <c r="L91" s="303"/>
      <c r="M91" s="303"/>
      <c r="N91" s="403"/>
    </row>
    <row r="92" spans="1:14" ht="12.75" customHeight="1">
      <c r="A92" s="234">
        <v>13</v>
      </c>
      <c r="B92" s="93" t="s">
        <v>2437</v>
      </c>
      <c r="C92" s="304"/>
      <c r="D92" s="304"/>
      <c r="E92" s="304"/>
      <c r="F92" s="304"/>
      <c r="G92" s="279"/>
      <c r="H92" s="347"/>
      <c r="I92" s="303"/>
      <c r="J92" s="303"/>
      <c r="K92" s="303"/>
      <c r="L92" s="303"/>
      <c r="M92" s="303"/>
      <c r="N92" s="403"/>
    </row>
    <row r="93" spans="1:14" ht="12.75" customHeight="1">
      <c r="A93" s="234">
        <v>14</v>
      </c>
      <c r="B93" s="93" t="s">
        <v>2438</v>
      </c>
      <c r="C93" s="304"/>
      <c r="D93" s="304"/>
      <c r="E93" s="304"/>
      <c r="F93" s="304"/>
      <c r="G93" s="279"/>
      <c r="H93" s="347"/>
      <c r="I93" s="303"/>
      <c r="J93" s="303"/>
      <c r="K93" s="303"/>
      <c r="L93" s="303"/>
      <c r="M93" s="303"/>
      <c r="N93" s="403"/>
    </row>
    <row r="94" spans="1:14" ht="12.75" customHeight="1">
      <c r="A94" s="234">
        <v>15</v>
      </c>
      <c r="B94" s="93" t="s">
        <v>2439</v>
      </c>
      <c r="C94" s="304" t="s">
        <v>1748</v>
      </c>
      <c r="D94" s="304"/>
      <c r="E94" s="304" t="s">
        <v>1748</v>
      </c>
      <c r="F94" s="304" t="s">
        <v>1748</v>
      </c>
      <c r="G94" s="279" t="s">
        <v>1748</v>
      </c>
      <c r="H94" s="347"/>
      <c r="I94" s="303"/>
      <c r="J94" s="303"/>
      <c r="K94" s="303"/>
      <c r="L94" s="303"/>
      <c r="M94" s="303"/>
      <c r="N94" s="403"/>
    </row>
    <row r="95" spans="1:14" ht="12.75" customHeight="1">
      <c r="A95" s="234">
        <v>16</v>
      </c>
      <c r="B95" s="93" t="s">
        <v>2440</v>
      </c>
      <c r="C95" s="304"/>
      <c r="D95" s="304"/>
      <c r="E95" s="304"/>
      <c r="F95" s="304"/>
      <c r="G95" s="279"/>
      <c r="H95" s="347"/>
      <c r="I95" s="303"/>
      <c r="J95" s="303"/>
      <c r="K95" s="303"/>
      <c r="L95" s="303"/>
      <c r="M95" s="303"/>
      <c r="N95" s="403"/>
    </row>
    <row r="96" spans="1:14" ht="12.75" customHeight="1">
      <c r="A96" s="234">
        <v>17</v>
      </c>
      <c r="B96" s="93" t="s">
        <v>464</v>
      </c>
      <c r="C96" s="304"/>
      <c r="D96" s="304"/>
      <c r="E96" s="304"/>
      <c r="F96" s="304"/>
      <c r="G96" s="279"/>
      <c r="H96" s="347"/>
      <c r="I96" s="303"/>
      <c r="J96" s="303"/>
      <c r="K96" s="303"/>
      <c r="L96" s="303"/>
      <c r="M96" s="303"/>
      <c r="N96" s="403"/>
    </row>
    <row r="97" spans="1:14" ht="12.75" customHeight="1">
      <c r="A97" s="234">
        <v>18</v>
      </c>
      <c r="B97" s="93" t="s">
        <v>465</v>
      </c>
      <c r="C97" s="263">
        <f>SUM(C84:C96)</f>
        <v>0</v>
      </c>
      <c r="D97" s="263">
        <f>SUM(D84:D96)</f>
        <v>0</v>
      </c>
      <c r="E97" s="263">
        <f>SUM(E84:E96)</f>
        <v>0</v>
      </c>
      <c r="F97" s="263">
        <f>SUM(F84:F96)</f>
        <v>0</v>
      </c>
      <c r="G97" s="262">
        <f>SUM(G84:G96)</f>
        <v>0</v>
      </c>
      <c r="H97" s="347"/>
      <c r="I97" s="303"/>
      <c r="J97" s="303"/>
      <c r="K97" s="303"/>
      <c r="L97" s="303"/>
      <c r="M97" s="303"/>
      <c r="N97" s="403"/>
    </row>
    <row r="98" spans="1:14" ht="12.75" customHeight="1">
      <c r="A98" s="234"/>
      <c r="B98" s="93" t="s">
        <v>2441</v>
      </c>
      <c r="C98" s="304"/>
      <c r="D98" s="304"/>
      <c r="E98" s="304"/>
      <c r="F98" s="304"/>
      <c r="G98" s="279"/>
      <c r="H98" s="347"/>
      <c r="I98" s="303"/>
      <c r="J98" s="303"/>
      <c r="K98" s="303"/>
      <c r="L98" s="303"/>
      <c r="M98" s="303"/>
      <c r="N98" s="403"/>
    </row>
    <row r="99" spans="1:14" ht="12.75" customHeight="1">
      <c r="A99" s="234">
        <v>19</v>
      </c>
      <c r="B99" s="93" t="s">
        <v>2442</v>
      </c>
      <c r="C99" s="3175">
        <v>563639.4</v>
      </c>
      <c r="D99" s="304"/>
      <c r="E99" s="304"/>
      <c r="F99" s="304"/>
      <c r="G99" s="279"/>
      <c r="H99" s="347"/>
      <c r="I99" s="303"/>
      <c r="J99" s="303"/>
      <c r="K99" s="303"/>
      <c r="L99" s="303"/>
      <c r="M99" s="303"/>
      <c r="N99" s="403"/>
    </row>
    <row r="100" spans="1:14" ht="12.75" customHeight="1">
      <c r="A100" s="234">
        <v>20</v>
      </c>
      <c r="B100" s="93" t="s">
        <v>2443</v>
      </c>
      <c r="C100" s="304"/>
      <c r="D100" s="304"/>
      <c r="E100" s="304"/>
      <c r="F100" s="304"/>
      <c r="G100" s="279"/>
      <c r="H100" s="347"/>
      <c r="I100" s="303"/>
      <c r="J100" s="303"/>
      <c r="K100" s="303"/>
      <c r="L100" s="303"/>
      <c r="M100" s="303"/>
      <c r="N100" s="403"/>
    </row>
    <row r="101" spans="1:14" ht="12.75" customHeight="1">
      <c r="A101" s="234">
        <v>21</v>
      </c>
      <c r="B101" s="93" t="s">
        <v>2444</v>
      </c>
      <c r="C101" s="304"/>
      <c r="D101" s="304"/>
      <c r="E101" s="304"/>
      <c r="F101" s="304"/>
      <c r="G101" s="279"/>
      <c r="H101" s="347"/>
      <c r="I101" s="303"/>
      <c r="J101" s="303"/>
      <c r="K101" s="303"/>
      <c r="L101" s="303"/>
      <c r="M101" s="303"/>
      <c r="N101" s="403"/>
    </row>
    <row r="102" spans="1:14" ht="12.75" customHeight="1">
      <c r="A102" s="234">
        <v>22</v>
      </c>
      <c r="B102" s="93" t="s">
        <v>1024</v>
      </c>
      <c r="C102" s="304"/>
      <c r="D102" s="304"/>
      <c r="E102" s="304"/>
      <c r="F102" s="304"/>
      <c r="G102" s="279"/>
      <c r="H102" s="347"/>
      <c r="I102" s="303"/>
      <c r="J102" s="303"/>
      <c r="K102" s="303"/>
      <c r="L102" s="303"/>
      <c r="M102" s="303"/>
      <c r="N102" s="403"/>
    </row>
    <row r="103" spans="1:14" ht="12.75" customHeight="1">
      <c r="A103" s="234">
        <v>23</v>
      </c>
      <c r="B103" s="93" t="s">
        <v>1025</v>
      </c>
      <c r="C103" s="304"/>
      <c r="D103" s="304"/>
      <c r="E103" s="304"/>
      <c r="F103" s="304"/>
      <c r="G103" s="279"/>
      <c r="H103" s="347"/>
      <c r="I103" s="303"/>
      <c r="J103" s="303"/>
      <c r="K103" s="303"/>
      <c r="L103" s="303"/>
      <c r="M103" s="303"/>
      <c r="N103" s="403"/>
    </row>
    <row r="104" spans="1:14" ht="12.75" customHeight="1">
      <c r="A104" s="234">
        <v>24</v>
      </c>
      <c r="B104" s="93" t="s">
        <v>2439</v>
      </c>
      <c r="C104" s="304"/>
      <c r="D104" s="304"/>
      <c r="E104" s="304"/>
      <c r="F104" s="304"/>
      <c r="G104" s="279"/>
      <c r="H104" s="347"/>
      <c r="I104" s="303"/>
      <c r="J104" s="303"/>
      <c r="K104" s="303"/>
      <c r="L104" s="303"/>
      <c r="M104" s="303"/>
      <c r="N104" s="403"/>
    </row>
    <row r="105" spans="1:14" ht="12.75" customHeight="1">
      <c r="A105" s="234">
        <v>25</v>
      </c>
      <c r="B105" s="93" t="s">
        <v>464</v>
      </c>
      <c r="C105" s="304"/>
      <c r="D105" s="304"/>
      <c r="E105" s="304"/>
      <c r="F105" s="304"/>
      <c r="G105" s="279"/>
      <c r="H105" s="347"/>
      <c r="I105" s="303"/>
      <c r="J105" s="303"/>
      <c r="K105" s="303"/>
      <c r="L105" s="303"/>
      <c r="M105" s="303"/>
      <c r="N105" s="403"/>
    </row>
    <row r="106" spans="1:14" ht="12.75" customHeight="1">
      <c r="A106" s="234">
        <v>26</v>
      </c>
      <c r="B106" s="93" t="s">
        <v>465</v>
      </c>
      <c r="C106" s="263">
        <f>SUM(C99:C105)</f>
        <v>563639.4</v>
      </c>
      <c r="D106" s="263">
        <f>SUM(D99:D105)</f>
        <v>0</v>
      </c>
      <c r="E106" s="263">
        <f>SUM(E99:E105)</f>
        <v>0</v>
      </c>
      <c r="F106" s="263">
        <f>SUM(F99:F105)</f>
        <v>0</v>
      </c>
      <c r="G106" s="262">
        <f>SUM(G99:G105)</f>
        <v>0</v>
      </c>
      <c r="H106" s="347"/>
      <c r="I106" s="303"/>
      <c r="J106" s="303"/>
      <c r="K106" s="303"/>
      <c r="L106" s="303"/>
      <c r="M106" s="303"/>
      <c r="N106" s="403"/>
    </row>
    <row r="107" spans="1:14" ht="12.75" customHeight="1">
      <c r="A107" s="234"/>
      <c r="B107" s="93" t="s">
        <v>1026</v>
      </c>
      <c r="C107" s="304"/>
      <c r="D107" s="304"/>
      <c r="E107" s="304"/>
      <c r="F107" s="304"/>
      <c r="G107" s="279"/>
      <c r="H107" s="347"/>
      <c r="I107" s="303"/>
      <c r="J107" s="303"/>
      <c r="K107" s="303"/>
      <c r="L107" s="303"/>
      <c r="M107" s="303"/>
      <c r="N107" s="403"/>
    </row>
    <row r="108" spans="1:14" ht="12.75" customHeight="1">
      <c r="A108" s="234">
        <v>27</v>
      </c>
      <c r="B108" s="93"/>
      <c r="C108" s="304"/>
      <c r="D108" s="304"/>
      <c r="E108" s="304"/>
      <c r="F108" s="304"/>
      <c r="G108" s="279"/>
      <c r="H108" s="347"/>
      <c r="I108" s="303"/>
      <c r="J108" s="303"/>
      <c r="K108" s="303"/>
      <c r="L108" s="303"/>
      <c r="M108" s="303"/>
      <c r="N108" s="403"/>
    </row>
    <row r="109" spans="1:14" ht="12.75" customHeight="1">
      <c r="A109" s="234">
        <v>28</v>
      </c>
      <c r="B109" s="93"/>
      <c r="C109" s="304"/>
      <c r="D109" s="304"/>
      <c r="E109" s="304"/>
      <c r="F109" s="304"/>
      <c r="G109" s="279"/>
      <c r="H109" s="347"/>
      <c r="I109" s="303"/>
      <c r="J109" s="303"/>
      <c r="K109" s="303"/>
      <c r="L109" s="303"/>
      <c r="M109" s="303"/>
      <c r="N109" s="403"/>
    </row>
    <row r="110" spans="1:14" ht="12.75" customHeight="1">
      <c r="A110" s="234">
        <v>29</v>
      </c>
      <c r="B110" s="93"/>
      <c r="C110" s="93"/>
      <c r="D110" s="93"/>
      <c r="E110" s="93"/>
      <c r="F110" s="93"/>
      <c r="G110" s="78"/>
      <c r="H110" s="67"/>
      <c r="I110" s="12"/>
      <c r="J110" s="12"/>
      <c r="K110" s="12"/>
      <c r="L110" s="12"/>
      <c r="M110" s="12"/>
      <c r="N110" s="403"/>
    </row>
    <row r="111" spans="1:14" ht="12.75" customHeight="1">
      <c r="A111" s="234">
        <v>30</v>
      </c>
      <c r="B111" s="93"/>
      <c r="C111" s="304"/>
      <c r="D111" s="304"/>
      <c r="E111" s="304"/>
      <c r="F111" s="304"/>
      <c r="G111" s="279"/>
      <c r="H111" s="347"/>
      <c r="I111" s="303"/>
      <c r="J111" s="303"/>
      <c r="K111" s="303"/>
      <c r="L111" s="303"/>
      <c r="M111" s="303"/>
      <c r="N111" s="403"/>
    </row>
    <row r="112" spans="1:14" ht="12.75" customHeight="1">
      <c r="A112" s="234">
        <v>31</v>
      </c>
      <c r="B112" s="293"/>
      <c r="C112" s="304"/>
      <c r="D112" s="304"/>
      <c r="E112" s="304"/>
      <c r="F112" s="304"/>
      <c r="G112" s="278"/>
      <c r="H112" s="347"/>
      <c r="I112" s="303"/>
      <c r="J112" s="303"/>
      <c r="K112" s="303"/>
      <c r="L112" s="303"/>
      <c r="M112" s="303"/>
      <c r="N112" s="403"/>
    </row>
    <row r="113" spans="1:14" ht="12.75" customHeight="1">
      <c r="A113" s="234">
        <v>32</v>
      </c>
      <c r="B113" s="93"/>
      <c r="C113" s="93"/>
      <c r="D113" s="93"/>
      <c r="E113" s="93"/>
      <c r="F113" s="93"/>
      <c r="G113" s="278"/>
      <c r="H113" s="67"/>
      <c r="I113" s="12"/>
      <c r="J113" s="12"/>
      <c r="K113" s="12"/>
      <c r="L113" s="12"/>
      <c r="M113" s="12"/>
      <c r="N113" s="403"/>
    </row>
    <row r="114" spans="1:14" ht="12.75" customHeight="1">
      <c r="A114" s="234">
        <v>33</v>
      </c>
      <c r="B114" s="93"/>
      <c r="C114" s="304"/>
      <c r="D114" s="304"/>
      <c r="E114" s="304"/>
      <c r="F114" s="304"/>
      <c r="G114" s="279"/>
      <c r="H114" s="347"/>
      <c r="I114" s="303"/>
      <c r="J114" s="303"/>
      <c r="K114" s="303"/>
      <c r="L114" s="303"/>
      <c r="M114" s="303"/>
      <c r="N114" s="403"/>
    </row>
    <row r="115" spans="1:14" ht="12.75" customHeight="1">
      <c r="A115" s="234">
        <v>34</v>
      </c>
      <c r="B115" s="93"/>
      <c r="C115" s="93"/>
      <c r="D115" s="93"/>
      <c r="E115" s="93"/>
      <c r="F115" s="93"/>
      <c r="G115" s="279"/>
      <c r="H115" s="67"/>
      <c r="I115" s="12"/>
      <c r="J115" s="12"/>
      <c r="K115" s="12"/>
      <c r="L115" s="12"/>
      <c r="M115" s="12"/>
      <c r="N115" s="403"/>
    </row>
    <row r="116" spans="1:14" ht="12.75" customHeight="1">
      <c r="A116" s="234">
        <v>35</v>
      </c>
      <c r="B116" s="93"/>
      <c r="C116" s="93"/>
      <c r="D116" s="93"/>
      <c r="E116" s="93"/>
      <c r="F116" s="93"/>
      <c r="G116" s="279"/>
      <c r="H116" s="67"/>
      <c r="I116" s="12"/>
      <c r="J116" s="12"/>
      <c r="K116" s="12"/>
      <c r="L116" s="12"/>
      <c r="M116" s="12"/>
      <c r="N116" s="403"/>
    </row>
    <row r="117" spans="1:14" ht="12.75" customHeight="1">
      <c r="A117" s="234">
        <v>36</v>
      </c>
      <c r="B117" s="93"/>
      <c r="C117" s="304"/>
      <c r="D117" s="93"/>
      <c r="E117" s="93"/>
      <c r="F117" s="93"/>
      <c r="G117" s="400"/>
      <c r="H117" s="347"/>
      <c r="I117" s="303"/>
      <c r="J117" s="303"/>
      <c r="K117" s="303"/>
      <c r="L117" s="303"/>
      <c r="M117" s="303"/>
      <c r="N117" s="403"/>
    </row>
    <row r="118" spans="1:14" ht="12.75" customHeight="1">
      <c r="A118" s="234">
        <v>37</v>
      </c>
      <c r="B118" s="93"/>
      <c r="C118" s="93"/>
      <c r="D118" s="304"/>
      <c r="E118" s="304"/>
      <c r="F118" s="304"/>
      <c r="G118" s="400"/>
      <c r="H118" s="347"/>
      <c r="I118" s="303"/>
      <c r="J118" s="303"/>
      <c r="K118" s="303"/>
      <c r="L118" s="303"/>
      <c r="M118" s="303"/>
      <c r="N118" s="403"/>
    </row>
    <row r="119" spans="1:14" ht="12.75" customHeight="1">
      <c r="A119" s="234">
        <v>38</v>
      </c>
      <c r="B119" s="93"/>
      <c r="C119" s="304"/>
      <c r="D119" s="304"/>
      <c r="E119" s="304"/>
      <c r="F119" s="304"/>
      <c r="G119" s="400"/>
      <c r="H119" s="347"/>
      <c r="I119" s="303"/>
      <c r="J119" s="303"/>
      <c r="K119" s="303"/>
      <c r="L119" s="303"/>
      <c r="M119" s="303"/>
      <c r="N119" s="403"/>
    </row>
    <row r="120" spans="1:14" ht="12.75" customHeight="1">
      <c r="A120" s="234">
        <v>39</v>
      </c>
      <c r="B120" s="93"/>
      <c r="C120" s="93"/>
      <c r="D120" s="93"/>
      <c r="E120" s="93"/>
      <c r="F120" s="93"/>
      <c r="G120" s="400"/>
      <c r="H120" s="347"/>
      <c r="I120" s="303"/>
      <c r="J120" s="303"/>
      <c r="K120" s="303"/>
      <c r="L120" s="303"/>
      <c r="M120" s="303"/>
      <c r="N120" s="403"/>
    </row>
    <row r="121" spans="1:14" ht="12.75" customHeight="1" thickBot="1">
      <c r="A121" s="325">
        <v>40</v>
      </c>
      <c r="B121" s="250" t="s">
        <v>169</v>
      </c>
      <c r="C121" s="269">
        <f>C82+C97+C106+SUM(C107:C120)</f>
        <v>563639.4</v>
      </c>
      <c r="D121" s="269">
        <f>D82+D97+D106+SUM(D107:D120)</f>
        <v>0</v>
      </c>
      <c r="E121" s="269">
        <f>E82+E97+E106+SUM(E107:E120)</f>
        <v>0</v>
      </c>
      <c r="F121" s="269">
        <f>F82+F97+F106+SUM(F107:F120)</f>
        <v>0</v>
      </c>
      <c r="G121" s="267">
        <f>G82+G97+G106+SUM(G107:G120)</f>
        <v>0</v>
      </c>
      <c r="H121" s="407"/>
      <c r="I121" s="408"/>
      <c r="J121" s="408"/>
      <c r="K121" s="408"/>
      <c r="L121" s="408"/>
      <c r="M121" s="408"/>
      <c r="N121" s="409"/>
    </row>
    <row r="122" spans="1:14" ht="12.75" customHeight="1"/>
    <row r="123" spans="1:14" ht="12.75" customHeight="1">
      <c r="A123" s="12" t="str">
        <f>A66</f>
        <v>FERC FORM NO.1 (ED.  12-96) NYPSC Modified-96</v>
      </c>
      <c r="B123" s="12"/>
      <c r="C123" s="401"/>
      <c r="D123" s="12"/>
      <c r="E123" s="64"/>
      <c r="F123" s="64"/>
      <c r="G123" s="64"/>
      <c r="H123" s="12" t="s">
        <v>1040</v>
      </c>
      <c r="I123" s="401"/>
      <c r="J123" s="12"/>
      <c r="K123" s="12"/>
      <c r="L123" s="64"/>
      <c r="M123" s="64" t="s">
        <v>1041</v>
      </c>
      <c r="N123" s="64"/>
    </row>
    <row r="124" spans="1:14" ht="12.75" customHeight="1">
      <c r="A124" s="64" t="s">
        <v>1042</v>
      </c>
      <c r="B124" s="64"/>
      <c r="C124" s="64"/>
      <c r="D124" s="64"/>
      <c r="E124" s="64"/>
      <c r="F124" s="64"/>
      <c r="G124" s="64"/>
      <c r="H124" s="64" t="s">
        <v>1043</v>
      </c>
      <c r="I124" s="64"/>
      <c r="J124" s="64"/>
      <c r="K124" s="64"/>
      <c r="L124" s="64"/>
      <c r="M124" s="64"/>
      <c r="N124" s="64"/>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2"/>
      <c r="B133"/>
      <c r="C133" s="12"/>
    </row>
    <row r="134" spans="1:3" ht="12.75" customHeight="1">
      <c r="A134" s="12"/>
      <c r="B134"/>
    </row>
    <row r="135" spans="1:3" ht="12.75" customHeight="1">
      <c r="A135" s="12"/>
      <c r="B135"/>
    </row>
    <row r="136" spans="1:3" ht="12.75" customHeight="1">
      <c r="A136" s="12"/>
      <c r="B136"/>
    </row>
    <row r="137" spans="1:3" ht="12.75" customHeight="1">
      <c r="A137" s="12"/>
      <c r="B137"/>
    </row>
    <row r="138" spans="1:3" ht="12.75" customHeight="1">
      <c r="A138" s="12"/>
      <c r="B138"/>
    </row>
    <row r="139" spans="1:3" ht="12.75" customHeight="1">
      <c r="A139" s="12"/>
      <c r="B139"/>
    </row>
    <row r="140" spans="1:3" ht="12.75" customHeight="1">
      <c r="A140" s="12"/>
      <c r="B140"/>
    </row>
    <row r="141" spans="1:3" ht="12.75" customHeight="1">
      <c r="A141" s="12"/>
      <c r="B141"/>
    </row>
    <row r="142" spans="1:3" ht="12.75" customHeight="1">
      <c r="A142" s="12"/>
      <c r="B142"/>
    </row>
    <row r="143" spans="1:3" ht="12.75" customHeight="1">
      <c r="A143" s="12"/>
      <c r="B143"/>
    </row>
  </sheetData>
  <printOptions horizontalCentered="1" verticalCentered="1"/>
  <pageMargins left="0.5" right="0.5" top="0.5" bottom="0.5" header="0.5" footer="0.5"/>
  <pageSetup scale="62" fitToWidth="2" fitToHeight="2" pageOrder="overThenDown" orientation="portrait" horizontalDpi="300" verticalDpi="300" r:id="rId1"/>
  <headerFooter alignWithMargins="0"/>
  <rowBreaks count="1" manualBreakCount="1">
    <brk id="67" max="16383" man="1"/>
  </rowBreaks>
  <colBreaks count="1" manualBreakCount="1">
    <brk id="7"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view="pageBreakPreview" topLeftCell="G16" colorId="22" zoomScale="50" zoomScaleNormal="100" zoomScaleSheetLayoutView="50" workbookViewId="0">
      <selection activeCell="H79" sqref="H79"/>
    </sheetView>
  </sheetViews>
  <sheetFormatPr defaultColWidth="9.6640625" defaultRowHeight="15"/>
  <cols>
    <col min="1" max="1" width="4.6640625" style="6" customWidth="1"/>
    <col min="2" max="2" width="17.6640625" style="6" customWidth="1"/>
    <col min="3" max="3" width="15.6640625" style="6" customWidth="1"/>
    <col min="4" max="4" width="7.6640625" style="6" customWidth="1"/>
    <col min="5" max="5" width="15.6640625" style="6" customWidth="1"/>
    <col min="6" max="6" width="7.6640625" style="6" customWidth="1"/>
    <col min="7" max="7" width="15.6640625" style="6" customWidth="1"/>
    <col min="8" max="8" width="19.21875" style="6" customWidth="1"/>
    <col min="9" max="10" width="18.6640625" style="6" customWidth="1"/>
    <col min="11" max="12" width="20.6640625" style="6" customWidth="1"/>
    <col min="13" max="13" width="16.6640625" style="6" customWidth="1"/>
    <col min="14" max="14" width="7.5546875" style="6" customWidth="1"/>
    <col min="15" max="16384" width="9.6640625" style="6"/>
  </cols>
  <sheetData>
    <row r="1" spans="1:15">
      <c r="A1" s="24" t="s">
        <v>1759</v>
      </c>
      <c r="B1" s="61"/>
      <c r="C1" s="223"/>
      <c r="D1" s="61" t="s">
        <v>3222</v>
      </c>
      <c r="E1" s="61"/>
      <c r="F1" s="225" t="s">
        <v>1341</v>
      </c>
      <c r="G1" s="61"/>
      <c r="H1" s="410" t="s">
        <v>1762</v>
      </c>
      <c r="I1" s="24" t="s">
        <v>1759</v>
      </c>
      <c r="J1" s="223"/>
      <c r="K1" s="223" t="s">
        <v>1306</v>
      </c>
      <c r="L1" s="223" t="s">
        <v>1761</v>
      </c>
      <c r="M1" s="61" t="s">
        <v>1762</v>
      </c>
      <c r="N1" s="62"/>
      <c r="O1" s="12"/>
    </row>
    <row r="2" spans="1:15">
      <c r="A2" s="67" t="str">
        <f>'Data Sheet'!$C$25</f>
        <v xml:space="preserve">Niagara Mohawk Power Corporation </v>
      </c>
      <c r="B2" s="12"/>
      <c r="C2" s="76"/>
      <c r="D2" s="12" t="s">
        <v>5108</v>
      </c>
      <c r="E2" s="12"/>
      <c r="F2" s="93" t="s">
        <v>1044</v>
      </c>
      <c r="G2" s="12"/>
      <c r="H2" s="78"/>
      <c r="I2" s="67" t="str">
        <f>'Data Sheet'!$C$25</f>
        <v xml:space="preserve">Niagara Mohawk Power Corporation </v>
      </c>
      <c r="J2" s="76"/>
      <c r="K2" s="76" t="s">
        <v>5108</v>
      </c>
      <c r="L2" s="76" t="s">
        <v>1763</v>
      </c>
      <c r="M2" s="12"/>
      <c r="N2" s="68"/>
      <c r="O2" s="12"/>
    </row>
    <row r="3" spans="1:15" ht="15" customHeight="1">
      <c r="A3" s="69"/>
      <c r="B3" s="72"/>
      <c r="C3" s="76"/>
      <c r="D3" s="12" t="s">
        <v>1120</v>
      </c>
      <c r="E3" s="12"/>
      <c r="F3" s="1260" t="str">
        <f>'Data Sheet'!$C$40</f>
        <v>May 9, 2016</v>
      </c>
      <c r="G3" s="1261"/>
      <c r="H3" s="106" t="str">
        <f>'Data Sheet'!$C$38</f>
        <v>December 31, 2015</v>
      </c>
      <c r="I3" s="67"/>
      <c r="J3" s="76"/>
      <c r="K3" s="76" t="s">
        <v>1120</v>
      </c>
      <c r="L3" s="692" t="str">
        <f>'Data Sheet'!$C$40</f>
        <v>May 9, 2016</v>
      </c>
      <c r="M3" s="100" t="str">
        <f>'Data Sheet'!$C$38</f>
        <v>December 31, 2015</v>
      </c>
      <c r="N3" s="68"/>
      <c r="O3" s="12"/>
    </row>
    <row r="4" spans="1:15" ht="15" customHeight="1">
      <c r="A4" s="411" t="s">
        <v>1045</v>
      </c>
      <c r="B4" s="70"/>
      <c r="C4" s="227"/>
      <c r="D4" s="227"/>
      <c r="E4" s="227"/>
      <c r="F4" s="227"/>
      <c r="G4" s="227"/>
      <c r="H4" s="228"/>
      <c r="I4" s="411" t="s">
        <v>1046</v>
      </c>
      <c r="J4" s="227"/>
      <c r="K4" s="227"/>
      <c r="L4" s="227"/>
      <c r="M4" s="227"/>
      <c r="N4" s="228"/>
      <c r="O4" s="12"/>
    </row>
    <row r="5" spans="1:15">
      <c r="A5" s="67"/>
      <c r="B5" s="12" t="s">
        <v>1047</v>
      </c>
      <c r="C5" s="12"/>
      <c r="D5" s="12"/>
      <c r="E5" s="12"/>
      <c r="F5" s="12"/>
      <c r="G5" s="12"/>
      <c r="H5" s="68"/>
      <c r="I5" s="67"/>
      <c r="J5" s="12"/>
      <c r="K5" s="12"/>
      <c r="L5" s="12"/>
      <c r="M5" s="12"/>
      <c r="N5" s="68"/>
      <c r="O5" s="12"/>
    </row>
    <row r="6" spans="1:15">
      <c r="A6" s="67"/>
      <c r="B6" s="12" t="s">
        <v>844</v>
      </c>
      <c r="C6" s="12"/>
      <c r="D6" s="12"/>
      <c r="E6" s="12"/>
      <c r="F6" s="12"/>
      <c r="G6" s="12"/>
      <c r="H6" s="68"/>
      <c r="I6" s="67"/>
      <c r="J6" s="12"/>
      <c r="K6" s="12"/>
      <c r="L6" s="12"/>
      <c r="M6" s="12"/>
      <c r="N6" s="68"/>
      <c r="O6" s="12"/>
    </row>
    <row r="7" spans="1:15">
      <c r="A7" s="67"/>
      <c r="B7" s="12" t="s">
        <v>845</v>
      </c>
      <c r="C7" s="12"/>
      <c r="D7" s="12"/>
      <c r="E7" s="12"/>
      <c r="F7" s="12"/>
      <c r="G7" s="12"/>
      <c r="H7" s="68"/>
      <c r="I7" s="67"/>
      <c r="J7" s="12"/>
      <c r="K7" s="12"/>
      <c r="L7" s="12"/>
      <c r="M7" s="12"/>
      <c r="N7" s="68"/>
      <c r="O7" s="12"/>
    </row>
    <row r="8" spans="1:15">
      <c r="A8" s="69"/>
      <c r="B8" s="72"/>
      <c r="C8" s="72"/>
      <c r="D8" s="72"/>
      <c r="E8" s="72"/>
      <c r="F8" s="72"/>
      <c r="G8" s="72"/>
      <c r="H8" s="71"/>
      <c r="I8" s="69"/>
      <c r="J8" s="72"/>
      <c r="K8" s="72"/>
      <c r="L8" s="72"/>
      <c r="M8" s="72"/>
      <c r="N8" s="71"/>
      <c r="O8" s="12"/>
    </row>
    <row r="9" spans="1:15">
      <c r="A9" s="273" t="s">
        <v>1688</v>
      </c>
      <c r="B9" s="76"/>
      <c r="C9" s="76"/>
      <c r="D9" s="64" t="s">
        <v>2282</v>
      </c>
      <c r="E9" s="412"/>
      <c r="F9" s="74" t="s">
        <v>846</v>
      </c>
      <c r="G9" s="412"/>
      <c r="H9" s="78"/>
      <c r="I9" s="67"/>
      <c r="J9" s="93"/>
      <c r="K9" s="100"/>
      <c r="L9" s="70" t="s">
        <v>847</v>
      </c>
      <c r="M9" s="72"/>
      <c r="N9" s="233" t="s">
        <v>1688</v>
      </c>
      <c r="O9" s="12"/>
    </row>
    <row r="10" spans="1:15">
      <c r="A10" s="273" t="s">
        <v>1691</v>
      </c>
      <c r="B10" s="76"/>
      <c r="C10" s="288" t="s">
        <v>1792</v>
      </c>
      <c r="D10" s="70" t="s">
        <v>3007</v>
      </c>
      <c r="E10" s="311"/>
      <c r="F10" s="310" t="s">
        <v>848</v>
      </c>
      <c r="G10" s="311"/>
      <c r="H10" s="78"/>
      <c r="I10" s="234" t="s">
        <v>1792</v>
      </c>
      <c r="J10" s="286" t="s">
        <v>849</v>
      </c>
      <c r="K10" s="93"/>
      <c r="L10" s="12"/>
      <c r="M10" s="12"/>
      <c r="N10" s="233" t="s">
        <v>1691</v>
      </c>
      <c r="O10" s="12"/>
    </row>
    <row r="11" spans="1:15">
      <c r="A11" s="273"/>
      <c r="B11" s="288" t="s">
        <v>173</v>
      </c>
      <c r="C11" s="288" t="s">
        <v>850</v>
      </c>
      <c r="D11" s="64" t="s">
        <v>173</v>
      </c>
      <c r="E11" s="73"/>
      <c r="F11" s="413" t="s">
        <v>173</v>
      </c>
      <c r="G11" s="73"/>
      <c r="H11" s="78"/>
      <c r="I11" s="234" t="s">
        <v>573</v>
      </c>
      <c r="J11" s="286" t="s">
        <v>2146</v>
      </c>
      <c r="K11" s="93"/>
      <c r="L11" s="12"/>
      <c r="M11" s="12"/>
      <c r="N11" s="233"/>
      <c r="O11" s="12"/>
    </row>
    <row r="12" spans="1:15">
      <c r="A12" s="273"/>
      <c r="B12" s="288" t="s">
        <v>2147</v>
      </c>
      <c r="C12" s="288" t="s">
        <v>555</v>
      </c>
      <c r="D12" s="287" t="s">
        <v>1691</v>
      </c>
      <c r="E12" s="639" t="s">
        <v>1796</v>
      </c>
      <c r="F12" s="639" t="s">
        <v>1691</v>
      </c>
      <c r="G12" s="639" t="s">
        <v>1796</v>
      </c>
      <c r="H12" s="233" t="s">
        <v>305</v>
      </c>
      <c r="I12" s="234" t="s">
        <v>2293</v>
      </c>
      <c r="J12" s="286" t="s">
        <v>2148</v>
      </c>
      <c r="K12" s="93"/>
      <c r="L12" s="12"/>
      <c r="M12" s="12"/>
      <c r="N12" s="233"/>
      <c r="O12" s="12"/>
    </row>
    <row r="13" spans="1:15">
      <c r="A13" s="274"/>
      <c r="B13" s="414" t="s">
        <v>2952</v>
      </c>
      <c r="C13" s="414" t="s">
        <v>2953</v>
      </c>
      <c r="D13" s="652" t="s">
        <v>2954</v>
      </c>
      <c r="E13" s="651" t="s">
        <v>2955</v>
      </c>
      <c r="F13" s="651" t="s">
        <v>2303</v>
      </c>
      <c r="G13" s="651" t="s">
        <v>2304</v>
      </c>
      <c r="H13" s="236" t="s">
        <v>2305</v>
      </c>
      <c r="I13" s="235" t="s">
        <v>2306</v>
      </c>
      <c r="J13" s="324" t="s">
        <v>2307</v>
      </c>
      <c r="K13" s="310"/>
      <c r="L13" s="70"/>
      <c r="M13" s="70"/>
      <c r="N13" s="236"/>
      <c r="O13" s="12"/>
    </row>
    <row r="14" spans="1:15">
      <c r="A14" s="273">
        <v>1</v>
      </c>
      <c r="B14" s="414" t="s">
        <v>170</v>
      </c>
      <c r="C14" s="415"/>
      <c r="D14" s="416"/>
      <c r="E14" s="415"/>
      <c r="F14" s="416"/>
      <c r="G14" s="415"/>
      <c r="H14" s="417"/>
      <c r="I14" s="418"/>
      <c r="J14" s="419"/>
      <c r="K14" s="420"/>
      <c r="L14" s="421"/>
      <c r="M14" s="421"/>
      <c r="N14" s="233">
        <v>1</v>
      </c>
      <c r="O14" s="12"/>
    </row>
    <row r="15" spans="1:15">
      <c r="A15" s="273">
        <v>2</v>
      </c>
      <c r="B15" s="288" t="s">
        <v>2149</v>
      </c>
      <c r="C15" s="367"/>
      <c r="D15" s="73"/>
      <c r="E15" s="367"/>
      <c r="F15" s="73"/>
      <c r="G15" s="367"/>
      <c r="H15" s="313"/>
      <c r="I15" s="399">
        <f t="shared" ref="I15:I25" si="0">C15+E15-G15+H15</f>
        <v>0</v>
      </c>
      <c r="J15" s="93"/>
      <c r="K15" s="420"/>
      <c r="L15" s="421"/>
      <c r="M15" s="421"/>
      <c r="N15" s="233">
        <v>2</v>
      </c>
      <c r="O15" s="12"/>
    </row>
    <row r="16" spans="1:15">
      <c r="A16" s="273">
        <v>3</v>
      </c>
      <c r="B16" s="288" t="s">
        <v>2150</v>
      </c>
      <c r="C16" s="350"/>
      <c r="D16" s="73"/>
      <c r="E16" s="350"/>
      <c r="F16" s="73"/>
      <c r="G16" s="350"/>
      <c r="H16" s="422"/>
      <c r="I16" s="347">
        <f t="shared" si="0"/>
        <v>0</v>
      </c>
      <c r="J16" s="93"/>
      <c r="K16" s="420"/>
      <c r="L16" s="421"/>
      <c r="M16" s="421"/>
      <c r="N16" s="233">
        <v>3</v>
      </c>
      <c r="O16" s="12"/>
    </row>
    <row r="17" spans="1:15">
      <c r="A17" s="273">
        <v>4</v>
      </c>
      <c r="B17" s="288" t="s">
        <v>2151</v>
      </c>
      <c r="C17" s="350"/>
      <c r="D17" s="73"/>
      <c r="E17" s="350"/>
      <c r="F17" s="73"/>
      <c r="G17" s="350"/>
      <c r="H17" s="422"/>
      <c r="I17" s="347">
        <f t="shared" si="0"/>
        <v>0</v>
      </c>
      <c r="J17" s="93"/>
      <c r="K17" s="420"/>
      <c r="L17" s="421"/>
      <c r="M17" s="421"/>
      <c r="N17" s="233">
        <v>4</v>
      </c>
      <c r="O17" s="12"/>
    </row>
    <row r="18" spans="1:15">
      <c r="A18" s="273">
        <v>5</v>
      </c>
      <c r="B18" s="288" t="s">
        <v>2152</v>
      </c>
      <c r="C18" s="350">
        <v>16744470</v>
      </c>
      <c r="D18" s="73"/>
      <c r="E18" s="350"/>
      <c r="F18" s="73"/>
      <c r="G18" s="350">
        <v>2122178</v>
      </c>
      <c r="H18" s="422"/>
      <c r="I18" s="347">
        <f t="shared" si="0"/>
        <v>14622292</v>
      </c>
      <c r="J18" s="2854" t="s">
        <v>5190</v>
      </c>
      <c r="K18" s="420"/>
      <c r="L18" s="421"/>
      <c r="M18" s="421"/>
      <c r="N18" s="233">
        <v>5</v>
      </c>
      <c r="O18" s="12"/>
    </row>
    <row r="19" spans="1:15">
      <c r="A19" s="273">
        <v>6</v>
      </c>
      <c r="B19" s="76"/>
      <c r="C19" s="350"/>
      <c r="D19" s="73"/>
      <c r="E19" s="350"/>
      <c r="F19" s="73"/>
      <c r="G19" s="350"/>
      <c r="H19" s="422"/>
      <c r="I19" s="347">
        <f t="shared" si="0"/>
        <v>0</v>
      </c>
      <c r="J19" s="93"/>
      <c r="K19" s="420"/>
      <c r="L19" s="421"/>
      <c r="M19" s="421"/>
      <c r="N19" s="233">
        <v>6</v>
      </c>
      <c r="O19" s="12"/>
    </row>
    <row r="20" spans="1:15">
      <c r="A20" s="273">
        <v>7</v>
      </c>
      <c r="B20" s="76"/>
      <c r="C20" s="350"/>
      <c r="D20" s="73"/>
      <c r="E20" s="350"/>
      <c r="F20" s="73"/>
      <c r="G20" s="350"/>
      <c r="H20" s="422"/>
      <c r="I20" s="347">
        <f t="shared" si="0"/>
        <v>0</v>
      </c>
      <c r="J20" s="93"/>
      <c r="K20" s="420"/>
      <c r="L20" s="421"/>
      <c r="M20" s="421"/>
      <c r="N20" s="233">
        <v>7</v>
      </c>
      <c r="O20" s="12"/>
    </row>
    <row r="21" spans="1:15">
      <c r="A21" s="273">
        <v>8</v>
      </c>
      <c r="B21" s="423"/>
      <c r="C21" s="350"/>
      <c r="D21" s="312"/>
      <c r="E21" s="350"/>
      <c r="F21" s="312"/>
      <c r="G21" s="350"/>
      <c r="H21" s="422"/>
      <c r="I21" s="347">
        <f t="shared" si="0"/>
        <v>0</v>
      </c>
      <c r="J21" s="93"/>
      <c r="K21" s="420"/>
      <c r="L21" s="421"/>
      <c r="M21" s="421"/>
      <c r="N21" s="233">
        <v>8</v>
      </c>
      <c r="O21" s="12"/>
    </row>
    <row r="22" spans="1:15">
      <c r="A22" s="273">
        <v>9</v>
      </c>
      <c r="B22" s="423"/>
      <c r="C22" s="350"/>
      <c r="D22" s="312"/>
      <c r="E22" s="350"/>
      <c r="F22" s="312"/>
      <c r="G22" s="350"/>
      <c r="H22" s="422"/>
      <c r="I22" s="347">
        <f t="shared" si="0"/>
        <v>0</v>
      </c>
      <c r="J22" s="93"/>
      <c r="K22" s="420"/>
      <c r="L22" s="421"/>
      <c r="M22" s="421"/>
      <c r="N22" s="233">
        <v>9</v>
      </c>
      <c r="O22" s="12"/>
    </row>
    <row r="23" spans="1:15">
      <c r="A23" s="273">
        <v>10</v>
      </c>
      <c r="B23" s="423"/>
      <c r="C23" s="350"/>
      <c r="D23" s="312"/>
      <c r="E23" s="350"/>
      <c r="F23" s="312"/>
      <c r="G23" s="350"/>
      <c r="H23" s="422"/>
      <c r="I23" s="347">
        <f t="shared" si="0"/>
        <v>0</v>
      </c>
      <c r="J23" s="93"/>
      <c r="K23" s="420"/>
      <c r="L23" s="421"/>
      <c r="M23" s="421"/>
      <c r="N23" s="233">
        <v>10</v>
      </c>
      <c r="O23" s="12"/>
    </row>
    <row r="24" spans="1:15">
      <c r="A24" s="273">
        <v>11</v>
      </c>
      <c r="B24" s="76"/>
      <c r="C24" s="350"/>
      <c r="D24" s="73"/>
      <c r="E24" s="350"/>
      <c r="F24" s="73"/>
      <c r="G24" s="350"/>
      <c r="H24" s="422"/>
      <c r="I24" s="347">
        <f t="shared" si="0"/>
        <v>0</v>
      </c>
      <c r="J24" s="93"/>
      <c r="K24" s="420"/>
      <c r="L24" s="421"/>
      <c r="M24" s="421"/>
      <c r="N24" s="233">
        <v>11</v>
      </c>
      <c r="O24" s="12"/>
    </row>
    <row r="25" spans="1:15">
      <c r="A25" s="273">
        <v>12</v>
      </c>
      <c r="B25" s="657" t="s">
        <v>2153</v>
      </c>
      <c r="C25" s="245">
        <f>SUM(C15:C24)</f>
        <v>16744470</v>
      </c>
      <c r="D25" s="242"/>
      <c r="E25" s="245">
        <f>SUM(E15:E24)</f>
        <v>0</v>
      </c>
      <c r="F25" s="242"/>
      <c r="G25" s="245">
        <f>SUM(G15:G24)</f>
        <v>2122178</v>
      </c>
      <c r="H25" s="243">
        <f>SUM(H15:H24)</f>
        <v>0</v>
      </c>
      <c r="I25" s="424">
        <f t="shared" si="0"/>
        <v>14622292</v>
      </c>
      <c r="J25" s="425"/>
      <c r="K25" s="420"/>
      <c r="L25" s="12"/>
      <c r="M25" s="12"/>
      <c r="N25" s="233">
        <v>12</v>
      </c>
      <c r="O25" s="12"/>
    </row>
    <row r="26" spans="1:15">
      <c r="A26" s="273">
        <v>13</v>
      </c>
      <c r="B26" s="414" t="s">
        <v>445</v>
      </c>
      <c r="C26" s="426"/>
      <c r="D26" s="427"/>
      <c r="E26" s="426"/>
      <c r="F26" s="427"/>
      <c r="G26" s="426"/>
      <c r="H26" s="428"/>
      <c r="I26" s="429"/>
      <c r="J26" s="430"/>
      <c r="K26" s="93"/>
      <c r="L26" s="12"/>
      <c r="M26" s="12"/>
      <c r="N26" s="233">
        <v>13</v>
      </c>
      <c r="O26" s="12"/>
    </row>
    <row r="27" spans="1:15">
      <c r="A27" s="273">
        <v>14</v>
      </c>
      <c r="B27" s="288" t="s">
        <v>2149</v>
      </c>
      <c r="C27" s="350"/>
      <c r="D27" s="73"/>
      <c r="E27" s="350"/>
      <c r="F27" s="73"/>
      <c r="G27" s="350"/>
      <c r="H27" s="422"/>
      <c r="I27" s="347">
        <f t="shared" ref="I27:I37" si="1">C27+E27-G27+H27</f>
        <v>0</v>
      </c>
      <c r="J27" s="93"/>
      <c r="K27" s="420"/>
      <c r="L27" s="421"/>
      <c r="M27" s="421"/>
      <c r="N27" s="233">
        <v>14</v>
      </c>
      <c r="O27" s="12"/>
    </row>
    <row r="28" spans="1:15">
      <c r="A28" s="273">
        <v>15</v>
      </c>
      <c r="B28" s="288" t="s">
        <v>2150</v>
      </c>
      <c r="C28" s="350">
        <v>108171.912432499</v>
      </c>
      <c r="D28" s="73"/>
      <c r="E28" s="350"/>
      <c r="F28" s="73"/>
      <c r="G28" s="350">
        <v>8164.0960062342592</v>
      </c>
      <c r="H28" s="422"/>
      <c r="I28" s="347">
        <f t="shared" si="1"/>
        <v>100007.81642626473</v>
      </c>
      <c r="J28" s="2918" t="s">
        <v>5581</v>
      </c>
      <c r="K28" s="93"/>
      <c r="L28" s="12"/>
      <c r="M28" s="12"/>
      <c r="N28" s="233">
        <v>15</v>
      </c>
      <c r="O28" s="12"/>
    </row>
    <row r="29" spans="1:15">
      <c r="A29" s="273">
        <v>16</v>
      </c>
      <c r="B29" s="288" t="s">
        <v>2151</v>
      </c>
      <c r="C29" s="350"/>
      <c r="D29" s="73"/>
      <c r="E29" s="350"/>
      <c r="F29" s="73"/>
      <c r="G29" s="350"/>
      <c r="H29" s="422"/>
      <c r="I29" s="347">
        <f t="shared" si="1"/>
        <v>0</v>
      </c>
      <c r="J29" s="93"/>
      <c r="K29" s="93"/>
      <c r="L29" s="12"/>
      <c r="M29" s="12"/>
      <c r="N29" s="233">
        <v>16</v>
      </c>
      <c r="O29" s="12"/>
    </row>
    <row r="30" spans="1:15">
      <c r="A30" s="273">
        <v>17</v>
      </c>
      <c r="B30" s="288" t="s">
        <v>2152</v>
      </c>
      <c r="C30" s="350">
        <v>3669247</v>
      </c>
      <c r="D30" s="73"/>
      <c r="E30" s="350"/>
      <c r="F30" s="73"/>
      <c r="G30" s="350">
        <v>276930.26854539971</v>
      </c>
      <c r="H30" s="422"/>
      <c r="I30" s="347">
        <f t="shared" si="1"/>
        <v>3392316.7314546001</v>
      </c>
      <c r="J30" s="2918" t="s">
        <v>5581</v>
      </c>
      <c r="K30" s="93"/>
      <c r="L30" s="12"/>
      <c r="M30" s="12"/>
      <c r="N30" s="233">
        <v>17</v>
      </c>
      <c r="O30" s="12"/>
    </row>
    <row r="31" spans="1:15">
      <c r="A31" s="273">
        <v>18</v>
      </c>
      <c r="B31" s="423"/>
      <c r="C31" s="350"/>
      <c r="D31" s="312"/>
      <c r="E31" s="350"/>
      <c r="F31" s="312"/>
      <c r="G31" s="350"/>
      <c r="H31" s="422"/>
      <c r="I31" s="347">
        <f t="shared" si="1"/>
        <v>0</v>
      </c>
      <c r="J31" s="93"/>
      <c r="K31" s="93"/>
      <c r="L31" s="12"/>
      <c r="M31" s="12"/>
      <c r="N31" s="233">
        <v>18</v>
      </c>
      <c r="O31" s="12"/>
    </row>
    <row r="32" spans="1:15">
      <c r="A32" s="273">
        <v>19</v>
      </c>
      <c r="B32" s="76"/>
      <c r="C32" s="350"/>
      <c r="D32" s="312"/>
      <c r="E32" s="350"/>
      <c r="F32" s="312"/>
      <c r="G32" s="350"/>
      <c r="H32" s="422"/>
      <c r="I32" s="347">
        <f t="shared" si="1"/>
        <v>0</v>
      </c>
      <c r="J32" s="93"/>
      <c r="K32" s="93"/>
      <c r="L32" s="12"/>
      <c r="M32" s="12"/>
      <c r="N32" s="233">
        <v>19</v>
      </c>
      <c r="O32" s="12"/>
    </row>
    <row r="33" spans="1:15">
      <c r="A33" s="273">
        <v>20</v>
      </c>
      <c r="B33" s="76"/>
      <c r="C33" s="350"/>
      <c r="D33" s="312"/>
      <c r="E33" s="350"/>
      <c r="F33" s="312"/>
      <c r="G33" s="350"/>
      <c r="H33" s="308"/>
      <c r="I33" s="347">
        <f t="shared" si="1"/>
        <v>0</v>
      </c>
      <c r="J33" s="93"/>
      <c r="K33" s="93"/>
      <c r="L33" s="12"/>
      <c r="M33" s="12"/>
      <c r="N33" s="233">
        <v>20</v>
      </c>
      <c r="O33" s="12"/>
    </row>
    <row r="34" spans="1:15">
      <c r="A34" s="273">
        <v>21</v>
      </c>
      <c r="B34" s="423"/>
      <c r="C34" s="367"/>
      <c r="D34" s="312"/>
      <c r="E34" s="367"/>
      <c r="F34" s="312"/>
      <c r="G34" s="367"/>
      <c r="H34" s="313"/>
      <c r="I34" s="347">
        <f t="shared" si="1"/>
        <v>0</v>
      </c>
      <c r="J34" s="431"/>
      <c r="K34" s="420"/>
      <c r="L34" s="12"/>
      <c r="M34" s="12"/>
      <c r="N34" s="233">
        <v>21</v>
      </c>
      <c r="O34" s="12"/>
    </row>
    <row r="35" spans="1:15">
      <c r="A35" s="273" t="s">
        <v>588</v>
      </c>
      <c r="B35" s="423"/>
      <c r="C35" s="367"/>
      <c r="D35" s="312"/>
      <c r="E35" s="367"/>
      <c r="F35" s="312"/>
      <c r="G35" s="367"/>
      <c r="H35" s="313"/>
      <c r="I35" s="347">
        <f t="shared" si="1"/>
        <v>0</v>
      </c>
      <c r="J35" s="431"/>
      <c r="K35" s="420"/>
      <c r="L35" s="12"/>
      <c r="M35" s="12"/>
      <c r="N35" s="233" t="s">
        <v>588</v>
      </c>
      <c r="O35" s="12"/>
    </row>
    <row r="36" spans="1:15">
      <c r="A36" s="273">
        <v>23</v>
      </c>
      <c r="B36" s="76"/>
      <c r="C36" s="367"/>
      <c r="D36" s="73"/>
      <c r="E36" s="367"/>
      <c r="F36" s="73"/>
      <c r="G36" s="367"/>
      <c r="H36" s="432"/>
      <c r="I36" s="347">
        <f t="shared" si="1"/>
        <v>0</v>
      </c>
      <c r="J36" s="93"/>
      <c r="K36" s="93"/>
      <c r="L36" s="12"/>
      <c r="M36" s="12"/>
      <c r="N36" s="233">
        <v>23</v>
      </c>
      <c r="O36" s="12"/>
    </row>
    <row r="37" spans="1:15">
      <c r="A37" s="273">
        <v>24</v>
      </c>
      <c r="B37" s="657" t="s">
        <v>2153</v>
      </c>
      <c r="C37" s="245">
        <f>SUM(C27:C36)</f>
        <v>3777418.9124324992</v>
      </c>
      <c r="D37" s="242"/>
      <c r="E37" s="245">
        <f>SUM(E27:E36)</f>
        <v>0</v>
      </c>
      <c r="F37" s="242"/>
      <c r="G37" s="245">
        <f>SUM(G27:G36)</f>
        <v>285094.36455163395</v>
      </c>
      <c r="H37" s="243">
        <f>SUM(H27:H36)</f>
        <v>0</v>
      </c>
      <c r="I37" s="424">
        <f t="shared" si="1"/>
        <v>3492324.5478808652</v>
      </c>
      <c r="J37" s="425"/>
      <c r="K37" s="420"/>
      <c r="L37" s="12"/>
      <c r="M37" s="12"/>
      <c r="N37" s="233">
        <v>24</v>
      </c>
      <c r="O37" s="12"/>
    </row>
    <row r="38" spans="1:15">
      <c r="A38" s="273">
        <v>25</v>
      </c>
      <c r="B38" s="414" t="s">
        <v>2154</v>
      </c>
      <c r="C38" s="426"/>
      <c r="D38" s="427"/>
      <c r="E38" s="426"/>
      <c r="F38" s="427"/>
      <c r="G38" s="426"/>
      <c r="H38" s="428"/>
      <c r="I38" s="429"/>
      <c r="J38" s="430"/>
      <c r="K38" s="93"/>
      <c r="L38" s="12"/>
      <c r="M38" s="12"/>
      <c r="N38" s="233">
        <v>25</v>
      </c>
      <c r="O38" s="12"/>
    </row>
    <row r="39" spans="1:15">
      <c r="A39" s="273">
        <v>26</v>
      </c>
      <c r="B39" s="288" t="s">
        <v>2149</v>
      </c>
      <c r="C39" s="350"/>
      <c r="D39" s="73"/>
      <c r="E39" s="350"/>
      <c r="F39" s="73"/>
      <c r="G39" s="350"/>
      <c r="H39" s="422"/>
      <c r="I39" s="347">
        <f t="shared" ref="I39:I49" si="2">C39+E39-G39+H39</f>
        <v>0</v>
      </c>
      <c r="J39" s="93"/>
      <c r="K39" s="93"/>
      <c r="L39" s="12"/>
      <c r="M39" s="12"/>
      <c r="N39" s="233">
        <v>26</v>
      </c>
      <c r="O39" s="12"/>
    </row>
    <row r="40" spans="1:15">
      <c r="A40" s="273">
        <v>27</v>
      </c>
      <c r="B40" s="288" t="s">
        <v>2150</v>
      </c>
      <c r="C40" s="350"/>
      <c r="D40" s="73"/>
      <c r="E40" s="350"/>
      <c r="F40" s="73"/>
      <c r="G40" s="350"/>
      <c r="H40" s="422"/>
      <c r="I40" s="347">
        <f t="shared" si="2"/>
        <v>0</v>
      </c>
      <c r="J40" s="93"/>
      <c r="K40" s="93"/>
      <c r="L40" s="12"/>
      <c r="M40" s="12"/>
      <c r="N40" s="233">
        <v>27</v>
      </c>
      <c r="O40" s="12"/>
    </row>
    <row r="41" spans="1:15">
      <c r="A41" s="273">
        <v>28</v>
      </c>
      <c r="B41" s="288" t="s">
        <v>2151</v>
      </c>
      <c r="C41" s="350"/>
      <c r="D41" s="73"/>
      <c r="E41" s="350"/>
      <c r="F41" s="73"/>
      <c r="G41" s="350"/>
      <c r="H41" s="422"/>
      <c r="I41" s="347">
        <f t="shared" si="2"/>
        <v>0</v>
      </c>
      <c r="J41" s="93"/>
      <c r="K41" s="93"/>
      <c r="L41" s="12"/>
      <c r="M41" s="12"/>
      <c r="N41" s="233">
        <v>28</v>
      </c>
      <c r="O41" s="12"/>
    </row>
    <row r="42" spans="1:15">
      <c r="A42" s="273">
        <v>29</v>
      </c>
      <c r="B42" s="288" t="s">
        <v>2149</v>
      </c>
      <c r="C42" s="350"/>
      <c r="D42" s="73"/>
      <c r="E42" s="350"/>
      <c r="F42" s="73"/>
      <c r="G42" s="350"/>
      <c r="H42" s="422"/>
      <c r="I42" s="347">
        <f t="shared" si="2"/>
        <v>0</v>
      </c>
      <c r="J42" s="93"/>
      <c r="K42" s="93"/>
      <c r="L42" s="12"/>
      <c r="M42" s="12"/>
      <c r="N42" s="233">
        <v>29</v>
      </c>
      <c r="O42" s="12"/>
    </row>
    <row r="43" spans="1:15">
      <c r="A43" s="273">
        <v>30</v>
      </c>
      <c r="B43" s="76"/>
      <c r="C43" s="350"/>
      <c r="D43" s="73"/>
      <c r="E43" s="350"/>
      <c r="F43" s="73"/>
      <c r="G43" s="350"/>
      <c r="H43" s="422"/>
      <c r="I43" s="347">
        <f t="shared" si="2"/>
        <v>0</v>
      </c>
      <c r="J43" s="93"/>
      <c r="K43" s="93"/>
      <c r="L43" s="12"/>
      <c r="M43" s="12"/>
      <c r="N43" s="233">
        <v>30</v>
      </c>
      <c r="O43" s="12"/>
    </row>
    <row r="44" spans="1:15">
      <c r="A44" s="273">
        <v>31</v>
      </c>
      <c r="B44" s="76"/>
      <c r="C44" s="350"/>
      <c r="D44" s="73"/>
      <c r="E44" s="350"/>
      <c r="F44" s="73"/>
      <c r="G44" s="350"/>
      <c r="H44" s="422"/>
      <c r="I44" s="347">
        <f t="shared" si="2"/>
        <v>0</v>
      </c>
      <c r="J44" s="93"/>
      <c r="K44" s="93"/>
      <c r="L44" s="12"/>
      <c r="M44" s="12"/>
      <c r="N44" s="233">
        <v>31</v>
      </c>
      <c r="O44" s="12"/>
    </row>
    <row r="45" spans="1:15">
      <c r="A45" s="273">
        <v>32</v>
      </c>
      <c r="B45" s="76"/>
      <c r="C45" s="350"/>
      <c r="D45" s="73"/>
      <c r="E45" s="350"/>
      <c r="F45" s="73"/>
      <c r="G45" s="350"/>
      <c r="H45" s="422"/>
      <c r="I45" s="347">
        <f t="shared" si="2"/>
        <v>0</v>
      </c>
      <c r="J45" s="93"/>
      <c r="K45" s="93"/>
      <c r="L45" s="12"/>
      <c r="M45" s="12"/>
      <c r="N45" s="233">
        <v>32</v>
      </c>
      <c r="O45" s="12"/>
    </row>
    <row r="46" spans="1:15">
      <c r="A46" s="273">
        <v>33</v>
      </c>
      <c r="B46" s="76"/>
      <c r="C46" s="350"/>
      <c r="D46" s="73"/>
      <c r="E46" s="350"/>
      <c r="F46" s="73"/>
      <c r="G46" s="350"/>
      <c r="H46" s="422"/>
      <c r="I46" s="347">
        <f t="shared" si="2"/>
        <v>0</v>
      </c>
      <c r="J46" s="93"/>
      <c r="K46" s="93"/>
      <c r="L46" s="12"/>
      <c r="M46" s="12"/>
      <c r="N46" s="233">
        <v>33</v>
      </c>
      <c r="O46" s="12"/>
    </row>
    <row r="47" spans="1:15">
      <c r="A47" s="273">
        <v>34</v>
      </c>
      <c r="B47" s="76"/>
      <c r="C47" s="350"/>
      <c r="D47" s="73"/>
      <c r="E47" s="350"/>
      <c r="F47" s="73"/>
      <c r="G47" s="350"/>
      <c r="H47" s="422"/>
      <c r="I47" s="347">
        <f t="shared" si="2"/>
        <v>0</v>
      </c>
      <c r="J47" s="93"/>
      <c r="K47" s="93"/>
      <c r="L47" s="12"/>
      <c r="M47" s="12"/>
      <c r="N47" s="233">
        <v>34</v>
      </c>
      <c r="O47" s="12"/>
    </row>
    <row r="48" spans="1:15">
      <c r="A48" s="273">
        <v>35</v>
      </c>
      <c r="B48" s="76"/>
      <c r="C48" s="350"/>
      <c r="D48" s="73"/>
      <c r="E48" s="350"/>
      <c r="F48" s="73"/>
      <c r="G48" s="350"/>
      <c r="H48" s="422"/>
      <c r="I48" s="347">
        <f t="shared" si="2"/>
        <v>0</v>
      </c>
      <c r="J48" s="93"/>
      <c r="K48" s="93"/>
      <c r="L48" s="12"/>
      <c r="M48" s="12"/>
      <c r="N48" s="233">
        <v>35</v>
      </c>
      <c r="O48" s="12"/>
    </row>
    <row r="49" spans="1:15">
      <c r="A49" s="273">
        <v>36</v>
      </c>
      <c r="B49" s="657" t="s">
        <v>2153</v>
      </c>
      <c r="C49" s="245">
        <f>SUM(C39:C48)</f>
        <v>0</v>
      </c>
      <c r="D49" s="242"/>
      <c r="E49" s="245">
        <f>SUM(E39:E48)</f>
        <v>0</v>
      </c>
      <c r="F49" s="242"/>
      <c r="G49" s="245">
        <f>SUM(G39:G48)</f>
        <v>0</v>
      </c>
      <c r="H49" s="243">
        <f>SUM(H39:H48)</f>
        <v>0</v>
      </c>
      <c r="I49" s="424">
        <f t="shared" si="2"/>
        <v>0</v>
      </c>
      <c r="J49" s="425"/>
      <c r="K49" s="420"/>
      <c r="L49" s="12"/>
      <c r="M49" s="12"/>
      <c r="N49" s="233">
        <v>36</v>
      </c>
      <c r="O49" s="12"/>
    </row>
    <row r="50" spans="1:15">
      <c r="A50" s="273">
        <v>37</v>
      </c>
      <c r="B50" s="414" t="s">
        <v>2155</v>
      </c>
      <c r="C50" s="426"/>
      <c r="D50" s="427"/>
      <c r="E50" s="426"/>
      <c r="F50" s="427"/>
      <c r="G50" s="426"/>
      <c r="H50" s="428"/>
      <c r="I50" s="429"/>
      <c r="J50" s="430"/>
      <c r="K50" s="93"/>
      <c r="L50" s="12"/>
      <c r="M50" s="12"/>
      <c r="N50" s="233">
        <v>37</v>
      </c>
      <c r="O50" s="12"/>
    </row>
    <row r="51" spans="1:15">
      <c r="A51" s="273">
        <v>38</v>
      </c>
      <c r="B51" s="288" t="s">
        <v>2149</v>
      </c>
      <c r="C51" s="367"/>
      <c r="D51" s="73"/>
      <c r="E51" s="367"/>
      <c r="F51" s="73"/>
      <c r="G51" s="367"/>
      <c r="H51" s="432"/>
      <c r="I51" s="399">
        <f t="shared" ref="I51:I59" si="3">C51+E51-G51+H51</f>
        <v>0</v>
      </c>
      <c r="J51" s="93"/>
      <c r="K51" s="93"/>
      <c r="L51" s="12"/>
      <c r="M51" s="12"/>
      <c r="N51" s="233">
        <v>38</v>
      </c>
      <c r="O51" s="12"/>
    </row>
    <row r="52" spans="1:15">
      <c r="A52" s="273">
        <v>39</v>
      </c>
      <c r="B52" s="288" t="s">
        <v>2150</v>
      </c>
      <c r="C52" s="350"/>
      <c r="D52" s="73"/>
      <c r="E52" s="350"/>
      <c r="F52" s="73"/>
      <c r="G52" s="350"/>
      <c r="H52" s="422"/>
      <c r="I52" s="347">
        <f t="shared" si="3"/>
        <v>0</v>
      </c>
      <c r="J52" s="93"/>
      <c r="K52" s="93"/>
      <c r="L52" s="12"/>
      <c r="M52" s="12"/>
      <c r="N52" s="233">
        <v>39</v>
      </c>
      <c r="O52" s="12"/>
    </row>
    <row r="53" spans="1:15">
      <c r="A53" s="273">
        <v>40</v>
      </c>
      <c r="B53" s="288" t="s">
        <v>2151</v>
      </c>
      <c r="C53" s="350"/>
      <c r="D53" s="73"/>
      <c r="E53" s="350"/>
      <c r="F53" s="73"/>
      <c r="G53" s="350"/>
      <c r="H53" s="422"/>
      <c r="I53" s="347">
        <f t="shared" si="3"/>
        <v>0</v>
      </c>
      <c r="J53" s="93"/>
      <c r="K53" s="93"/>
      <c r="L53" s="12"/>
      <c r="M53" s="12"/>
      <c r="N53" s="233">
        <v>40</v>
      </c>
      <c r="O53" s="12"/>
    </row>
    <row r="54" spans="1:15">
      <c r="A54" s="273">
        <v>41</v>
      </c>
      <c r="B54" s="288" t="s">
        <v>2152</v>
      </c>
      <c r="C54" s="350"/>
      <c r="D54" s="73"/>
      <c r="E54" s="350"/>
      <c r="F54" s="73"/>
      <c r="G54" s="350"/>
      <c r="H54" s="422"/>
      <c r="I54" s="347">
        <f t="shared" si="3"/>
        <v>0</v>
      </c>
      <c r="J54" s="93"/>
      <c r="K54" s="93"/>
      <c r="L54" s="12"/>
      <c r="M54" s="12"/>
      <c r="N54" s="233">
        <v>41</v>
      </c>
      <c r="O54" s="12"/>
    </row>
    <row r="55" spans="1:15">
      <c r="A55" s="273">
        <v>42</v>
      </c>
      <c r="B55" s="76"/>
      <c r="C55" s="350"/>
      <c r="D55" s="73"/>
      <c r="E55" s="350"/>
      <c r="F55" s="73"/>
      <c r="G55" s="350"/>
      <c r="H55" s="422"/>
      <c r="I55" s="347">
        <f t="shared" si="3"/>
        <v>0</v>
      </c>
      <c r="J55" s="93"/>
      <c r="K55" s="93"/>
      <c r="L55" s="12"/>
      <c r="M55" s="12"/>
      <c r="N55" s="233">
        <v>42</v>
      </c>
      <c r="O55" s="12"/>
    </row>
    <row r="56" spans="1:15">
      <c r="A56" s="273">
        <v>43</v>
      </c>
      <c r="B56" s="76"/>
      <c r="C56" s="350"/>
      <c r="D56" s="73"/>
      <c r="E56" s="350"/>
      <c r="F56" s="73"/>
      <c r="G56" s="350"/>
      <c r="H56" s="422"/>
      <c r="I56" s="347">
        <f t="shared" si="3"/>
        <v>0</v>
      </c>
      <c r="J56" s="93"/>
      <c r="K56" s="93"/>
      <c r="L56" s="12"/>
      <c r="M56" s="12"/>
      <c r="N56" s="233">
        <v>43</v>
      </c>
      <c r="O56" s="12"/>
    </row>
    <row r="57" spans="1:15">
      <c r="A57" s="273">
        <v>44</v>
      </c>
      <c r="B57" s="76"/>
      <c r="C57" s="350"/>
      <c r="D57" s="73"/>
      <c r="E57" s="350"/>
      <c r="F57" s="73"/>
      <c r="G57" s="350"/>
      <c r="H57" s="422"/>
      <c r="I57" s="347">
        <f t="shared" si="3"/>
        <v>0</v>
      </c>
      <c r="J57" s="93"/>
      <c r="K57" s="93"/>
      <c r="L57" s="12"/>
      <c r="M57" s="12"/>
      <c r="N57" s="233">
        <v>44</v>
      </c>
      <c r="O57" s="12"/>
    </row>
    <row r="58" spans="1:15">
      <c r="A58" s="273">
        <v>45</v>
      </c>
      <c r="B58" s="76"/>
      <c r="C58" s="350"/>
      <c r="D58" s="73"/>
      <c r="E58" s="350"/>
      <c r="F58" s="73"/>
      <c r="G58" s="350"/>
      <c r="H58" s="422"/>
      <c r="I58" s="347">
        <f t="shared" si="3"/>
        <v>0</v>
      </c>
      <c r="J58" s="93"/>
      <c r="K58" s="93"/>
      <c r="L58" s="12"/>
      <c r="M58" s="12"/>
      <c r="N58" s="233">
        <v>45</v>
      </c>
      <c r="O58" s="12"/>
    </row>
    <row r="59" spans="1:15">
      <c r="A59" s="273">
        <v>46</v>
      </c>
      <c r="B59" s="76"/>
      <c r="C59" s="350"/>
      <c r="D59" s="73"/>
      <c r="E59" s="350"/>
      <c r="F59" s="73"/>
      <c r="G59" s="350"/>
      <c r="H59" s="422"/>
      <c r="I59" s="347">
        <f t="shared" si="3"/>
        <v>0</v>
      </c>
      <c r="J59" s="93"/>
      <c r="K59" s="93"/>
      <c r="L59" s="12"/>
      <c r="M59" s="12"/>
      <c r="N59" s="233">
        <v>46</v>
      </c>
      <c r="O59" s="12"/>
    </row>
    <row r="60" spans="1:15">
      <c r="A60" s="273">
        <v>47</v>
      </c>
      <c r="B60" s="657" t="s">
        <v>2153</v>
      </c>
      <c r="C60" s="245">
        <f>SUM(C51:C59)</f>
        <v>0</v>
      </c>
      <c r="D60" s="242"/>
      <c r="E60" s="245">
        <f>SUM(E51:E59)</f>
        <v>0</v>
      </c>
      <c r="F60" s="242"/>
      <c r="G60" s="245">
        <f>SUM(G51:G59)</f>
        <v>0</v>
      </c>
      <c r="H60" s="243">
        <f>SUM(H51:H59)</f>
        <v>0</v>
      </c>
      <c r="I60" s="244">
        <f>SUM(I51:I59)</f>
        <v>0</v>
      </c>
      <c r="J60" s="238"/>
      <c r="K60" s="93"/>
      <c r="L60" s="12"/>
      <c r="M60" s="12"/>
      <c r="N60" s="233">
        <v>47</v>
      </c>
      <c r="O60" s="12"/>
    </row>
    <row r="61" spans="1:15" ht="15.75" thickBot="1">
      <c r="A61" s="281">
        <v>48</v>
      </c>
      <c r="B61" s="658" t="s">
        <v>169</v>
      </c>
      <c r="C61" s="433">
        <f>C25+C37+C49+C60</f>
        <v>20521888.912432499</v>
      </c>
      <c r="D61" s="434"/>
      <c r="E61" s="433">
        <f>E25+E37+E49+E60</f>
        <v>0</v>
      </c>
      <c r="F61" s="434"/>
      <c r="G61" s="433">
        <f>G25+G37+G49+G60</f>
        <v>2407272.3645516341</v>
      </c>
      <c r="H61" s="323">
        <f>H25+H37+H49+H60</f>
        <v>0</v>
      </c>
      <c r="I61" s="435">
        <f>C61+E61-G61+H61</f>
        <v>18114616.547880866</v>
      </c>
      <c r="J61" s="321"/>
      <c r="K61" s="321"/>
      <c r="L61" s="108"/>
      <c r="M61" s="108"/>
      <c r="N61" s="253">
        <v>48</v>
      </c>
      <c r="O61" s="12"/>
    </row>
    <row r="62" spans="1:15">
      <c r="A62" s="12"/>
      <c r="B62" s="12"/>
      <c r="C62" s="12"/>
      <c r="D62" s="12"/>
      <c r="E62" s="12"/>
      <c r="F62" s="12"/>
      <c r="G62" s="12"/>
      <c r="H62" s="12"/>
      <c r="I62" s="12"/>
      <c r="J62" s="12"/>
      <c r="K62" s="12"/>
      <c r="L62" s="12"/>
      <c r="M62" s="12"/>
      <c r="N62" s="287"/>
      <c r="O62" s="12"/>
    </row>
    <row r="63" spans="1:15" ht="15.75">
      <c r="A63" s="110" t="s">
        <v>2156</v>
      </c>
      <c r="B63" s="64"/>
      <c r="C63" s="64"/>
      <c r="D63" s="12"/>
      <c r="E63" s="64"/>
      <c r="F63" s="64"/>
      <c r="G63" s="64"/>
      <c r="H63" s="64"/>
      <c r="I63" s="110" t="str">
        <f>A63</f>
        <v>FERC FORM NO.1 (ED.  12-89) NYPSC Modified-96</v>
      </c>
      <c r="J63" s="64"/>
      <c r="K63" s="12"/>
      <c r="L63" s="64"/>
      <c r="M63" s="64" t="s">
        <v>2157</v>
      </c>
      <c r="N63" s="64"/>
      <c r="O63" s="12"/>
    </row>
    <row r="64" spans="1:15">
      <c r="A64" s="64" t="s">
        <v>2158</v>
      </c>
      <c r="B64" s="64"/>
      <c r="C64" s="64"/>
      <c r="D64" s="64"/>
      <c r="E64" s="64"/>
      <c r="F64" s="64"/>
      <c r="G64" s="64"/>
      <c r="H64" s="64"/>
      <c r="I64" s="64" t="s">
        <v>2159</v>
      </c>
      <c r="J64" s="64"/>
      <c r="K64" s="64"/>
      <c r="L64" s="64"/>
      <c r="M64" s="64"/>
      <c r="N64" s="64"/>
      <c r="O64" s="12"/>
    </row>
    <row r="65" spans="1:15">
      <c r="A65" s="12"/>
      <c r="B65" s="12"/>
      <c r="C65" s="12"/>
      <c r="D65" s="12"/>
      <c r="E65" s="12"/>
      <c r="F65" s="12"/>
      <c r="G65" s="12"/>
      <c r="H65" s="12"/>
      <c r="I65" s="12"/>
      <c r="J65" s="12"/>
      <c r="K65" s="12"/>
      <c r="L65" s="12"/>
      <c r="M65" s="12"/>
      <c r="N65" s="12"/>
      <c r="O65" s="12"/>
    </row>
    <row r="66" spans="1:15">
      <c r="A66" s="12"/>
      <c r="B66" s="12"/>
      <c r="C66" s="12"/>
      <c r="D66" s="12"/>
      <c r="E66" s="12"/>
      <c r="F66" s="12"/>
      <c r="G66" s="12"/>
      <c r="H66" s="12"/>
      <c r="I66" s="12"/>
      <c r="J66" s="12"/>
      <c r="K66" s="12"/>
      <c r="L66" s="12"/>
      <c r="M66" s="12"/>
      <c r="N66" s="12"/>
      <c r="O66" s="12"/>
    </row>
    <row r="67" spans="1:15" ht="15.75">
      <c r="A67" s="66" t="s">
        <v>2160</v>
      </c>
      <c r="B67" s="64"/>
      <c r="C67" s="64"/>
      <c r="D67" s="64"/>
      <c r="E67" s="64"/>
      <c r="F67" s="64"/>
      <c r="G67" s="64"/>
      <c r="H67" s="64"/>
      <c r="I67" s="12"/>
      <c r="J67" s="12"/>
      <c r="K67" s="12"/>
      <c r="L67" s="12"/>
      <c r="M67" s="12"/>
      <c r="N67" s="12"/>
      <c r="O67" s="12"/>
    </row>
    <row r="68" spans="1:15">
      <c r="A68" s="12"/>
      <c r="B68" s="12"/>
      <c r="C68" s="12"/>
      <c r="D68" s="12"/>
      <c r="E68" s="12"/>
      <c r="F68" s="12"/>
      <c r="G68" s="12"/>
      <c r="H68" s="12"/>
      <c r="I68" s="12"/>
      <c r="J68" s="12"/>
      <c r="K68" s="12"/>
      <c r="L68" s="12"/>
      <c r="M68" s="12"/>
      <c r="N68" s="12"/>
      <c r="O68" s="12"/>
    </row>
    <row r="69" spans="1:15" ht="15.75" thickBot="1">
      <c r="A69" s="12"/>
      <c r="B69" s="12"/>
      <c r="C69" s="12"/>
      <c r="D69" s="12"/>
      <c r="E69" s="12"/>
      <c r="F69" s="12"/>
      <c r="G69" s="12"/>
      <c r="H69" s="12"/>
      <c r="I69" s="12"/>
      <c r="J69" s="12"/>
      <c r="K69" s="12"/>
      <c r="L69" s="12"/>
      <c r="M69" s="12"/>
      <c r="N69" s="12"/>
      <c r="O69" s="12"/>
    </row>
    <row r="70" spans="1:15">
      <c r="A70" s="24" t="s">
        <v>1759</v>
      </c>
      <c r="B70" s="61"/>
      <c r="C70" s="223"/>
      <c r="D70" s="61" t="s">
        <v>3222</v>
      </c>
      <c r="E70" s="61"/>
      <c r="F70" s="225" t="s">
        <v>1341</v>
      </c>
      <c r="G70" s="61"/>
      <c r="H70" s="410" t="s">
        <v>1762</v>
      </c>
      <c r="I70" s="24" t="s">
        <v>1759</v>
      </c>
      <c r="J70" s="223"/>
      <c r="K70" s="223" t="s">
        <v>1306</v>
      </c>
      <c r="L70" s="223" t="s">
        <v>1761</v>
      </c>
      <c r="M70" s="61" t="s">
        <v>1762</v>
      </c>
      <c r="N70" s="62"/>
      <c r="O70" s="12"/>
    </row>
    <row r="71" spans="1:15">
      <c r="A71" s="67" t="str">
        <f>'Data Sheet'!$C$25</f>
        <v xml:space="preserve">Niagara Mohawk Power Corporation </v>
      </c>
      <c r="B71" s="12"/>
      <c r="C71" s="76"/>
      <c r="D71" s="12" t="s">
        <v>1119</v>
      </c>
      <c r="E71" s="12"/>
      <c r="F71" s="93" t="s">
        <v>1044</v>
      </c>
      <c r="G71" s="12"/>
      <c r="H71" s="78"/>
      <c r="I71" s="67" t="str">
        <f>'Data Sheet'!$C$25</f>
        <v xml:space="preserve">Niagara Mohawk Power Corporation </v>
      </c>
      <c r="J71" s="76"/>
      <c r="K71" s="76" t="s">
        <v>1119</v>
      </c>
      <c r="L71" s="76" t="s">
        <v>1763</v>
      </c>
      <c r="M71" s="12"/>
      <c r="N71" s="68"/>
      <c r="O71" s="12"/>
    </row>
    <row r="72" spans="1:15">
      <c r="A72" s="69"/>
      <c r="B72" s="72"/>
      <c r="C72" s="76"/>
      <c r="D72" s="12" t="s">
        <v>1120</v>
      </c>
      <c r="E72" s="12"/>
      <c r="F72" s="685" t="str">
        <f>'Data Sheet'!$C$40</f>
        <v>May 9, 2016</v>
      </c>
      <c r="G72" s="692"/>
      <c r="H72" s="106" t="str">
        <f>'Data Sheet'!$C$38</f>
        <v>December 31, 2015</v>
      </c>
      <c r="I72" s="67"/>
      <c r="J72" s="76"/>
      <c r="K72" s="76" t="s">
        <v>1120</v>
      </c>
      <c r="L72" s="692" t="str">
        <f>'Data Sheet'!$C$40</f>
        <v>May 9, 2016</v>
      </c>
      <c r="M72" s="100" t="str">
        <f>'Data Sheet'!$C$38</f>
        <v>December 31, 2015</v>
      </c>
      <c r="N72" s="68"/>
      <c r="O72" s="12"/>
    </row>
    <row r="73" spans="1:15">
      <c r="A73" s="411" t="s">
        <v>1045</v>
      </c>
      <c r="B73" s="70"/>
      <c r="C73" s="227"/>
      <c r="D73" s="227"/>
      <c r="E73" s="227"/>
      <c r="F73" s="227"/>
      <c r="G73" s="227"/>
      <c r="H73" s="228"/>
      <c r="I73" s="411" t="s">
        <v>1046</v>
      </c>
      <c r="J73" s="227"/>
      <c r="K73" s="227"/>
      <c r="L73" s="227"/>
      <c r="M73" s="227"/>
      <c r="N73" s="228"/>
      <c r="O73" s="12"/>
    </row>
    <row r="74" spans="1:15">
      <c r="A74" s="67"/>
      <c r="B74" s="12" t="s">
        <v>1047</v>
      </c>
      <c r="C74" s="12"/>
      <c r="D74" s="12"/>
      <c r="E74" s="12"/>
      <c r="F74" s="12"/>
      <c r="G74" s="12"/>
      <c r="H74" s="68"/>
      <c r="I74" s="67"/>
      <c r="J74" s="12"/>
      <c r="K74" s="12"/>
      <c r="L74" s="12"/>
      <c r="M74" s="12"/>
      <c r="N74" s="68"/>
      <c r="O74" s="12"/>
    </row>
    <row r="75" spans="1:15">
      <c r="A75" s="67"/>
      <c r="B75" s="12" t="s">
        <v>844</v>
      </c>
      <c r="C75" s="12"/>
      <c r="D75" s="12"/>
      <c r="E75" s="12"/>
      <c r="F75" s="12"/>
      <c r="G75" s="12"/>
      <c r="H75" s="68"/>
      <c r="I75" s="67"/>
      <c r="J75" s="12"/>
      <c r="K75" s="12"/>
      <c r="L75" s="12"/>
      <c r="M75" s="12"/>
      <c r="N75" s="68"/>
      <c r="O75" s="12"/>
    </row>
    <row r="76" spans="1:15">
      <c r="A76" s="67"/>
      <c r="B76" s="12" t="s">
        <v>845</v>
      </c>
      <c r="C76" s="12"/>
      <c r="D76" s="12"/>
      <c r="E76" s="12"/>
      <c r="F76" s="12"/>
      <c r="G76" s="12"/>
      <c r="H76" s="68"/>
      <c r="I76" s="67"/>
      <c r="J76" s="12"/>
      <c r="K76" s="12"/>
      <c r="L76" s="12"/>
      <c r="M76" s="12"/>
      <c r="N76" s="68"/>
      <c r="O76" s="12"/>
    </row>
    <row r="77" spans="1:15">
      <c r="A77" s="69"/>
      <c r="B77" s="72"/>
      <c r="C77" s="72"/>
      <c r="D77" s="72"/>
      <c r="E77" s="72"/>
      <c r="F77" s="72"/>
      <c r="G77" s="72"/>
      <c r="H77" s="71"/>
      <c r="I77" s="69"/>
      <c r="J77" s="72"/>
      <c r="K77" s="72"/>
      <c r="L77" s="72"/>
      <c r="M77" s="72"/>
      <c r="N77" s="71"/>
      <c r="O77" s="12"/>
    </row>
    <row r="78" spans="1:15">
      <c r="A78" s="273" t="s">
        <v>1688</v>
      </c>
      <c r="B78" s="76"/>
      <c r="C78" s="76"/>
      <c r="D78" s="64" t="s">
        <v>2282</v>
      </c>
      <c r="E78" s="412"/>
      <c r="F78" s="74" t="s">
        <v>846</v>
      </c>
      <c r="G78" s="412"/>
      <c r="H78" s="78"/>
      <c r="I78" s="67"/>
      <c r="J78" s="93"/>
      <c r="K78" s="100"/>
      <c r="L78" s="70" t="s">
        <v>847</v>
      </c>
      <c r="M78" s="72"/>
      <c r="N78" s="233" t="s">
        <v>1688</v>
      </c>
      <c r="O78" s="12"/>
    </row>
    <row r="79" spans="1:15">
      <c r="A79" s="273" t="s">
        <v>1691</v>
      </c>
      <c r="B79" s="76"/>
      <c r="C79" s="288" t="s">
        <v>1792</v>
      </c>
      <c r="D79" s="70" t="s">
        <v>3007</v>
      </c>
      <c r="E79" s="311"/>
      <c r="F79" s="310" t="s">
        <v>848</v>
      </c>
      <c r="G79" s="311"/>
      <c r="H79" s="78"/>
      <c r="I79" s="234" t="s">
        <v>1792</v>
      </c>
      <c r="J79" s="286" t="s">
        <v>849</v>
      </c>
      <c r="K79" s="93"/>
      <c r="L79" s="12"/>
      <c r="M79" s="12"/>
      <c r="N79" s="233" t="s">
        <v>1691</v>
      </c>
      <c r="O79" s="12"/>
    </row>
    <row r="80" spans="1:15">
      <c r="A80" s="273"/>
      <c r="B80" s="288" t="s">
        <v>173</v>
      </c>
      <c r="C80" s="288" t="s">
        <v>850</v>
      </c>
      <c r="D80" s="64" t="s">
        <v>173</v>
      </c>
      <c r="E80" s="73"/>
      <c r="F80" s="413" t="s">
        <v>173</v>
      </c>
      <c r="G80" s="73"/>
      <c r="H80" s="78"/>
      <c r="I80" s="234" t="s">
        <v>573</v>
      </c>
      <c r="J80" s="286" t="s">
        <v>2146</v>
      </c>
      <c r="K80" s="93"/>
      <c r="L80" s="12"/>
      <c r="M80" s="12"/>
      <c r="N80" s="233"/>
      <c r="O80" s="12"/>
    </row>
    <row r="81" spans="1:15">
      <c r="A81" s="273"/>
      <c r="B81" s="288" t="s">
        <v>2147</v>
      </c>
      <c r="C81" s="288" t="s">
        <v>555</v>
      </c>
      <c r="D81" s="287" t="s">
        <v>1691</v>
      </c>
      <c r="E81" s="639" t="s">
        <v>1796</v>
      </c>
      <c r="F81" s="639" t="s">
        <v>1691</v>
      </c>
      <c r="G81" s="639" t="s">
        <v>1796</v>
      </c>
      <c r="H81" s="233" t="s">
        <v>305</v>
      </c>
      <c r="I81" s="234" t="s">
        <v>2293</v>
      </c>
      <c r="J81" s="286" t="s">
        <v>2148</v>
      </c>
      <c r="K81" s="93"/>
      <c r="L81" s="12"/>
      <c r="M81" s="12"/>
      <c r="N81" s="233"/>
      <c r="O81" s="12"/>
    </row>
    <row r="82" spans="1:15">
      <c r="A82" s="274"/>
      <c r="B82" s="414" t="s">
        <v>2952</v>
      </c>
      <c r="C82" s="414" t="s">
        <v>2953</v>
      </c>
      <c r="D82" s="652" t="s">
        <v>2954</v>
      </c>
      <c r="E82" s="651" t="s">
        <v>2955</v>
      </c>
      <c r="F82" s="651" t="s">
        <v>2303</v>
      </c>
      <c r="G82" s="651" t="s">
        <v>2304</v>
      </c>
      <c r="H82" s="236" t="s">
        <v>2305</v>
      </c>
      <c r="I82" s="235" t="s">
        <v>2306</v>
      </c>
      <c r="J82" s="324" t="s">
        <v>2307</v>
      </c>
      <c r="K82" s="310"/>
      <c r="L82" s="70"/>
      <c r="M82" s="70"/>
      <c r="N82" s="236"/>
      <c r="O82" s="12"/>
    </row>
    <row r="83" spans="1:15">
      <c r="A83" s="273">
        <v>1</v>
      </c>
      <c r="B83" s="414" t="s">
        <v>170</v>
      </c>
      <c r="C83" s="415"/>
      <c r="D83" s="416"/>
      <c r="E83" s="415"/>
      <c r="F83" s="416"/>
      <c r="G83" s="415"/>
      <c r="H83" s="417"/>
      <c r="I83" s="418"/>
      <c r="J83" s="419"/>
      <c r="K83" s="420"/>
      <c r="L83" s="421"/>
      <c r="M83" s="421"/>
      <c r="N83" s="233">
        <v>1</v>
      </c>
      <c r="O83" s="12"/>
    </row>
    <row r="84" spans="1:15">
      <c r="A84" s="273">
        <v>2</v>
      </c>
      <c r="B84" s="288" t="s">
        <v>2149</v>
      </c>
      <c r="C84" s="367"/>
      <c r="D84" s="73"/>
      <c r="E84" s="367"/>
      <c r="F84" s="73"/>
      <c r="G84" s="367"/>
      <c r="H84" s="313"/>
      <c r="I84" s="399">
        <f t="shared" ref="I84:I94" si="4">C84+E84-G84+H84</f>
        <v>0</v>
      </c>
      <c r="J84" s="93"/>
      <c r="K84" s="420"/>
      <c r="L84" s="421"/>
      <c r="M84" s="421"/>
      <c r="N84" s="233">
        <v>2</v>
      </c>
      <c r="O84" s="12"/>
    </row>
    <row r="85" spans="1:15">
      <c r="A85" s="273">
        <v>3</v>
      </c>
      <c r="B85" s="288" t="s">
        <v>2150</v>
      </c>
      <c r="C85" s="350"/>
      <c r="D85" s="73"/>
      <c r="E85" s="350"/>
      <c r="F85" s="73"/>
      <c r="G85" s="350"/>
      <c r="H85" s="422"/>
      <c r="I85" s="347">
        <f t="shared" si="4"/>
        <v>0</v>
      </c>
      <c r="J85" s="93"/>
      <c r="K85" s="420"/>
      <c r="L85" s="421"/>
      <c r="M85" s="421"/>
      <c r="N85" s="233">
        <v>3</v>
      </c>
      <c r="O85" s="12"/>
    </row>
    <row r="86" spans="1:15">
      <c r="A86" s="273">
        <v>4</v>
      </c>
      <c r="B86" s="288" t="s">
        <v>2151</v>
      </c>
      <c r="C86" s="350"/>
      <c r="D86" s="73"/>
      <c r="E86" s="350"/>
      <c r="F86" s="73"/>
      <c r="G86" s="350"/>
      <c r="H86" s="422"/>
      <c r="I86" s="347">
        <f t="shared" si="4"/>
        <v>0</v>
      </c>
      <c r="J86" s="93"/>
      <c r="K86" s="420"/>
      <c r="L86" s="421"/>
      <c r="M86" s="421"/>
      <c r="N86" s="233">
        <v>4</v>
      </c>
      <c r="O86" s="12"/>
    </row>
    <row r="87" spans="1:15">
      <c r="A87" s="273">
        <v>5</v>
      </c>
      <c r="B87" s="288" t="s">
        <v>2152</v>
      </c>
      <c r="C87" s="350"/>
      <c r="D87" s="73"/>
      <c r="E87" s="350"/>
      <c r="F87" s="73"/>
      <c r="G87" s="350"/>
      <c r="H87" s="422"/>
      <c r="I87" s="347">
        <f t="shared" si="4"/>
        <v>0</v>
      </c>
      <c r="J87" s="93"/>
      <c r="K87" s="420"/>
      <c r="L87" s="421"/>
      <c r="M87" s="421"/>
      <c r="N87" s="233">
        <v>5</v>
      </c>
      <c r="O87" s="12"/>
    </row>
    <row r="88" spans="1:15">
      <c r="A88" s="273">
        <v>6</v>
      </c>
      <c r="B88" s="76"/>
      <c r="C88" s="350"/>
      <c r="D88" s="73"/>
      <c r="E88" s="350"/>
      <c r="F88" s="73"/>
      <c r="G88" s="350"/>
      <c r="H88" s="422"/>
      <c r="I88" s="347">
        <f t="shared" si="4"/>
        <v>0</v>
      </c>
      <c r="J88" s="93"/>
      <c r="K88" s="420"/>
      <c r="L88" s="421"/>
      <c r="M88" s="421"/>
      <c r="N88" s="233">
        <v>6</v>
      </c>
      <c r="O88" s="12"/>
    </row>
    <row r="89" spans="1:15">
      <c r="A89" s="273">
        <v>7</v>
      </c>
      <c r="B89" s="76"/>
      <c r="C89" s="350"/>
      <c r="D89" s="73"/>
      <c r="E89" s="350"/>
      <c r="F89" s="73"/>
      <c r="G89" s="350"/>
      <c r="H89" s="422"/>
      <c r="I89" s="347">
        <f t="shared" si="4"/>
        <v>0</v>
      </c>
      <c r="J89" s="93"/>
      <c r="K89" s="420"/>
      <c r="L89" s="421"/>
      <c r="M89" s="421"/>
      <c r="N89" s="233">
        <v>7</v>
      </c>
      <c r="O89" s="12"/>
    </row>
    <row r="90" spans="1:15">
      <c r="A90" s="273">
        <v>8</v>
      </c>
      <c r="B90" s="423"/>
      <c r="C90" s="350"/>
      <c r="D90" s="312"/>
      <c r="E90" s="350"/>
      <c r="F90" s="312"/>
      <c r="G90" s="350"/>
      <c r="H90" s="422"/>
      <c r="I90" s="347">
        <f t="shared" si="4"/>
        <v>0</v>
      </c>
      <c r="J90" s="93"/>
      <c r="K90" s="420"/>
      <c r="L90" s="421"/>
      <c r="M90" s="421"/>
      <c r="N90" s="233">
        <v>8</v>
      </c>
      <c r="O90" s="12"/>
    </row>
    <row r="91" spans="1:15">
      <c r="A91" s="273">
        <v>9</v>
      </c>
      <c r="B91" s="423"/>
      <c r="C91" s="350"/>
      <c r="D91" s="312"/>
      <c r="E91" s="350"/>
      <c r="F91" s="312"/>
      <c r="G91" s="350"/>
      <c r="H91" s="422"/>
      <c r="I91" s="347">
        <f t="shared" si="4"/>
        <v>0</v>
      </c>
      <c r="J91" s="93"/>
      <c r="K91" s="420"/>
      <c r="L91" s="421"/>
      <c r="M91" s="421"/>
      <c r="N91" s="233">
        <v>9</v>
      </c>
      <c r="O91" s="12"/>
    </row>
    <row r="92" spans="1:15">
      <c r="A92" s="273">
        <v>10</v>
      </c>
      <c r="B92" s="423"/>
      <c r="C92" s="350"/>
      <c r="D92" s="312"/>
      <c r="E92" s="350"/>
      <c r="F92" s="312"/>
      <c r="G92" s="350"/>
      <c r="H92" s="422"/>
      <c r="I92" s="347">
        <f t="shared" si="4"/>
        <v>0</v>
      </c>
      <c r="J92" s="93"/>
      <c r="K92" s="420"/>
      <c r="L92" s="421"/>
      <c r="M92" s="421"/>
      <c r="N92" s="233">
        <v>10</v>
      </c>
      <c r="O92" s="12"/>
    </row>
    <row r="93" spans="1:15">
      <c r="A93" s="273">
        <v>11</v>
      </c>
      <c r="B93" s="76"/>
      <c r="C93" s="350"/>
      <c r="D93" s="73"/>
      <c r="E93" s="350"/>
      <c r="F93" s="73"/>
      <c r="G93" s="350"/>
      <c r="H93" s="422"/>
      <c r="I93" s="347">
        <f t="shared" si="4"/>
        <v>0</v>
      </c>
      <c r="J93" s="93"/>
      <c r="K93" s="420"/>
      <c r="L93" s="421"/>
      <c r="M93" s="421"/>
      <c r="N93" s="233">
        <v>11</v>
      </c>
      <c r="O93" s="12"/>
    </row>
    <row r="94" spans="1:15">
      <c r="A94" s="273">
        <v>12</v>
      </c>
      <c r="B94" s="657" t="s">
        <v>2153</v>
      </c>
      <c r="C94" s="245">
        <f>SUM(C84:C93)</f>
        <v>0</v>
      </c>
      <c r="D94" s="242"/>
      <c r="E94" s="245">
        <f>SUM(E84:E93)</f>
        <v>0</v>
      </c>
      <c r="F94" s="242"/>
      <c r="G94" s="245">
        <f>SUM(G84:G93)</f>
        <v>0</v>
      </c>
      <c r="H94" s="243">
        <f>SUM(H84:H93)</f>
        <v>0</v>
      </c>
      <c r="I94" s="424">
        <f t="shared" si="4"/>
        <v>0</v>
      </c>
      <c r="J94" s="425"/>
      <c r="K94" s="420"/>
      <c r="L94" s="12"/>
      <c r="M94" s="12"/>
      <c r="N94" s="233">
        <v>12</v>
      </c>
      <c r="O94" s="12"/>
    </row>
    <row r="95" spans="1:15">
      <c r="A95" s="273">
        <v>13</v>
      </c>
      <c r="B95" s="414" t="s">
        <v>171</v>
      </c>
      <c r="C95" s="426"/>
      <c r="D95" s="427"/>
      <c r="E95" s="426"/>
      <c r="F95" s="427"/>
      <c r="G95" s="426"/>
      <c r="H95" s="428"/>
      <c r="I95" s="429"/>
      <c r="J95" s="430"/>
      <c r="K95" s="93"/>
      <c r="L95" s="12"/>
      <c r="M95" s="12"/>
      <c r="N95" s="233">
        <v>13</v>
      </c>
      <c r="O95" s="12"/>
    </row>
    <row r="96" spans="1:15">
      <c r="A96" s="273">
        <v>14</v>
      </c>
      <c r="B96" s="288" t="s">
        <v>2149</v>
      </c>
      <c r="C96" s="350"/>
      <c r="D96" s="73"/>
      <c r="E96" s="350"/>
      <c r="F96" s="73"/>
      <c r="G96" s="350"/>
      <c r="H96" s="422"/>
      <c r="I96" s="347">
        <f t="shared" ref="I96:I106" si="5">C96+E96-G96+H96</f>
        <v>0</v>
      </c>
      <c r="J96" s="93"/>
      <c r="K96" s="420"/>
      <c r="L96" s="421"/>
      <c r="M96" s="421"/>
      <c r="N96" s="233">
        <v>14</v>
      </c>
      <c r="O96" s="12"/>
    </row>
    <row r="97" spans="1:15">
      <c r="A97" s="273">
        <v>15</v>
      </c>
      <c r="B97" s="288" t="s">
        <v>2150</v>
      </c>
      <c r="C97" s="350"/>
      <c r="D97" s="73"/>
      <c r="E97" s="350"/>
      <c r="F97" s="73"/>
      <c r="G97" s="350"/>
      <c r="H97" s="422"/>
      <c r="I97" s="347">
        <f t="shared" si="5"/>
        <v>0</v>
      </c>
      <c r="J97" s="93"/>
      <c r="K97" s="93"/>
      <c r="L97" s="12"/>
      <c r="M97" s="12"/>
      <c r="N97" s="233">
        <v>15</v>
      </c>
      <c r="O97" s="12"/>
    </row>
    <row r="98" spans="1:15">
      <c r="A98" s="273">
        <v>16</v>
      </c>
      <c r="B98" s="288" t="s">
        <v>2151</v>
      </c>
      <c r="C98" s="350"/>
      <c r="D98" s="73"/>
      <c r="E98" s="350"/>
      <c r="F98" s="73"/>
      <c r="G98" s="350"/>
      <c r="H98" s="422"/>
      <c r="I98" s="347">
        <f t="shared" si="5"/>
        <v>0</v>
      </c>
      <c r="J98" s="93"/>
      <c r="K98" s="93"/>
      <c r="L98" s="12"/>
      <c r="M98" s="12"/>
      <c r="N98" s="233">
        <v>16</v>
      </c>
      <c r="O98" s="12"/>
    </row>
    <row r="99" spans="1:15">
      <c r="A99" s="273">
        <v>17</v>
      </c>
      <c r="B99" s="288" t="s">
        <v>2152</v>
      </c>
      <c r="C99" s="350"/>
      <c r="D99" s="73"/>
      <c r="E99" s="350"/>
      <c r="F99" s="73"/>
      <c r="G99" s="350"/>
      <c r="H99" s="422"/>
      <c r="I99" s="347">
        <f t="shared" si="5"/>
        <v>0</v>
      </c>
      <c r="J99" s="93"/>
      <c r="K99" s="93"/>
      <c r="L99" s="12"/>
      <c r="M99" s="12"/>
      <c r="N99" s="233">
        <v>17</v>
      </c>
      <c r="O99" s="12"/>
    </row>
    <row r="100" spans="1:15">
      <c r="A100" s="273">
        <v>18</v>
      </c>
      <c r="B100" s="423"/>
      <c r="C100" s="350"/>
      <c r="D100" s="312"/>
      <c r="E100" s="350"/>
      <c r="F100" s="312"/>
      <c r="G100" s="350"/>
      <c r="H100" s="422"/>
      <c r="I100" s="347">
        <f t="shared" si="5"/>
        <v>0</v>
      </c>
      <c r="J100" s="93"/>
      <c r="K100" s="93"/>
      <c r="L100" s="12"/>
      <c r="M100" s="12"/>
      <c r="N100" s="233">
        <v>18</v>
      </c>
      <c r="O100" s="12"/>
    </row>
    <row r="101" spans="1:15">
      <c r="A101" s="273">
        <v>19</v>
      </c>
      <c r="B101" s="76"/>
      <c r="C101" s="350"/>
      <c r="D101" s="312"/>
      <c r="E101" s="350"/>
      <c r="F101" s="312"/>
      <c r="G101" s="350"/>
      <c r="H101" s="422"/>
      <c r="I101" s="347">
        <f t="shared" si="5"/>
        <v>0</v>
      </c>
      <c r="J101" s="93"/>
      <c r="K101" s="93"/>
      <c r="L101" s="12"/>
      <c r="M101" s="12"/>
      <c r="N101" s="233">
        <v>19</v>
      </c>
      <c r="O101" s="12"/>
    </row>
    <row r="102" spans="1:15">
      <c r="A102" s="273">
        <v>20</v>
      </c>
      <c r="B102" s="76"/>
      <c r="C102" s="350"/>
      <c r="D102" s="312"/>
      <c r="E102" s="350"/>
      <c r="F102" s="312"/>
      <c r="G102" s="350"/>
      <c r="H102" s="308"/>
      <c r="I102" s="347">
        <f t="shared" si="5"/>
        <v>0</v>
      </c>
      <c r="J102" s="93"/>
      <c r="K102" s="93"/>
      <c r="L102" s="12"/>
      <c r="M102" s="12"/>
      <c r="N102" s="233">
        <v>20</v>
      </c>
      <c r="O102" s="12"/>
    </row>
    <row r="103" spans="1:15">
      <c r="A103" s="273">
        <v>21</v>
      </c>
      <c r="B103" s="423"/>
      <c r="C103" s="367"/>
      <c r="D103" s="312"/>
      <c r="E103" s="367"/>
      <c r="F103" s="312"/>
      <c r="G103" s="367"/>
      <c r="H103" s="313"/>
      <c r="I103" s="347">
        <f t="shared" si="5"/>
        <v>0</v>
      </c>
      <c r="J103" s="431"/>
      <c r="K103" s="420"/>
      <c r="L103" s="12"/>
      <c r="M103" s="12"/>
      <c r="N103" s="233">
        <v>21</v>
      </c>
      <c r="O103" s="12"/>
    </row>
    <row r="104" spans="1:15">
      <c r="A104" s="273" t="s">
        <v>588</v>
      </c>
      <c r="B104" s="423"/>
      <c r="C104" s="367"/>
      <c r="D104" s="312"/>
      <c r="E104" s="367"/>
      <c r="F104" s="312"/>
      <c r="G104" s="367"/>
      <c r="H104" s="313"/>
      <c r="I104" s="347">
        <f t="shared" si="5"/>
        <v>0</v>
      </c>
      <c r="J104" s="431"/>
      <c r="K104" s="420"/>
      <c r="L104" s="12"/>
      <c r="M104" s="12"/>
      <c r="N104" s="233" t="s">
        <v>588</v>
      </c>
      <c r="O104" s="12"/>
    </row>
    <row r="105" spans="1:15">
      <c r="A105" s="273">
        <v>23</v>
      </c>
      <c r="B105" s="76"/>
      <c r="C105" s="367"/>
      <c r="D105" s="73"/>
      <c r="E105" s="367"/>
      <c r="F105" s="73"/>
      <c r="G105" s="367"/>
      <c r="H105" s="432"/>
      <c r="I105" s="347">
        <f t="shared" si="5"/>
        <v>0</v>
      </c>
      <c r="J105" s="93"/>
      <c r="K105" s="93"/>
      <c r="L105" s="12"/>
      <c r="M105" s="12"/>
      <c r="N105" s="233">
        <v>23</v>
      </c>
      <c r="O105" s="12"/>
    </row>
    <row r="106" spans="1:15">
      <c r="A106" s="273">
        <v>24</v>
      </c>
      <c r="B106" s="657" t="s">
        <v>2153</v>
      </c>
      <c r="C106" s="245">
        <f>SUM(C96:C105)</f>
        <v>0</v>
      </c>
      <c r="D106" s="242"/>
      <c r="E106" s="245">
        <f>SUM(E96:E105)</f>
        <v>0</v>
      </c>
      <c r="F106" s="242"/>
      <c r="G106" s="245">
        <f>SUM(G96:G105)</f>
        <v>0</v>
      </c>
      <c r="H106" s="243">
        <f>SUM(H96:H105)</f>
        <v>0</v>
      </c>
      <c r="I106" s="424">
        <f t="shared" si="5"/>
        <v>0</v>
      </c>
      <c r="J106" s="425"/>
      <c r="K106" s="420"/>
      <c r="L106" s="12"/>
      <c r="M106" s="12"/>
      <c r="N106" s="233">
        <v>24</v>
      </c>
      <c r="O106" s="12"/>
    </row>
    <row r="107" spans="1:15">
      <c r="A107" s="273">
        <v>25</v>
      </c>
      <c r="B107" s="414" t="s">
        <v>2154</v>
      </c>
      <c r="C107" s="426"/>
      <c r="D107" s="427"/>
      <c r="E107" s="426"/>
      <c r="F107" s="427"/>
      <c r="G107" s="426"/>
      <c r="H107" s="428"/>
      <c r="I107" s="429"/>
      <c r="J107" s="430"/>
      <c r="K107" s="93"/>
      <c r="L107" s="12"/>
      <c r="M107" s="12"/>
      <c r="N107" s="233">
        <v>25</v>
      </c>
      <c r="O107" s="12"/>
    </row>
    <row r="108" spans="1:15">
      <c r="A108" s="273">
        <v>26</v>
      </c>
      <c r="B108" s="288" t="s">
        <v>2149</v>
      </c>
      <c r="C108" s="350"/>
      <c r="D108" s="73"/>
      <c r="E108" s="350"/>
      <c r="F108" s="73"/>
      <c r="G108" s="350"/>
      <c r="H108" s="422"/>
      <c r="I108" s="347">
        <f t="shared" ref="I108:I118" si="6">C108+E108-G108+H108</f>
        <v>0</v>
      </c>
      <c r="J108" s="93"/>
      <c r="K108" s="93"/>
      <c r="L108" s="12"/>
      <c r="M108" s="12"/>
      <c r="N108" s="233">
        <v>26</v>
      </c>
      <c r="O108" s="12"/>
    </row>
    <row r="109" spans="1:15">
      <c r="A109" s="273">
        <v>27</v>
      </c>
      <c r="B109" s="288" t="s">
        <v>2150</v>
      </c>
      <c r="C109" s="350"/>
      <c r="D109" s="73"/>
      <c r="E109" s="350"/>
      <c r="F109" s="73"/>
      <c r="G109" s="350"/>
      <c r="H109" s="422"/>
      <c r="I109" s="347">
        <f t="shared" si="6"/>
        <v>0</v>
      </c>
      <c r="J109" s="93"/>
      <c r="K109" s="93"/>
      <c r="L109" s="12"/>
      <c r="M109" s="12"/>
      <c r="N109" s="233">
        <v>27</v>
      </c>
      <c r="O109" s="12"/>
    </row>
    <row r="110" spans="1:15">
      <c r="A110" s="273">
        <v>28</v>
      </c>
      <c r="B110" s="288" t="s">
        <v>2151</v>
      </c>
      <c r="C110" s="350"/>
      <c r="D110" s="73"/>
      <c r="E110" s="350"/>
      <c r="F110" s="73"/>
      <c r="G110" s="350"/>
      <c r="H110" s="422"/>
      <c r="I110" s="347">
        <f t="shared" si="6"/>
        <v>0</v>
      </c>
      <c r="J110" s="93"/>
      <c r="K110" s="93"/>
      <c r="L110" s="12"/>
      <c r="M110" s="12"/>
      <c r="N110" s="233">
        <v>28</v>
      </c>
      <c r="O110" s="12"/>
    </row>
    <row r="111" spans="1:15">
      <c r="A111" s="273">
        <v>29</v>
      </c>
      <c r="B111" s="288" t="s">
        <v>2149</v>
      </c>
      <c r="C111" s="350"/>
      <c r="D111" s="73"/>
      <c r="E111" s="350"/>
      <c r="F111" s="73"/>
      <c r="G111" s="350"/>
      <c r="H111" s="422"/>
      <c r="I111" s="347">
        <f t="shared" si="6"/>
        <v>0</v>
      </c>
      <c r="J111" s="93"/>
      <c r="K111" s="93"/>
      <c r="L111" s="12"/>
      <c r="M111" s="12"/>
      <c r="N111" s="233">
        <v>29</v>
      </c>
      <c r="O111" s="12"/>
    </row>
    <row r="112" spans="1:15">
      <c r="A112" s="273">
        <v>30</v>
      </c>
      <c r="B112" s="76"/>
      <c r="C112" s="350"/>
      <c r="D112" s="73"/>
      <c r="E112" s="350"/>
      <c r="F112" s="73"/>
      <c r="G112" s="350"/>
      <c r="H112" s="422"/>
      <c r="I112" s="347">
        <f t="shared" si="6"/>
        <v>0</v>
      </c>
      <c r="J112" s="93"/>
      <c r="K112" s="93"/>
      <c r="L112" s="12"/>
      <c r="M112" s="12"/>
      <c r="N112" s="233">
        <v>30</v>
      </c>
      <c r="O112" s="12"/>
    </row>
    <row r="113" spans="1:15">
      <c r="A113" s="273">
        <v>31</v>
      </c>
      <c r="B113" s="76"/>
      <c r="C113" s="350"/>
      <c r="D113" s="73"/>
      <c r="E113" s="350"/>
      <c r="F113" s="73"/>
      <c r="G113" s="350"/>
      <c r="H113" s="422"/>
      <c r="I113" s="347">
        <f t="shared" si="6"/>
        <v>0</v>
      </c>
      <c r="J113" s="93"/>
      <c r="K113" s="93"/>
      <c r="L113" s="12"/>
      <c r="M113" s="12"/>
      <c r="N113" s="233">
        <v>31</v>
      </c>
      <c r="O113" s="12"/>
    </row>
    <row r="114" spans="1:15">
      <c r="A114" s="273">
        <v>32</v>
      </c>
      <c r="B114" s="76"/>
      <c r="C114" s="350"/>
      <c r="D114" s="73"/>
      <c r="E114" s="350"/>
      <c r="F114" s="73"/>
      <c r="G114" s="350"/>
      <c r="H114" s="422"/>
      <c r="I114" s="347">
        <f t="shared" si="6"/>
        <v>0</v>
      </c>
      <c r="J114" s="93"/>
      <c r="K114" s="93"/>
      <c r="L114" s="12"/>
      <c r="M114" s="12"/>
      <c r="N114" s="233">
        <v>32</v>
      </c>
      <c r="O114" s="12"/>
    </row>
    <row r="115" spans="1:15">
      <c r="A115" s="273">
        <v>33</v>
      </c>
      <c r="B115" s="76"/>
      <c r="C115" s="350"/>
      <c r="D115" s="73"/>
      <c r="E115" s="350"/>
      <c r="F115" s="73"/>
      <c r="G115" s="350"/>
      <c r="H115" s="422"/>
      <c r="I115" s="347">
        <f t="shared" si="6"/>
        <v>0</v>
      </c>
      <c r="J115" s="93"/>
      <c r="K115" s="93"/>
      <c r="L115" s="12"/>
      <c r="M115" s="12"/>
      <c r="N115" s="233">
        <v>33</v>
      </c>
      <c r="O115" s="12"/>
    </row>
    <row r="116" spans="1:15">
      <c r="A116" s="273">
        <v>34</v>
      </c>
      <c r="B116" s="76"/>
      <c r="C116" s="350"/>
      <c r="D116" s="73"/>
      <c r="E116" s="350"/>
      <c r="F116" s="73"/>
      <c r="G116" s="350"/>
      <c r="H116" s="422"/>
      <c r="I116" s="347">
        <f t="shared" si="6"/>
        <v>0</v>
      </c>
      <c r="J116" s="93"/>
      <c r="K116" s="93"/>
      <c r="L116" s="12"/>
      <c r="M116" s="12"/>
      <c r="N116" s="233">
        <v>34</v>
      </c>
      <c r="O116" s="12"/>
    </row>
    <row r="117" spans="1:15">
      <c r="A117" s="273">
        <v>35</v>
      </c>
      <c r="B117" s="76"/>
      <c r="C117" s="350"/>
      <c r="D117" s="73"/>
      <c r="E117" s="350"/>
      <c r="F117" s="73"/>
      <c r="G117" s="350"/>
      <c r="H117" s="422"/>
      <c r="I117" s="347">
        <f t="shared" si="6"/>
        <v>0</v>
      </c>
      <c r="J117" s="93"/>
      <c r="K117" s="93"/>
      <c r="L117" s="12"/>
      <c r="M117" s="12"/>
      <c r="N117" s="233">
        <v>35</v>
      </c>
      <c r="O117" s="12"/>
    </row>
    <row r="118" spans="1:15">
      <c r="A118" s="273">
        <v>36</v>
      </c>
      <c r="B118" s="657" t="s">
        <v>2153</v>
      </c>
      <c r="C118" s="245">
        <f>SUM(C108:C117)</f>
        <v>0</v>
      </c>
      <c r="D118" s="242"/>
      <c r="E118" s="245">
        <f>SUM(E108:E117)</f>
        <v>0</v>
      </c>
      <c r="F118" s="242"/>
      <c r="G118" s="245">
        <f>SUM(G108:G117)</f>
        <v>0</v>
      </c>
      <c r="H118" s="243">
        <f>SUM(H108:H117)</f>
        <v>0</v>
      </c>
      <c r="I118" s="424">
        <f t="shared" si="6"/>
        <v>0</v>
      </c>
      <c r="J118" s="425"/>
      <c r="K118" s="420"/>
      <c r="L118" s="12"/>
      <c r="M118" s="12"/>
      <c r="N118" s="233">
        <v>36</v>
      </c>
      <c r="O118" s="12"/>
    </row>
    <row r="119" spans="1:15">
      <c r="A119" s="273">
        <v>37</v>
      </c>
      <c r="B119" s="414" t="s">
        <v>2155</v>
      </c>
      <c r="C119" s="426"/>
      <c r="D119" s="427"/>
      <c r="E119" s="426"/>
      <c r="F119" s="427"/>
      <c r="G119" s="426"/>
      <c r="H119" s="428"/>
      <c r="I119" s="429"/>
      <c r="J119" s="430"/>
      <c r="K119" s="93"/>
      <c r="L119" s="12"/>
      <c r="M119" s="12"/>
      <c r="N119" s="233">
        <v>37</v>
      </c>
      <c r="O119" s="12"/>
    </row>
    <row r="120" spans="1:15">
      <c r="A120" s="273">
        <v>38</v>
      </c>
      <c r="B120" s="288" t="s">
        <v>2149</v>
      </c>
      <c r="C120" s="367"/>
      <c r="D120" s="73"/>
      <c r="E120" s="367"/>
      <c r="F120" s="73"/>
      <c r="G120" s="367"/>
      <c r="H120" s="432"/>
      <c r="I120" s="399">
        <f t="shared" ref="I120:I128" si="7">C120+E120-G120+H120</f>
        <v>0</v>
      </c>
      <c r="J120" s="93"/>
      <c r="K120" s="93"/>
      <c r="L120" s="12"/>
      <c r="M120" s="12"/>
      <c r="N120" s="233">
        <v>38</v>
      </c>
      <c r="O120" s="12"/>
    </row>
    <row r="121" spans="1:15">
      <c r="A121" s="273">
        <v>39</v>
      </c>
      <c r="B121" s="288" t="s">
        <v>2150</v>
      </c>
      <c r="C121" s="350"/>
      <c r="D121" s="73"/>
      <c r="E121" s="350"/>
      <c r="F121" s="73"/>
      <c r="G121" s="350"/>
      <c r="H121" s="422"/>
      <c r="I121" s="347">
        <f t="shared" si="7"/>
        <v>0</v>
      </c>
      <c r="J121" s="93"/>
      <c r="K121" s="93"/>
      <c r="L121" s="12"/>
      <c r="M121" s="12"/>
      <c r="N121" s="233">
        <v>39</v>
      </c>
      <c r="O121" s="12"/>
    </row>
    <row r="122" spans="1:15">
      <c r="A122" s="273">
        <v>40</v>
      </c>
      <c r="B122" s="288" t="s">
        <v>2151</v>
      </c>
      <c r="C122" s="350"/>
      <c r="D122" s="73"/>
      <c r="E122" s="350"/>
      <c r="F122" s="73"/>
      <c r="G122" s="350"/>
      <c r="H122" s="422"/>
      <c r="I122" s="347">
        <f t="shared" si="7"/>
        <v>0</v>
      </c>
      <c r="J122" s="93"/>
      <c r="K122" s="93"/>
      <c r="L122" s="12"/>
      <c r="M122" s="12"/>
      <c r="N122" s="233">
        <v>40</v>
      </c>
      <c r="O122" s="12"/>
    </row>
    <row r="123" spans="1:15">
      <c r="A123" s="273">
        <v>41</v>
      </c>
      <c r="B123" s="288" t="s">
        <v>2152</v>
      </c>
      <c r="C123" s="350"/>
      <c r="D123" s="73"/>
      <c r="E123" s="350"/>
      <c r="F123" s="73"/>
      <c r="G123" s="350"/>
      <c r="H123" s="422"/>
      <c r="I123" s="347">
        <f t="shared" si="7"/>
        <v>0</v>
      </c>
      <c r="J123" s="93"/>
      <c r="K123" s="93"/>
      <c r="L123" s="12"/>
      <c r="M123" s="12"/>
      <c r="N123" s="233">
        <v>41</v>
      </c>
      <c r="O123" s="12"/>
    </row>
    <row r="124" spans="1:15">
      <c r="A124" s="273">
        <v>42</v>
      </c>
      <c r="B124" s="76"/>
      <c r="C124" s="350"/>
      <c r="D124" s="73"/>
      <c r="E124" s="350"/>
      <c r="F124" s="73"/>
      <c r="G124" s="350"/>
      <c r="H124" s="422"/>
      <c r="I124" s="347">
        <f t="shared" si="7"/>
        <v>0</v>
      </c>
      <c r="J124" s="93"/>
      <c r="K124" s="93"/>
      <c r="L124" s="12"/>
      <c r="M124" s="12"/>
      <c r="N124" s="233">
        <v>42</v>
      </c>
      <c r="O124" s="12"/>
    </row>
    <row r="125" spans="1:15">
      <c r="A125" s="273">
        <v>43</v>
      </c>
      <c r="B125" s="76"/>
      <c r="C125" s="350"/>
      <c r="D125" s="73"/>
      <c r="E125" s="350"/>
      <c r="F125" s="73"/>
      <c r="G125" s="350"/>
      <c r="H125" s="422"/>
      <c r="I125" s="347">
        <f t="shared" si="7"/>
        <v>0</v>
      </c>
      <c r="J125" s="93"/>
      <c r="K125" s="93"/>
      <c r="L125" s="12"/>
      <c r="M125" s="12"/>
      <c r="N125" s="233">
        <v>43</v>
      </c>
      <c r="O125" s="12"/>
    </row>
    <row r="126" spans="1:15">
      <c r="A126" s="273">
        <v>44</v>
      </c>
      <c r="B126" s="76"/>
      <c r="C126" s="350"/>
      <c r="D126" s="73"/>
      <c r="E126" s="350"/>
      <c r="F126" s="73"/>
      <c r="G126" s="350"/>
      <c r="H126" s="422"/>
      <c r="I126" s="347">
        <f t="shared" si="7"/>
        <v>0</v>
      </c>
      <c r="J126" s="93"/>
      <c r="K126" s="93"/>
      <c r="L126" s="12"/>
      <c r="M126" s="12"/>
      <c r="N126" s="233">
        <v>44</v>
      </c>
      <c r="O126" s="12"/>
    </row>
    <row r="127" spans="1:15">
      <c r="A127" s="273">
        <v>45</v>
      </c>
      <c r="B127" s="76"/>
      <c r="C127" s="350"/>
      <c r="D127" s="73"/>
      <c r="E127" s="350"/>
      <c r="F127" s="73"/>
      <c r="G127" s="350"/>
      <c r="H127" s="422"/>
      <c r="I127" s="347">
        <f t="shared" si="7"/>
        <v>0</v>
      </c>
      <c r="J127" s="93"/>
      <c r="K127" s="93"/>
      <c r="L127" s="12"/>
      <c r="M127" s="12"/>
      <c r="N127" s="233">
        <v>45</v>
      </c>
      <c r="O127" s="12"/>
    </row>
    <row r="128" spans="1:15">
      <c r="A128" s="273">
        <v>46</v>
      </c>
      <c r="B128" s="76"/>
      <c r="C128" s="350"/>
      <c r="D128" s="73"/>
      <c r="E128" s="350"/>
      <c r="F128" s="73"/>
      <c r="G128" s="350"/>
      <c r="H128" s="422"/>
      <c r="I128" s="347">
        <f t="shared" si="7"/>
        <v>0</v>
      </c>
      <c r="J128" s="93"/>
      <c r="K128" s="93"/>
      <c r="L128" s="12"/>
      <c r="M128" s="12"/>
      <c r="N128" s="233">
        <v>46</v>
      </c>
      <c r="O128" s="12"/>
    </row>
    <row r="129" spans="1:15">
      <c r="A129" s="273">
        <v>47</v>
      </c>
      <c r="B129" s="657" t="s">
        <v>2153</v>
      </c>
      <c r="C129" s="245">
        <f>SUM(C120:C128)</f>
        <v>0</v>
      </c>
      <c r="D129" s="242"/>
      <c r="E129" s="245">
        <f>SUM(E120:E128)</f>
        <v>0</v>
      </c>
      <c r="F129" s="242"/>
      <c r="G129" s="245">
        <f>SUM(G120:G128)</f>
        <v>0</v>
      </c>
      <c r="H129" s="243">
        <f>SUM(H120:H128)</f>
        <v>0</v>
      </c>
      <c r="I129" s="244">
        <f>SUM(I120:I128)</f>
        <v>0</v>
      </c>
      <c r="J129" s="238"/>
      <c r="K129" s="93"/>
      <c r="L129" s="12"/>
      <c r="M129" s="12"/>
      <c r="N129" s="233">
        <v>47</v>
      </c>
      <c r="O129" s="12"/>
    </row>
    <row r="130" spans="1:15" ht="15.75" thickBot="1">
      <c r="A130" s="281">
        <v>48</v>
      </c>
      <c r="B130" s="658" t="s">
        <v>169</v>
      </c>
      <c r="C130" s="433">
        <f>C94+C106+C118+C129</f>
        <v>0</v>
      </c>
      <c r="D130" s="434"/>
      <c r="E130" s="433">
        <f>E94+E106+E118+E129</f>
        <v>0</v>
      </c>
      <c r="F130" s="434"/>
      <c r="G130" s="433">
        <f>G94+G106+G118+G129</f>
        <v>0</v>
      </c>
      <c r="H130" s="323">
        <f>H94+H106+H118+H129</f>
        <v>0</v>
      </c>
      <c r="I130" s="435">
        <f>C130+E130-G130+H130</f>
        <v>0</v>
      </c>
      <c r="J130" s="321"/>
      <c r="K130" s="321"/>
      <c r="L130" s="108"/>
      <c r="M130" s="108"/>
      <c r="N130" s="253">
        <v>48</v>
      </c>
      <c r="O130" s="12"/>
    </row>
    <row r="131" spans="1:15">
      <c r="A131" s="12"/>
      <c r="B131" s="12"/>
      <c r="C131" s="12"/>
      <c r="D131" s="12"/>
      <c r="E131" s="12"/>
      <c r="F131" s="12"/>
      <c r="G131" s="12"/>
      <c r="H131" s="12"/>
      <c r="I131" s="12"/>
      <c r="J131" s="12"/>
      <c r="K131" s="12"/>
      <c r="L131" s="12"/>
      <c r="M131" s="12"/>
      <c r="N131" s="287"/>
      <c r="O131" s="12"/>
    </row>
    <row r="132" spans="1:15" ht="15.75">
      <c r="A132" s="110" t="s">
        <v>2156</v>
      </c>
      <c r="B132" s="64"/>
      <c r="C132" s="64"/>
      <c r="D132" s="12"/>
      <c r="E132" s="64"/>
      <c r="F132" s="64"/>
      <c r="G132" s="64"/>
      <c r="H132" s="64"/>
      <c r="I132" s="110" t="str">
        <f>A132</f>
        <v>FERC FORM NO.1 (ED.  12-89) NYPSC Modified-96</v>
      </c>
      <c r="J132" s="64"/>
      <c r="K132" s="12"/>
      <c r="L132" s="64"/>
      <c r="M132" s="64" t="s">
        <v>2157</v>
      </c>
      <c r="N132" s="64"/>
      <c r="O132" s="12"/>
    </row>
    <row r="133" spans="1:15">
      <c r="A133" s="64" t="s">
        <v>2161</v>
      </c>
      <c r="B133" s="64"/>
      <c r="C133" s="64"/>
      <c r="D133" s="64"/>
      <c r="E133" s="64"/>
      <c r="F133" s="64"/>
      <c r="G133" s="64"/>
      <c r="H133" s="64"/>
      <c r="I133" s="64" t="s">
        <v>2162</v>
      </c>
      <c r="J133" s="64"/>
      <c r="K133" s="64"/>
      <c r="L133" s="64"/>
      <c r="M133" s="64"/>
      <c r="N133" s="64"/>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8"/>
  <sheetViews>
    <sheetView defaultGridColor="0" view="pageBreakPreview" topLeftCell="A16" colorId="22" zoomScale="60" zoomScaleNormal="100" workbookViewId="0">
      <selection activeCell="H79" sqref="H79"/>
    </sheetView>
  </sheetViews>
  <sheetFormatPr defaultColWidth="9.6640625" defaultRowHeight="15"/>
  <cols>
    <col min="1" max="1" width="4.6640625" style="1546" customWidth="1"/>
    <col min="2" max="2" width="28.6640625" style="1546" customWidth="1"/>
    <col min="3" max="3" width="16.6640625" style="1546" customWidth="1"/>
    <col min="4" max="4" width="7.6640625" style="1546" customWidth="1"/>
    <col min="5" max="5" width="20.21875" style="1546" customWidth="1"/>
    <col min="6" max="6" width="19.88671875" style="1546" customWidth="1"/>
    <col min="7" max="7" width="19.109375" style="1546" customWidth="1"/>
    <col min="8" max="16384" width="9.6640625" style="1546"/>
  </cols>
  <sheetData>
    <row r="1" spans="1:8">
      <c r="A1" s="2036" t="s">
        <v>1759</v>
      </c>
      <c r="B1" s="2037"/>
      <c r="C1" s="2039"/>
      <c r="D1" s="2037" t="s">
        <v>3222</v>
      </c>
      <c r="E1" s="2037"/>
      <c r="F1" s="2083" t="s">
        <v>1761</v>
      </c>
      <c r="G1" s="2131" t="s">
        <v>1762</v>
      </c>
      <c r="H1" s="1569"/>
    </row>
    <row r="2" spans="1:8">
      <c r="A2" s="1547" t="str">
        <f>'Data Sheet'!$C$25</f>
        <v xml:space="preserve">Niagara Mohawk Power Corporation </v>
      </c>
      <c r="C2" s="1599"/>
      <c r="D2" s="1546" t="s">
        <v>5108</v>
      </c>
      <c r="F2" s="2062" t="s">
        <v>1763</v>
      </c>
      <c r="G2" s="2097"/>
      <c r="H2" s="1569"/>
    </row>
    <row r="3" spans="1:8" ht="15" customHeight="1">
      <c r="A3" s="2042"/>
      <c r="B3" s="1607"/>
      <c r="C3" s="1599"/>
      <c r="D3" s="1546" t="s">
        <v>1120</v>
      </c>
      <c r="F3" s="3066" t="str">
        <f>'Data Sheet'!$C$40</f>
        <v>May 9, 2016</v>
      </c>
      <c r="G3" s="2045" t="str">
        <f>'Data Sheet'!$C$38</f>
        <v>December 31, 2015</v>
      </c>
      <c r="H3" s="1569"/>
    </row>
    <row r="4" spans="1:8" ht="15" customHeight="1">
      <c r="A4" s="2046" t="s">
        <v>2163</v>
      </c>
      <c r="B4" s="2047"/>
      <c r="C4" s="2048"/>
      <c r="D4" s="2048"/>
      <c r="E4" s="2048"/>
      <c r="F4" s="2048"/>
      <c r="G4" s="2049"/>
      <c r="H4" s="1569"/>
    </row>
    <row r="5" spans="1:8">
      <c r="A5" s="2051" t="s">
        <v>2355</v>
      </c>
      <c r="B5" s="1546" t="s">
        <v>2164</v>
      </c>
      <c r="G5" s="2041"/>
      <c r="H5" s="1569"/>
    </row>
    <row r="6" spans="1:8">
      <c r="A6" s="2051" t="s">
        <v>2272</v>
      </c>
      <c r="B6" s="1546" t="s">
        <v>2165</v>
      </c>
      <c r="G6" s="2041"/>
      <c r="H6" s="1569"/>
    </row>
    <row r="7" spans="1:8">
      <c r="A7" s="2643" t="s">
        <v>2273</v>
      </c>
      <c r="B7" s="3413" t="s">
        <v>4559</v>
      </c>
      <c r="C7" s="3413"/>
      <c r="D7" s="3413"/>
      <c r="E7" s="3413"/>
      <c r="F7" s="3413"/>
      <c r="G7" s="3414"/>
      <c r="H7" s="1569"/>
    </row>
    <row r="8" spans="1:8">
      <c r="A8" s="2644"/>
      <c r="B8" s="3415"/>
      <c r="C8" s="3415"/>
      <c r="D8" s="3415"/>
      <c r="E8" s="3415"/>
      <c r="F8" s="3415"/>
      <c r="G8" s="3416"/>
      <c r="H8" s="1569"/>
    </row>
    <row r="9" spans="1:8">
      <c r="A9" s="2135"/>
      <c r="B9" s="2062"/>
      <c r="C9" s="2058" t="s">
        <v>1792</v>
      </c>
      <c r="D9" s="2132" t="s">
        <v>540</v>
      </c>
      <c r="E9" s="2047"/>
      <c r="F9" s="2062"/>
      <c r="G9" s="2188" t="s">
        <v>1792</v>
      </c>
      <c r="H9" s="1569"/>
    </row>
    <row r="10" spans="1:8">
      <c r="A10" s="2135"/>
      <c r="B10" s="2189" t="s">
        <v>2166</v>
      </c>
      <c r="C10" s="2058" t="s">
        <v>850</v>
      </c>
      <c r="D10" s="2189" t="s">
        <v>1794</v>
      </c>
      <c r="E10" s="2062"/>
      <c r="F10" s="2189" t="s">
        <v>537</v>
      </c>
      <c r="G10" s="2188" t="s">
        <v>2473</v>
      </c>
      <c r="H10" s="1569"/>
    </row>
    <row r="11" spans="1:8">
      <c r="A11" s="2135" t="s">
        <v>1688</v>
      </c>
      <c r="B11" s="2189" t="s">
        <v>2167</v>
      </c>
      <c r="C11" s="2058" t="s">
        <v>555</v>
      </c>
      <c r="D11" s="2189" t="s">
        <v>173</v>
      </c>
      <c r="E11" s="2058" t="s">
        <v>1796</v>
      </c>
      <c r="F11" s="2062"/>
      <c r="G11" s="2188"/>
      <c r="H11" s="1569"/>
    </row>
    <row r="12" spans="1:8">
      <c r="A12" s="2136" t="s">
        <v>1691</v>
      </c>
      <c r="B12" s="2138" t="s">
        <v>2952</v>
      </c>
      <c r="C12" s="2138" t="s">
        <v>2953</v>
      </c>
      <c r="D12" s="2138" t="s">
        <v>2954</v>
      </c>
      <c r="E12" s="2138" t="s">
        <v>2955</v>
      </c>
      <c r="F12" s="2132" t="s">
        <v>2303</v>
      </c>
      <c r="G12" s="2065" t="s">
        <v>2304</v>
      </c>
      <c r="H12" s="1569"/>
    </row>
    <row r="13" spans="1:8">
      <c r="A13" s="2135">
        <v>1</v>
      </c>
      <c r="B13" s="2058" t="s">
        <v>5191</v>
      </c>
      <c r="C13" s="2190">
        <v>2277177</v>
      </c>
      <c r="D13" s="2191" t="s">
        <v>5208</v>
      </c>
      <c r="E13" s="2190">
        <v>231669</v>
      </c>
      <c r="F13" s="2190">
        <v>165604</v>
      </c>
      <c r="G13" s="2192">
        <f t="shared" ref="G13:G41" si="0">C13-E13+F13</f>
        <v>2211112</v>
      </c>
      <c r="H13" s="1569"/>
    </row>
    <row r="14" spans="1:8">
      <c r="A14" s="2135">
        <v>2</v>
      </c>
      <c r="B14" s="2062"/>
      <c r="C14" s="2193"/>
      <c r="D14" s="2191"/>
      <c r="E14" s="2193"/>
      <c r="F14" s="2193"/>
      <c r="G14" s="2194"/>
      <c r="H14" s="1569"/>
    </row>
    <row r="15" spans="1:8">
      <c r="A15" s="2135">
        <v>3</v>
      </c>
      <c r="B15" s="2062" t="s">
        <v>5192</v>
      </c>
      <c r="C15" s="2193">
        <v>129086</v>
      </c>
      <c r="D15" s="2191">
        <v>456</v>
      </c>
      <c r="E15" s="2193">
        <v>129086</v>
      </c>
      <c r="F15" s="2193"/>
      <c r="G15" s="2194">
        <f t="shared" si="0"/>
        <v>0</v>
      </c>
      <c r="H15" s="1569"/>
    </row>
    <row r="16" spans="1:8">
      <c r="A16" s="2135">
        <v>4</v>
      </c>
      <c r="B16" s="2062"/>
      <c r="C16" s="2193"/>
      <c r="D16" s="2191"/>
      <c r="E16" s="2193"/>
      <c r="F16" s="2193"/>
      <c r="G16" s="2194"/>
      <c r="H16" s="1569"/>
    </row>
    <row r="17" spans="1:8">
      <c r="A17" s="2135">
        <v>5</v>
      </c>
      <c r="B17" s="2062" t="s">
        <v>5193</v>
      </c>
      <c r="C17" s="2193"/>
      <c r="D17" s="2191"/>
      <c r="E17" s="2193"/>
      <c r="F17" s="2193"/>
      <c r="G17" s="2194"/>
      <c r="H17" s="1569"/>
    </row>
    <row r="18" spans="1:8">
      <c r="A18" s="2135">
        <v>6</v>
      </c>
      <c r="B18" s="2062" t="s">
        <v>5194</v>
      </c>
      <c r="C18" s="2193">
        <v>424050340</v>
      </c>
      <c r="D18" s="2191">
        <v>182</v>
      </c>
      <c r="E18" s="2193">
        <v>71466302415</v>
      </c>
      <c r="F18" s="2193">
        <v>71414432158</v>
      </c>
      <c r="G18" s="2194">
        <f t="shared" si="0"/>
        <v>372180083</v>
      </c>
      <c r="H18" s="1569"/>
    </row>
    <row r="19" spans="1:8">
      <c r="A19" s="2135">
        <v>7</v>
      </c>
      <c r="B19" s="2062"/>
      <c r="C19" s="2193"/>
      <c r="D19" s="2191"/>
      <c r="E19" s="2193"/>
      <c r="F19" s="2193"/>
      <c r="G19" s="2194"/>
      <c r="H19" s="1569"/>
    </row>
    <row r="20" spans="1:8">
      <c r="A20" s="2135">
        <v>8</v>
      </c>
      <c r="B20" s="2062" t="s">
        <v>5195</v>
      </c>
      <c r="C20" s="2193"/>
      <c r="D20" s="2191"/>
      <c r="E20" s="2193"/>
      <c r="F20" s="2193"/>
      <c r="G20" s="2194"/>
      <c r="H20" s="1569"/>
    </row>
    <row r="21" spans="1:8">
      <c r="A21" s="2135">
        <v>9</v>
      </c>
      <c r="B21" s="2062" t="s">
        <v>5196</v>
      </c>
      <c r="C21" s="2193">
        <v>2438105</v>
      </c>
      <c r="D21" s="2191" t="s">
        <v>5209</v>
      </c>
      <c r="E21" s="2193">
        <v>757250</v>
      </c>
      <c r="F21" s="2193">
        <v>202090</v>
      </c>
      <c r="G21" s="2194">
        <f t="shared" si="0"/>
        <v>1882945</v>
      </c>
      <c r="H21" s="1569"/>
    </row>
    <row r="22" spans="1:8">
      <c r="A22" s="2135">
        <v>10</v>
      </c>
      <c r="B22" s="2062"/>
      <c r="C22" s="2193"/>
      <c r="D22" s="2191"/>
      <c r="E22" s="2193"/>
      <c r="F22" s="2193"/>
      <c r="G22" s="2194"/>
      <c r="H22" s="1569"/>
    </row>
    <row r="23" spans="1:8">
      <c r="A23" s="2135">
        <v>11</v>
      </c>
      <c r="B23" s="2062" t="s">
        <v>5197</v>
      </c>
      <c r="C23" s="2193">
        <v>461755201</v>
      </c>
      <c r="D23" s="2191" t="s">
        <v>5210</v>
      </c>
      <c r="E23" s="2193">
        <v>880077271147</v>
      </c>
      <c r="F23" s="2193">
        <v>880339679169</v>
      </c>
      <c r="G23" s="2194">
        <f t="shared" si="0"/>
        <v>724163223</v>
      </c>
      <c r="H23" s="1569"/>
    </row>
    <row r="24" spans="1:8">
      <c r="A24" s="2135">
        <v>12</v>
      </c>
      <c r="B24" s="2062"/>
      <c r="C24" s="2193"/>
      <c r="D24" s="2191"/>
      <c r="E24" s="2193"/>
      <c r="F24" s="2193"/>
      <c r="G24" s="2194"/>
      <c r="H24" s="1569"/>
    </row>
    <row r="25" spans="1:8">
      <c r="A25" s="2135">
        <v>13</v>
      </c>
      <c r="B25" s="2062" t="s">
        <v>5198</v>
      </c>
      <c r="C25" s="2193"/>
      <c r="D25" s="2191"/>
      <c r="E25" s="2193"/>
      <c r="F25" s="2193"/>
      <c r="G25" s="2194"/>
      <c r="H25" s="1569"/>
    </row>
    <row r="26" spans="1:8">
      <c r="A26" s="2135">
        <v>14</v>
      </c>
      <c r="B26" s="2062" t="s">
        <v>5199</v>
      </c>
      <c r="C26" s="2193">
        <v>167863229</v>
      </c>
      <c r="D26" s="2191">
        <v>431</v>
      </c>
      <c r="E26" s="2193"/>
      <c r="F26" s="2193">
        <v>44908</v>
      </c>
      <c r="G26" s="2194">
        <f t="shared" si="0"/>
        <v>167908137</v>
      </c>
      <c r="H26" s="1569"/>
    </row>
    <row r="27" spans="1:8">
      <c r="A27" s="2135">
        <v>15</v>
      </c>
      <c r="B27" s="2062"/>
      <c r="C27" s="2193"/>
      <c r="D27" s="2191"/>
      <c r="E27" s="2193"/>
      <c r="F27" s="2193"/>
      <c r="G27" s="2194"/>
      <c r="H27" s="1569"/>
    </row>
    <row r="28" spans="1:8">
      <c r="A28" s="2135">
        <v>16</v>
      </c>
      <c r="B28" s="2062" t="s">
        <v>5200</v>
      </c>
      <c r="C28" s="2193"/>
      <c r="D28" s="2191">
        <v>182</v>
      </c>
      <c r="E28" s="2193">
        <v>1835202</v>
      </c>
      <c r="F28" s="2193">
        <v>2360374</v>
      </c>
      <c r="G28" s="2194">
        <f t="shared" si="0"/>
        <v>525172</v>
      </c>
      <c r="H28" s="1569"/>
    </row>
    <row r="29" spans="1:8">
      <c r="A29" s="2135">
        <v>17</v>
      </c>
      <c r="B29" s="2062"/>
      <c r="C29" s="2193"/>
      <c r="D29" s="2191"/>
      <c r="E29" s="2193"/>
      <c r="F29" s="2193"/>
      <c r="G29" s="2194"/>
      <c r="H29" s="1569"/>
    </row>
    <row r="30" spans="1:8">
      <c r="A30" s="2135">
        <v>18</v>
      </c>
      <c r="B30" s="2062" t="s">
        <v>5201</v>
      </c>
      <c r="C30" s="2193">
        <v>2217208</v>
      </c>
      <c r="D30" s="2191" t="s">
        <v>5211</v>
      </c>
      <c r="E30" s="2193">
        <v>130395135836</v>
      </c>
      <c r="F30" s="2193">
        <v>130395127937</v>
      </c>
      <c r="G30" s="2194">
        <f t="shared" si="0"/>
        <v>2209309</v>
      </c>
      <c r="H30" s="1569"/>
    </row>
    <row r="31" spans="1:8">
      <c r="A31" s="2135">
        <v>19</v>
      </c>
      <c r="B31" s="2062"/>
      <c r="C31" s="2031"/>
      <c r="D31" s="1821"/>
      <c r="E31" s="2031"/>
      <c r="F31" s="2031"/>
      <c r="G31" s="2194"/>
      <c r="H31" s="1569"/>
    </row>
    <row r="32" spans="1:8">
      <c r="A32" s="2135">
        <v>20</v>
      </c>
      <c r="B32" s="2062" t="s">
        <v>5202</v>
      </c>
      <c r="C32" s="2031"/>
      <c r="D32" s="1821"/>
      <c r="E32" s="2031"/>
      <c r="F32" s="2031"/>
      <c r="G32" s="2194"/>
      <c r="H32" s="1569"/>
    </row>
    <row r="33" spans="1:8">
      <c r="A33" s="2135">
        <v>21</v>
      </c>
      <c r="B33" s="2062" t="s">
        <v>5203</v>
      </c>
      <c r="C33" s="2031">
        <v>35703137</v>
      </c>
      <c r="D33" s="1821">
        <v>184</v>
      </c>
      <c r="E33" s="2031">
        <v>8107592822</v>
      </c>
      <c r="F33" s="2031">
        <v>8100550733</v>
      </c>
      <c r="G33" s="2194">
        <f t="shared" si="0"/>
        <v>28661048</v>
      </c>
      <c r="H33" s="1569"/>
    </row>
    <row r="34" spans="1:8">
      <c r="A34" s="2135">
        <v>22</v>
      </c>
      <c r="B34" s="2062"/>
      <c r="C34" s="2031"/>
      <c r="D34" s="1821"/>
      <c r="E34" s="2031"/>
      <c r="F34" s="2031"/>
      <c r="G34" s="2194"/>
      <c r="H34" s="1569"/>
    </row>
    <row r="35" spans="1:8">
      <c r="A35" s="2135">
        <v>23</v>
      </c>
      <c r="B35" s="2062" t="s">
        <v>5204</v>
      </c>
      <c r="C35" s="2031">
        <v>10273722</v>
      </c>
      <c r="D35" s="1821" t="s">
        <v>5212</v>
      </c>
      <c r="E35" s="2031">
        <v>2709307</v>
      </c>
      <c r="F35" s="2031">
        <v>6361798</v>
      </c>
      <c r="G35" s="2194">
        <f t="shared" si="0"/>
        <v>13926213</v>
      </c>
      <c r="H35" s="1569"/>
    </row>
    <row r="36" spans="1:8">
      <c r="A36" s="2135">
        <v>24</v>
      </c>
      <c r="B36" s="2062"/>
      <c r="C36" s="2031"/>
      <c r="D36" s="1821"/>
      <c r="E36" s="2031"/>
      <c r="F36" s="2031"/>
      <c r="G36" s="2194"/>
      <c r="H36" s="1569"/>
    </row>
    <row r="37" spans="1:8">
      <c r="A37" s="2135">
        <v>25</v>
      </c>
      <c r="B37" s="2062" t="s">
        <v>5205</v>
      </c>
      <c r="C37" s="2031">
        <v>8789415</v>
      </c>
      <c r="D37" s="1821" t="s">
        <v>5213</v>
      </c>
      <c r="E37" s="2031">
        <v>4643456</v>
      </c>
      <c r="F37" s="2031">
        <v>4561896</v>
      </c>
      <c r="G37" s="2194">
        <f t="shared" si="0"/>
        <v>8707855</v>
      </c>
      <c r="H37" s="1569"/>
    </row>
    <row r="38" spans="1:8">
      <c r="A38" s="2135">
        <v>26</v>
      </c>
      <c r="B38" s="2062"/>
      <c r="C38" s="2031"/>
      <c r="D38" s="1821"/>
      <c r="E38" s="2031"/>
      <c r="F38" s="2031"/>
      <c r="G38" s="2194"/>
      <c r="H38" s="1569"/>
    </row>
    <row r="39" spans="1:8">
      <c r="A39" s="2135">
        <v>27</v>
      </c>
      <c r="B39" s="2062" t="s">
        <v>5206</v>
      </c>
      <c r="C39" s="2031">
        <v>-28815268</v>
      </c>
      <c r="D39" s="1821" t="s">
        <v>5214</v>
      </c>
      <c r="E39" s="2031">
        <v>41342313</v>
      </c>
      <c r="F39" s="2031">
        <v>142504590</v>
      </c>
      <c r="G39" s="2194">
        <f t="shared" si="0"/>
        <v>72347009</v>
      </c>
      <c r="H39" s="1569"/>
    </row>
    <row r="40" spans="1:8">
      <c r="A40" s="2135">
        <v>28</v>
      </c>
      <c r="B40" s="2062"/>
      <c r="C40" s="2031"/>
      <c r="D40" s="1821"/>
      <c r="E40" s="2031"/>
      <c r="F40" s="2031"/>
      <c r="G40" s="2194"/>
      <c r="H40" s="1569"/>
    </row>
    <row r="41" spans="1:8">
      <c r="A41" s="2135">
        <v>29</v>
      </c>
      <c r="B41" s="2062" t="s">
        <v>5207</v>
      </c>
      <c r="C41" s="2031">
        <v>645299</v>
      </c>
      <c r="D41" s="1821" t="s">
        <v>5215</v>
      </c>
      <c r="E41" s="2031">
        <v>92919273</v>
      </c>
      <c r="F41" s="2031">
        <v>82</v>
      </c>
      <c r="G41" s="2194">
        <f t="shared" si="0"/>
        <v>-92273892</v>
      </c>
      <c r="H41" s="1569"/>
    </row>
    <row r="42" spans="1:8">
      <c r="A42" s="2135">
        <v>30</v>
      </c>
      <c r="B42" s="2062"/>
      <c r="C42" s="2031"/>
      <c r="D42" s="1821"/>
      <c r="E42" s="2031"/>
      <c r="F42" s="2031"/>
      <c r="G42" s="2194"/>
      <c r="H42" s="1569"/>
    </row>
    <row r="43" spans="1:8">
      <c r="A43" s="2135">
        <v>31</v>
      </c>
      <c r="B43" s="2062"/>
      <c r="C43" s="2031"/>
      <c r="D43" s="1821"/>
      <c r="E43" s="2031"/>
      <c r="F43" s="2031"/>
      <c r="G43" s="2194"/>
      <c r="H43" s="1569"/>
    </row>
    <row r="44" spans="1:8">
      <c r="A44" s="2135">
        <v>32</v>
      </c>
      <c r="B44" s="2062"/>
      <c r="C44" s="2031"/>
      <c r="D44" s="1821"/>
      <c r="E44" s="2031"/>
      <c r="F44" s="2031"/>
      <c r="G44" s="2194"/>
      <c r="H44" s="1569"/>
    </row>
    <row r="45" spans="1:8">
      <c r="A45" s="2135">
        <v>33</v>
      </c>
      <c r="B45" s="2062"/>
      <c r="C45" s="2031"/>
      <c r="D45" s="1821"/>
      <c r="E45" s="2031"/>
      <c r="F45" s="2031"/>
      <c r="G45" s="2194"/>
      <c r="H45" s="1569"/>
    </row>
    <row r="46" spans="1:8">
      <c r="A46" s="2135">
        <v>34</v>
      </c>
      <c r="B46" s="2062"/>
      <c r="C46" s="2031"/>
      <c r="D46" s="1821"/>
      <c r="E46" s="2031"/>
      <c r="F46" s="2031"/>
      <c r="G46" s="2194"/>
      <c r="H46" s="1569"/>
    </row>
    <row r="47" spans="1:8">
      <c r="A47" s="2135">
        <v>35</v>
      </c>
      <c r="B47" s="2062"/>
      <c r="C47" s="2031"/>
      <c r="D47" s="1821"/>
      <c r="E47" s="2031"/>
      <c r="F47" s="2031"/>
      <c r="G47" s="2194"/>
      <c r="H47" s="1569"/>
    </row>
    <row r="48" spans="1:8">
      <c r="A48" s="2135">
        <v>36</v>
      </c>
      <c r="B48" s="2062"/>
      <c r="C48" s="2031"/>
      <c r="D48" s="1821"/>
      <c r="E48" s="2031"/>
      <c r="F48" s="2031"/>
      <c r="G48" s="2194"/>
      <c r="H48" s="1569"/>
    </row>
    <row r="49" spans="1:8">
      <c r="A49" s="2135">
        <v>37</v>
      </c>
      <c r="B49" s="2062"/>
      <c r="C49" s="2031"/>
      <c r="D49" s="1821"/>
      <c r="E49" s="2031"/>
      <c r="F49" s="2031"/>
      <c r="G49" s="2194"/>
      <c r="H49" s="1569"/>
    </row>
    <row r="50" spans="1:8">
      <c r="A50" s="2135">
        <v>38</v>
      </c>
      <c r="B50" s="2062"/>
      <c r="C50" s="2031"/>
      <c r="D50" s="1821"/>
      <c r="E50" s="2031"/>
      <c r="F50" s="2031"/>
      <c r="G50" s="2194"/>
      <c r="H50" s="1569"/>
    </row>
    <row r="51" spans="1:8">
      <c r="A51" s="2135">
        <v>39</v>
      </c>
      <c r="B51" s="2062"/>
      <c r="C51" s="2031"/>
      <c r="D51" s="1821"/>
      <c r="E51" s="2031"/>
      <c r="F51" s="2031"/>
      <c r="G51" s="2194"/>
      <c r="H51" s="1569"/>
    </row>
    <row r="52" spans="1:8">
      <c r="A52" s="2135">
        <v>40</v>
      </c>
      <c r="B52" s="2062"/>
      <c r="C52" s="2031"/>
      <c r="D52" s="1821"/>
      <c r="E52" s="2031"/>
      <c r="F52" s="2031"/>
      <c r="G52" s="2194"/>
      <c r="H52" s="1569"/>
    </row>
    <row r="53" spans="1:8">
      <c r="A53" s="2135">
        <v>41</v>
      </c>
      <c r="B53" s="2062"/>
      <c r="C53" s="2031"/>
      <c r="D53" s="1821"/>
      <c r="E53" s="2031"/>
      <c r="F53" s="2031"/>
      <c r="G53" s="2194"/>
      <c r="H53" s="1569"/>
    </row>
    <row r="54" spans="1:8">
      <c r="A54" s="2135">
        <v>42</v>
      </c>
      <c r="B54" s="2062"/>
      <c r="C54" s="2031"/>
      <c r="D54" s="1821"/>
      <c r="E54" s="2031"/>
      <c r="F54" s="2031"/>
      <c r="G54" s="2194"/>
      <c r="H54" s="1569"/>
    </row>
    <row r="55" spans="1:8">
      <c r="A55" s="2135">
        <v>43</v>
      </c>
      <c r="B55" s="2062"/>
      <c r="C55" s="2031"/>
      <c r="D55" s="1821"/>
      <c r="E55" s="2031"/>
      <c r="F55" s="2031"/>
      <c r="G55" s="2194"/>
      <c r="H55" s="1569"/>
    </row>
    <row r="56" spans="1:8">
      <c r="A56" s="2135">
        <v>44</v>
      </c>
      <c r="B56" s="2062"/>
      <c r="C56" s="2031"/>
      <c r="D56" s="1821"/>
      <c r="E56" s="2031"/>
      <c r="F56" s="2031"/>
      <c r="G56" s="2194"/>
      <c r="H56" s="1569"/>
    </row>
    <row r="57" spans="1:8">
      <c r="A57" s="2135">
        <v>45</v>
      </c>
      <c r="B57" s="2062"/>
      <c r="C57" s="2031"/>
      <c r="D57" s="1821"/>
      <c r="E57" s="2031"/>
      <c r="F57" s="2031"/>
      <c r="G57" s="2194"/>
      <c r="H57" s="1569"/>
    </row>
    <row r="58" spans="1:8">
      <c r="A58" s="2135">
        <v>46</v>
      </c>
      <c r="B58" s="2062" t="s">
        <v>543</v>
      </c>
      <c r="C58" s="2031">
        <f>C119</f>
        <v>0</v>
      </c>
      <c r="D58" s="2195"/>
      <c r="E58" s="2031">
        <f>E119</f>
        <v>0</v>
      </c>
      <c r="F58" s="2031">
        <f>F119</f>
        <v>0</v>
      </c>
      <c r="G58" s="2194">
        <f>G119</f>
        <v>0</v>
      </c>
      <c r="H58" s="1569"/>
    </row>
    <row r="59" spans="1:8" ht="15.75" thickBot="1">
      <c r="A59" s="2196">
        <v>47</v>
      </c>
      <c r="B59" s="2197" t="s">
        <v>169</v>
      </c>
      <c r="C59" s="1994">
        <f>SUM(C13:C58)</f>
        <v>1087326651</v>
      </c>
      <c r="D59" s="2198"/>
      <c r="E59" s="1994">
        <f>SUM(E13:E58)</f>
        <v>1090190869776</v>
      </c>
      <c r="F59" s="1994">
        <f>SUM(F13:F58)</f>
        <v>1090405991339</v>
      </c>
      <c r="G59" s="1991">
        <f>SUM(G13:G58)</f>
        <v>1302448214</v>
      </c>
      <c r="H59" s="1569"/>
    </row>
    <row r="60" spans="1:8">
      <c r="A60" s="2645" t="s">
        <v>4611</v>
      </c>
      <c r="B60" s="2640"/>
      <c r="C60" s="1646"/>
      <c r="E60" s="1646"/>
      <c r="F60" s="1646"/>
      <c r="G60" s="1646" t="s">
        <v>2168</v>
      </c>
      <c r="H60" s="1569"/>
    </row>
    <row r="61" spans="1:8">
      <c r="A61" s="1646" t="s">
        <v>2169</v>
      </c>
      <c r="B61" s="1646"/>
      <c r="C61" s="1646"/>
      <c r="D61" s="1646"/>
      <c r="E61" s="1646"/>
      <c r="F61" s="1646"/>
      <c r="G61" s="1646"/>
      <c r="H61" s="1569"/>
    </row>
    <row r="62" spans="1:8">
      <c r="H62" s="1569"/>
    </row>
    <row r="63" spans="1:8" ht="15.75">
      <c r="A63" s="2199" t="s">
        <v>563</v>
      </c>
      <c r="B63" s="1646"/>
      <c r="C63" s="1646"/>
      <c r="D63" s="1646"/>
      <c r="E63" s="1646"/>
      <c r="F63" s="1646"/>
      <c r="G63" s="1646"/>
      <c r="H63" s="1569"/>
    </row>
    <row r="64" spans="1:8">
      <c r="H64" s="1569"/>
    </row>
    <row r="65" spans="1:8" ht="15.75" thickBot="1">
      <c r="A65" s="1546" t="str">
        <f>'Data Sheet'!C25</f>
        <v xml:space="preserve">Niagara Mohawk Power Corporation </v>
      </c>
      <c r="F65" s="3071" t="str">
        <f>'Data Sheet'!C40</f>
        <v>May 9, 2016</v>
      </c>
      <c r="G65" s="3070" t="str">
        <f>'Data Sheet'!C38</f>
        <v>December 31, 2015</v>
      </c>
      <c r="H65" s="1569"/>
    </row>
    <row r="66" spans="1:8">
      <c r="A66" s="2201"/>
      <c r="B66" s="2202"/>
      <c r="C66" s="2202"/>
      <c r="D66" s="2202"/>
      <c r="E66" s="2202"/>
      <c r="F66" s="2202"/>
      <c r="G66" s="2203"/>
      <c r="H66" s="1569"/>
    </row>
    <row r="67" spans="1:8">
      <c r="A67" s="2204" t="s">
        <v>2163</v>
      </c>
      <c r="B67" s="1646"/>
      <c r="C67" s="1646"/>
      <c r="D67" s="1646"/>
      <c r="E67" s="1646"/>
      <c r="F67" s="1646"/>
      <c r="G67" s="2205"/>
      <c r="H67" s="1569"/>
    </row>
    <row r="68" spans="1:8">
      <c r="A68" s="2051"/>
      <c r="G68" s="2041"/>
      <c r="H68" s="1569"/>
    </row>
    <row r="69" spans="1:8">
      <c r="A69" s="2206"/>
      <c r="B69" s="2053"/>
      <c r="C69" s="2207" t="s">
        <v>1792</v>
      </c>
      <c r="D69" s="2091" t="s">
        <v>540</v>
      </c>
      <c r="E69" s="2048"/>
      <c r="F69" s="2053"/>
      <c r="G69" s="2208" t="s">
        <v>1792</v>
      </c>
      <c r="H69" s="1569"/>
    </row>
    <row r="70" spans="1:8">
      <c r="A70" s="2135"/>
      <c r="B70" s="2189" t="s">
        <v>2166</v>
      </c>
      <c r="C70" s="2058" t="s">
        <v>850</v>
      </c>
      <c r="D70" s="2189" t="s">
        <v>1794</v>
      </c>
      <c r="E70" s="2062"/>
      <c r="F70" s="2189" t="s">
        <v>537</v>
      </c>
      <c r="G70" s="2188" t="s">
        <v>2473</v>
      </c>
      <c r="H70" s="1569"/>
    </row>
    <row r="71" spans="1:8">
      <c r="A71" s="2135" t="s">
        <v>1688</v>
      </c>
      <c r="B71" s="2189" t="s">
        <v>2167</v>
      </c>
      <c r="C71" s="2058" t="s">
        <v>555</v>
      </c>
      <c r="D71" s="2189" t="s">
        <v>173</v>
      </c>
      <c r="E71" s="2058" t="s">
        <v>1796</v>
      </c>
      <c r="F71" s="2062"/>
      <c r="G71" s="2188"/>
      <c r="H71" s="1569"/>
    </row>
    <row r="72" spans="1:8">
      <c r="A72" s="2136" t="s">
        <v>1691</v>
      </c>
      <c r="B72" s="2138" t="s">
        <v>2952</v>
      </c>
      <c r="C72" s="2138" t="s">
        <v>2953</v>
      </c>
      <c r="D72" s="2138" t="s">
        <v>2954</v>
      </c>
      <c r="E72" s="2138" t="s">
        <v>2955</v>
      </c>
      <c r="F72" s="2132" t="s">
        <v>2303</v>
      </c>
      <c r="G72" s="2065" t="s">
        <v>2304</v>
      </c>
      <c r="H72" s="1569"/>
    </row>
    <row r="73" spans="1:8">
      <c r="A73" s="2135">
        <v>1</v>
      </c>
      <c r="B73" s="2058"/>
      <c r="C73" s="2193"/>
      <c r="D73" s="2209"/>
      <c r="E73" s="2193"/>
      <c r="F73" s="2193"/>
      <c r="G73" s="2192">
        <f t="shared" ref="G73:G118" si="1">C73-E73+F73</f>
        <v>0</v>
      </c>
      <c r="H73" s="1569"/>
    </row>
    <row r="74" spans="1:8">
      <c r="A74" s="2135">
        <v>2</v>
      </c>
      <c r="B74" s="2062"/>
      <c r="C74" s="2193"/>
      <c r="D74" s="2209"/>
      <c r="E74" s="2193"/>
      <c r="F74" s="2193"/>
      <c r="G74" s="2194">
        <f t="shared" si="1"/>
        <v>0</v>
      </c>
      <c r="H74" s="1569"/>
    </row>
    <row r="75" spans="1:8">
      <c r="A75" s="2135">
        <v>3</v>
      </c>
      <c r="B75" s="2062"/>
      <c r="C75" s="2193"/>
      <c r="D75" s="2209"/>
      <c r="E75" s="2193"/>
      <c r="F75" s="2193"/>
      <c r="G75" s="2194">
        <f t="shared" si="1"/>
        <v>0</v>
      </c>
      <c r="H75" s="1569"/>
    </row>
    <row r="76" spans="1:8">
      <c r="A76" s="2135">
        <v>4</v>
      </c>
      <c r="B76" s="2062"/>
      <c r="C76" s="2193"/>
      <c r="D76" s="2209"/>
      <c r="E76" s="2193"/>
      <c r="F76" s="2193"/>
      <c r="G76" s="2194">
        <f t="shared" si="1"/>
        <v>0</v>
      </c>
      <c r="H76" s="1569"/>
    </row>
    <row r="77" spans="1:8">
      <c r="A77" s="2135">
        <v>5</v>
      </c>
      <c r="B77" s="2062"/>
      <c r="C77" s="2193"/>
      <c r="D77" s="2209"/>
      <c r="E77" s="2193"/>
      <c r="F77" s="2193"/>
      <c r="G77" s="2194">
        <f t="shared" si="1"/>
        <v>0</v>
      </c>
      <c r="H77" s="1569"/>
    </row>
    <row r="78" spans="1:8">
      <c r="A78" s="2135">
        <v>6</v>
      </c>
      <c r="B78" s="2062"/>
      <c r="C78" s="2193"/>
      <c r="D78" s="2209"/>
      <c r="E78" s="2193"/>
      <c r="F78" s="2193"/>
      <c r="G78" s="2194">
        <f t="shared" si="1"/>
        <v>0</v>
      </c>
      <c r="H78" s="1569"/>
    </row>
    <row r="79" spans="1:8">
      <c r="A79" s="2135">
        <v>7</v>
      </c>
      <c r="B79" s="2062"/>
      <c r="C79" s="2193"/>
      <c r="D79" s="2209"/>
      <c r="E79" s="2193"/>
      <c r="F79" s="2193"/>
      <c r="G79" s="2194">
        <f t="shared" si="1"/>
        <v>0</v>
      </c>
      <c r="H79" s="1569"/>
    </row>
    <row r="80" spans="1:8">
      <c r="A80" s="2135">
        <v>8</v>
      </c>
      <c r="B80" s="2062"/>
      <c r="C80" s="2193"/>
      <c r="D80" s="2209"/>
      <c r="E80" s="2193"/>
      <c r="F80" s="2193"/>
      <c r="G80" s="2194">
        <f t="shared" si="1"/>
        <v>0</v>
      </c>
      <c r="H80" s="1569"/>
    </row>
    <row r="81" spans="1:8">
      <c r="A81" s="2135">
        <v>9</v>
      </c>
      <c r="B81" s="2062"/>
      <c r="C81" s="2193"/>
      <c r="D81" s="2209"/>
      <c r="E81" s="2193"/>
      <c r="F81" s="2193"/>
      <c r="G81" s="2194">
        <f t="shared" si="1"/>
        <v>0</v>
      </c>
      <c r="H81" s="1569"/>
    </row>
    <row r="82" spans="1:8">
      <c r="A82" s="2135">
        <v>10</v>
      </c>
      <c r="B82" s="2062"/>
      <c r="C82" s="2193"/>
      <c r="D82" s="2209"/>
      <c r="E82" s="2193"/>
      <c r="F82" s="2193"/>
      <c r="G82" s="2194">
        <f t="shared" si="1"/>
        <v>0</v>
      </c>
      <c r="H82" s="1569"/>
    </row>
    <row r="83" spans="1:8">
      <c r="A83" s="2135">
        <v>11</v>
      </c>
      <c r="B83" s="2062"/>
      <c r="C83" s="2193"/>
      <c r="D83" s="2190"/>
      <c r="E83" s="2193"/>
      <c r="F83" s="2193"/>
      <c r="G83" s="2194">
        <f t="shared" si="1"/>
        <v>0</v>
      </c>
      <c r="H83" s="1569"/>
    </row>
    <row r="84" spans="1:8">
      <c r="A84" s="2135">
        <v>12</v>
      </c>
      <c r="B84" s="2062"/>
      <c r="C84" s="2193"/>
      <c r="D84" s="2209"/>
      <c r="E84" s="2193"/>
      <c r="F84" s="2193"/>
      <c r="G84" s="2194">
        <f t="shared" si="1"/>
        <v>0</v>
      </c>
      <c r="H84" s="1569"/>
    </row>
    <row r="85" spans="1:8">
      <c r="A85" s="2135">
        <v>13</v>
      </c>
      <c r="B85" s="2062"/>
      <c r="C85" s="2193"/>
      <c r="D85" s="2209"/>
      <c r="E85" s="2193"/>
      <c r="F85" s="2193"/>
      <c r="G85" s="2194">
        <f t="shared" si="1"/>
        <v>0</v>
      </c>
      <c r="H85" s="1569"/>
    </row>
    <row r="86" spans="1:8">
      <c r="A86" s="2135">
        <v>14</v>
      </c>
      <c r="B86" s="2062"/>
      <c r="C86" s="2193"/>
      <c r="D86" s="2209"/>
      <c r="E86" s="2193"/>
      <c r="F86" s="2193"/>
      <c r="G86" s="2194">
        <f t="shared" si="1"/>
        <v>0</v>
      </c>
      <c r="H86" s="1569"/>
    </row>
    <row r="87" spans="1:8">
      <c r="A87" s="2135">
        <v>15</v>
      </c>
      <c r="B87" s="2062"/>
      <c r="C87" s="2193"/>
      <c r="D87" s="2209"/>
      <c r="E87" s="2193"/>
      <c r="F87" s="2193"/>
      <c r="G87" s="2194">
        <f t="shared" si="1"/>
        <v>0</v>
      </c>
      <c r="H87" s="1569"/>
    </row>
    <row r="88" spans="1:8">
      <c r="A88" s="2135">
        <v>16</v>
      </c>
      <c r="B88" s="2062"/>
      <c r="C88" s="2193"/>
      <c r="D88" s="2209"/>
      <c r="E88" s="2193"/>
      <c r="F88" s="2193"/>
      <c r="G88" s="2194">
        <f t="shared" si="1"/>
        <v>0</v>
      </c>
      <c r="H88" s="1569"/>
    </row>
    <row r="89" spans="1:8">
      <c r="A89" s="2135">
        <v>17</v>
      </c>
      <c r="B89" s="2062"/>
      <c r="C89" s="2193"/>
      <c r="D89" s="2209"/>
      <c r="E89" s="2193"/>
      <c r="F89" s="2193"/>
      <c r="G89" s="2194">
        <f t="shared" si="1"/>
        <v>0</v>
      </c>
      <c r="H89" s="1569"/>
    </row>
    <row r="90" spans="1:8">
      <c r="A90" s="2135">
        <v>18</v>
      </c>
      <c r="B90" s="2062"/>
      <c r="C90" s="2193"/>
      <c r="D90" s="2209"/>
      <c r="E90" s="2193"/>
      <c r="F90" s="2193"/>
      <c r="G90" s="2194">
        <f t="shared" si="1"/>
        <v>0</v>
      </c>
      <c r="H90" s="1569"/>
    </row>
    <row r="91" spans="1:8">
      <c r="A91" s="2135">
        <v>19</v>
      </c>
      <c r="B91" s="2062"/>
      <c r="C91" s="2031"/>
      <c r="D91" s="2062"/>
      <c r="E91" s="2031"/>
      <c r="F91" s="2031"/>
      <c r="G91" s="2194">
        <f t="shared" si="1"/>
        <v>0</v>
      </c>
      <c r="H91" s="1569"/>
    </row>
    <row r="92" spans="1:8">
      <c r="A92" s="2135">
        <v>20</v>
      </c>
      <c r="B92" s="2062"/>
      <c r="C92" s="2031"/>
      <c r="D92" s="2062"/>
      <c r="E92" s="2031"/>
      <c r="F92" s="2031"/>
      <c r="G92" s="2194">
        <f t="shared" si="1"/>
        <v>0</v>
      </c>
      <c r="H92" s="1569"/>
    </row>
    <row r="93" spans="1:8">
      <c r="A93" s="2135">
        <v>21</v>
      </c>
      <c r="B93" s="2062"/>
      <c r="C93" s="2031"/>
      <c r="D93" s="2062"/>
      <c r="E93" s="2031"/>
      <c r="F93" s="2031"/>
      <c r="G93" s="2194">
        <f t="shared" si="1"/>
        <v>0</v>
      </c>
      <c r="H93" s="1569"/>
    </row>
    <row r="94" spans="1:8">
      <c r="A94" s="2135">
        <v>22</v>
      </c>
      <c r="B94" s="2062"/>
      <c r="C94" s="2031"/>
      <c r="D94" s="2140"/>
      <c r="E94" s="2031"/>
      <c r="F94" s="2031"/>
      <c r="G94" s="2194">
        <f t="shared" si="1"/>
        <v>0</v>
      </c>
      <c r="H94" s="1569"/>
    </row>
    <row r="95" spans="1:8">
      <c r="A95" s="2135">
        <v>23</v>
      </c>
      <c r="B95" s="2062"/>
      <c r="C95" s="2031"/>
      <c r="D95" s="2140"/>
      <c r="E95" s="2031"/>
      <c r="F95" s="2031"/>
      <c r="G95" s="2194">
        <f t="shared" si="1"/>
        <v>0</v>
      </c>
    </row>
    <row r="96" spans="1:8">
      <c r="A96" s="2135">
        <v>24</v>
      </c>
      <c r="B96" s="2062"/>
      <c r="C96" s="2031"/>
      <c r="D96" s="2140"/>
      <c r="E96" s="2031"/>
      <c r="F96" s="2031"/>
      <c r="G96" s="2194">
        <f t="shared" si="1"/>
        <v>0</v>
      </c>
    </row>
    <row r="97" spans="1:7">
      <c r="A97" s="2135">
        <v>25</v>
      </c>
      <c r="B97" s="2062"/>
      <c r="C97" s="2031"/>
      <c r="D97" s="2062"/>
      <c r="E97" s="2031"/>
      <c r="F97" s="2031"/>
      <c r="G97" s="2194">
        <f t="shared" si="1"/>
        <v>0</v>
      </c>
    </row>
    <row r="98" spans="1:7">
      <c r="A98" s="2135">
        <v>26</v>
      </c>
      <c r="B98" s="2062"/>
      <c r="C98" s="2031"/>
      <c r="D98" s="2062"/>
      <c r="E98" s="2031"/>
      <c r="F98" s="2031"/>
      <c r="G98" s="2194">
        <f t="shared" si="1"/>
        <v>0</v>
      </c>
    </row>
    <row r="99" spans="1:7">
      <c r="A99" s="2135">
        <v>27</v>
      </c>
      <c r="B99" s="2062"/>
      <c r="C99" s="2031"/>
      <c r="D99" s="2062"/>
      <c r="E99" s="2031"/>
      <c r="F99" s="2031"/>
      <c r="G99" s="2194">
        <f t="shared" si="1"/>
        <v>0</v>
      </c>
    </row>
    <row r="100" spans="1:7">
      <c r="A100" s="2135">
        <v>28</v>
      </c>
      <c r="B100" s="2062"/>
      <c r="C100" s="2031"/>
      <c r="D100" s="2062"/>
      <c r="E100" s="2031"/>
      <c r="F100" s="2031"/>
      <c r="G100" s="2194">
        <f t="shared" si="1"/>
        <v>0</v>
      </c>
    </row>
    <row r="101" spans="1:7">
      <c r="A101" s="2135">
        <v>29</v>
      </c>
      <c r="B101" s="2062"/>
      <c r="C101" s="2031"/>
      <c r="D101" s="2062"/>
      <c r="E101" s="2031"/>
      <c r="F101" s="2031"/>
      <c r="G101" s="2194">
        <f t="shared" si="1"/>
        <v>0</v>
      </c>
    </row>
    <row r="102" spans="1:7">
      <c r="A102" s="2135">
        <v>30</v>
      </c>
      <c r="B102" s="2062"/>
      <c r="C102" s="2031"/>
      <c r="D102" s="2062"/>
      <c r="E102" s="2031"/>
      <c r="F102" s="2031"/>
      <c r="G102" s="2194">
        <f t="shared" si="1"/>
        <v>0</v>
      </c>
    </row>
    <row r="103" spans="1:7">
      <c r="A103" s="2135">
        <v>31</v>
      </c>
      <c r="B103" s="2062"/>
      <c r="C103" s="2031"/>
      <c r="D103" s="2062"/>
      <c r="E103" s="2031"/>
      <c r="F103" s="2031"/>
      <c r="G103" s="2194">
        <f t="shared" si="1"/>
        <v>0</v>
      </c>
    </row>
    <row r="104" spans="1:7">
      <c r="A104" s="2135">
        <v>32</v>
      </c>
      <c r="B104" s="2062"/>
      <c r="C104" s="2031"/>
      <c r="D104" s="2062"/>
      <c r="E104" s="2031"/>
      <c r="F104" s="2031"/>
      <c r="G104" s="2194">
        <f t="shared" si="1"/>
        <v>0</v>
      </c>
    </row>
    <row r="105" spans="1:7">
      <c r="A105" s="2135">
        <v>33</v>
      </c>
      <c r="B105" s="2062"/>
      <c r="C105" s="2031"/>
      <c r="D105" s="2062"/>
      <c r="E105" s="2031"/>
      <c r="F105" s="2031"/>
      <c r="G105" s="2194">
        <f t="shared" si="1"/>
        <v>0</v>
      </c>
    </row>
    <row r="106" spans="1:7">
      <c r="A106" s="2135">
        <v>34</v>
      </c>
      <c r="B106" s="2062"/>
      <c r="C106" s="2031"/>
      <c r="D106" s="2062"/>
      <c r="E106" s="2031"/>
      <c r="F106" s="2031"/>
      <c r="G106" s="2194">
        <f t="shared" si="1"/>
        <v>0</v>
      </c>
    </row>
    <row r="107" spans="1:7">
      <c r="A107" s="2135">
        <v>35</v>
      </c>
      <c r="B107" s="2062"/>
      <c r="C107" s="2031"/>
      <c r="D107" s="2062"/>
      <c r="E107" s="2031"/>
      <c r="F107" s="2031"/>
      <c r="G107" s="2194">
        <f t="shared" si="1"/>
        <v>0</v>
      </c>
    </row>
    <row r="108" spans="1:7">
      <c r="A108" s="2135">
        <v>36</v>
      </c>
      <c r="B108" s="2062"/>
      <c r="C108" s="2031"/>
      <c r="D108" s="2062"/>
      <c r="E108" s="2031"/>
      <c r="F108" s="2031"/>
      <c r="G108" s="2194">
        <f t="shared" si="1"/>
        <v>0</v>
      </c>
    </row>
    <row r="109" spans="1:7">
      <c r="A109" s="2135">
        <v>37</v>
      </c>
      <c r="B109" s="2062"/>
      <c r="C109" s="2031"/>
      <c r="D109" s="2062"/>
      <c r="E109" s="2031"/>
      <c r="F109" s="2031"/>
      <c r="G109" s="2194">
        <f t="shared" si="1"/>
        <v>0</v>
      </c>
    </row>
    <row r="110" spans="1:7">
      <c r="A110" s="2135">
        <v>38</v>
      </c>
      <c r="B110" s="2062"/>
      <c r="C110" s="2031"/>
      <c r="D110" s="2062"/>
      <c r="E110" s="2031"/>
      <c r="F110" s="2031"/>
      <c r="G110" s="2194">
        <f t="shared" si="1"/>
        <v>0</v>
      </c>
    </row>
    <row r="111" spans="1:7">
      <c r="A111" s="2135">
        <v>39</v>
      </c>
      <c r="B111" s="2062"/>
      <c r="C111" s="2031"/>
      <c r="D111" s="2062"/>
      <c r="E111" s="2031"/>
      <c r="F111" s="2031"/>
      <c r="G111" s="2194">
        <f t="shared" si="1"/>
        <v>0</v>
      </c>
    </row>
    <row r="112" spans="1:7">
      <c r="A112" s="2135">
        <v>40</v>
      </c>
      <c r="B112" s="2062"/>
      <c r="C112" s="2031"/>
      <c r="D112" s="2062"/>
      <c r="E112" s="2031"/>
      <c r="F112" s="2031"/>
      <c r="G112" s="2194">
        <f t="shared" si="1"/>
        <v>0</v>
      </c>
    </row>
    <row r="113" spans="1:7">
      <c r="A113" s="2135">
        <v>41</v>
      </c>
      <c r="B113" s="2062"/>
      <c r="C113" s="2031"/>
      <c r="D113" s="2062"/>
      <c r="E113" s="2031"/>
      <c r="F113" s="2031"/>
      <c r="G113" s="2194">
        <f t="shared" si="1"/>
        <v>0</v>
      </c>
    </row>
    <row r="114" spans="1:7">
      <c r="A114" s="2135">
        <v>42</v>
      </c>
      <c r="B114" s="2062"/>
      <c r="C114" s="2031"/>
      <c r="D114" s="2062"/>
      <c r="E114" s="2031"/>
      <c r="F114" s="2031"/>
      <c r="G114" s="2194">
        <f t="shared" si="1"/>
        <v>0</v>
      </c>
    </row>
    <row r="115" spans="1:7">
      <c r="A115" s="2135">
        <v>43</v>
      </c>
      <c r="B115" s="2062"/>
      <c r="C115" s="2031"/>
      <c r="D115" s="2062"/>
      <c r="E115" s="2031"/>
      <c r="F115" s="2031"/>
      <c r="G115" s="2194">
        <f t="shared" si="1"/>
        <v>0</v>
      </c>
    </row>
    <row r="116" spans="1:7">
      <c r="A116" s="2135">
        <v>44</v>
      </c>
      <c r="B116" s="2062"/>
      <c r="C116" s="2031"/>
      <c r="D116" s="2062"/>
      <c r="E116" s="2031"/>
      <c r="F116" s="2031"/>
      <c r="G116" s="2194">
        <f t="shared" si="1"/>
        <v>0</v>
      </c>
    </row>
    <row r="117" spans="1:7">
      <c r="A117" s="2135">
        <v>45</v>
      </c>
      <c r="B117" s="2062"/>
      <c r="C117" s="2031"/>
      <c r="D117" s="2062"/>
      <c r="E117" s="2031"/>
      <c r="F117" s="2031"/>
      <c r="G117" s="2194">
        <f t="shared" si="1"/>
        <v>0</v>
      </c>
    </row>
    <row r="118" spans="1:7">
      <c r="A118" s="2135">
        <v>46</v>
      </c>
      <c r="B118" s="2062"/>
      <c r="C118" s="2031"/>
      <c r="D118" s="2062"/>
      <c r="E118" s="2031"/>
      <c r="F118" s="2031"/>
      <c r="G118" s="2194">
        <f t="shared" si="1"/>
        <v>0</v>
      </c>
    </row>
    <row r="119" spans="1:7" ht="15.75" thickBot="1">
      <c r="A119" s="2196">
        <v>47</v>
      </c>
      <c r="B119" s="2197" t="s">
        <v>169</v>
      </c>
      <c r="C119" s="1994">
        <f>SUM(C73:C118)</f>
        <v>0</v>
      </c>
      <c r="D119" s="2198"/>
      <c r="E119" s="1994">
        <f>SUM(E73:E118)</f>
        <v>0</v>
      </c>
      <c r="F119" s="1994">
        <f>SUM(F73:F118)</f>
        <v>0</v>
      </c>
      <c r="G119" s="1991">
        <f>SUM(G73:G118)</f>
        <v>0</v>
      </c>
    </row>
    <row r="120" spans="1:7">
      <c r="A120" s="2645" t="s">
        <v>4611</v>
      </c>
      <c r="B120" s="2640"/>
    </row>
    <row r="121" spans="1:7">
      <c r="A121" s="1646" t="s">
        <v>2170</v>
      </c>
      <c r="B121" s="1646"/>
      <c r="C121" s="1646"/>
      <c r="D121" s="1646"/>
      <c r="E121" s="1646"/>
      <c r="F121" s="1646"/>
      <c r="G121" s="1646"/>
    </row>
    <row r="123" spans="1:7">
      <c r="A123" s="1591"/>
      <c r="B123" s="1591"/>
      <c r="C123" s="1591"/>
      <c r="D123" s="1591"/>
      <c r="E123" s="1591"/>
      <c r="F123" s="1591"/>
      <c r="G123" s="1591"/>
    </row>
    <row r="124" spans="1:7">
      <c r="A124" s="1591"/>
      <c r="B124" s="1591"/>
      <c r="C124" s="1591"/>
      <c r="D124" s="1591"/>
      <c r="E124" s="1591"/>
      <c r="F124" s="1591"/>
      <c r="G124" s="1591"/>
    </row>
    <row r="125" spans="1:7">
      <c r="A125" s="1591"/>
      <c r="B125" s="1591"/>
      <c r="C125" s="1591"/>
      <c r="D125" s="1591"/>
      <c r="E125" s="1591"/>
      <c r="F125" s="1591"/>
      <c r="G125" s="1591"/>
    </row>
    <row r="126" spans="1:7">
      <c r="A126" s="1591"/>
      <c r="B126" s="1591"/>
      <c r="C126" s="1591"/>
      <c r="D126" s="1591"/>
      <c r="E126" s="1591"/>
      <c r="F126" s="1591"/>
      <c r="G126" s="1591"/>
    </row>
    <row r="127" spans="1:7">
      <c r="A127" s="1591"/>
      <c r="B127" s="1591"/>
      <c r="C127" s="1591"/>
      <c r="D127" s="1591"/>
      <c r="E127" s="1591"/>
      <c r="F127" s="1591"/>
      <c r="G127" s="1591"/>
    </row>
    <row r="128" spans="1:7">
      <c r="A128" s="1591"/>
      <c r="B128" s="1591"/>
      <c r="C128" s="1591"/>
      <c r="D128" s="1591"/>
      <c r="E128" s="1591"/>
      <c r="F128" s="1591"/>
      <c r="G128" s="1591"/>
    </row>
  </sheetData>
  <mergeCells count="1">
    <mergeCell ref="B7:G8"/>
  </mergeCells>
  <printOptions horizontalCentered="1" verticalCentered="1"/>
  <pageMargins left="0.5" right="0.5" top="0.5" bottom="0.5" header="0.5" footer="0.5"/>
  <pageSetup scale="68" orientation="portrait" horizontalDpi="300" verticalDpi="300" r:id="rId1"/>
  <headerFooter alignWithMargins="0"/>
  <rowBreaks count="1" manualBreakCount="1">
    <brk id="62"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45.6640625" style="6" customWidth="1"/>
    <col min="3" max="3" width="20.6640625" style="6" customWidth="1"/>
    <col min="4" max="4" width="15.6640625" style="6" customWidth="1"/>
    <col min="5" max="5" width="20.77734375" style="6" customWidth="1"/>
    <col min="6" max="7" width="18.6640625" style="6" customWidth="1"/>
    <col min="8" max="9" width="12.6640625" style="6" customWidth="1"/>
    <col min="10" max="10" width="15.21875" style="6" customWidth="1"/>
    <col min="11" max="12" width="12.6640625" style="6" customWidth="1"/>
    <col min="13" max="13" width="6" style="6" customWidth="1"/>
    <col min="14" max="16384" width="9.6640625" style="6"/>
  </cols>
  <sheetData>
    <row r="1" spans="1:14">
      <c r="A1" s="818" t="s">
        <v>2171</v>
      </c>
      <c r="B1" s="819"/>
      <c r="C1" s="819" t="s">
        <v>1306</v>
      </c>
      <c r="D1" s="819" t="s">
        <v>1761</v>
      </c>
      <c r="E1" s="1109" t="s">
        <v>1762</v>
      </c>
      <c r="F1" s="818" t="s">
        <v>1759</v>
      </c>
      <c r="G1" s="819"/>
      <c r="H1" s="821" t="s">
        <v>1306</v>
      </c>
      <c r="I1" s="819"/>
      <c r="J1" s="821" t="s">
        <v>1761</v>
      </c>
      <c r="K1" s="819"/>
      <c r="L1" s="821" t="s">
        <v>1762</v>
      </c>
      <c r="M1" s="1109"/>
      <c r="N1" s="12"/>
    </row>
    <row r="2" spans="1:14">
      <c r="A2" s="67" t="str">
        <f>'Data Sheet'!$C$25</f>
        <v xml:space="preserve">Niagara Mohawk Power Corporation </v>
      </c>
      <c r="B2" s="824"/>
      <c r="C2" s="824" t="s">
        <v>5108</v>
      </c>
      <c r="D2" s="824" t="s">
        <v>1763</v>
      </c>
      <c r="E2" s="1112"/>
      <c r="F2" s="67" t="str">
        <f>'Data Sheet'!$C$25</f>
        <v xml:space="preserve">Niagara Mohawk Power Corporation </v>
      </c>
      <c r="G2" s="824"/>
      <c r="H2" s="6" t="s">
        <v>5108</v>
      </c>
      <c r="J2" s="431" t="s">
        <v>1763</v>
      </c>
      <c r="K2" s="824"/>
      <c r="M2" s="1112"/>
      <c r="N2" s="12"/>
    </row>
    <row r="3" spans="1:14" ht="15" customHeight="1">
      <c r="A3" s="827"/>
      <c r="B3" s="828"/>
      <c r="C3" s="828" t="s">
        <v>1120</v>
      </c>
      <c r="D3" s="692" t="str">
        <f>'Data Sheet'!$C$40</f>
        <v>May 9, 2016</v>
      </c>
      <c r="E3" s="1252" t="str">
        <f>'Data Sheet'!$C$38</f>
        <v>December 31, 2015</v>
      </c>
      <c r="F3" s="827"/>
      <c r="G3" s="828"/>
      <c r="H3" s="463" t="s">
        <v>1120</v>
      </c>
      <c r="I3" s="828"/>
      <c r="J3" s="682" t="str">
        <f>'Data Sheet'!$C$40</f>
        <v>May 9, 2016</v>
      </c>
      <c r="K3" s="828"/>
      <c r="L3" s="1259" t="str">
        <f>'Data Sheet'!$C$38</f>
        <v>December 31, 2015</v>
      </c>
      <c r="M3" s="1114"/>
      <c r="N3" s="12"/>
    </row>
    <row r="4" spans="1:14" ht="15" customHeight="1">
      <c r="A4" s="1152" t="s">
        <v>2172</v>
      </c>
      <c r="B4" s="1153"/>
      <c r="C4" s="1153"/>
      <c r="D4" s="1153"/>
      <c r="E4" s="1154"/>
      <c r="F4" s="1152" t="s">
        <v>2173</v>
      </c>
      <c r="G4" s="1153"/>
      <c r="H4" s="1153"/>
      <c r="I4" s="1153"/>
      <c r="J4" s="1153"/>
      <c r="K4" s="1153"/>
      <c r="L4" s="1153"/>
      <c r="M4" s="1154"/>
      <c r="N4" s="12"/>
    </row>
    <row r="5" spans="1:14">
      <c r="A5" s="3417" t="s">
        <v>3472</v>
      </c>
      <c r="B5" s="3236"/>
      <c r="C5" s="3236"/>
      <c r="D5" s="3236"/>
      <c r="E5" s="3237"/>
      <c r="F5" s="823" t="s">
        <v>2174</v>
      </c>
      <c r="M5" s="1112"/>
      <c r="N5" s="12"/>
    </row>
    <row r="6" spans="1:14">
      <c r="A6" s="3355"/>
      <c r="B6" s="3357"/>
      <c r="C6" s="3357"/>
      <c r="D6" s="3357"/>
      <c r="E6" s="3239"/>
      <c r="F6" s="823"/>
      <c r="M6" s="1112"/>
      <c r="N6" s="12"/>
    </row>
    <row r="7" spans="1:14">
      <c r="A7" s="823" t="s">
        <v>2175</v>
      </c>
      <c r="E7" s="1112"/>
      <c r="F7" s="823"/>
      <c r="M7" s="1112"/>
      <c r="N7" s="12"/>
    </row>
    <row r="8" spans="1:14">
      <c r="A8" s="1185"/>
      <c r="B8" s="1128"/>
      <c r="C8" s="1129"/>
      <c r="D8" s="1184" t="s">
        <v>2176</v>
      </c>
      <c r="E8" s="1154"/>
      <c r="F8" s="1152" t="s">
        <v>2176</v>
      </c>
      <c r="G8" s="1153"/>
      <c r="H8" s="1184" t="s">
        <v>2177</v>
      </c>
      <c r="I8" s="1153"/>
      <c r="J8" s="1153"/>
      <c r="K8" s="1153"/>
      <c r="L8" s="1129"/>
      <c r="M8" s="1130"/>
      <c r="N8" s="12"/>
    </row>
    <row r="9" spans="1:14">
      <c r="A9" s="1121"/>
      <c r="C9" s="1163" t="s">
        <v>1792</v>
      </c>
      <c r="D9" s="1163" t="s">
        <v>296</v>
      </c>
      <c r="E9" s="1124" t="s">
        <v>296</v>
      </c>
      <c r="F9" s="1113" t="s">
        <v>296</v>
      </c>
      <c r="G9" s="1163" t="s">
        <v>296</v>
      </c>
      <c r="H9" s="1170" t="s">
        <v>2178</v>
      </c>
      <c r="I9" s="463"/>
      <c r="J9" s="481" t="s">
        <v>2179</v>
      </c>
      <c r="K9" s="463"/>
      <c r="L9" s="1163" t="s">
        <v>1792</v>
      </c>
      <c r="M9" s="1124"/>
      <c r="N9" s="12"/>
    </row>
    <row r="10" spans="1:14">
      <c r="A10" s="1121" t="s">
        <v>1688</v>
      </c>
      <c r="B10" s="1123" t="s">
        <v>173</v>
      </c>
      <c r="C10" s="1163" t="s">
        <v>850</v>
      </c>
      <c r="D10" s="1163" t="s">
        <v>2180</v>
      </c>
      <c r="E10" s="1124" t="s">
        <v>2181</v>
      </c>
      <c r="F10" s="1113" t="s">
        <v>2180</v>
      </c>
      <c r="G10" s="1163" t="s">
        <v>2181</v>
      </c>
      <c r="H10" s="1163" t="s">
        <v>2182</v>
      </c>
      <c r="I10" s="431"/>
      <c r="J10" s="1163" t="s">
        <v>2182</v>
      </c>
      <c r="K10" s="431"/>
      <c r="L10" s="1163" t="s">
        <v>2473</v>
      </c>
      <c r="M10" s="1124" t="s">
        <v>1688</v>
      </c>
      <c r="N10" s="12"/>
    </row>
    <row r="11" spans="1:14">
      <c r="A11" s="1121" t="s">
        <v>1691</v>
      </c>
      <c r="C11" s="1163" t="s">
        <v>555</v>
      </c>
      <c r="D11" s="1163" t="s">
        <v>2183</v>
      </c>
      <c r="E11" s="1124" t="s">
        <v>2184</v>
      </c>
      <c r="F11" s="1113" t="s">
        <v>2185</v>
      </c>
      <c r="G11" s="1163" t="s">
        <v>2186</v>
      </c>
      <c r="H11" s="1116" t="s">
        <v>2187</v>
      </c>
      <c r="I11" s="1163" t="s">
        <v>1796</v>
      </c>
      <c r="J11" s="1116" t="s">
        <v>2188</v>
      </c>
      <c r="K11" s="1163" t="s">
        <v>1796</v>
      </c>
      <c r="L11" s="431"/>
      <c r="M11" s="1124" t="s">
        <v>1691</v>
      </c>
      <c r="N11" s="12"/>
    </row>
    <row r="12" spans="1:14">
      <c r="A12" s="1186"/>
      <c r="B12" s="1168" t="s">
        <v>2952</v>
      </c>
      <c r="C12" s="1170" t="s">
        <v>2953</v>
      </c>
      <c r="D12" s="1170" t="s">
        <v>2954</v>
      </c>
      <c r="E12" s="1132" t="s">
        <v>2955</v>
      </c>
      <c r="F12" s="1131" t="s">
        <v>2303</v>
      </c>
      <c r="G12" s="1170" t="s">
        <v>2304</v>
      </c>
      <c r="H12" s="1170" t="s">
        <v>2305</v>
      </c>
      <c r="I12" s="1170" t="s">
        <v>2306</v>
      </c>
      <c r="J12" s="1170" t="s">
        <v>2307</v>
      </c>
      <c r="K12" s="1170" t="s">
        <v>2308</v>
      </c>
      <c r="L12" s="1170" t="s">
        <v>2309</v>
      </c>
      <c r="M12" s="1132"/>
      <c r="N12" s="12"/>
    </row>
    <row r="13" spans="1:14">
      <c r="A13" s="1186">
        <v>1</v>
      </c>
      <c r="B13" s="463" t="s">
        <v>2189</v>
      </c>
      <c r="C13" s="1191"/>
      <c r="D13" s="1192"/>
      <c r="E13" s="1193"/>
      <c r="F13" s="1194"/>
      <c r="G13" s="1192"/>
      <c r="H13" s="1192"/>
      <c r="I13" s="1192"/>
      <c r="J13" s="1192"/>
      <c r="K13" s="1192"/>
      <c r="L13" s="1195"/>
      <c r="M13" s="1132">
        <v>1</v>
      </c>
      <c r="N13" s="12"/>
    </row>
    <row r="14" spans="1:14">
      <c r="A14" s="1186">
        <v>2</v>
      </c>
      <c r="B14" s="463" t="s">
        <v>2190</v>
      </c>
      <c r="C14" s="1196" t="s">
        <v>1051</v>
      </c>
      <c r="D14" s="1197" t="s">
        <v>1051</v>
      </c>
      <c r="E14" s="1198" t="s">
        <v>1748</v>
      </c>
      <c r="F14" s="1199"/>
      <c r="G14" s="1197"/>
      <c r="H14" s="1200" t="s">
        <v>1748</v>
      </c>
      <c r="I14" s="1197" t="s">
        <v>1748</v>
      </c>
      <c r="J14" s="1200"/>
      <c r="K14" s="1197"/>
      <c r="L14" s="1201" t="s">
        <v>1748</v>
      </c>
      <c r="M14" s="1132">
        <v>2</v>
      </c>
      <c r="N14" s="12"/>
    </row>
    <row r="15" spans="1:14">
      <c r="A15" s="1186">
        <v>3</v>
      </c>
      <c r="B15" s="463" t="s">
        <v>2191</v>
      </c>
      <c r="C15" s="242"/>
      <c r="D15" s="245"/>
      <c r="E15" s="259"/>
      <c r="F15" s="244"/>
      <c r="G15" s="242"/>
      <c r="H15" s="265"/>
      <c r="I15" s="242"/>
      <c r="J15" s="265"/>
      <c r="K15" s="242"/>
      <c r="L15" s="245">
        <f>C15+D15-E15+F15-G15-I15+K15</f>
        <v>0</v>
      </c>
      <c r="M15" s="1132">
        <v>3</v>
      </c>
      <c r="N15" s="12"/>
    </row>
    <row r="16" spans="1:14">
      <c r="A16" s="1186">
        <v>4</v>
      </c>
      <c r="B16" s="463" t="s">
        <v>2128</v>
      </c>
      <c r="C16" s="248"/>
      <c r="D16" s="247"/>
      <c r="E16" s="262"/>
      <c r="F16" s="246"/>
      <c r="G16" s="248"/>
      <c r="H16" s="265"/>
      <c r="I16" s="248"/>
      <c r="J16" s="265"/>
      <c r="K16" s="248"/>
      <c r="L16" s="247">
        <f>C16+D16-E16+F16-G16-I16+K16</f>
        <v>0</v>
      </c>
      <c r="M16" s="1132">
        <v>4</v>
      </c>
      <c r="N16" s="12"/>
    </row>
    <row r="17" spans="1:14">
      <c r="A17" s="1186">
        <v>5</v>
      </c>
      <c r="B17" s="463" t="s">
        <v>2129</v>
      </c>
      <c r="C17" s="248"/>
      <c r="D17" s="247"/>
      <c r="E17" s="262"/>
      <c r="F17" s="246"/>
      <c r="G17" s="248"/>
      <c r="H17" s="265"/>
      <c r="I17" s="248"/>
      <c r="J17" s="265"/>
      <c r="K17" s="248"/>
      <c r="L17" s="247">
        <f>C17+D17-E17+F17-G17-I17+K17</f>
        <v>0</v>
      </c>
      <c r="M17" s="1132">
        <v>5</v>
      </c>
      <c r="N17" s="12"/>
    </row>
    <row r="18" spans="1:14">
      <c r="A18" s="1186">
        <v>6</v>
      </c>
      <c r="B18" s="463" t="s">
        <v>1051</v>
      </c>
      <c r="C18" s="315"/>
      <c r="D18" s="467"/>
      <c r="E18" s="280"/>
      <c r="F18" s="103"/>
      <c r="G18" s="315"/>
      <c r="H18" s="81"/>
      <c r="I18" s="315"/>
      <c r="J18" s="81"/>
      <c r="K18" s="315"/>
      <c r="L18" s="467">
        <f>C18+D18-E18+F18-G18-I18+K18</f>
        <v>0</v>
      </c>
      <c r="M18" s="1132">
        <v>6</v>
      </c>
      <c r="N18" s="12"/>
    </row>
    <row r="19" spans="1:14">
      <c r="A19" s="1186">
        <v>7</v>
      </c>
      <c r="B19" s="463" t="s">
        <v>1051</v>
      </c>
      <c r="C19" s="315"/>
      <c r="D19" s="467"/>
      <c r="E19" s="280"/>
      <c r="F19" s="103"/>
      <c r="G19" s="315"/>
      <c r="H19" s="81"/>
      <c r="I19" s="315"/>
      <c r="J19" s="81"/>
      <c r="K19" s="315"/>
      <c r="L19" s="467">
        <f>C19+D19-E19+F19-G19-I19+K19</f>
        <v>0</v>
      </c>
      <c r="M19" s="1132">
        <v>7</v>
      </c>
      <c r="N19" s="12"/>
    </row>
    <row r="20" spans="1:14">
      <c r="A20" s="1186">
        <v>8</v>
      </c>
      <c r="B20" s="463" t="s">
        <v>2130</v>
      </c>
      <c r="C20" s="242">
        <f>SUM(C15:C19)</f>
        <v>0</v>
      </c>
      <c r="D20" s="245">
        <f>SUM(D15:D19)</f>
        <v>0</v>
      </c>
      <c r="E20" s="259">
        <f>SUM(E15:E19)</f>
        <v>0</v>
      </c>
      <c r="F20" s="244">
        <f>SUM(F15:F19)</f>
        <v>0</v>
      </c>
      <c r="G20" s="242">
        <f>SUM(G15:G19)</f>
        <v>0</v>
      </c>
      <c r="H20" s="265"/>
      <c r="I20" s="242">
        <f>SUM(I15:I19)</f>
        <v>0</v>
      </c>
      <c r="J20" s="265"/>
      <c r="K20" s="242">
        <f>SUM(K15:K19)</f>
        <v>0</v>
      </c>
      <c r="L20" s="245">
        <f>SUM(L15:L19)</f>
        <v>0</v>
      </c>
      <c r="M20" s="1132">
        <v>8</v>
      </c>
      <c r="N20" s="12"/>
    </row>
    <row r="21" spans="1:14">
      <c r="A21" s="1186">
        <v>9</v>
      </c>
      <c r="B21" s="463" t="s">
        <v>2131</v>
      </c>
      <c r="C21" s="1202"/>
      <c r="D21" s="1203"/>
      <c r="E21" s="1204"/>
      <c r="F21" s="1205"/>
      <c r="G21" s="1203"/>
      <c r="H21" s="1206"/>
      <c r="I21" s="1203"/>
      <c r="J21" s="1206"/>
      <c r="K21" s="1203"/>
      <c r="L21" s="1207" t="s">
        <v>1748</v>
      </c>
      <c r="M21" s="1132">
        <v>9</v>
      </c>
      <c r="N21" s="12"/>
    </row>
    <row r="22" spans="1:14">
      <c r="A22" s="1186">
        <v>10</v>
      </c>
      <c r="B22" s="463" t="s">
        <v>2191</v>
      </c>
      <c r="C22" s="242"/>
      <c r="D22" s="245"/>
      <c r="E22" s="259"/>
      <c r="F22" s="244"/>
      <c r="G22" s="242"/>
      <c r="H22" s="265"/>
      <c r="I22" s="242"/>
      <c r="J22" s="265"/>
      <c r="K22" s="242"/>
      <c r="L22" s="245">
        <f>C22+D22-E22+F22-G22-I22+K22</f>
        <v>0</v>
      </c>
      <c r="M22" s="1132">
        <v>10</v>
      </c>
      <c r="N22" s="12"/>
    </row>
    <row r="23" spans="1:14">
      <c r="A23" s="1186">
        <v>11</v>
      </c>
      <c r="B23" s="463" t="s">
        <v>2132</v>
      </c>
      <c r="C23" s="248"/>
      <c r="D23" s="247"/>
      <c r="E23" s="262"/>
      <c r="F23" s="246"/>
      <c r="G23" s="248"/>
      <c r="H23" s="265"/>
      <c r="I23" s="248"/>
      <c r="J23" s="265"/>
      <c r="K23" s="248"/>
      <c r="L23" s="247">
        <f>C23+D23-E23+F23-G23-I23+K23</f>
        <v>0</v>
      </c>
      <c r="M23" s="1132">
        <v>11</v>
      </c>
      <c r="N23" s="12"/>
    </row>
    <row r="24" spans="1:14">
      <c r="A24" s="1186">
        <v>12</v>
      </c>
      <c r="B24" s="463" t="s">
        <v>2129</v>
      </c>
      <c r="C24" s="315"/>
      <c r="D24" s="467"/>
      <c r="E24" s="280"/>
      <c r="F24" s="103"/>
      <c r="G24" s="315"/>
      <c r="H24" s="81"/>
      <c r="I24" s="315"/>
      <c r="J24" s="81"/>
      <c r="K24" s="315"/>
      <c r="L24" s="467">
        <f>C24+D24-E24+F24-G24-I24+K24</f>
        <v>0</v>
      </c>
      <c r="M24" s="1132">
        <v>12</v>
      </c>
      <c r="N24" s="12"/>
    </row>
    <row r="25" spans="1:14">
      <c r="A25" s="1186">
        <v>13</v>
      </c>
      <c r="B25" s="463" t="s">
        <v>1051</v>
      </c>
      <c r="C25" s="315"/>
      <c r="D25" s="467"/>
      <c r="E25" s="280"/>
      <c r="F25" s="103"/>
      <c r="G25" s="315"/>
      <c r="H25" s="81"/>
      <c r="I25" s="315"/>
      <c r="J25" s="81"/>
      <c r="K25" s="315"/>
      <c r="L25" s="467">
        <f>C25+D25-E25+F25-G25-I25+K25</f>
        <v>0</v>
      </c>
      <c r="M25" s="1132">
        <v>13</v>
      </c>
      <c r="N25" s="12"/>
    </row>
    <row r="26" spans="1:14">
      <c r="A26" s="1186">
        <v>14</v>
      </c>
      <c r="B26" s="463" t="s">
        <v>1051</v>
      </c>
      <c r="C26" s="315"/>
      <c r="D26" s="467"/>
      <c r="E26" s="280"/>
      <c r="F26" s="103"/>
      <c r="G26" s="315"/>
      <c r="H26" s="81"/>
      <c r="I26" s="315"/>
      <c r="J26" s="81"/>
      <c r="K26" s="315"/>
      <c r="L26" s="467">
        <f>C26+D26-E26+F26-G26-I26+K26</f>
        <v>0</v>
      </c>
      <c r="M26" s="1132">
        <v>14</v>
      </c>
      <c r="N26" s="12"/>
    </row>
    <row r="27" spans="1:14">
      <c r="A27" s="1186">
        <v>15</v>
      </c>
      <c r="B27" s="463" t="s">
        <v>3648</v>
      </c>
      <c r="C27" s="315">
        <f>SUM(C22:C26)</f>
        <v>0</v>
      </c>
      <c r="D27" s="467">
        <f>SUM(D22:D26)</f>
        <v>0</v>
      </c>
      <c r="E27" s="280">
        <f>SUM(E22:E26)</f>
        <v>0</v>
      </c>
      <c r="F27" s="103">
        <f>SUM(F22:F26)</f>
        <v>0</v>
      </c>
      <c r="G27" s="315">
        <f>SUM(G22:G26)</f>
        <v>0</v>
      </c>
      <c r="H27" s="81"/>
      <c r="I27" s="315">
        <f>SUM(I22:I26)</f>
        <v>0</v>
      </c>
      <c r="J27" s="81"/>
      <c r="K27" s="315">
        <f>SUM(K22:K26)</f>
        <v>0</v>
      </c>
      <c r="L27" s="467">
        <f>SUM(L22:L26)</f>
        <v>0</v>
      </c>
      <c r="M27" s="1132">
        <v>15</v>
      </c>
      <c r="N27" s="12"/>
    </row>
    <row r="28" spans="1:14">
      <c r="A28" s="1186">
        <v>16</v>
      </c>
      <c r="B28" s="463" t="s">
        <v>3649</v>
      </c>
      <c r="C28" s="315"/>
      <c r="D28" s="467"/>
      <c r="E28" s="280"/>
      <c r="F28" s="103"/>
      <c r="G28" s="315"/>
      <c r="H28" s="81"/>
      <c r="I28" s="315"/>
      <c r="J28" s="81"/>
      <c r="K28" s="315"/>
      <c r="L28" s="467">
        <f>C28+D28-E28+F28-G28-I28+K28</f>
        <v>0</v>
      </c>
      <c r="M28" s="1132">
        <v>16</v>
      </c>
      <c r="N28" s="12"/>
    </row>
    <row r="29" spans="1:14">
      <c r="A29" s="1186">
        <v>17</v>
      </c>
      <c r="B29" s="463" t="s">
        <v>3650</v>
      </c>
      <c r="C29" s="242">
        <f>C20+C27+C28</f>
        <v>0</v>
      </c>
      <c r="D29" s="245">
        <f>D20+D27+D28</f>
        <v>0</v>
      </c>
      <c r="E29" s="259">
        <f>E20+E27+E28</f>
        <v>0</v>
      </c>
      <c r="F29" s="244">
        <f>F20+F27+F28</f>
        <v>0</v>
      </c>
      <c r="G29" s="242">
        <f>G20+G27+G28</f>
        <v>0</v>
      </c>
      <c r="H29" s="265"/>
      <c r="I29" s="242">
        <f>I20+I27+I28</f>
        <v>0</v>
      </c>
      <c r="J29" s="265"/>
      <c r="K29" s="242">
        <f>K20+K27+K28</f>
        <v>0</v>
      </c>
      <c r="L29" s="245">
        <f>L20+L27+L28</f>
        <v>0</v>
      </c>
      <c r="M29" s="1132">
        <v>17</v>
      </c>
      <c r="N29" s="12"/>
    </row>
    <row r="30" spans="1:14">
      <c r="A30" s="1121" t="s">
        <v>1748</v>
      </c>
      <c r="C30" s="1208"/>
      <c r="D30" s="1209"/>
      <c r="E30" s="1210"/>
      <c r="F30" s="1211"/>
      <c r="G30" s="1209"/>
      <c r="H30" s="1212"/>
      <c r="I30" s="1209"/>
      <c r="J30" s="1212"/>
      <c r="K30" s="1209"/>
      <c r="L30" s="1213"/>
      <c r="M30" s="1124" t="s">
        <v>1748</v>
      </c>
      <c r="N30" s="12"/>
    </row>
    <row r="31" spans="1:14">
      <c r="A31" s="1186">
        <v>18</v>
      </c>
      <c r="B31" s="463" t="s">
        <v>3651</v>
      </c>
      <c r="C31" s="1196"/>
      <c r="D31" s="1197"/>
      <c r="E31" s="1198"/>
      <c r="F31" s="1199"/>
      <c r="G31" s="1197"/>
      <c r="H31" s="1214"/>
      <c r="I31" s="1197"/>
      <c r="J31" s="1214"/>
      <c r="K31" s="1197"/>
      <c r="L31" s="1201" t="s">
        <v>1748</v>
      </c>
      <c r="M31" s="1132">
        <v>18</v>
      </c>
      <c r="N31" s="12"/>
    </row>
    <row r="32" spans="1:14">
      <c r="A32" s="1186">
        <v>19</v>
      </c>
      <c r="B32" s="463" t="s">
        <v>3652</v>
      </c>
      <c r="C32" s="242"/>
      <c r="D32" s="245"/>
      <c r="E32" s="259"/>
      <c r="F32" s="244"/>
      <c r="G32" s="242"/>
      <c r="H32" s="265"/>
      <c r="I32" s="242"/>
      <c r="J32" s="265"/>
      <c r="K32" s="242"/>
      <c r="L32" s="245">
        <f>C32+D32-E32+F32-G32-I32+K32</f>
        <v>0</v>
      </c>
      <c r="M32" s="1132">
        <v>19</v>
      </c>
      <c r="N32" s="12"/>
    </row>
    <row r="33" spans="1:14">
      <c r="A33" s="1186">
        <v>20</v>
      </c>
      <c r="B33" s="463" t="s">
        <v>3653</v>
      </c>
      <c r="C33" s="248"/>
      <c r="D33" s="247"/>
      <c r="E33" s="262"/>
      <c r="F33" s="246"/>
      <c r="G33" s="248"/>
      <c r="H33" s="265"/>
      <c r="I33" s="248"/>
      <c r="J33" s="265"/>
      <c r="K33" s="248"/>
      <c r="L33" s="247">
        <f>C33+D33-E33+F33-G33-I33+K33</f>
        <v>0</v>
      </c>
      <c r="M33" s="1132">
        <v>20</v>
      </c>
      <c r="N33" s="12"/>
    </row>
    <row r="34" spans="1:14">
      <c r="A34" s="1186">
        <v>21</v>
      </c>
      <c r="B34" s="463" t="s">
        <v>3654</v>
      </c>
      <c r="C34" s="242"/>
      <c r="D34" s="245"/>
      <c r="E34" s="259"/>
      <c r="F34" s="244"/>
      <c r="G34" s="242"/>
      <c r="H34" s="265"/>
      <c r="I34" s="242"/>
      <c r="J34" s="265"/>
      <c r="K34" s="242"/>
      <c r="L34" s="245">
        <f>C34+D34-E34+F34-G34-I34+K34</f>
        <v>0</v>
      </c>
      <c r="M34" s="1132">
        <v>21</v>
      </c>
      <c r="N34" s="12"/>
    </row>
    <row r="35" spans="1:14">
      <c r="A35" s="823"/>
      <c r="B35" s="7" t="s">
        <v>3655</v>
      </c>
      <c r="C35" s="7"/>
      <c r="D35" s="7"/>
      <c r="E35" s="835"/>
      <c r="F35" s="1176" t="s">
        <v>3656</v>
      </c>
      <c r="G35" s="7"/>
      <c r="H35" s="7"/>
      <c r="I35" s="7"/>
      <c r="J35" s="7"/>
      <c r="K35" s="7"/>
      <c r="L35" s="7"/>
      <c r="M35" s="835"/>
      <c r="N35" s="12"/>
    </row>
    <row r="36" spans="1:14">
      <c r="A36" s="823"/>
      <c r="E36" s="1112"/>
      <c r="F36" s="823"/>
      <c r="M36" s="1112"/>
      <c r="N36" s="12"/>
    </row>
    <row r="37" spans="1:14">
      <c r="A37" s="823"/>
      <c r="E37" s="1112"/>
      <c r="F37" s="823"/>
      <c r="M37" s="1112"/>
      <c r="N37" s="12"/>
    </row>
    <row r="38" spans="1:14">
      <c r="A38" s="823"/>
      <c r="E38" s="1112"/>
      <c r="F38" s="823"/>
      <c r="M38" s="1112"/>
      <c r="N38" s="12"/>
    </row>
    <row r="39" spans="1:14">
      <c r="A39" s="823"/>
      <c r="E39" s="1112"/>
      <c r="F39" s="823"/>
      <c r="M39" s="1112"/>
      <c r="N39" s="12"/>
    </row>
    <row r="40" spans="1:14">
      <c r="A40" s="823"/>
      <c r="E40" s="1112"/>
      <c r="F40" s="823"/>
      <c r="M40" s="1112"/>
      <c r="N40" s="12"/>
    </row>
    <row r="41" spans="1:14">
      <c r="A41" s="823"/>
      <c r="E41" s="1112"/>
      <c r="F41" s="823"/>
      <c r="M41" s="1112"/>
      <c r="N41" s="12"/>
    </row>
    <row r="42" spans="1:14">
      <c r="A42" s="823"/>
      <c r="E42" s="1112"/>
      <c r="F42" s="823"/>
      <c r="M42" s="1112"/>
      <c r="N42" s="12"/>
    </row>
    <row r="43" spans="1:14">
      <c r="A43" s="823"/>
      <c r="E43" s="1112"/>
      <c r="F43" s="823"/>
      <c r="M43" s="1112"/>
      <c r="N43" s="12"/>
    </row>
    <row r="44" spans="1:14">
      <c r="A44" s="823"/>
      <c r="E44" s="1112"/>
      <c r="F44" s="823"/>
      <c r="M44" s="1112"/>
      <c r="N44" s="12"/>
    </row>
    <row r="45" spans="1:14">
      <c r="A45" s="823"/>
      <c r="E45" s="1112"/>
      <c r="F45" s="823"/>
      <c r="M45" s="1112"/>
      <c r="N45" s="12"/>
    </row>
    <row r="46" spans="1:14">
      <c r="A46" s="823"/>
      <c r="E46" s="1112"/>
      <c r="F46" s="823"/>
      <c r="M46" s="1112"/>
      <c r="N46" s="12"/>
    </row>
    <row r="47" spans="1:14">
      <c r="A47" s="823"/>
      <c r="E47" s="1112"/>
      <c r="F47" s="823"/>
      <c r="M47" s="1112"/>
      <c r="N47" s="12"/>
    </row>
    <row r="48" spans="1:14">
      <c r="A48" s="823"/>
      <c r="E48" s="1112"/>
      <c r="F48" s="823"/>
      <c r="M48" s="1112"/>
      <c r="N48" s="12"/>
    </row>
    <row r="49" spans="1:14">
      <c r="A49" s="823"/>
      <c r="E49" s="1112"/>
      <c r="F49" s="823"/>
      <c r="M49" s="1112"/>
      <c r="N49" s="12"/>
    </row>
    <row r="50" spans="1:14">
      <c r="A50" s="823"/>
      <c r="E50" s="1112"/>
      <c r="F50" s="823"/>
      <c r="M50" s="1112"/>
      <c r="N50" s="12"/>
    </row>
    <row r="51" spans="1:14">
      <c r="A51" s="823" t="s">
        <v>3657</v>
      </c>
      <c r="D51" s="6" t="s">
        <v>3657</v>
      </c>
      <c r="E51" s="1112"/>
      <c r="F51" s="823"/>
      <c r="M51" s="1112"/>
      <c r="N51" s="12"/>
    </row>
    <row r="52" spans="1:14">
      <c r="A52" s="823"/>
      <c r="E52" s="1112"/>
      <c r="F52" s="823"/>
      <c r="M52" s="1112"/>
      <c r="N52" s="12"/>
    </row>
    <row r="53" spans="1:14">
      <c r="A53" s="823"/>
      <c r="E53" s="1112"/>
      <c r="F53" s="823"/>
      <c r="M53" s="1112"/>
      <c r="N53" s="12"/>
    </row>
    <row r="54" spans="1:14" ht="15.75" thickBot="1">
      <c r="A54" s="839"/>
      <c r="B54" s="840"/>
      <c r="C54" s="840"/>
      <c r="D54" s="840"/>
      <c r="E54" s="1133"/>
      <c r="F54" s="839"/>
      <c r="G54" s="840"/>
      <c r="H54" s="840"/>
      <c r="I54" s="840"/>
      <c r="J54" s="840"/>
      <c r="K54" s="840"/>
      <c r="L54" s="840"/>
      <c r="M54" s="1133"/>
      <c r="N54" s="12"/>
    </row>
    <row r="55" spans="1:14">
      <c r="A55" s="6" t="s">
        <v>3658</v>
      </c>
      <c r="B55" s="7"/>
      <c r="D55" s="7"/>
      <c r="E55" s="7"/>
      <c r="F55" s="6" t="s">
        <v>3658</v>
      </c>
      <c r="G55" s="7"/>
      <c r="H55" s="7"/>
      <c r="J55" s="7"/>
      <c r="K55" s="7"/>
      <c r="L55" s="7"/>
      <c r="M55" s="7"/>
      <c r="N55" s="12"/>
    </row>
    <row r="56" spans="1:14">
      <c r="A56" s="7" t="s">
        <v>3659</v>
      </c>
      <c r="B56" s="7"/>
      <c r="C56" s="7"/>
      <c r="D56" s="7"/>
      <c r="E56" s="7"/>
      <c r="F56" s="7" t="s">
        <v>3660</v>
      </c>
      <c r="G56" s="7"/>
      <c r="H56" s="7"/>
      <c r="I56" s="7"/>
      <c r="J56" s="7"/>
      <c r="K56" s="7"/>
      <c r="L56" s="7"/>
      <c r="M56" s="7"/>
      <c r="N56" s="12"/>
    </row>
    <row r="57" spans="1:14">
      <c r="N57" s="12"/>
    </row>
    <row r="58" spans="1:14" ht="15.75">
      <c r="A58" s="1111" t="s">
        <v>416</v>
      </c>
      <c r="B58" s="7"/>
      <c r="C58" s="7"/>
      <c r="D58" s="7"/>
      <c r="E58" s="7"/>
      <c r="N58" s="12"/>
    </row>
    <row r="59" spans="1:14">
      <c r="N59" s="12"/>
    </row>
    <row r="60" spans="1:14" ht="15.75" thickBot="1">
      <c r="A60" s="6" t="str">
        <f>'Data Sheet'!C25</f>
        <v xml:space="preserve">Niagara Mohawk Power Corporation </v>
      </c>
      <c r="D60" s="1107" t="str">
        <f>'Data Sheet'!C40</f>
        <v>May 9, 2016</v>
      </c>
      <c r="E60" s="1322" t="str">
        <f>'Data Sheet'!C38</f>
        <v>December 31, 2015</v>
      </c>
      <c r="F60" s="6" t="str">
        <f>'Data Sheet'!C25</f>
        <v xml:space="preserve">Niagara Mohawk Power Corporation </v>
      </c>
      <c r="J60" s="1107" t="str">
        <f>'Data Sheet'!C40</f>
        <v>May 9, 2016</v>
      </c>
      <c r="L60" s="1322" t="str">
        <f>'Data Sheet'!C38</f>
        <v>December 31, 2015</v>
      </c>
      <c r="N60" s="12"/>
    </row>
    <row r="61" spans="1:14">
      <c r="A61" s="818"/>
      <c r="B61" s="821"/>
      <c r="C61" s="821"/>
      <c r="D61" s="821"/>
      <c r="E61" s="1109"/>
      <c r="F61" s="818"/>
      <c r="G61" s="821"/>
      <c r="H61" s="821"/>
      <c r="I61" s="821"/>
      <c r="J61" s="821"/>
      <c r="K61" s="821"/>
      <c r="L61" s="821"/>
      <c r="M61" s="1109"/>
      <c r="N61" s="12"/>
    </row>
    <row r="62" spans="1:14">
      <c r="A62" s="1176" t="s">
        <v>2172</v>
      </c>
      <c r="B62" s="7"/>
      <c r="C62" s="7"/>
      <c r="D62" s="7"/>
      <c r="E62" s="835"/>
      <c r="F62" s="1176" t="s">
        <v>2173</v>
      </c>
      <c r="G62" s="7"/>
      <c r="H62" s="7"/>
      <c r="I62" s="7"/>
      <c r="J62" s="7"/>
      <c r="K62" s="7"/>
      <c r="L62" s="7"/>
      <c r="M62" s="835"/>
    </row>
    <row r="63" spans="1:14">
      <c r="A63" s="829"/>
      <c r="B63" s="830"/>
      <c r="C63" s="830"/>
      <c r="D63" s="830"/>
      <c r="E63" s="831"/>
      <c r="F63" s="829"/>
      <c r="G63" s="830"/>
      <c r="H63" s="830"/>
      <c r="I63" s="830"/>
      <c r="J63" s="830"/>
      <c r="K63" s="830"/>
      <c r="L63" s="830"/>
      <c r="M63" s="831"/>
    </row>
    <row r="64" spans="1:14">
      <c r="A64" s="451"/>
      <c r="B64" s="98"/>
      <c r="C64" s="98"/>
      <c r="D64" s="452"/>
      <c r="E64" s="453"/>
      <c r="F64" s="454"/>
      <c r="G64" s="452"/>
      <c r="H64" s="452"/>
      <c r="I64" s="452"/>
      <c r="J64" s="452"/>
      <c r="K64" s="452"/>
      <c r="L64" s="98"/>
      <c r="M64" s="455"/>
    </row>
    <row r="65" spans="1:13">
      <c r="A65" s="451"/>
      <c r="B65" s="98"/>
      <c r="C65" s="98"/>
      <c r="D65" s="98"/>
      <c r="E65" s="456"/>
      <c r="F65" s="457"/>
      <c r="G65" s="98"/>
      <c r="H65" s="458"/>
      <c r="I65" s="98"/>
      <c r="J65" s="98"/>
      <c r="K65" s="98"/>
      <c r="L65" s="98"/>
      <c r="M65" s="455"/>
    </row>
    <row r="66" spans="1:13">
      <c r="A66" s="451"/>
      <c r="B66" s="98"/>
      <c r="C66" s="98"/>
      <c r="D66" s="98"/>
      <c r="E66" s="456"/>
      <c r="F66" s="457"/>
      <c r="G66" s="98"/>
      <c r="H66" s="98"/>
      <c r="I66" s="98"/>
      <c r="J66" s="98"/>
      <c r="K66" s="98"/>
      <c r="L66" s="98"/>
      <c r="M66" s="455"/>
    </row>
    <row r="67" spans="1:13">
      <c r="A67" s="451"/>
      <c r="B67" s="98"/>
      <c r="C67" s="98"/>
      <c r="D67" s="98"/>
      <c r="E67" s="456"/>
      <c r="F67" s="457"/>
      <c r="G67" s="98"/>
      <c r="H67" s="452"/>
      <c r="I67" s="98"/>
      <c r="J67" s="452"/>
      <c r="K67" s="98"/>
      <c r="L67" s="98"/>
      <c r="M67" s="455"/>
    </row>
    <row r="68" spans="1:13">
      <c r="A68" s="451"/>
      <c r="B68" s="98"/>
      <c r="C68" s="98"/>
      <c r="D68" s="98"/>
      <c r="E68" s="456"/>
      <c r="F68" s="457"/>
      <c r="G68" s="98"/>
      <c r="H68" s="98"/>
      <c r="I68" s="98"/>
      <c r="J68" s="98"/>
      <c r="K68" s="98"/>
      <c r="L68" s="98"/>
      <c r="M68" s="455"/>
    </row>
    <row r="69" spans="1:13">
      <c r="A69" s="451"/>
      <c r="B69" s="98"/>
      <c r="C69" s="98"/>
      <c r="D69" s="98"/>
      <c r="E69" s="456"/>
      <c r="F69" s="457"/>
      <c r="G69" s="98"/>
      <c r="H69" s="98"/>
      <c r="I69" s="98"/>
      <c r="J69" s="98"/>
      <c r="K69" s="98"/>
      <c r="L69" s="98"/>
      <c r="M69" s="455"/>
    </row>
    <row r="70" spans="1:13">
      <c r="A70" s="451"/>
      <c r="B70" s="98"/>
      <c r="C70" s="98"/>
      <c r="D70" s="98"/>
      <c r="E70" s="456"/>
      <c r="F70" s="457"/>
      <c r="G70" s="98"/>
      <c r="H70" s="98"/>
      <c r="I70" s="98"/>
      <c r="J70" s="98"/>
      <c r="K70" s="98"/>
      <c r="L70" s="98"/>
      <c r="M70" s="455"/>
    </row>
    <row r="71" spans="1:13">
      <c r="A71" s="451"/>
      <c r="B71" s="98"/>
      <c r="C71" s="98"/>
      <c r="D71" s="98"/>
      <c r="E71" s="456"/>
      <c r="F71" s="457"/>
      <c r="G71" s="98"/>
      <c r="H71" s="98"/>
      <c r="I71" s="98"/>
      <c r="J71" s="98"/>
      <c r="K71" s="98"/>
      <c r="L71" s="98"/>
      <c r="M71" s="455"/>
    </row>
    <row r="72" spans="1:13">
      <c r="A72" s="451"/>
      <c r="B72" s="98"/>
      <c r="C72" s="98"/>
      <c r="D72" s="98"/>
      <c r="E72" s="456"/>
      <c r="F72" s="457"/>
      <c r="G72" s="98"/>
      <c r="H72" s="98"/>
      <c r="I72" s="98"/>
      <c r="J72" s="98"/>
      <c r="K72" s="98"/>
      <c r="L72" s="98"/>
      <c r="M72" s="455"/>
    </row>
    <row r="73" spans="1:13">
      <c r="A73" s="451"/>
      <c r="B73" s="98"/>
      <c r="C73" s="98"/>
      <c r="D73" s="98"/>
      <c r="E73" s="456"/>
      <c r="F73" s="457"/>
      <c r="G73" s="98"/>
      <c r="H73" s="98"/>
      <c r="I73" s="98"/>
      <c r="J73" s="98"/>
      <c r="K73" s="98"/>
      <c r="L73" s="98"/>
      <c r="M73" s="455"/>
    </row>
    <row r="74" spans="1:13">
      <c r="A74" s="451"/>
      <c r="B74" s="98"/>
      <c r="C74" s="98"/>
      <c r="D74" s="98"/>
      <c r="E74" s="456"/>
      <c r="F74" s="457"/>
      <c r="G74" s="98"/>
      <c r="H74" s="98"/>
      <c r="I74" s="98"/>
      <c r="J74" s="98"/>
      <c r="K74" s="98"/>
      <c r="L74" s="98"/>
      <c r="M74" s="455"/>
    </row>
    <row r="75" spans="1:13">
      <c r="A75" s="451"/>
      <c r="B75" s="98"/>
      <c r="C75" s="98"/>
      <c r="D75" s="98"/>
      <c r="E75" s="456"/>
      <c r="F75" s="457"/>
      <c r="G75" s="98"/>
      <c r="H75" s="98"/>
      <c r="I75" s="98"/>
      <c r="J75" s="98"/>
      <c r="K75" s="98"/>
      <c r="L75" s="98"/>
      <c r="M75" s="455"/>
    </row>
    <row r="76" spans="1:13">
      <c r="A76" s="451"/>
      <c r="B76" s="98"/>
      <c r="C76" s="98"/>
      <c r="D76" s="98"/>
      <c r="E76" s="456"/>
      <c r="F76" s="457"/>
      <c r="G76" s="98"/>
      <c r="H76" s="98"/>
      <c r="I76" s="98"/>
      <c r="J76" s="98"/>
      <c r="K76" s="98"/>
      <c r="L76" s="98"/>
      <c r="M76" s="455"/>
    </row>
    <row r="77" spans="1:13">
      <c r="A77" s="451"/>
      <c r="B77" s="98"/>
      <c r="C77" s="98"/>
      <c r="D77" s="98"/>
      <c r="E77" s="456"/>
      <c r="F77" s="457"/>
      <c r="G77" s="98"/>
      <c r="H77" s="98"/>
      <c r="I77" s="98"/>
      <c r="J77" s="98"/>
      <c r="K77" s="98"/>
      <c r="L77" s="98"/>
      <c r="M77" s="455"/>
    </row>
    <row r="78" spans="1:13">
      <c r="A78" s="451"/>
      <c r="B78" s="98"/>
      <c r="C78" s="98"/>
      <c r="D78" s="98"/>
      <c r="E78" s="456"/>
      <c r="F78" s="457"/>
      <c r="G78" s="98"/>
      <c r="H78" s="98"/>
      <c r="I78" s="98"/>
      <c r="J78" s="98"/>
      <c r="K78" s="98"/>
      <c r="L78" s="98"/>
      <c r="M78" s="455"/>
    </row>
    <row r="79" spans="1:13">
      <c r="A79" s="451"/>
      <c r="B79" s="98"/>
      <c r="C79" s="98"/>
      <c r="D79" s="98"/>
      <c r="E79" s="456"/>
      <c r="F79" s="457"/>
      <c r="G79" s="98"/>
      <c r="H79" s="98"/>
      <c r="I79" s="98"/>
      <c r="J79" s="98"/>
      <c r="K79" s="98"/>
      <c r="L79" s="98"/>
      <c r="M79" s="455"/>
    </row>
    <row r="80" spans="1:13">
      <c r="A80" s="451"/>
      <c r="B80" s="98"/>
      <c r="C80" s="98"/>
      <c r="D80" s="98"/>
      <c r="E80" s="456"/>
      <c r="F80" s="457"/>
      <c r="G80" s="98"/>
      <c r="H80" s="98"/>
      <c r="I80" s="98"/>
      <c r="J80" s="98"/>
      <c r="K80" s="98"/>
      <c r="L80" s="98"/>
      <c r="M80" s="455"/>
    </row>
    <row r="81" spans="1:13">
      <c r="A81" s="451"/>
      <c r="B81" s="98"/>
      <c r="C81" s="98"/>
      <c r="D81" s="98"/>
      <c r="E81" s="456"/>
      <c r="F81" s="457"/>
      <c r="G81" s="98"/>
      <c r="H81" s="98"/>
      <c r="I81" s="98"/>
      <c r="J81" s="98"/>
      <c r="K81" s="98"/>
      <c r="L81" s="98"/>
      <c r="M81" s="455"/>
    </row>
    <row r="82" spans="1:13">
      <c r="A82" s="451"/>
      <c r="B82" s="98"/>
      <c r="C82" s="98"/>
      <c r="D82" s="98"/>
      <c r="E82" s="456"/>
      <c r="F82" s="457"/>
      <c r="G82" s="98"/>
      <c r="H82" s="98"/>
      <c r="I82" s="98"/>
      <c r="J82" s="98"/>
      <c r="K82" s="98"/>
      <c r="L82" s="98"/>
      <c r="M82" s="455"/>
    </row>
    <row r="83" spans="1:13">
      <c r="A83" s="451"/>
      <c r="B83" s="98"/>
      <c r="C83" s="98"/>
      <c r="D83" s="98"/>
      <c r="E83" s="456"/>
      <c r="F83" s="457"/>
      <c r="G83" s="98"/>
      <c r="H83" s="98"/>
      <c r="I83" s="98"/>
      <c r="J83" s="98"/>
      <c r="K83" s="98"/>
      <c r="L83" s="98"/>
      <c r="M83" s="455"/>
    </row>
    <row r="84" spans="1:13">
      <c r="A84" s="451"/>
      <c r="B84" s="98"/>
      <c r="C84" s="98"/>
      <c r="D84" s="98"/>
      <c r="E84" s="456"/>
      <c r="F84" s="457"/>
      <c r="G84" s="98"/>
      <c r="H84" s="98"/>
      <c r="I84" s="98"/>
      <c r="J84" s="98"/>
      <c r="K84" s="98"/>
      <c r="L84" s="98"/>
      <c r="M84" s="455"/>
    </row>
    <row r="85" spans="1:13">
      <c r="A85" s="451"/>
      <c r="B85" s="98"/>
      <c r="C85" s="98"/>
      <c r="D85" s="98"/>
      <c r="E85" s="456"/>
      <c r="F85" s="457"/>
      <c r="G85" s="98"/>
      <c r="H85" s="98"/>
      <c r="I85" s="98"/>
      <c r="J85" s="98"/>
      <c r="K85" s="98"/>
      <c r="L85" s="98"/>
      <c r="M85" s="455"/>
    </row>
    <row r="86" spans="1:13">
      <c r="A86" s="451"/>
      <c r="B86" s="98"/>
      <c r="C86" s="98"/>
      <c r="D86" s="98"/>
      <c r="E86" s="456"/>
      <c r="F86" s="457"/>
      <c r="G86" s="98"/>
      <c r="H86" s="98"/>
      <c r="I86" s="98"/>
      <c r="J86" s="98"/>
      <c r="K86" s="98"/>
      <c r="L86" s="98"/>
      <c r="M86" s="455"/>
    </row>
    <row r="87" spans="1:13">
      <c r="A87" s="451"/>
      <c r="B87" s="98"/>
      <c r="C87" s="98"/>
      <c r="D87" s="98"/>
      <c r="E87" s="456"/>
      <c r="F87" s="457"/>
      <c r="G87" s="98"/>
      <c r="H87" s="98"/>
      <c r="I87" s="98"/>
      <c r="J87" s="98"/>
      <c r="K87" s="98"/>
      <c r="L87" s="98"/>
      <c r="M87" s="455"/>
    </row>
    <row r="88" spans="1:13">
      <c r="A88" s="451"/>
      <c r="B88" s="98"/>
      <c r="C88" s="98"/>
      <c r="D88" s="98"/>
      <c r="E88" s="456"/>
      <c r="F88" s="457"/>
      <c r="G88" s="98"/>
      <c r="H88" s="98"/>
      <c r="I88" s="98"/>
      <c r="J88" s="98"/>
      <c r="K88" s="98"/>
      <c r="L88" s="98"/>
      <c r="M88" s="455"/>
    </row>
    <row r="89" spans="1:13">
      <c r="A89" s="451"/>
      <c r="B89" s="98"/>
      <c r="C89" s="98"/>
      <c r="D89" s="98"/>
      <c r="E89" s="456"/>
      <c r="F89" s="457"/>
      <c r="G89" s="98"/>
      <c r="H89" s="98"/>
      <c r="I89" s="98"/>
      <c r="J89" s="98"/>
      <c r="K89" s="98"/>
      <c r="L89" s="98"/>
      <c r="M89" s="455"/>
    </row>
    <row r="90" spans="1:13">
      <c r="A90" s="451"/>
      <c r="B90" s="98"/>
      <c r="C90" s="98"/>
      <c r="D90" s="98"/>
      <c r="E90" s="456"/>
      <c r="F90" s="457"/>
      <c r="G90" s="98"/>
      <c r="H90" s="98"/>
      <c r="I90" s="98"/>
      <c r="J90" s="98"/>
      <c r="K90" s="98"/>
      <c r="L90" s="98"/>
      <c r="M90" s="455"/>
    </row>
    <row r="91" spans="1:13">
      <c r="A91" s="451"/>
      <c r="B91" s="98"/>
      <c r="C91" s="98"/>
      <c r="D91" s="98"/>
      <c r="E91" s="456"/>
      <c r="F91" s="457"/>
      <c r="G91" s="98"/>
      <c r="H91" s="98"/>
      <c r="I91" s="98"/>
      <c r="J91" s="98"/>
      <c r="K91" s="98"/>
      <c r="L91" s="98"/>
      <c r="M91" s="455"/>
    </row>
    <row r="92" spans="1:13">
      <c r="A92" s="451"/>
      <c r="B92" s="98"/>
      <c r="C92" s="98"/>
      <c r="D92" s="98"/>
      <c r="E92" s="456"/>
      <c r="F92" s="457"/>
      <c r="G92" s="98"/>
      <c r="H92" s="98"/>
      <c r="I92" s="98"/>
      <c r="J92" s="98"/>
      <c r="K92" s="98"/>
      <c r="L92" s="98"/>
      <c r="M92" s="455"/>
    </row>
    <row r="93" spans="1:13">
      <c r="A93" s="451"/>
      <c r="B93" s="98"/>
      <c r="C93" s="98"/>
      <c r="D93" s="98"/>
      <c r="E93" s="456"/>
      <c r="F93" s="457"/>
      <c r="G93" s="98"/>
      <c r="H93" s="98"/>
      <c r="I93" s="98"/>
      <c r="J93" s="98"/>
      <c r="K93" s="98"/>
      <c r="L93" s="98"/>
      <c r="M93" s="455"/>
    </row>
    <row r="94" spans="1:13">
      <c r="A94" s="451"/>
      <c r="B94" s="98"/>
      <c r="C94" s="98"/>
      <c r="D94" s="98"/>
      <c r="E94" s="456"/>
      <c r="F94" s="457"/>
      <c r="G94" s="98"/>
      <c r="H94" s="98"/>
      <c r="I94" s="98"/>
      <c r="J94" s="98"/>
      <c r="K94" s="98"/>
      <c r="L94" s="98"/>
      <c r="M94" s="455"/>
    </row>
    <row r="95" spans="1:13">
      <c r="A95" s="451"/>
      <c r="B95" s="98"/>
      <c r="C95" s="98"/>
      <c r="D95" s="98"/>
      <c r="E95" s="456"/>
      <c r="F95" s="457"/>
      <c r="G95" s="98"/>
      <c r="H95" s="98"/>
      <c r="I95" s="98"/>
      <c r="J95" s="98"/>
      <c r="K95" s="98"/>
      <c r="L95" s="98"/>
      <c r="M95" s="455"/>
    </row>
    <row r="96" spans="1:13">
      <c r="A96" s="451"/>
      <c r="B96" s="98"/>
      <c r="C96" s="98"/>
      <c r="D96" s="98"/>
      <c r="E96" s="456"/>
      <c r="F96" s="457"/>
      <c r="G96" s="98"/>
      <c r="H96" s="98"/>
      <c r="I96" s="98"/>
      <c r="J96" s="98"/>
      <c r="K96" s="98"/>
      <c r="L96" s="98"/>
      <c r="M96" s="455"/>
    </row>
    <row r="97" spans="1:13">
      <c r="A97" s="451"/>
      <c r="B97" s="98"/>
      <c r="C97" s="98"/>
      <c r="D97" s="98"/>
      <c r="E97" s="456"/>
      <c r="F97" s="457"/>
      <c r="G97" s="98"/>
      <c r="H97" s="98"/>
      <c r="I97" s="98"/>
      <c r="J97" s="98"/>
      <c r="K97" s="98"/>
      <c r="L97" s="98"/>
      <c r="M97" s="455"/>
    </row>
    <row r="98" spans="1:13">
      <c r="A98" s="451"/>
      <c r="B98" s="98"/>
      <c r="C98" s="98"/>
      <c r="D98" s="98"/>
      <c r="E98" s="456"/>
      <c r="F98" s="457"/>
      <c r="G98" s="98"/>
      <c r="H98" s="98"/>
      <c r="I98" s="98"/>
      <c r="J98" s="98"/>
      <c r="K98" s="98"/>
      <c r="L98" s="98"/>
      <c r="M98" s="455"/>
    </row>
    <row r="99" spans="1:13">
      <c r="A99" s="451"/>
      <c r="B99" s="98"/>
      <c r="C99" s="98"/>
      <c r="D99" s="98"/>
      <c r="E99" s="456"/>
      <c r="F99" s="457"/>
      <c r="G99" s="98"/>
      <c r="H99" s="98"/>
      <c r="I99" s="98"/>
      <c r="J99" s="98"/>
      <c r="K99" s="98"/>
      <c r="L99" s="98"/>
      <c r="M99" s="455"/>
    </row>
    <row r="100" spans="1:13">
      <c r="A100" s="451"/>
      <c r="B100" s="98"/>
      <c r="C100" s="98"/>
      <c r="D100" s="98"/>
      <c r="E100" s="456"/>
      <c r="F100" s="457"/>
      <c r="G100" s="98"/>
      <c r="H100" s="98"/>
      <c r="I100" s="98"/>
      <c r="J100" s="98"/>
      <c r="K100" s="98"/>
      <c r="L100" s="98"/>
      <c r="M100" s="455"/>
    </row>
    <row r="101" spans="1:13">
      <c r="A101" s="451"/>
      <c r="B101" s="98"/>
      <c r="C101" s="98"/>
      <c r="D101" s="98"/>
      <c r="E101" s="456"/>
      <c r="F101" s="457"/>
      <c r="G101" s="98"/>
      <c r="H101" s="98"/>
      <c r="I101" s="98"/>
      <c r="J101" s="98"/>
      <c r="K101" s="98"/>
      <c r="L101" s="98"/>
      <c r="M101" s="455"/>
    </row>
    <row r="102" spans="1:13">
      <c r="A102" s="451"/>
      <c r="B102" s="98"/>
      <c r="C102" s="98"/>
      <c r="D102" s="98"/>
      <c r="E102" s="456"/>
      <c r="F102" s="457"/>
      <c r="G102" s="98"/>
      <c r="H102" s="98"/>
      <c r="I102" s="98"/>
      <c r="J102" s="98"/>
      <c r="K102" s="98"/>
      <c r="L102" s="98"/>
      <c r="M102" s="455"/>
    </row>
    <row r="103" spans="1:13">
      <c r="A103" s="451"/>
      <c r="B103" s="98"/>
      <c r="C103" s="98"/>
      <c r="D103" s="98"/>
      <c r="E103" s="456"/>
      <c r="F103" s="457"/>
      <c r="G103" s="98"/>
      <c r="H103" s="98"/>
      <c r="I103" s="98"/>
      <c r="J103" s="98"/>
      <c r="K103" s="98"/>
      <c r="L103" s="98"/>
      <c r="M103" s="455"/>
    </row>
    <row r="104" spans="1:13">
      <c r="A104" s="451"/>
      <c r="B104" s="98"/>
      <c r="C104" s="98"/>
      <c r="D104" s="98"/>
      <c r="E104" s="456"/>
      <c r="F104" s="457"/>
      <c r="G104" s="98"/>
      <c r="H104" s="98"/>
      <c r="I104" s="98"/>
      <c r="J104" s="98"/>
      <c r="K104" s="98"/>
      <c r="L104" s="98"/>
      <c r="M104" s="455"/>
    </row>
    <row r="105" spans="1:13">
      <c r="A105" s="451"/>
      <c r="B105" s="98"/>
      <c r="C105" s="98"/>
      <c r="D105" s="98"/>
      <c r="E105" s="456"/>
      <c r="F105" s="457"/>
      <c r="G105" s="98"/>
      <c r="H105" s="98"/>
      <c r="I105" s="98"/>
      <c r="J105" s="98"/>
      <c r="K105" s="98"/>
      <c r="L105" s="98"/>
      <c r="M105" s="455"/>
    </row>
    <row r="106" spans="1:13">
      <c r="A106" s="451"/>
      <c r="B106" s="98"/>
      <c r="C106" s="98"/>
      <c r="D106" s="98"/>
      <c r="E106" s="456"/>
      <c r="F106" s="457"/>
      <c r="G106" s="98"/>
      <c r="H106" s="98"/>
      <c r="I106" s="98"/>
      <c r="J106" s="98"/>
      <c r="K106" s="98"/>
      <c r="L106" s="98"/>
      <c r="M106" s="455"/>
    </row>
    <row r="107" spans="1:13">
      <c r="A107" s="451"/>
      <c r="B107" s="98"/>
      <c r="C107" s="98"/>
      <c r="D107" s="98"/>
      <c r="E107" s="456"/>
      <c r="F107" s="457"/>
      <c r="G107" s="98"/>
      <c r="H107" s="98"/>
      <c r="I107" s="98"/>
      <c r="J107" s="98"/>
      <c r="K107" s="98"/>
      <c r="L107" s="98"/>
      <c r="M107" s="455"/>
    </row>
    <row r="108" spans="1:13">
      <c r="A108" s="451"/>
      <c r="B108" s="98"/>
      <c r="C108" s="98"/>
      <c r="D108" s="98"/>
      <c r="E108" s="456"/>
      <c r="F108" s="457"/>
      <c r="G108" s="98"/>
      <c r="H108" s="98"/>
      <c r="I108" s="98"/>
      <c r="J108" s="98"/>
      <c r="K108" s="98"/>
      <c r="L108" s="98"/>
      <c r="M108" s="455"/>
    </row>
    <row r="109" spans="1:13">
      <c r="A109" s="451"/>
      <c r="B109" s="98"/>
      <c r="C109" s="98"/>
      <c r="D109" s="98"/>
      <c r="E109" s="456"/>
      <c r="F109" s="457"/>
      <c r="G109" s="98"/>
      <c r="H109" s="98"/>
      <c r="I109" s="98"/>
      <c r="J109" s="98"/>
      <c r="K109" s="98"/>
      <c r="L109" s="98"/>
      <c r="M109" s="455"/>
    </row>
    <row r="110" spans="1:13">
      <c r="A110" s="457"/>
      <c r="B110" s="98"/>
      <c r="C110" s="98"/>
      <c r="D110" s="98"/>
      <c r="E110" s="456"/>
      <c r="F110" s="457"/>
      <c r="G110" s="98"/>
      <c r="H110" s="98"/>
      <c r="I110" s="98"/>
      <c r="J110" s="98"/>
      <c r="K110" s="98"/>
      <c r="L110" s="98"/>
      <c r="M110" s="456"/>
    </row>
    <row r="111" spans="1:13">
      <c r="A111" s="457"/>
      <c r="B111" s="98"/>
      <c r="C111" s="98"/>
      <c r="D111" s="98"/>
      <c r="E111" s="456"/>
      <c r="F111" s="457"/>
      <c r="G111" s="98"/>
      <c r="H111" s="98"/>
      <c r="I111" s="98"/>
      <c r="J111" s="98"/>
      <c r="K111" s="98"/>
      <c r="L111" s="98"/>
      <c r="M111" s="456"/>
    </row>
    <row r="112" spans="1:13">
      <c r="A112" s="457"/>
      <c r="B112" s="98"/>
      <c r="C112" s="98"/>
      <c r="D112" s="98"/>
      <c r="E112" s="456"/>
      <c r="F112" s="457"/>
      <c r="G112" s="98"/>
      <c r="H112" s="98"/>
      <c r="I112" s="98"/>
      <c r="J112" s="98"/>
      <c r="K112" s="98"/>
      <c r="L112" s="98"/>
      <c r="M112" s="456"/>
    </row>
    <row r="113" spans="1:13">
      <c r="A113" s="457"/>
      <c r="B113" s="98"/>
      <c r="C113" s="98"/>
      <c r="D113" s="98"/>
      <c r="E113" s="456"/>
      <c r="F113" s="457"/>
      <c r="G113" s="98"/>
      <c r="H113" s="98"/>
      <c r="I113" s="98"/>
      <c r="J113" s="98"/>
      <c r="K113" s="98"/>
      <c r="L113" s="98"/>
      <c r="M113" s="456"/>
    </row>
    <row r="114" spans="1:13">
      <c r="A114" s="457"/>
      <c r="B114" s="98"/>
      <c r="C114" s="98"/>
      <c r="D114" s="98"/>
      <c r="E114" s="456"/>
      <c r="F114" s="457"/>
      <c r="G114" s="98"/>
      <c r="H114" s="98"/>
      <c r="I114" s="98"/>
      <c r="J114" s="98"/>
      <c r="K114" s="98"/>
      <c r="L114" s="98"/>
      <c r="M114" s="456"/>
    </row>
    <row r="115" spans="1:13">
      <c r="A115" s="457"/>
      <c r="B115" s="98"/>
      <c r="C115" s="98"/>
      <c r="D115" s="98"/>
      <c r="E115" s="456"/>
      <c r="F115" s="457"/>
      <c r="G115" s="98"/>
      <c r="H115" s="98"/>
      <c r="I115" s="98"/>
      <c r="J115" s="98"/>
      <c r="K115" s="98"/>
      <c r="L115" s="98"/>
      <c r="M115" s="456"/>
    </row>
    <row r="116" spans="1:13" ht="15.75" thickBot="1">
      <c r="A116" s="459"/>
      <c r="B116" s="460"/>
      <c r="C116" s="460"/>
      <c r="D116" s="460"/>
      <c r="E116" s="461"/>
      <c r="F116" s="459"/>
      <c r="G116" s="460"/>
      <c r="H116" s="460"/>
      <c r="I116" s="460"/>
      <c r="J116" s="460"/>
      <c r="K116" s="460"/>
      <c r="L116" s="460"/>
      <c r="M116" s="461"/>
    </row>
    <row r="117" spans="1:13">
      <c r="A117" s="8" t="s">
        <v>3658</v>
      </c>
      <c r="B117" s="1215"/>
      <c r="D117" s="7"/>
      <c r="E117" s="7"/>
      <c r="F117" s="6" t="s">
        <v>3658</v>
      </c>
      <c r="G117" s="1215"/>
      <c r="H117" s="7"/>
      <c r="J117" s="7"/>
      <c r="K117" s="7"/>
      <c r="L117" s="7"/>
      <c r="M117" s="7"/>
    </row>
    <row r="118" spans="1:13">
      <c r="A118" s="7" t="s">
        <v>3661</v>
      </c>
      <c r="B118" s="7"/>
      <c r="C118" s="7"/>
      <c r="D118" s="7"/>
      <c r="E118" s="7"/>
      <c r="F118" s="7" t="s">
        <v>3662</v>
      </c>
      <c r="G118" s="7"/>
      <c r="H118" s="7"/>
      <c r="I118" s="7"/>
      <c r="J118" s="7"/>
      <c r="K118" s="7"/>
      <c r="L118" s="7"/>
      <c r="M118" s="7"/>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K125"/>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1.6640625" style="6" customWidth="1"/>
    <col min="3" max="3" width="43.6640625" style="6" customWidth="1"/>
    <col min="4" max="4" width="21.5546875" style="6" customWidth="1"/>
    <col min="5" max="5" width="17.21875" style="6" customWidth="1"/>
    <col min="6" max="6" width="20.77734375" style="6" customWidth="1"/>
    <col min="7" max="7" width="14.6640625" style="6" customWidth="1"/>
    <col min="8" max="8" width="16.109375" style="6" customWidth="1"/>
    <col min="9" max="9" width="9.6640625" style="6"/>
    <col min="10" max="10" width="13" style="6" customWidth="1"/>
    <col min="11" max="11" width="9.6640625" style="6"/>
    <col min="12" max="12" width="14.6640625" style="6" customWidth="1"/>
    <col min="13" max="13" width="16.88671875" style="6" customWidth="1"/>
    <col min="14" max="14" width="4.6640625" style="6" customWidth="1"/>
    <col min="15" max="16384" width="9.6640625" style="6"/>
  </cols>
  <sheetData>
    <row r="1" spans="1:245">
      <c r="A1" s="818" t="s">
        <v>2171</v>
      </c>
      <c r="B1" s="821"/>
      <c r="C1" s="821"/>
      <c r="D1" s="1151" t="s">
        <v>1306</v>
      </c>
      <c r="E1" s="821" t="s">
        <v>3663</v>
      </c>
      <c r="F1" s="822" t="s">
        <v>1762</v>
      </c>
      <c r="G1" s="818" t="s">
        <v>2171</v>
      </c>
      <c r="H1" s="821"/>
      <c r="I1" s="820" t="s">
        <v>1306</v>
      </c>
      <c r="J1" s="821"/>
      <c r="K1" s="820" t="s">
        <v>1761</v>
      </c>
      <c r="L1" s="821"/>
      <c r="M1" s="820" t="s">
        <v>1762</v>
      </c>
      <c r="N1" s="1109"/>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row>
    <row r="2" spans="1:245">
      <c r="A2" s="67" t="str">
        <f>'Data Sheet'!$C$25</f>
        <v xml:space="preserve">Niagara Mohawk Power Corporation </v>
      </c>
      <c r="D2" s="1115" t="s">
        <v>5108</v>
      </c>
      <c r="E2" s="6" t="s">
        <v>1763</v>
      </c>
      <c r="F2" s="826"/>
      <c r="G2" s="67" t="str">
        <f>'Data Sheet'!$C$25</f>
        <v xml:space="preserve">Niagara Mohawk Power Corporation </v>
      </c>
      <c r="I2" s="431" t="s">
        <v>5108</v>
      </c>
      <c r="K2" s="431" t="s">
        <v>1763</v>
      </c>
      <c r="M2" s="431" t="s">
        <v>1748</v>
      </c>
      <c r="N2" s="11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row>
    <row r="3" spans="1:245" ht="15" customHeight="1">
      <c r="A3" s="823"/>
      <c r="D3" s="1115" t="s">
        <v>1120</v>
      </c>
      <c r="E3" s="3061" t="str">
        <f>'Data Sheet'!$C$40</f>
        <v>May 9, 2016</v>
      </c>
      <c r="F3" s="1253" t="str">
        <f>'Data Sheet'!$C$38</f>
        <v>December 31, 2015</v>
      </c>
      <c r="G3" s="827"/>
      <c r="H3" s="463"/>
      <c r="I3" s="481" t="s">
        <v>1120</v>
      </c>
      <c r="J3" s="463"/>
      <c r="K3" s="3068" t="str">
        <f>'Data Sheet'!$C$40</f>
        <v>May 9, 2016</v>
      </c>
      <c r="L3" s="692"/>
      <c r="M3" s="1259" t="str">
        <f>'Data Sheet'!$C$38</f>
        <v>December 31, 2015</v>
      </c>
      <c r="N3" s="1114"/>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row>
    <row r="4" spans="1:245" ht="15" customHeight="1">
      <c r="A4" s="1155" t="s">
        <v>1748</v>
      </c>
      <c r="B4" s="1128"/>
      <c r="C4" s="1128"/>
      <c r="D4" s="1128"/>
      <c r="E4" s="1128"/>
      <c r="F4" s="1183"/>
      <c r="G4" s="823"/>
      <c r="N4" s="11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row>
    <row r="5" spans="1:245">
      <c r="A5" s="1176" t="s">
        <v>3664</v>
      </c>
      <c r="B5" s="7"/>
      <c r="C5" s="7"/>
      <c r="D5" s="7"/>
      <c r="E5" s="7"/>
      <c r="F5" s="835"/>
      <c r="G5" s="1176" t="s">
        <v>3665</v>
      </c>
      <c r="H5" s="7"/>
      <c r="I5" s="7"/>
      <c r="J5" s="7"/>
      <c r="K5" s="7"/>
      <c r="L5" s="7"/>
      <c r="M5" s="7"/>
      <c r="N5" s="835"/>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row>
    <row r="6" spans="1:245">
      <c r="A6" s="827"/>
      <c r="B6" s="463"/>
      <c r="C6" s="463"/>
      <c r="D6" s="463"/>
      <c r="E6" s="463"/>
      <c r="F6" s="1114"/>
      <c r="G6" s="827"/>
      <c r="H6" s="463"/>
      <c r="I6" s="463"/>
      <c r="J6" s="463"/>
      <c r="K6" s="463"/>
      <c r="L6" s="463"/>
      <c r="M6" s="463"/>
      <c r="N6" s="1114"/>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row>
    <row r="7" spans="1:245">
      <c r="A7" s="823"/>
      <c r="F7" s="1112"/>
      <c r="G7" s="823"/>
      <c r="N7" s="11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row>
    <row r="8" spans="1:245">
      <c r="A8" s="1216" t="s">
        <v>2355</v>
      </c>
      <c r="B8" s="1102" t="s">
        <v>3666</v>
      </c>
      <c r="C8" s="1102"/>
      <c r="D8" s="1102"/>
      <c r="E8" s="1102"/>
      <c r="F8" s="1217"/>
      <c r="G8" s="1216" t="s">
        <v>3667</v>
      </c>
      <c r="H8" s="1102"/>
      <c r="I8" s="1102"/>
      <c r="J8" s="1102"/>
      <c r="K8" s="1102"/>
      <c r="L8" s="1102"/>
      <c r="M8" s="1102"/>
      <c r="N8" s="1217"/>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row>
    <row r="9" spans="1:245">
      <c r="A9" s="1216"/>
      <c r="B9" s="1102" t="s">
        <v>3668</v>
      </c>
      <c r="C9" s="1102"/>
      <c r="D9" s="1102"/>
      <c r="E9" s="1102"/>
      <c r="F9" s="1217"/>
      <c r="G9" s="1216"/>
      <c r="H9" s="1102"/>
      <c r="I9" s="1102"/>
      <c r="J9" s="1102"/>
      <c r="K9" s="1102"/>
      <c r="L9" s="1102"/>
      <c r="M9" s="1102"/>
      <c r="N9" s="1217"/>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row>
    <row r="10" spans="1:245">
      <c r="A10" s="1216" t="s">
        <v>2272</v>
      </c>
      <c r="B10" s="1102" t="s">
        <v>2228</v>
      </c>
      <c r="C10" s="1102"/>
      <c r="D10" s="1102"/>
      <c r="E10" s="1102"/>
      <c r="F10" s="1217"/>
      <c r="G10" s="1216"/>
      <c r="H10" s="1102"/>
      <c r="I10" s="1102"/>
      <c r="J10" s="1102"/>
      <c r="K10" s="1102"/>
      <c r="L10" s="1102"/>
      <c r="M10" s="1102"/>
      <c r="N10" s="1217"/>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row>
    <row r="11" spans="1:245">
      <c r="A11" s="827"/>
      <c r="B11" s="463"/>
      <c r="C11" s="463"/>
      <c r="D11" s="463"/>
      <c r="E11" s="463"/>
      <c r="F11" s="1114"/>
      <c r="G11" s="827"/>
      <c r="H11" s="463"/>
      <c r="I11" s="463"/>
      <c r="J11" s="463"/>
      <c r="K11" s="463"/>
      <c r="L11" s="463"/>
      <c r="M11" s="463"/>
      <c r="N11" s="1114"/>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row>
    <row r="12" spans="1:245">
      <c r="A12" s="1117"/>
      <c r="C12" s="824"/>
      <c r="D12" s="824"/>
      <c r="E12" s="830" t="s">
        <v>2176</v>
      </c>
      <c r="F12" s="831"/>
      <c r="G12" s="829" t="s">
        <v>2176</v>
      </c>
      <c r="H12" s="1167"/>
      <c r="I12" s="830" t="s">
        <v>2177</v>
      </c>
      <c r="J12" s="830"/>
      <c r="K12" s="830"/>
      <c r="L12" s="830"/>
      <c r="M12" s="464"/>
      <c r="N12" s="826"/>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row>
    <row r="13" spans="1:245">
      <c r="A13" s="1117"/>
      <c r="C13" s="824"/>
      <c r="D13" s="824"/>
      <c r="E13" s="824"/>
      <c r="F13" s="1112"/>
      <c r="G13" s="1117"/>
      <c r="H13" s="824"/>
      <c r="I13" s="830" t="s">
        <v>540</v>
      </c>
      <c r="J13" s="830"/>
      <c r="K13" s="1166" t="s">
        <v>537</v>
      </c>
      <c r="L13" s="830"/>
      <c r="M13" s="1125" t="s">
        <v>1792</v>
      </c>
      <c r="N13" s="826"/>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row>
    <row r="14" spans="1:245">
      <c r="A14" s="1117"/>
      <c r="C14" s="824"/>
      <c r="D14" s="1122" t="s">
        <v>1792</v>
      </c>
      <c r="E14" s="1122" t="s">
        <v>296</v>
      </c>
      <c r="F14" s="1126" t="s">
        <v>296</v>
      </c>
      <c r="G14" s="1121" t="s">
        <v>296</v>
      </c>
      <c r="H14" s="1122" t="s">
        <v>296</v>
      </c>
      <c r="J14" s="431"/>
      <c r="K14" s="1115"/>
      <c r="M14" s="1125" t="s">
        <v>2473</v>
      </c>
      <c r="N14" s="826"/>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row>
    <row r="15" spans="1:245">
      <c r="A15" s="1121" t="s">
        <v>1688</v>
      </c>
      <c r="C15" s="1122" t="s">
        <v>571</v>
      </c>
      <c r="D15" s="1122" t="s">
        <v>850</v>
      </c>
      <c r="E15" s="1122" t="s">
        <v>2180</v>
      </c>
      <c r="F15" s="1126" t="s">
        <v>2181</v>
      </c>
      <c r="G15" s="1121" t="s">
        <v>2180</v>
      </c>
      <c r="H15" s="1122" t="s">
        <v>2181</v>
      </c>
      <c r="I15" s="1123" t="s">
        <v>173</v>
      </c>
      <c r="J15" s="1163" t="s">
        <v>1796</v>
      </c>
      <c r="K15" s="1125" t="s">
        <v>173</v>
      </c>
      <c r="L15" s="1123" t="s">
        <v>1796</v>
      </c>
      <c r="M15" s="1115"/>
      <c r="N15" s="1124" t="s">
        <v>1688</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row>
    <row r="16" spans="1:245">
      <c r="A16" s="1121" t="s">
        <v>1691</v>
      </c>
      <c r="C16" s="824"/>
      <c r="D16" s="1122" t="s">
        <v>555</v>
      </c>
      <c r="E16" s="1122" t="s">
        <v>2229</v>
      </c>
      <c r="F16" s="1126" t="s">
        <v>2230</v>
      </c>
      <c r="G16" s="1121" t="s">
        <v>2231</v>
      </c>
      <c r="H16" s="1122" t="s">
        <v>2232</v>
      </c>
      <c r="I16" s="7" t="s">
        <v>2187</v>
      </c>
      <c r="J16" s="431"/>
      <c r="K16" s="1218" t="s">
        <v>2188</v>
      </c>
      <c r="M16" s="1115"/>
      <c r="N16" s="1124" t="s">
        <v>1691</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row>
    <row r="17" spans="1:245">
      <c r="A17" s="1165"/>
      <c r="B17" s="463"/>
      <c r="C17" s="1178" t="s">
        <v>2952</v>
      </c>
      <c r="D17" s="1178" t="s">
        <v>2953</v>
      </c>
      <c r="E17" s="1178" t="s">
        <v>2954</v>
      </c>
      <c r="F17" s="1187" t="s">
        <v>2955</v>
      </c>
      <c r="G17" s="1186" t="s">
        <v>2303</v>
      </c>
      <c r="H17" s="1178" t="s">
        <v>2304</v>
      </c>
      <c r="I17" s="1168" t="s">
        <v>2305</v>
      </c>
      <c r="J17" s="1170" t="s">
        <v>2306</v>
      </c>
      <c r="K17" s="1169" t="s">
        <v>2307</v>
      </c>
      <c r="L17" s="1168" t="s">
        <v>2308</v>
      </c>
      <c r="M17" s="1169" t="s">
        <v>2309</v>
      </c>
      <c r="N17" s="1171"/>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row>
    <row r="18" spans="1:245">
      <c r="A18" s="1165">
        <v>1</v>
      </c>
      <c r="B18" s="463"/>
      <c r="C18" s="828" t="s">
        <v>2233</v>
      </c>
      <c r="D18" s="438"/>
      <c r="E18" s="439"/>
      <c r="F18" s="440"/>
      <c r="G18" s="441" t="s">
        <v>1748</v>
      </c>
      <c r="H18" s="439" t="s">
        <v>1748</v>
      </c>
      <c r="I18" s="442"/>
      <c r="J18" s="442"/>
      <c r="K18" s="442"/>
      <c r="L18" s="442"/>
      <c r="M18" s="1219"/>
      <c r="N18" s="1171">
        <v>1</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row>
    <row r="19" spans="1:245">
      <c r="A19" s="1165">
        <v>2</v>
      </c>
      <c r="B19" s="463"/>
      <c r="C19" s="828" t="s">
        <v>2190</v>
      </c>
      <c r="D19" s="319">
        <v>1641636288</v>
      </c>
      <c r="E19" s="319">
        <v>140244850</v>
      </c>
      <c r="F19" s="320"/>
      <c r="G19" s="462"/>
      <c r="H19" s="319"/>
      <c r="I19" s="72"/>
      <c r="J19" s="317"/>
      <c r="K19" s="81" t="s">
        <v>5216</v>
      </c>
      <c r="L19" s="465">
        <v>8672103</v>
      </c>
      <c r="M19" s="466">
        <f>D19+E19-F19+G19-H19-J19+L19</f>
        <v>1790553241</v>
      </c>
      <c r="N19" s="1171">
        <v>2</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row>
    <row r="20" spans="1:245">
      <c r="A20" s="1165">
        <v>3</v>
      </c>
      <c r="B20" s="463"/>
      <c r="C20" s="828" t="s">
        <v>2131</v>
      </c>
      <c r="D20" s="467">
        <v>410074618</v>
      </c>
      <c r="E20" s="467">
        <v>34973975</v>
      </c>
      <c r="F20" s="316"/>
      <c r="G20" s="103"/>
      <c r="H20" s="467"/>
      <c r="I20" s="72"/>
      <c r="J20" s="301"/>
      <c r="K20" s="81" t="s">
        <v>5216</v>
      </c>
      <c r="L20" s="468">
        <v>1776214</v>
      </c>
      <c r="M20" s="315">
        <f>D20+E20-F20+G20-H20-J20+L20</f>
        <v>446824807</v>
      </c>
      <c r="N20" s="1171">
        <v>3</v>
      </c>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row>
    <row r="21" spans="1:245">
      <c r="A21" s="1165">
        <v>4</v>
      </c>
      <c r="B21" s="463"/>
      <c r="C21" s="828" t="s">
        <v>874</v>
      </c>
      <c r="D21" s="467"/>
      <c r="E21" s="467"/>
      <c r="F21" s="316"/>
      <c r="G21" s="103"/>
      <c r="H21" s="467"/>
      <c r="I21" s="72"/>
      <c r="J21" s="301"/>
      <c r="K21" s="81"/>
      <c r="L21" s="468"/>
      <c r="M21" s="315">
        <f>D21+E21-F21+G21-H21-J21+L21</f>
        <v>0</v>
      </c>
      <c r="N21" s="1171">
        <v>4</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row>
    <row r="22" spans="1:245">
      <c r="A22" s="1165">
        <v>5</v>
      </c>
      <c r="B22" s="463"/>
      <c r="C22" s="828" t="s">
        <v>875</v>
      </c>
      <c r="D22" s="467">
        <f>SUM(D19:D21)</f>
        <v>2051710906</v>
      </c>
      <c r="E22" s="467">
        <f>SUM(E19:E21)</f>
        <v>175218825</v>
      </c>
      <c r="F22" s="316">
        <f>SUM(F19:F21)</f>
        <v>0</v>
      </c>
      <c r="G22" s="103">
        <f>SUM(G19:G21)</f>
        <v>0</v>
      </c>
      <c r="H22" s="315">
        <f>SUM(H19:H21)</f>
        <v>0</v>
      </c>
      <c r="I22" s="72"/>
      <c r="J22" s="301">
        <f>SUM(J19:J21)</f>
        <v>0</v>
      </c>
      <c r="K22" s="81"/>
      <c r="L22" s="468">
        <f>SUM(L19:L21)</f>
        <v>10448317</v>
      </c>
      <c r="M22" s="301">
        <f>SUM(M19:M21)</f>
        <v>2237378048</v>
      </c>
      <c r="N22" s="1171">
        <v>5</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row>
    <row r="23" spans="1:245">
      <c r="A23" s="1165">
        <v>6</v>
      </c>
      <c r="B23" s="463"/>
      <c r="C23" s="828" t="s">
        <v>2928</v>
      </c>
      <c r="D23" s="467"/>
      <c r="E23" s="467"/>
      <c r="F23" s="316"/>
      <c r="G23" s="103"/>
      <c r="H23" s="467"/>
      <c r="I23" s="72"/>
      <c r="J23" s="301"/>
      <c r="K23" s="81"/>
      <c r="L23" s="468"/>
      <c r="M23" s="315">
        <f>D23+E23-F23+G23-H23-J23+L23</f>
        <v>0</v>
      </c>
      <c r="N23" s="1171">
        <v>6</v>
      </c>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row>
    <row r="24" spans="1:245">
      <c r="A24" s="1165">
        <v>7</v>
      </c>
      <c r="B24" s="463"/>
      <c r="C24" s="828"/>
      <c r="D24" s="467"/>
      <c r="E24" s="467"/>
      <c r="F24" s="316"/>
      <c r="G24" s="103"/>
      <c r="H24" s="467"/>
      <c r="I24" s="72"/>
      <c r="J24" s="301"/>
      <c r="K24" s="81"/>
      <c r="L24" s="468"/>
      <c r="M24" s="315">
        <f>D24+E24-F24+G24-H24-J24+L24</f>
        <v>0</v>
      </c>
      <c r="N24" s="1171">
        <v>7</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row>
    <row r="25" spans="1:245">
      <c r="A25" s="1165">
        <v>8</v>
      </c>
      <c r="B25" s="463"/>
      <c r="C25" s="828"/>
      <c r="D25" s="467"/>
      <c r="E25" s="467"/>
      <c r="F25" s="316"/>
      <c r="G25" s="103"/>
      <c r="H25" s="467"/>
      <c r="I25" s="72"/>
      <c r="J25" s="301"/>
      <c r="K25" s="81"/>
      <c r="L25" s="468"/>
      <c r="M25" s="315">
        <f>D25+E25-F25+G25-H25-J25+L25</f>
        <v>0</v>
      </c>
      <c r="N25" s="1171">
        <v>8</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row>
    <row r="26" spans="1:245">
      <c r="A26" s="1165">
        <v>9</v>
      </c>
      <c r="B26" s="463"/>
      <c r="C26" s="828" t="s">
        <v>876</v>
      </c>
      <c r="D26" s="319">
        <f>D22+SUM(D23:D25)</f>
        <v>2051710906</v>
      </c>
      <c r="E26" s="319">
        <f>E22+SUM(E23:E25)</f>
        <v>175218825</v>
      </c>
      <c r="F26" s="320">
        <f>F22+SUM(F23:F25)</f>
        <v>0</v>
      </c>
      <c r="G26" s="462">
        <f>G22+SUM(G23:G25)</f>
        <v>0</v>
      </c>
      <c r="H26" s="319">
        <f>H22+SUM(H23:H25)</f>
        <v>0</v>
      </c>
      <c r="I26" s="72"/>
      <c r="J26" s="466">
        <f>J22+SUM(J23:J25)</f>
        <v>0</v>
      </c>
      <c r="K26" s="81"/>
      <c r="L26" s="466">
        <f>L22+SUM(L23:L25)</f>
        <v>10448317</v>
      </c>
      <c r="M26" s="319">
        <f>M22+SUM(M23:M25)</f>
        <v>2237378048</v>
      </c>
      <c r="N26" s="1171">
        <v>9</v>
      </c>
      <c r="O26" s="404"/>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row>
    <row r="27" spans="1:245">
      <c r="A27" s="1117"/>
      <c r="C27" s="824"/>
      <c r="D27" s="469"/>
      <c r="E27" s="470"/>
      <c r="F27" s="471"/>
      <c r="G27" s="472"/>
      <c r="H27" s="470"/>
      <c r="I27" s="447"/>
      <c r="J27" s="470"/>
      <c r="K27" s="447"/>
      <c r="L27" s="470"/>
      <c r="M27" s="473"/>
      <c r="N27" s="826"/>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row>
    <row r="28" spans="1:245">
      <c r="A28" s="1165">
        <v>10</v>
      </c>
      <c r="B28" s="463"/>
      <c r="C28" s="828" t="s">
        <v>3651</v>
      </c>
      <c r="D28" s="436"/>
      <c r="E28" s="415"/>
      <c r="F28" s="417"/>
      <c r="G28" s="418"/>
      <c r="H28" s="415"/>
      <c r="I28" s="449"/>
      <c r="J28" s="415"/>
      <c r="K28" s="449"/>
      <c r="L28" s="415"/>
      <c r="M28" s="437"/>
      <c r="N28" s="1171">
        <v>10</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row>
    <row r="29" spans="1:245">
      <c r="A29" s="1165">
        <v>11</v>
      </c>
      <c r="B29" s="463"/>
      <c r="C29" s="828" t="s">
        <v>3652</v>
      </c>
      <c r="D29" s="319">
        <v>1862398433</v>
      </c>
      <c r="E29" s="319">
        <v>163276584</v>
      </c>
      <c r="F29" s="320"/>
      <c r="G29" s="462"/>
      <c r="H29" s="466"/>
      <c r="I29" s="468"/>
      <c r="J29" s="317"/>
      <c r="K29" s="315" t="s">
        <v>5216</v>
      </c>
      <c r="L29" s="465">
        <v>10005988</v>
      </c>
      <c r="M29" s="466">
        <f>D29+E29-F29+G29-H29-J29+L29</f>
        <v>2035681005</v>
      </c>
      <c r="N29" s="1171">
        <v>11</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row>
    <row r="30" spans="1:245">
      <c r="A30" s="1165">
        <v>12</v>
      </c>
      <c r="B30" s="463"/>
      <c r="C30" s="828" t="s">
        <v>3653</v>
      </c>
      <c r="D30" s="467">
        <v>189312473</v>
      </c>
      <c r="E30" s="467">
        <v>11942241</v>
      </c>
      <c r="F30" s="316"/>
      <c r="G30" s="103"/>
      <c r="H30" s="467"/>
      <c r="I30" s="463"/>
      <c r="J30" s="481"/>
      <c r="K30" s="464" t="s">
        <v>5216</v>
      </c>
      <c r="L30" s="3192">
        <v>442329</v>
      </c>
      <c r="M30" s="315">
        <f>D30+E30-F30+G30-H30-J30+L30</f>
        <v>201697043</v>
      </c>
      <c r="N30" s="1171">
        <v>12</v>
      </c>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row>
    <row r="31" spans="1:245">
      <c r="A31" s="1165">
        <v>13</v>
      </c>
      <c r="B31" s="463"/>
      <c r="C31" s="828" t="s">
        <v>3654</v>
      </c>
      <c r="D31" s="319"/>
      <c r="E31" s="319"/>
      <c r="F31" s="320"/>
      <c r="G31" s="462"/>
      <c r="H31" s="319"/>
      <c r="I31" s="463"/>
      <c r="J31" s="317"/>
      <c r="K31" s="464"/>
      <c r="L31" s="465"/>
      <c r="M31" s="466">
        <f>D31+E31-F31+G31-H31-J31+L31</f>
        <v>0</v>
      </c>
      <c r="N31" s="1171">
        <v>13</v>
      </c>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row>
    <row r="32" spans="1:245">
      <c r="A32" s="1176" t="s">
        <v>3655</v>
      </c>
      <c r="B32" s="7"/>
      <c r="C32" s="7"/>
      <c r="D32" s="7"/>
      <c r="E32" s="7"/>
      <c r="F32" s="835"/>
      <c r="G32" s="1176" t="s">
        <v>3656</v>
      </c>
      <c r="H32" s="7"/>
      <c r="I32" s="7"/>
      <c r="J32" s="7"/>
      <c r="K32" s="7"/>
      <c r="L32" s="7"/>
      <c r="M32" s="7"/>
      <c r="N32" s="835"/>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row>
    <row r="33" spans="1:245">
      <c r="A33" s="823"/>
      <c r="F33" s="1112"/>
      <c r="G33" s="823"/>
      <c r="N33" s="11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row>
    <row r="34" spans="1:245">
      <c r="A34" s="823"/>
      <c r="D34" s="303"/>
      <c r="E34" s="303"/>
      <c r="F34" s="308"/>
      <c r="G34" s="347"/>
      <c r="H34" s="303"/>
      <c r="N34" s="308"/>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row>
    <row r="35" spans="1:245">
      <c r="A35" s="823"/>
      <c r="D35" s="303"/>
      <c r="E35" s="303"/>
      <c r="F35" s="308"/>
      <c r="G35" s="347"/>
      <c r="H35" s="303"/>
      <c r="N35" s="308"/>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row>
    <row r="36" spans="1:245">
      <c r="A36" s="823"/>
      <c r="D36" s="303"/>
      <c r="E36" s="303"/>
      <c r="F36" s="308"/>
      <c r="G36" s="347"/>
      <c r="H36" s="303"/>
      <c r="N36" s="308"/>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row>
    <row r="37" spans="1:245">
      <c r="A37" s="823"/>
      <c r="D37" s="303"/>
      <c r="E37" s="303"/>
      <c r="F37" s="308"/>
      <c r="G37" s="347"/>
      <c r="H37" s="303"/>
      <c r="N37" s="308"/>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row>
    <row r="38" spans="1:245">
      <c r="A38" s="823"/>
      <c r="D38" s="303"/>
      <c r="E38" s="303"/>
      <c r="F38" s="308"/>
      <c r="G38" s="347"/>
      <c r="H38" s="303"/>
      <c r="N38" s="308"/>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row>
    <row r="39" spans="1:245">
      <c r="A39" s="823"/>
      <c r="D39" s="303"/>
      <c r="E39" s="303"/>
      <c r="F39" s="308"/>
      <c r="G39" s="347"/>
      <c r="H39" s="303"/>
      <c r="N39" s="308"/>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row>
    <row r="40" spans="1:245">
      <c r="A40" s="823"/>
      <c r="D40" s="303"/>
      <c r="E40" s="303"/>
      <c r="F40" s="308"/>
      <c r="G40" s="347"/>
      <c r="H40" s="303"/>
      <c r="N40" s="308"/>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row>
    <row r="41" spans="1:245">
      <c r="A41" s="823"/>
      <c r="D41" s="303"/>
      <c r="E41" s="303"/>
      <c r="F41" s="308"/>
      <c r="G41" s="347"/>
      <c r="H41" s="303"/>
      <c r="N41" s="308"/>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row>
    <row r="42" spans="1:245">
      <c r="A42" s="823"/>
      <c r="D42" s="303"/>
      <c r="E42" s="303"/>
      <c r="F42" s="308"/>
      <c r="G42" s="347"/>
      <c r="H42" s="303"/>
      <c r="N42" s="308"/>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row>
    <row r="43" spans="1:245">
      <c r="A43" s="823"/>
      <c r="D43" s="303"/>
      <c r="E43" s="303"/>
      <c r="F43" s="308"/>
      <c r="G43" s="347"/>
      <c r="H43" s="303"/>
      <c r="N43" s="308"/>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row>
    <row r="44" spans="1:245">
      <c r="A44" s="823"/>
      <c r="D44" s="303"/>
      <c r="E44" s="303"/>
      <c r="F44" s="308"/>
      <c r="G44" s="347"/>
      <c r="H44" s="303"/>
      <c r="N44" s="308"/>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row>
    <row r="45" spans="1:245">
      <c r="A45" s="823"/>
      <c r="D45" s="303"/>
      <c r="E45" s="303"/>
      <c r="F45" s="308"/>
      <c r="G45" s="347"/>
      <c r="H45" s="303"/>
      <c r="N45" s="308"/>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row>
    <row r="46" spans="1:245">
      <c r="A46" s="823"/>
      <c r="D46" s="303"/>
      <c r="E46" s="303"/>
      <c r="F46" s="308"/>
      <c r="G46" s="347"/>
      <c r="H46" s="303"/>
      <c r="N46" s="308"/>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row>
    <row r="47" spans="1:245">
      <c r="A47" s="823"/>
      <c r="F47" s="1112"/>
      <c r="G47" s="823"/>
      <c r="N47" s="11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row>
    <row r="48" spans="1:245">
      <c r="A48" s="823"/>
      <c r="F48" s="1112"/>
      <c r="G48" s="823"/>
      <c r="N48" s="11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row>
    <row r="49" spans="1:245">
      <c r="A49" s="823"/>
      <c r="F49" s="1112"/>
      <c r="G49" s="823"/>
      <c r="N49" s="11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row>
    <row r="50" spans="1:245">
      <c r="A50" s="823"/>
      <c r="F50" s="1112"/>
      <c r="G50" s="823"/>
      <c r="N50" s="11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row>
    <row r="51" spans="1:245">
      <c r="A51" s="823"/>
      <c r="F51" s="1112"/>
      <c r="G51" s="823"/>
      <c r="N51" s="11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row>
    <row r="52" spans="1:245">
      <c r="A52" s="823"/>
      <c r="F52" s="1112"/>
      <c r="G52" s="823"/>
      <c r="N52" s="11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row>
    <row r="53" spans="1:245">
      <c r="A53" s="823"/>
      <c r="F53" s="1112"/>
      <c r="G53" s="823"/>
      <c r="N53" s="11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row>
    <row r="54" spans="1:245">
      <c r="A54" s="823"/>
      <c r="F54" s="1112"/>
      <c r="G54" s="823"/>
      <c r="N54" s="11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row>
    <row r="55" spans="1:245">
      <c r="A55" s="823"/>
      <c r="F55" s="1112"/>
      <c r="G55" s="823"/>
      <c r="N55" s="11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row>
    <row r="56" spans="1:245">
      <c r="A56" s="823"/>
      <c r="F56" s="1112"/>
      <c r="G56" s="823"/>
      <c r="N56" s="11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row>
    <row r="57" spans="1:245" ht="15.75" thickBot="1">
      <c r="A57" s="839"/>
      <c r="B57" s="840"/>
      <c r="C57" s="840"/>
      <c r="D57" s="408"/>
      <c r="E57" s="408"/>
      <c r="F57" s="323"/>
      <c r="G57" s="839"/>
      <c r="H57" s="408"/>
      <c r="I57" s="840"/>
      <c r="J57" s="408"/>
      <c r="K57" s="840"/>
      <c r="L57" s="408"/>
      <c r="M57" s="840"/>
      <c r="N57" s="323"/>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row>
    <row r="58" spans="1:245">
      <c r="A58" s="7"/>
      <c r="B58" s="7"/>
      <c r="C58" s="7"/>
      <c r="D58" s="406"/>
      <c r="E58" s="406"/>
      <c r="F58" s="406"/>
      <c r="G58" s="364"/>
      <c r="H58" s="406"/>
      <c r="I58" s="7"/>
      <c r="J58" s="7"/>
      <c r="K58" s="7"/>
      <c r="L58" s="7"/>
      <c r="M58" s="406"/>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row>
    <row r="59" spans="1:245">
      <c r="A59" s="1215" t="s">
        <v>877</v>
      </c>
      <c r="B59" s="1215"/>
      <c r="C59" s="1215"/>
      <c r="E59" s="404"/>
      <c r="F59" s="404"/>
      <c r="G59" s="2478" t="s">
        <v>877</v>
      </c>
      <c r="H59" s="406"/>
      <c r="I59" s="7"/>
      <c r="K59" s="406"/>
      <c r="L59" s="364"/>
      <c r="M59" s="364"/>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row>
    <row r="60" spans="1:245">
      <c r="A60" s="3418" t="s">
        <v>878</v>
      </c>
      <c r="B60" s="3418"/>
      <c r="C60" s="3418"/>
      <c r="D60" s="3418"/>
      <c r="E60" s="3418"/>
      <c r="F60" s="3418"/>
      <c r="G60" s="7" t="s">
        <v>879</v>
      </c>
      <c r="H60" s="406"/>
      <c r="I60" s="406"/>
      <c r="J60" s="406"/>
      <c r="K60" s="406"/>
      <c r="L60" s="406"/>
      <c r="M60" s="406"/>
      <c r="N60" s="7"/>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row>
    <row r="61" spans="1:245">
      <c r="D61" s="812"/>
    </row>
    <row r="62" spans="1:245" ht="15.75">
      <c r="A62" s="1111" t="s">
        <v>416</v>
      </c>
      <c r="B62" s="7"/>
      <c r="C62" s="7"/>
      <c r="D62" s="7"/>
      <c r="E62" s="7"/>
      <c r="F62" s="7"/>
    </row>
    <row r="64" spans="1:245" ht="15.75" thickBot="1">
      <c r="A64" s="6" t="str">
        <f>'Data Sheet'!$C$25</f>
        <v xml:space="preserve">Niagara Mohawk Power Corporation </v>
      </c>
      <c r="E64" s="1107" t="s">
        <v>1748</v>
      </c>
      <c r="F64" s="1322" t="str">
        <f>'Data Sheet'!$C$38</f>
        <v>December 31, 2015</v>
      </c>
      <c r="G64" s="6" t="str">
        <f>'Data Sheet'!$C$25</f>
        <v xml:space="preserve">Niagara Mohawk Power Corporation </v>
      </c>
      <c r="K64" s="1107" t="s">
        <v>1748</v>
      </c>
      <c r="M64" s="1322" t="str">
        <f>'Data Sheet'!$C$38</f>
        <v>December 31, 2015</v>
      </c>
    </row>
    <row r="65" spans="1:14">
      <c r="A65" s="818" t="s">
        <v>1748</v>
      </c>
      <c r="B65" s="821"/>
      <c r="C65" s="821"/>
      <c r="D65" s="821"/>
      <c r="E65" s="821"/>
      <c r="F65" s="1109"/>
      <c r="G65" s="818"/>
      <c r="H65" s="821"/>
      <c r="I65" s="821"/>
      <c r="J65" s="821"/>
      <c r="K65" s="821"/>
      <c r="L65" s="821"/>
      <c r="M65" s="821"/>
      <c r="N65" s="1109"/>
    </row>
    <row r="66" spans="1:14">
      <c r="A66" s="1176" t="s">
        <v>3664</v>
      </c>
      <c r="B66" s="7"/>
      <c r="C66" s="7"/>
      <c r="D66" s="7"/>
      <c r="E66" s="7"/>
      <c r="F66" s="835"/>
      <c r="G66" s="1176" t="s">
        <v>3665</v>
      </c>
      <c r="H66" s="7"/>
      <c r="I66" s="7"/>
      <c r="J66" s="7"/>
      <c r="K66" s="7"/>
      <c r="L66" s="7"/>
      <c r="M66" s="7"/>
      <c r="N66" s="835"/>
    </row>
    <row r="67" spans="1:14">
      <c r="A67" s="827"/>
      <c r="B67" s="463"/>
      <c r="C67" s="463"/>
      <c r="D67" s="463"/>
      <c r="E67" s="463"/>
      <c r="F67" s="1114"/>
      <c r="G67" s="827"/>
      <c r="H67" s="463"/>
      <c r="I67" s="463"/>
      <c r="J67" s="463"/>
      <c r="K67" s="463"/>
      <c r="L67" s="463"/>
      <c r="M67" s="463"/>
      <c r="N67" s="1114"/>
    </row>
    <row r="68" spans="1:14">
      <c r="A68" s="347"/>
      <c r="B68" s="303"/>
      <c r="C68" s="303"/>
      <c r="D68" s="303"/>
      <c r="E68" s="406"/>
      <c r="F68" s="474"/>
      <c r="G68" s="475"/>
      <c r="H68" s="406"/>
      <c r="I68" s="406"/>
      <c r="J68" s="406"/>
      <c r="K68" s="406"/>
      <c r="L68" s="406"/>
      <c r="M68" s="303"/>
      <c r="N68" s="308"/>
    </row>
    <row r="69" spans="1:14">
      <c r="A69" s="347"/>
      <c r="B69" s="303"/>
      <c r="C69" s="303"/>
      <c r="D69" s="303"/>
      <c r="E69" s="303"/>
      <c r="F69" s="308"/>
      <c r="G69" s="347"/>
      <c r="H69" s="303"/>
      <c r="I69" s="406"/>
      <c r="J69" s="406"/>
      <c r="K69" s="406"/>
      <c r="L69" s="406"/>
      <c r="M69" s="303"/>
      <c r="N69" s="308"/>
    </row>
    <row r="70" spans="1:14">
      <c r="A70" s="347"/>
      <c r="B70" s="303"/>
      <c r="C70" s="303"/>
      <c r="D70" s="303"/>
      <c r="E70" s="303"/>
      <c r="F70" s="308"/>
      <c r="G70" s="347"/>
      <c r="H70" s="303"/>
      <c r="I70" s="303"/>
      <c r="J70" s="303"/>
      <c r="K70" s="303"/>
      <c r="L70" s="303"/>
      <c r="M70" s="303"/>
      <c r="N70" s="308"/>
    </row>
    <row r="71" spans="1:14">
      <c r="A71" s="347"/>
      <c r="B71" s="303"/>
      <c r="C71" s="303"/>
      <c r="D71" s="303"/>
      <c r="E71" s="303"/>
      <c r="F71" s="308"/>
      <c r="G71" s="347"/>
      <c r="H71" s="303"/>
      <c r="I71" s="331"/>
      <c r="J71" s="303"/>
      <c r="K71" s="303"/>
      <c r="L71" s="303"/>
      <c r="M71" s="303"/>
      <c r="N71" s="308"/>
    </row>
    <row r="72" spans="1:14">
      <c r="A72" s="347"/>
      <c r="B72" s="303"/>
      <c r="C72" s="303"/>
      <c r="D72" s="303"/>
      <c r="E72" s="303"/>
      <c r="F72" s="308"/>
      <c r="G72" s="347"/>
      <c r="H72" s="303"/>
      <c r="I72" s="406"/>
      <c r="J72" s="303"/>
      <c r="K72" s="406"/>
      <c r="L72" s="303"/>
      <c r="M72" s="303"/>
      <c r="N72" s="308"/>
    </row>
    <row r="73" spans="1:14">
      <c r="A73" s="347"/>
      <c r="B73" s="303"/>
      <c r="C73" s="303"/>
      <c r="D73" s="303"/>
      <c r="E73" s="303"/>
      <c r="F73" s="308"/>
      <c r="G73" s="347"/>
      <c r="H73" s="303"/>
      <c r="I73" s="303"/>
      <c r="J73" s="303"/>
      <c r="K73" s="303"/>
      <c r="L73" s="303"/>
      <c r="M73" s="303"/>
      <c r="N73" s="308"/>
    </row>
    <row r="74" spans="1:14">
      <c r="A74" s="347"/>
      <c r="B74" s="303"/>
      <c r="C74" s="303"/>
      <c r="D74" s="303"/>
      <c r="E74" s="303"/>
      <c r="F74" s="308"/>
      <c r="G74" s="347"/>
      <c r="H74" s="303"/>
      <c r="I74" s="303"/>
      <c r="J74" s="303"/>
      <c r="K74" s="303"/>
      <c r="L74" s="303"/>
      <c r="M74" s="303"/>
      <c r="N74" s="308"/>
    </row>
    <row r="75" spans="1:14">
      <c r="A75" s="347"/>
      <c r="B75" s="303"/>
      <c r="C75" s="303"/>
      <c r="D75" s="303"/>
      <c r="E75" s="303"/>
      <c r="F75" s="308"/>
      <c r="G75" s="347"/>
      <c r="H75" s="303"/>
      <c r="I75" s="303"/>
      <c r="J75" s="303"/>
      <c r="K75" s="303"/>
      <c r="L75" s="303"/>
      <c r="M75" s="303"/>
      <c r="N75" s="308"/>
    </row>
    <row r="76" spans="1:14">
      <c r="A76" s="347"/>
      <c r="B76" s="303"/>
      <c r="C76" s="303"/>
      <c r="D76" s="303"/>
      <c r="E76" s="303"/>
      <c r="F76" s="308"/>
      <c r="G76" s="347"/>
      <c r="H76" s="303"/>
      <c r="I76" s="303"/>
      <c r="J76" s="303"/>
      <c r="K76" s="303"/>
      <c r="L76" s="303"/>
      <c r="M76" s="303"/>
      <c r="N76" s="308"/>
    </row>
    <row r="77" spans="1:14">
      <c r="A77" s="347"/>
      <c r="B77" s="303"/>
      <c r="C77" s="303"/>
      <c r="D77" s="303"/>
      <c r="E77" s="303"/>
      <c r="F77" s="308"/>
      <c r="G77" s="347"/>
      <c r="H77" s="303"/>
      <c r="I77" s="303"/>
      <c r="J77" s="303"/>
      <c r="K77" s="303"/>
      <c r="L77" s="303"/>
      <c r="M77" s="303"/>
      <c r="N77" s="308"/>
    </row>
    <row r="78" spans="1:14">
      <c r="A78" s="347"/>
      <c r="B78" s="303"/>
      <c r="C78" s="303"/>
      <c r="D78" s="303"/>
      <c r="E78" s="303"/>
      <c r="F78" s="308"/>
      <c r="G78" s="347"/>
      <c r="H78" s="303"/>
      <c r="I78" s="303"/>
      <c r="J78" s="303"/>
      <c r="K78" s="303"/>
      <c r="L78" s="303"/>
      <c r="M78" s="303"/>
      <c r="N78" s="308"/>
    </row>
    <row r="79" spans="1:14">
      <c r="A79" s="347"/>
      <c r="B79" s="303"/>
      <c r="C79" s="303"/>
      <c r="D79" s="303"/>
      <c r="E79" s="303"/>
      <c r="F79" s="308"/>
      <c r="G79" s="347"/>
      <c r="H79" s="303"/>
      <c r="I79" s="303"/>
      <c r="J79" s="303"/>
      <c r="K79" s="303"/>
      <c r="L79" s="303"/>
      <c r="M79" s="303"/>
      <c r="N79" s="308"/>
    </row>
    <row r="80" spans="1:14">
      <c r="A80" s="347"/>
      <c r="B80" s="303"/>
      <c r="C80" s="303"/>
      <c r="D80" s="303"/>
      <c r="E80" s="303"/>
      <c r="F80" s="308"/>
      <c r="G80" s="347"/>
      <c r="H80" s="303"/>
      <c r="I80" s="303"/>
      <c r="J80" s="303"/>
      <c r="K80" s="303"/>
      <c r="L80" s="303"/>
      <c r="M80" s="303"/>
      <c r="N80" s="308"/>
    </row>
    <row r="81" spans="1:14">
      <c r="A81" s="347"/>
      <c r="B81" s="303"/>
      <c r="C81" s="303"/>
      <c r="D81" s="303"/>
      <c r="E81" s="303"/>
      <c r="F81" s="308"/>
      <c r="G81" s="347"/>
      <c r="H81" s="303"/>
      <c r="I81" s="303"/>
      <c r="J81" s="303"/>
      <c r="K81" s="303"/>
      <c r="L81" s="303"/>
      <c r="M81" s="303"/>
      <c r="N81" s="308"/>
    </row>
    <row r="82" spans="1:14">
      <c r="A82" s="347"/>
      <c r="B82" s="303"/>
      <c r="C82" s="303"/>
      <c r="D82" s="303"/>
      <c r="E82" s="303"/>
      <c r="F82" s="308"/>
      <c r="G82" s="347"/>
      <c r="H82" s="303"/>
      <c r="I82" s="303"/>
      <c r="J82" s="303"/>
      <c r="K82" s="303"/>
      <c r="L82" s="303"/>
      <c r="M82" s="303"/>
      <c r="N82" s="308"/>
    </row>
    <row r="83" spans="1:14">
      <c r="A83" s="347"/>
      <c r="B83" s="303"/>
      <c r="C83" s="303"/>
      <c r="D83" s="303"/>
      <c r="E83" s="303"/>
      <c r="F83" s="308"/>
      <c r="G83" s="347"/>
      <c r="H83" s="303"/>
      <c r="I83" s="303"/>
      <c r="J83" s="303"/>
      <c r="K83" s="303"/>
      <c r="L83" s="303"/>
      <c r="M83" s="303"/>
      <c r="N83" s="308"/>
    </row>
    <row r="84" spans="1:14">
      <c r="A84" s="347"/>
      <c r="B84" s="303"/>
      <c r="C84" s="303"/>
      <c r="D84" s="303"/>
      <c r="E84" s="303"/>
      <c r="F84" s="308"/>
      <c r="G84" s="347"/>
      <c r="H84" s="303"/>
      <c r="I84" s="303"/>
      <c r="J84" s="303"/>
      <c r="K84" s="303"/>
      <c r="L84" s="303"/>
      <c r="M84" s="303"/>
      <c r="N84" s="308"/>
    </row>
    <row r="85" spans="1:14">
      <c r="A85" s="347"/>
      <c r="B85" s="303"/>
      <c r="C85" s="303"/>
      <c r="D85" s="303"/>
      <c r="E85" s="303"/>
      <c r="F85" s="308"/>
      <c r="G85" s="347"/>
      <c r="H85" s="303"/>
      <c r="I85" s="303"/>
      <c r="J85" s="303"/>
      <c r="K85" s="303"/>
      <c r="L85" s="303"/>
      <c r="M85" s="303"/>
      <c r="N85" s="308"/>
    </row>
    <row r="86" spans="1:14">
      <c r="A86" s="347"/>
      <c r="B86" s="303"/>
      <c r="C86" s="303"/>
      <c r="D86" s="303"/>
      <c r="E86" s="303"/>
      <c r="F86" s="308"/>
      <c r="G86" s="347"/>
      <c r="H86" s="303"/>
      <c r="I86" s="303"/>
      <c r="J86" s="303"/>
      <c r="K86" s="303"/>
      <c r="L86" s="303"/>
      <c r="M86" s="303"/>
      <c r="N86" s="308"/>
    </row>
    <row r="87" spans="1:14">
      <c r="A87" s="347"/>
      <c r="B87" s="303"/>
      <c r="C87" s="303"/>
      <c r="D87" s="303"/>
      <c r="E87" s="303"/>
      <c r="F87" s="308"/>
      <c r="G87" s="347"/>
      <c r="H87" s="303"/>
      <c r="I87" s="303"/>
      <c r="J87" s="303"/>
      <c r="K87" s="303"/>
      <c r="L87" s="303"/>
      <c r="M87" s="303"/>
      <c r="N87" s="308"/>
    </row>
    <row r="88" spans="1:14">
      <c r="A88" s="347"/>
      <c r="B88" s="303"/>
      <c r="C88" s="303"/>
      <c r="D88" s="303"/>
      <c r="E88" s="303"/>
      <c r="F88" s="308"/>
      <c r="G88" s="347"/>
      <c r="H88" s="303"/>
      <c r="I88" s="303"/>
      <c r="J88" s="303"/>
      <c r="K88" s="303"/>
      <c r="L88" s="303"/>
      <c r="M88" s="303"/>
      <c r="N88" s="308"/>
    </row>
    <row r="89" spans="1:14">
      <c r="A89" s="347"/>
      <c r="B89" s="303"/>
      <c r="C89" s="303"/>
      <c r="D89" s="303"/>
      <c r="E89" s="303"/>
      <c r="F89" s="308"/>
      <c r="G89" s="347"/>
      <c r="H89" s="303"/>
      <c r="I89" s="303"/>
      <c r="J89" s="303"/>
      <c r="K89" s="303"/>
      <c r="L89" s="303"/>
      <c r="M89" s="303"/>
      <c r="N89" s="308"/>
    </row>
    <row r="90" spans="1:14">
      <c r="A90" s="347"/>
      <c r="B90" s="303"/>
      <c r="C90" s="303"/>
      <c r="D90" s="303"/>
      <c r="E90" s="303"/>
      <c r="F90" s="308"/>
      <c r="G90" s="347"/>
      <c r="H90" s="303"/>
      <c r="I90" s="303"/>
      <c r="J90" s="303"/>
      <c r="K90" s="303"/>
      <c r="L90" s="303"/>
      <c r="M90" s="303"/>
      <c r="N90" s="308"/>
    </row>
    <row r="91" spans="1:14">
      <c r="A91" s="347"/>
      <c r="B91" s="303"/>
      <c r="C91" s="303"/>
      <c r="D91" s="303"/>
      <c r="E91" s="303"/>
      <c r="F91" s="308"/>
      <c r="G91" s="347"/>
      <c r="H91" s="303"/>
      <c r="I91" s="303"/>
      <c r="J91" s="303"/>
      <c r="K91" s="303"/>
      <c r="L91" s="303"/>
      <c r="M91" s="303"/>
      <c r="N91" s="308"/>
    </row>
    <row r="92" spans="1:14">
      <c r="A92" s="347"/>
      <c r="B92" s="303"/>
      <c r="C92" s="303"/>
      <c r="D92" s="303"/>
      <c r="E92" s="303"/>
      <c r="F92" s="308"/>
      <c r="G92" s="347"/>
      <c r="H92" s="303"/>
      <c r="I92" s="303"/>
      <c r="J92" s="303"/>
      <c r="K92" s="303"/>
      <c r="L92" s="303"/>
      <c r="M92" s="303"/>
      <c r="N92" s="308"/>
    </row>
    <row r="93" spans="1:14">
      <c r="A93" s="347"/>
      <c r="B93" s="303"/>
      <c r="C93" s="303"/>
      <c r="D93" s="303"/>
      <c r="E93" s="303"/>
      <c r="F93" s="308"/>
      <c r="G93" s="347"/>
      <c r="H93" s="303"/>
      <c r="I93" s="303"/>
      <c r="J93" s="303"/>
      <c r="K93" s="303"/>
      <c r="L93" s="303"/>
      <c r="M93" s="303"/>
      <c r="N93" s="308"/>
    </row>
    <row r="94" spans="1:14">
      <c r="A94" s="347"/>
      <c r="B94" s="303"/>
      <c r="C94" s="303"/>
      <c r="D94" s="303"/>
      <c r="E94" s="303"/>
      <c r="F94" s="308"/>
      <c r="G94" s="347"/>
      <c r="H94" s="303"/>
      <c r="I94" s="303"/>
      <c r="J94" s="303"/>
      <c r="K94" s="303"/>
      <c r="L94" s="303"/>
      <c r="M94" s="303"/>
      <c r="N94" s="308"/>
    </row>
    <row r="95" spans="1:14">
      <c r="A95" s="347"/>
      <c r="B95" s="303"/>
      <c r="C95" s="303"/>
      <c r="D95" s="303"/>
      <c r="E95" s="303"/>
      <c r="F95" s="308"/>
      <c r="G95" s="347"/>
      <c r="H95" s="303"/>
      <c r="I95" s="303"/>
      <c r="J95" s="303"/>
      <c r="K95" s="303"/>
      <c r="L95" s="303"/>
      <c r="M95" s="303"/>
      <c r="N95" s="308"/>
    </row>
    <row r="96" spans="1:14">
      <c r="A96" s="347"/>
      <c r="B96" s="303"/>
      <c r="C96" s="303"/>
      <c r="D96" s="303"/>
      <c r="E96" s="303"/>
      <c r="F96" s="308"/>
      <c r="G96" s="347"/>
      <c r="H96" s="303"/>
      <c r="I96" s="303"/>
      <c r="J96" s="303"/>
      <c r="K96" s="303"/>
      <c r="L96" s="303"/>
      <c r="M96" s="303"/>
      <c r="N96" s="308"/>
    </row>
    <row r="97" spans="1:14">
      <c r="A97" s="347"/>
      <c r="B97" s="303"/>
      <c r="C97" s="303"/>
      <c r="D97" s="303"/>
      <c r="E97" s="303"/>
      <c r="F97" s="308"/>
      <c r="G97" s="347"/>
      <c r="H97" s="303"/>
      <c r="I97" s="303"/>
      <c r="J97" s="303"/>
      <c r="K97" s="303"/>
      <c r="L97" s="303"/>
      <c r="M97" s="303"/>
      <c r="N97" s="308"/>
    </row>
    <row r="98" spans="1:14">
      <c r="A98" s="347"/>
      <c r="B98" s="303"/>
      <c r="C98" s="303"/>
      <c r="D98" s="303"/>
      <c r="E98" s="303"/>
      <c r="F98" s="308"/>
      <c r="G98" s="347"/>
      <c r="H98" s="303"/>
      <c r="I98" s="303"/>
      <c r="J98" s="303"/>
      <c r="K98" s="303"/>
      <c r="L98" s="303"/>
      <c r="M98" s="303"/>
      <c r="N98" s="308"/>
    </row>
    <row r="99" spans="1:14">
      <c r="A99" s="347"/>
      <c r="B99" s="303"/>
      <c r="C99" s="303"/>
      <c r="D99" s="303"/>
      <c r="E99" s="303"/>
      <c r="F99" s="308"/>
      <c r="G99" s="347"/>
      <c r="H99" s="303"/>
      <c r="I99" s="303"/>
      <c r="J99" s="303"/>
      <c r="K99" s="303"/>
      <c r="L99" s="303"/>
      <c r="M99" s="303"/>
      <c r="N99" s="308"/>
    </row>
    <row r="100" spans="1:14">
      <c r="A100" s="347"/>
      <c r="B100" s="303"/>
      <c r="C100" s="303"/>
      <c r="D100" s="303"/>
      <c r="E100" s="303"/>
      <c r="F100" s="308"/>
      <c r="G100" s="347"/>
      <c r="H100" s="303"/>
      <c r="I100" s="303"/>
      <c r="J100" s="303"/>
      <c r="K100" s="303"/>
      <c r="L100" s="303"/>
      <c r="M100" s="303"/>
      <c r="N100" s="308"/>
    </row>
    <row r="101" spans="1:14">
      <c r="A101" s="347"/>
      <c r="B101" s="303"/>
      <c r="C101" s="303"/>
      <c r="D101" s="303"/>
      <c r="E101" s="303"/>
      <c r="F101" s="308"/>
      <c r="G101" s="347"/>
      <c r="H101" s="303"/>
      <c r="I101" s="303"/>
      <c r="J101" s="303"/>
      <c r="K101" s="303"/>
      <c r="L101" s="303"/>
      <c r="M101" s="303"/>
      <c r="N101" s="308"/>
    </row>
    <row r="102" spans="1:14">
      <c r="A102" s="347"/>
      <c r="B102" s="303"/>
      <c r="C102" s="303"/>
      <c r="D102" s="303"/>
      <c r="E102" s="303"/>
      <c r="F102" s="308"/>
      <c r="G102" s="347"/>
      <c r="H102" s="303"/>
      <c r="I102" s="303"/>
      <c r="J102" s="303"/>
      <c r="K102" s="303"/>
      <c r="L102" s="303"/>
      <c r="M102" s="303"/>
      <c r="N102" s="308"/>
    </row>
    <row r="103" spans="1:14">
      <c r="A103" s="347"/>
      <c r="B103" s="303"/>
      <c r="C103" s="303"/>
      <c r="D103" s="303"/>
      <c r="E103" s="303"/>
      <c r="F103" s="308"/>
      <c r="G103" s="347"/>
      <c r="H103" s="303"/>
      <c r="I103" s="303"/>
      <c r="J103" s="303"/>
      <c r="K103" s="303"/>
      <c r="L103" s="303"/>
      <c r="M103" s="303"/>
      <c r="N103" s="308"/>
    </row>
    <row r="104" spans="1:14">
      <c r="A104" s="347"/>
      <c r="B104" s="303"/>
      <c r="C104" s="303"/>
      <c r="D104" s="303"/>
      <c r="E104" s="303"/>
      <c r="F104" s="308"/>
      <c r="G104" s="347"/>
      <c r="H104" s="303"/>
      <c r="I104" s="303"/>
      <c r="J104" s="303"/>
      <c r="K104" s="303"/>
      <c r="L104" s="303"/>
      <c r="M104" s="303"/>
      <c r="N104" s="308"/>
    </row>
    <row r="105" spans="1:14">
      <c r="A105" s="347"/>
      <c r="B105" s="303"/>
      <c r="C105" s="303"/>
      <c r="D105" s="303"/>
      <c r="E105" s="303"/>
      <c r="F105" s="308"/>
      <c r="G105" s="347"/>
      <c r="H105" s="303"/>
      <c r="I105" s="303"/>
      <c r="J105" s="303"/>
      <c r="K105" s="303"/>
      <c r="L105" s="303"/>
      <c r="M105" s="303"/>
      <c r="N105" s="308"/>
    </row>
    <row r="106" spans="1:14">
      <c r="A106" s="347"/>
      <c r="B106" s="303"/>
      <c r="C106" s="303"/>
      <c r="D106" s="303"/>
      <c r="E106" s="303"/>
      <c r="F106" s="308"/>
      <c r="G106" s="347"/>
      <c r="H106" s="303"/>
      <c r="I106" s="303"/>
      <c r="J106" s="303"/>
      <c r="K106" s="303"/>
      <c r="L106" s="303"/>
      <c r="M106" s="303"/>
      <c r="N106" s="308"/>
    </row>
    <row r="107" spans="1:14">
      <c r="A107" s="347"/>
      <c r="B107" s="303"/>
      <c r="C107" s="303"/>
      <c r="D107" s="303"/>
      <c r="E107" s="303"/>
      <c r="F107" s="308"/>
      <c r="G107" s="347"/>
      <c r="H107" s="303"/>
      <c r="I107" s="303"/>
      <c r="J107" s="303"/>
      <c r="K107" s="303"/>
      <c r="L107" s="303"/>
      <c r="M107" s="303"/>
      <c r="N107" s="308"/>
    </row>
    <row r="108" spans="1:14">
      <c r="A108" s="347"/>
      <c r="B108" s="303"/>
      <c r="C108" s="303"/>
      <c r="D108" s="303"/>
      <c r="E108" s="303"/>
      <c r="F108" s="308"/>
      <c r="G108" s="347"/>
      <c r="H108" s="303"/>
      <c r="I108" s="303"/>
      <c r="J108" s="303"/>
      <c r="K108" s="303"/>
      <c r="L108" s="303"/>
      <c r="M108" s="303"/>
      <c r="N108" s="308"/>
    </row>
    <row r="109" spans="1:14">
      <c r="A109" s="347"/>
      <c r="B109" s="303"/>
      <c r="C109" s="303"/>
      <c r="D109" s="303"/>
      <c r="E109" s="303"/>
      <c r="F109" s="308"/>
      <c r="G109" s="347"/>
      <c r="H109" s="303"/>
      <c r="I109" s="303"/>
      <c r="J109" s="303"/>
      <c r="K109" s="303"/>
      <c r="L109" s="303"/>
      <c r="M109" s="303"/>
      <c r="N109" s="308"/>
    </row>
    <row r="110" spans="1:14">
      <c r="A110" s="347"/>
      <c r="B110" s="303"/>
      <c r="C110" s="303"/>
      <c r="D110" s="303"/>
      <c r="E110" s="303"/>
      <c r="F110" s="308"/>
      <c r="G110" s="347"/>
      <c r="H110" s="303"/>
      <c r="I110" s="303"/>
      <c r="J110" s="303"/>
      <c r="K110" s="303"/>
      <c r="L110" s="303"/>
      <c r="M110" s="303"/>
      <c r="N110" s="308"/>
    </row>
    <row r="111" spans="1:14">
      <c r="A111" s="347"/>
      <c r="B111" s="303"/>
      <c r="C111" s="303"/>
      <c r="D111" s="303"/>
      <c r="E111" s="303"/>
      <c r="F111" s="308"/>
      <c r="G111" s="347"/>
      <c r="H111" s="303"/>
      <c r="I111" s="303"/>
      <c r="J111" s="303"/>
      <c r="K111" s="303"/>
      <c r="L111" s="303"/>
      <c r="M111" s="303"/>
      <c r="N111" s="308"/>
    </row>
    <row r="112" spans="1:14">
      <c r="A112" s="347"/>
      <c r="B112" s="303"/>
      <c r="C112" s="303"/>
      <c r="D112" s="303"/>
      <c r="E112" s="303"/>
      <c r="F112" s="308"/>
      <c r="G112" s="347"/>
      <c r="H112" s="303"/>
      <c r="I112" s="303"/>
      <c r="J112" s="303"/>
      <c r="K112" s="303"/>
      <c r="L112" s="303"/>
      <c r="M112" s="303"/>
      <c r="N112" s="308"/>
    </row>
    <row r="113" spans="1:14">
      <c r="A113" s="347"/>
      <c r="B113" s="303"/>
      <c r="C113" s="303"/>
      <c r="D113" s="303"/>
      <c r="E113" s="303"/>
      <c r="F113" s="308"/>
      <c r="G113" s="347"/>
      <c r="H113" s="303"/>
      <c r="I113" s="303"/>
      <c r="J113" s="303"/>
      <c r="K113" s="303"/>
      <c r="L113" s="303"/>
      <c r="M113" s="303"/>
      <c r="N113" s="308"/>
    </row>
    <row r="114" spans="1:14">
      <c r="A114" s="347"/>
      <c r="B114" s="303"/>
      <c r="C114" s="303"/>
      <c r="D114" s="303"/>
      <c r="E114" s="303"/>
      <c r="F114" s="308"/>
      <c r="G114" s="347"/>
      <c r="H114" s="303"/>
      <c r="I114" s="303"/>
      <c r="J114" s="303"/>
      <c r="K114" s="303"/>
      <c r="L114" s="303"/>
      <c r="M114" s="303"/>
      <c r="N114" s="308"/>
    </row>
    <row r="115" spans="1:14">
      <c r="A115" s="347"/>
      <c r="B115" s="303"/>
      <c r="C115" s="303"/>
      <c r="D115" s="303"/>
      <c r="E115" s="303"/>
      <c r="F115" s="308"/>
      <c r="G115" s="347"/>
      <c r="H115" s="303"/>
      <c r="I115" s="303"/>
      <c r="J115" s="303"/>
      <c r="K115" s="303"/>
      <c r="L115" s="303"/>
      <c r="M115" s="303"/>
      <c r="N115" s="308"/>
    </row>
    <row r="116" spans="1:14">
      <c r="A116" s="347"/>
      <c r="B116" s="303"/>
      <c r="C116" s="303"/>
      <c r="D116" s="303"/>
      <c r="E116" s="303"/>
      <c r="F116" s="308"/>
      <c r="G116" s="347"/>
      <c r="H116" s="303"/>
      <c r="I116" s="303"/>
      <c r="J116" s="303"/>
      <c r="K116" s="303"/>
      <c r="L116" s="303"/>
      <c r="M116" s="303"/>
      <c r="N116" s="308"/>
    </row>
    <row r="117" spans="1:14">
      <c r="A117" s="347"/>
      <c r="B117" s="303"/>
      <c r="C117" s="303"/>
      <c r="D117" s="303"/>
      <c r="E117" s="303"/>
      <c r="F117" s="308"/>
      <c r="G117" s="347"/>
      <c r="H117" s="303"/>
      <c r="I117" s="303"/>
      <c r="J117" s="303"/>
      <c r="K117" s="303"/>
      <c r="L117" s="303"/>
      <c r="M117" s="303"/>
      <c r="N117" s="308"/>
    </row>
    <row r="118" spans="1:14">
      <c r="A118" s="347"/>
      <c r="B118" s="303"/>
      <c r="C118" s="303"/>
      <c r="D118" s="303"/>
      <c r="E118" s="303"/>
      <c r="F118" s="308"/>
      <c r="G118" s="347"/>
      <c r="H118" s="303"/>
      <c r="I118" s="303"/>
      <c r="J118" s="303"/>
      <c r="K118" s="303"/>
      <c r="L118" s="303"/>
      <c r="M118" s="303"/>
      <c r="N118" s="308"/>
    </row>
    <row r="119" spans="1:14">
      <c r="A119" s="347"/>
      <c r="B119" s="303"/>
      <c r="C119" s="303"/>
      <c r="D119" s="303"/>
      <c r="E119" s="303"/>
      <c r="F119" s="308"/>
      <c r="G119" s="347"/>
      <c r="H119" s="303"/>
      <c r="I119" s="303"/>
      <c r="J119" s="303"/>
      <c r="K119" s="303"/>
      <c r="L119" s="303"/>
      <c r="M119" s="303"/>
      <c r="N119" s="308"/>
    </row>
    <row r="120" spans="1:14">
      <c r="A120" s="347"/>
      <c r="B120" s="303"/>
      <c r="C120" s="303"/>
      <c r="D120" s="303"/>
      <c r="E120" s="303"/>
      <c r="F120" s="308"/>
      <c r="G120" s="347"/>
      <c r="H120" s="303"/>
      <c r="I120" s="303"/>
      <c r="J120" s="303"/>
      <c r="K120" s="303"/>
      <c r="L120" s="303"/>
      <c r="M120" s="303"/>
      <c r="N120" s="308"/>
    </row>
    <row r="121" spans="1:14">
      <c r="A121" s="347"/>
      <c r="B121" s="303"/>
      <c r="C121" s="303"/>
      <c r="D121" s="303"/>
      <c r="E121" s="303"/>
      <c r="F121" s="308"/>
      <c r="G121" s="347"/>
      <c r="H121" s="303"/>
      <c r="I121" s="303"/>
      <c r="J121" s="303"/>
      <c r="K121" s="303"/>
      <c r="L121" s="303"/>
      <c r="M121" s="303"/>
      <c r="N121" s="308"/>
    </row>
    <row r="122" spans="1:14" ht="15.75" thickBot="1">
      <c r="A122" s="476"/>
      <c r="B122" s="477"/>
      <c r="C122" s="477"/>
      <c r="D122" s="477"/>
      <c r="E122" s="477"/>
      <c r="F122" s="337"/>
      <c r="G122" s="476"/>
      <c r="H122" s="477"/>
      <c r="I122" s="477"/>
      <c r="J122" s="477"/>
      <c r="K122" s="477"/>
      <c r="L122" s="477"/>
      <c r="M122" s="477"/>
      <c r="N122" s="337"/>
    </row>
    <row r="123" spans="1:14">
      <c r="A123" s="7"/>
      <c r="B123" s="7"/>
      <c r="C123" s="7"/>
      <c r="D123" s="406"/>
      <c r="E123" s="406"/>
      <c r="F123" s="406"/>
      <c r="G123" s="364"/>
      <c r="H123" s="406"/>
      <c r="I123" s="7"/>
      <c r="J123" s="7"/>
      <c r="K123" s="7"/>
      <c r="L123" s="7"/>
      <c r="M123" s="406"/>
    </row>
    <row r="124" spans="1:14">
      <c r="A124" s="2478" t="s">
        <v>877</v>
      </c>
      <c r="B124" s="7"/>
      <c r="C124" s="7"/>
      <c r="E124" s="404"/>
      <c r="F124" s="404"/>
      <c r="G124" s="2478" t="s">
        <v>877</v>
      </c>
      <c r="H124" s="406"/>
      <c r="I124" s="7"/>
      <c r="K124" s="406"/>
      <c r="L124" s="364"/>
      <c r="M124" s="364"/>
    </row>
    <row r="125" spans="1:14">
      <c r="A125" s="406" t="s">
        <v>880</v>
      </c>
      <c r="B125" s="7"/>
      <c r="C125" s="7"/>
      <c r="D125" s="406"/>
      <c r="E125" s="406"/>
      <c r="F125" s="406"/>
      <c r="G125" s="7" t="s">
        <v>881</v>
      </c>
      <c r="H125" s="406"/>
      <c r="I125" s="406"/>
      <c r="J125" s="406"/>
      <c r="K125" s="406"/>
      <c r="L125" s="406"/>
      <c r="M125" s="406"/>
      <c r="N125" s="7"/>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1" max="16383" man="1"/>
  </rowBreaks>
  <colBreaks count="1" manualBreakCount="1">
    <brk id="6"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L189"/>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6" customWidth="1"/>
    <col min="2" max="2" width="2.6640625" style="6" customWidth="1"/>
    <col min="3" max="3" width="45.6640625" style="6" customWidth="1"/>
    <col min="4" max="4" width="20.88671875" style="6" customWidth="1"/>
    <col min="5" max="5" width="16.6640625" style="6" customWidth="1"/>
    <col min="6" max="6" width="18.21875" style="6" customWidth="1"/>
    <col min="7" max="8" width="16.6640625" style="6" customWidth="1"/>
    <col min="9" max="9" width="7.6640625" style="6" customWidth="1"/>
    <col min="10" max="10" width="15.109375" style="6" customWidth="1"/>
    <col min="11" max="11" width="8.5546875" style="6" customWidth="1"/>
    <col min="12" max="13" width="16.6640625" style="6" customWidth="1"/>
    <col min="14" max="14" width="4.6640625" style="6" customWidth="1"/>
    <col min="15" max="16384" width="9.6640625" style="6"/>
  </cols>
  <sheetData>
    <row r="1" spans="1:246">
      <c r="A1" s="818" t="s">
        <v>1759</v>
      </c>
      <c r="B1" s="821"/>
      <c r="C1" s="821"/>
      <c r="D1" s="820" t="s">
        <v>1306</v>
      </c>
      <c r="E1" s="820" t="s">
        <v>1761</v>
      </c>
      <c r="F1" s="822" t="s">
        <v>1762</v>
      </c>
      <c r="G1" s="818" t="s">
        <v>1759</v>
      </c>
      <c r="H1" s="819"/>
      <c r="I1" s="821" t="s">
        <v>1306</v>
      </c>
      <c r="J1" s="819"/>
      <c r="K1" s="821" t="s">
        <v>1761</v>
      </c>
      <c r="L1" s="819"/>
      <c r="M1" s="821" t="s">
        <v>1762</v>
      </c>
      <c r="N1" s="1109"/>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row>
    <row r="2" spans="1:246">
      <c r="A2" s="67" t="str">
        <f>'Data Sheet'!$C$25</f>
        <v xml:space="preserve">Niagara Mohawk Power Corporation </v>
      </c>
      <c r="D2" s="431" t="s">
        <v>5108</v>
      </c>
      <c r="E2" s="431" t="s">
        <v>1763</v>
      </c>
      <c r="F2" s="826"/>
      <c r="G2" s="67" t="str">
        <f>'Data Sheet'!$C$25</f>
        <v xml:space="preserve">Niagara Mohawk Power Corporation </v>
      </c>
      <c r="H2" s="824"/>
      <c r="I2" s="6" t="s">
        <v>5108</v>
      </c>
      <c r="J2" s="824"/>
      <c r="K2" s="6" t="s">
        <v>1763</v>
      </c>
      <c r="L2" s="824"/>
      <c r="N2" s="11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row>
    <row r="3" spans="1:246" ht="15" customHeight="1">
      <c r="A3" s="823" t="s">
        <v>1748</v>
      </c>
      <c r="D3" s="431" t="s">
        <v>1120</v>
      </c>
      <c r="E3" s="3069" t="str">
        <f>'Data Sheet'!$C$40</f>
        <v>May 9, 2016</v>
      </c>
      <c r="F3" s="1253" t="str">
        <f>'Data Sheet'!$C$38</f>
        <v>December 31, 2015</v>
      </c>
      <c r="G3" s="823"/>
      <c r="H3" s="824"/>
      <c r="I3" s="6" t="s">
        <v>1120</v>
      </c>
      <c r="J3" s="824"/>
      <c r="K3" s="1262" t="str">
        <f>'Data Sheet'!$C$40</f>
        <v>May 9, 2016</v>
      </c>
      <c r="L3" s="692"/>
      <c r="M3" s="1259" t="str">
        <f>'Data Sheet'!$C$38</f>
        <v>December 31, 2015</v>
      </c>
      <c r="N3" s="1114"/>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row>
    <row r="4" spans="1:246" ht="15" customHeight="1">
      <c r="A4" s="1152" t="s">
        <v>882</v>
      </c>
      <c r="B4" s="1153"/>
      <c r="C4" s="1153"/>
      <c r="D4" s="1153"/>
      <c r="E4" s="1153"/>
      <c r="F4" s="1154"/>
      <c r="G4" s="1152" t="s">
        <v>883</v>
      </c>
      <c r="H4" s="1153"/>
      <c r="I4" s="1153"/>
      <c r="J4" s="1153"/>
      <c r="K4" s="1153"/>
      <c r="L4" s="1153"/>
      <c r="M4" s="1153"/>
      <c r="N4" s="1114"/>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row>
    <row r="5" spans="1:246">
      <c r="A5" s="823"/>
      <c r="F5" s="1112"/>
      <c r="G5" s="823"/>
      <c r="N5" s="11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row>
    <row r="6" spans="1:246">
      <c r="A6" s="823" t="s">
        <v>884</v>
      </c>
      <c r="F6" s="1112"/>
      <c r="G6" s="823" t="s">
        <v>885</v>
      </c>
      <c r="N6" s="11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row>
    <row r="7" spans="1:246">
      <c r="A7" s="823"/>
      <c r="B7" s="6" t="s">
        <v>886</v>
      </c>
      <c r="F7" s="1112"/>
      <c r="G7" s="823" t="s">
        <v>887</v>
      </c>
      <c r="N7" s="11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row>
    <row r="8" spans="1:246">
      <c r="A8" s="823" t="s">
        <v>2175</v>
      </c>
      <c r="F8" s="1112"/>
      <c r="G8" s="823" t="s">
        <v>888</v>
      </c>
      <c r="N8" s="11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row>
    <row r="9" spans="1:246">
      <c r="A9" s="827"/>
      <c r="B9" s="463"/>
      <c r="C9" s="463"/>
      <c r="D9" s="463"/>
      <c r="E9" s="463"/>
      <c r="F9" s="1114"/>
      <c r="G9" s="827"/>
      <c r="H9" s="463"/>
      <c r="I9" s="463"/>
      <c r="J9" s="463"/>
      <c r="K9" s="463"/>
      <c r="L9" s="463"/>
      <c r="M9" s="463"/>
      <c r="N9" s="1114"/>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row>
    <row r="10" spans="1:246">
      <c r="A10" s="1113"/>
      <c r="B10" s="431"/>
      <c r="D10" s="431"/>
      <c r="E10" s="1166" t="s">
        <v>2176</v>
      </c>
      <c r="F10" s="831"/>
      <c r="G10" s="829" t="s">
        <v>2176</v>
      </c>
      <c r="H10" s="830"/>
      <c r="I10" s="1166" t="s">
        <v>2177</v>
      </c>
      <c r="J10" s="830"/>
      <c r="K10" s="830"/>
      <c r="L10" s="830"/>
      <c r="M10" s="1115"/>
      <c r="N10" s="1124"/>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row>
    <row r="11" spans="1:246">
      <c r="A11" s="1113" t="s">
        <v>1688</v>
      </c>
      <c r="B11" s="431"/>
      <c r="D11" s="1163" t="s">
        <v>1792</v>
      </c>
      <c r="E11" s="1163" t="s">
        <v>296</v>
      </c>
      <c r="F11" s="1124" t="s">
        <v>296</v>
      </c>
      <c r="G11" s="1113" t="s">
        <v>296</v>
      </c>
      <c r="H11" s="1163" t="s">
        <v>296</v>
      </c>
      <c r="I11" s="1166" t="s">
        <v>540</v>
      </c>
      <c r="J11" s="830"/>
      <c r="K11" s="1166" t="s">
        <v>537</v>
      </c>
      <c r="L11" s="830"/>
      <c r="M11" s="1125" t="s">
        <v>1792</v>
      </c>
      <c r="N11" s="1124" t="s">
        <v>1688</v>
      </c>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row>
    <row r="12" spans="1:246">
      <c r="A12" s="1113" t="s">
        <v>1691</v>
      </c>
      <c r="B12" s="431"/>
      <c r="C12" s="1123" t="s">
        <v>571</v>
      </c>
      <c r="D12" s="1163" t="s">
        <v>850</v>
      </c>
      <c r="E12" s="1163" t="s">
        <v>2180</v>
      </c>
      <c r="F12" s="1124" t="s">
        <v>2181</v>
      </c>
      <c r="G12" s="1113" t="s">
        <v>2180</v>
      </c>
      <c r="H12" s="1163" t="s">
        <v>2181</v>
      </c>
      <c r="I12" s="1163" t="s">
        <v>2182</v>
      </c>
      <c r="J12" s="1163" t="s">
        <v>1796</v>
      </c>
      <c r="K12" s="1163" t="s">
        <v>2182</v>
      </c>
      <c r="L12" s="1163" t="s">
        <v>1796</v>
      </c>
      <c r="M12" s="1125" t="s">
        <v>2473</v>
      </c>
      <c r="N12" s="1124" t="s">
        <v>1691</v>
      </c>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row>
    <row r="13" spans="1:246">
      <c r="A13" s="1113"/>
      <c r="B13" s="431"/>
      <c r="D13" s="1163" t="s">
        <v>555</v>
      </c>
      <c r="E13" s="1163" t="s">
        <v>2229</v>
      </c>
      <c r="F13" s="1124" t="s">
        <v>2230</v>
      </c>
      <c r="G13" s="1113" t="s">
        <v>2231</v>
      </c>
      <c r="H13" s="1163" t="s">
        <v>2186</v>
      </c>
      <c r="I13" s="1163" t="s">
        <v>2187</v>
      </c>
      <c r="J13" s="431"/>
      <c r="K13" s="1163" t="s">
        <v>2188</v>
      </c>
      <c r="L13" s="431"/>
      <c r="M13" s="1115"/>
      <c r="N13" s="1124"/>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row>
    <row r="14" spans="1:246">
      <c r="A14" s="1131"/>
      <c r="B14" s="481"/>
      <c r="C14" s="1168" t="s">
        <v>2952</v>
      </c>
      <c r="D14" s="1170" t="s">
        <v>2953</v>
      </c>
      <c r="E14" s="1170" t="s">
        <v>2954</v>
      </c>
      <c r="F14" s="1132" t="s">
        <v>2955</v>
      </c>
      <c r="G14" s="1131" t="s">
        <v>2303</v>
      </c>
      <c r="H14" s="1170" t="s">
        <v>2304</v>
      </c>
      <c r="I14" s="1170" t="s">
        <v>2305</v>
      </c>
      <c r="J14" s="1170" t="s">
        <v>2306</v>
      </c>
      <c r="K14" s="1170" t="s">
        <v>2307</v>
      </c>
      <c r="L14" s="1170" t="s">
        <v>2308</v>
      </c>
      <c r="M14" s="1169" t="s">
        <v>2309</v>
      </c>
      <c r="N14" s="113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row>
    <row r="15" spans="1:246">
      <c r="A15" s="1131">
        <v>1</v>
      </c>
      <c r="B15" s="481"/>
      <c r="C15" s="463" t="s">
        <v>889</v>
      </c>
      <c r="D15" s="443"/>
      <c r="E15" s="444"/>
      <c r="F15" s="445"/>
      <c r="G15" s="446" t="s">
        <v>1748</v>
      </c>
      <c r="H15" s="444" t="s">
        <v>1748</v>
      </c>
      <c r="I15" s="447"/>
      <c r="J15" s="447"/>
      <c r="K15" s="447"/>
      <c r="L15" s="447"/>
      <c r="M15" s="1220"/>
      <c r="N15" s="1132">
        <v>1</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row>
    <row r="16" spans="1:246">
      <c r="A16" s="1131">
        <v>2</v>
      </c>
      <c r="B16" s="481"/>
      <c r="C16" s="463" t="s">
        <v>2190</v>
      </c>
      <c r="D16" s="1221"/>
      <c r="E16" s="449"/>
      <c r="F16" s="1222"/>
      <c r="G16" s="418" t="s">
        <v>1748</v>
      </c>
      <c r="H16" s="415" t="s">
        <v>1748</v>
      </c>
      <c r="I16" s="449"/>
      <c r="J16" s="449"/>
      <c r="K16" s="449"/>
      <c r="L16" s="449"/>
      <c r="M16" s="1223"/>
      <c r="N16" s="1132">
        <v>2</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row>
    <row r="17" spans="1:246">
      <c r="A17" s="1131">
        <v>3</v>
      </c>
      <c r="B17" s="481"/>
      <c r="C17" s="463" t="s">
        <v>5217</v>
      </c>
      <c r="D17" s="317">
        <v>137742018</v>
      </c>
      <c r="E17" s="317">
        <v>-18595064</v>
      </c>
      <c r="F17" s="387"/>
      <c r="G17" s="478"/>
      <c r="H17" s="317"/>
      <c r="I17" s="481"/>
      <c r="J17" s="317"/>
      <c r="K17" s="481"/>
      <c r="L17" s="317"/>
      <c r="M17" s="466">
        <f t="shared" ref="M17:M22" si="0">D17+E17-F17+G17-H17-J17+L17</f>
        <v>119146954</v>
      </c>
      <c r="N17" s="1132">
        <v>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row>
    <row r="18" spans="1:246">
      <c r="A18" s="1131">
        <v>4</v>
      </c>
      <c r="B18" s="481"/>
      <c r="C18" s="463" t="s">
        <v>5218</v>
      </c>
      <c r="D18" s="301">
        <v>86726713</v>
      </c>
      <c r="E18" s="301">
        <v>112359835</v>
      </c>
      <c r="F18" s="280"/>
      <c r="G18" s="479"/>
      <c r="H18" s="301"/>
      <c r="I18" s="481"/>
      <c r="J18" s="301"/>
      <c r="K18" s="481"/>
      <c r="L18" s="301"/>
      <c r="M18" s="315">
        <f t="shared" si="0"/>
        <v>199086548</v>
      </c>
      <c r="N18" s="1132">
        <v>4</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row>
    <row r="19" spans="1:246">
      <c r="A19" s="1131">
        <v>5</v>
      </c>
      <c r="B19" s="481"/>
      <c r="C19" s="463" t="s">
        <v>5219</v>
      </c>
      <c r="D19" s="301">
        <v>76241521</v>
      </c>
      <c r="E19" s="301">
        <v>-4970147</v>
      </c>
      <c r="F19" s="280"/>
      <c r="G19" s="479"/>
      <c r="H19" s="301"/>
      <c r="I19" s="301" t="s">
        <v>5216</v>
      </c>
      <c r="J19" s="301"/>
      <c r="K19" s="481" t="s">
        <v>5216</v>
      </c>
      <c r="L19" s="301">
        <v>1052933</v>
      </c>
      <c r="M19" s="315">
        <f t="shared" si="0"/>
        <v>72324307</v>
      </c>
      <c r="N19" s="1132">
        <v>5</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row>
    <row r="20" spans="1:246">
      <c r="A20" s="1131">
        <v>6</v>
      </c>
      <c r="B20" s="481"/>
      <c r="C20" s="463" t="s">
        <v>5220</v>
      </c>
      <c r="D20" s="301">
        <v>8721220</v>
      </c>
      <c r="E20" s="301">
        <v>-3101829</v>
      </c>
      <c r="F20" s="280"/>
      <c r="G20" s="479"/>
      <c r="H20" s="301"/>
      <c r="I20" s="481"/>
      <c r="J20" s="301"/>
      <c r="K20" s="481"/>
      <c r="L20" s="301"/>
      <c r="M20" s="315">
        <f t="shared" si="0"/>
        <v>5619391</v>
      </c>
      <c r="N20" s="1132">
        <v>6</v>
      </c>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row>
    <row r="21" spans="1:246">
      <c r="A21" s="1131">
        <v>7</v>
      </c>
      <c r="B21" s="481"/>
      <c r="C21" s="463"/>
      <c r="D21" s="301"/>
      <c r="E21" s="301"/>
      <c r="F21" s="280"/>
      <c r="G21" s="479"/>
      <c r="H21" s="301"/>
      <c r="I21" s="481"/>
      <c r="J21" s="301"/>
      <c r="K21" s="481"/>
      <c r="L21" s="301"/>
      <c r="M21" s="315">
        <f t="shared" si="0"/>
        <v>0</v>
      </c>
      <c r="N21" s="1132">
        <v>7</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row>
    <row r="22" spans="1:246">
      <c r="A22" s="1131">
        <v>8</v>
      </c>
      <c r="B22" s="481"/>
      <c r="C22" s="463" t="s">
        <v>890</v>
      </c>
      <c r="D22" s="301"/>
      <c r="E22" s="301"/>
      <c r="F22" s="280"/>
      <c r="G22" s="479"/>
      <c r="H22" s="301"/>
      <c r="I22" s="481"/>
      <c r="J22" s="301"/>
      <c r="K22" s="481"/>
      <c r="L22" s="301"/>
      <c r="M22" s="315">
        <f t="shared" si="0"/>
        <v>0</v>
      </c>
      <c r="N22" s="1132">
        <v>8</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row>
    <row r="23" spans="1:246">
      <c r="A23" s="1131">
        <v>9</v>
      </c>
      <c r="B23" s="481"/>
      <c r="C23" s="463" t="s">
        <v>891</v>
      </c>
      <c r="D23" s="260">
        <f>SUM(D16:D22)</f>
        <v>309431472</v>
      </c>
      <c r="E23" s="260">
        <f>SUM(E16:E22)</f>
        <v>85692795</v>
      </c>
      <c r="F23" s="259">
        <f>SUM(F16:F22)</f>
        <v>0</v>
      </c>
      <c r="G23" s="424">
        <f>SUM(G16:G22)</f>
        <v>0</v>
      </c>
      <c r="H23" s="260">
        <f>SUM(H16:H22)</f>
        <v>0</v>
      </c>
      <c r="I23" s="238"/>
      <c r="J23" s="260">
        <f>SUM(J17:J22)</f>
        <v>0</v>
      </c>
      <c r="K23" s="238"/>
      <c r="L23" s="260">
        <f>SUM(L16:L22)</f>
        <v>1052933</v>
      </c>
      <c r="M23" s="260">
        <f>SUM(M16:M22)</f>
        <v>396177200</v>
      </c>
      <c r="N23" s="1132">
        <v>9</v>
      </c>
      <c r="O23" s="404"/>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row>
    <row r="24" spans="1:246">
      <c r="A24" s="1131">
        <v>10</v>
      </c>
      <c r="B24" s="481"/>
      <c r="C24" s="463" t="s">
        <v>892</v>
      </c>
      <c r="D24" s="438"/>
      <c r="E24" s="439"/>
      <c r="F24" s="440"/>
      <c r="G24" s="441"/>
      <c r="H24" s="439"/>
      <c r="I24" s="442"/>
      <c r="J24" s="439"/>
      <c r="K24" s="442"/>
      <c r="L24" s="439"/>
      <c r="M24" s="480"/>
      <c r="N24" s="1132">
        <v>10</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row>
    <row r="25" spans="1:246">
      <c r="A25" s="1131">
        <v>11</v>
      </c>
      <c r="B25" s="481"/>
      <c r="C25" s="463" t="s">
        <v>5217</v>
      </c>
      <c r="D25" s="317">
        <v>24307415</v>
      </c>
      <c r="E25" s="317">
        <v>-3281482</v>
      </c>
      <c r="F25" s="387"/>
      <c r="G25" s="478"/>
      <c r="H25" s="317"/>
      <c r="I25" s="481"/>
      <c r="J25" s="317"/>
      <c r="K25" s="481"/>
      <c r="L25" s="317"/>
      <c r="M25" s="466">
        <f t="shared" ref="M25:M30" si="1">D25+E25-F25+G25-H25-J25+L25</f>
        <v>21025933</v>
      </c>
      <c r="N25" s="1132">
        <v>11</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row>
    <row r="26" spans="1:246">
      <c r="A26" s="1131">
        <v>12</v>
      </c>
      <c r="B26" s="481"/>
      <c r="C26" s="463" t="s">
        <v>5218</v>
      </c>
      <c r="D26" s="301">
        <v>17763303</v>
      </c>
      <c r="E26" s="301">
        <v>23013460</v>
      </c>
      <c r="F26" s="280"/>
      <c r="G26" s="479"/>
      <c r="H26" s="301"/>
      <c r="I26" s="481"/>
      <c r="J26" s="301"/>
      <c r="K26" s="481"/>
      <c r="L26" s="301"/>
      <c r="M26" s="315">
        <f t="shared" si="1"/>
        <v>40776763</v>
      </c>
      <c r="N26" s="1132">
        <v>12</v>
      </c>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row>
    <row r="27" spans="1:246">
      <c r="A27" s="1131">
        <v>13</v>
      </c>
      <c r="B27" s="481"/>
      <c r="C27" s="463" t="s">
        <v>5219</v>
      </c>
      <c r="D27" s="301">
        <v>24000958</v>
      </c>
      <c r="E27" s="301">
        <v>-1107429</v>
      </c>
      <c r="F27" s="280"/>
      <c r="G27" s="479"/>
      <c r="H27" s="301"/>
      <c r="I27" s="481" t="s">
        <v>5216</v>
      </c>
      <c r="J27" s="301"/>
      <c r="K27" s="2935" t="s">
        <v>5216</v>
      </c>
      <c r="L27" s="301">
        <v>215661</v>
      </c>
      <c r="M27" s="315">
        <f t="shared" si="1"/>
        <v>23109190</v>
      </c>
      <c r="N27" s="1132">
        <v>13</v>
      </c>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row>
    <row r="28" spans="1:246">
      <c r="A28" s="1131">
        <v>14</v>
      </c>
      <c r="B28" s="481"/>
      <c r="C28" s="463" t="s">
        <v>5220</v>
      </c>
      <c r="D28" s="301">
        <v>1786273</v>
      </c>
      <c r="E28" s="301">
        <v>-645430</v>
      </c>
      <c r="F28" s="280"/>
      <c r="G28" s="479"/>
      <c r="H28" s="301"/>
      <c r="I28" s="481"/>
      <c r="J28" s="301"/>
      <c r="K28" s="481"/>
      <c r="L28" s="301"/>
      <c r="M28" s="315">
        <f t="shared" si="1"/>
        <v>1140843</v>
      </c>
      <c r="N28" s="1132">
        <v>14</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row>
    <row r="29" spans="1:246">
      <c r="A29" s="1131">
        <v>15</v>
      </c>
      <c r="B29" s="481"/>
      <c r="C29" s="463"/>
      <c r="D29" s="301"/>
      <c r="E29" s="301"/>
      <c r="F29" s="280"/>
      <c r="G29" s="479"/>
      <c r="H29" s="301"/>
      <c r="I29" s="481"/>
      <c r="J29" s="301"/>
      <c r="K29" s="481"/>
      <c r="L29" s="301"/>
      <c r="M29" s="315">
        <f t="shared" si="1"/>
        <v>0</v>
      </c>
      <c r="N29" s="1132">
        <v>15</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row>
    <row r="30" spans="1:246">
      <c r="A30" s="1131">
        <v>16</v>
      </c>
      <c r="B30" s="481"/>
      <c r="C30" s="463" t="s">
        <v>890</v>
      </c>
      <c r="D30" s="301"/>
      <c r="E30" s="301"/>
      <c r="F30" s="280"/>
      <c r="G30" s="479"/>
      <c r="H30" s="301"/>
      <c r="I30" s="481"/>
      <c r="J30" s="301"/>
      <c r="K30" s="481"/>
      <c r="L30" s="301"/>
      <c r="M30" s="315">
        <f t="shared" si="1"/>
        <v>0</v>
      </c>
      <c r="N30" s="1132">
        <v>16</v>
      </c>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row>
    <row r="31" spans="1:246">
      <c r="A31" s="1131">
        <v>17</v>
      </c>
      <c r="B31" s="481"/>
      <c r="C31" s="463" t="s">
        <v>893</v>
      </c>
      <c r="D31" s="260">
        <f>SUM(D24:D30)</f>
        <v>67857949</v>
      </c>
      <c r="E31" s="260">
        <f>SUM(E24:E30)</f>
        <v>17979119</v>
      </c>
      <c r="F31" s="259">
        <f>SUM(F24:F30)</f>
        <v>0</v>
      </c>
      <c r="G31" s="424">
        <f>SUM(G24:G30)</f>
        <v>0</v>
      </c>
      <c r="H31" s="260">
        <f>SUM(H24:H30)</f>
        <v>0</v>
      </c>
      <c r="I31" s="238"/>
      <c r="J31" s="260">
        <f>SUM(J24:J30)</f>
        <v>0</v>
      </c>
      <c r="K31" s="238"/>
      <c r="L31" s="260">
        <f>SUM(L24:L30)</f>
        <v>215661</v>
      </c>
      <c r="M31" s="260">
        <f>SUM(M24:M30)</f>
        <v>86052729</v>
      </c>
      <c r="N31" s="1132">
        <v>17</v>
      </c>
      <c r="O31" s="404"/>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row>
    <row r="32" spans="1:246">
      <c r="A32" s="1131">
        <v>18</v>
      </c>
      <c r="B32" s="481"/>
      <c r="C32" s="463" t="s">
        <v>2928</v>
      </c>
      <c r="D32" s="301"/>
      <c r="E32" s="301"/>
      <c r="F32" s="280"/>
      <c r="G32" s="479"/>
      <c r="H32" s="301"/>
      <c r="I32" s="481"/>
      <c r="J32" s="301"/>
      <c r="K32" s="481"/>
      <c r="L32" s="301"/>
      <c r="M32" s="315">
        <f>D32+E32-F32+G32-H32-J32+L32</f>
        <v>0</v>
      </c>
      <c r="N32" s="1132">
        <v>18</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row>
    <row r="33" spans="1:246">
      <c r="A33" s="1131">
        <v>19</v>
      </c>
      <c r="B33" s="481"/>
      <c r="C33" s="463" t="s">
        <v>894</v>
      </c>
      <c r="D33" s="317">
        <f>D23+D31+D32</f>
        <v>377289421</v>
      </c>
      <c r="E33" s="317">
        <f>E23+E31+E32</f>
        <v>103671914</v>
      </c>
      <c r="F33" s="387">
        <f>F23+F31+F32</f>
        <v>0</v>
      </c>
      <c r="G33" s="478">
        <f>G23+G31+G32</f>
        <v>0</v>
      </c>
      <c r="H33" s="317">
        <f>H23+H31+H32</f>
        <v>0</v>
      </c>
      <c r="I33" s="100"/>
      <c r="J33" s="317">
        <f>J23+J31+J32</f>
        <v>0</v>
      </c>
      <c r="K33" s="481"/>
      <c r="L33" s="317">
        <f>L23+L31+L32</f>
        <v>1268594</v>
      </c>
      <c r="M33" s="317">
        <f>M23+M31+M32</f>
        <v>482229929</v>
      </c>
      <c r="N33" s="1132">
        <v>19</v>
      </c>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row>
    <row r="34" spans="1:246">
      <c r="A34" s="1113">
        <v>20</v>
      </c>
      <c r="B34" s="431"/>
      <c r="C34" s="6" t="s">
        <v>3651</v>
      </c>
      <c r="D34" s="443"/>
      <c r="E34" s="444"/>
      <c r="F34" s="445"/>
      <c r="G34" s="446"/>
      <c r="H34" s="444"/>
      <c r="I34" s="444"/>
      <c r="J34" s="447"/>
      <c r="K34" s="447"/>
      <c r="L34" s="447"/>
      <c r="M34" s="448" t="s">
        <v>1748</v>
      </c>
      <c r="N34" s="1124">
        <v>20</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row>
    <row r="35" spans="1:246">
      <c r="A35" s="1131"/>
      <c r="B35" s="481"/>
      <c r="C35" s="463"/>
      <c r="D35" s="436"/>
      <c r="E35" s="415"/>
      <c r="F35" s="417"/>
      <c r="G35" s="418"/>
      <c r="H35" s="415"/>
      <c r="I35" s="415"/>
      <c r="J35" s="449"/>
      <c r="K35" s="449"/>
      <c r="L35" s="449"/>
      <c r="M35" s="437"/>
      <c r="N35" s="113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row>
    <row r="36" spans="1:246">
      <c r="A36" s="1131">
        <v>21</v>
      </c>
      <c r="B36" s="481"/>
      <c r="C36" s="463" t="s">
        <v>3652</v>
      </c>
      <c r="D36" s="317">
        <v>314649920</v>
      </c>
      <c r="E36" s="317">
        <v>91939708</v>
      </c>
      <c r="F36" s="387"/>
      <c r="G36" s="478"/>
      <c r="H36" s="317"/>
      <c r="I36" s="317"/>
      <c r="J36" s="317"/>
      <c r="K36" s="301" t="s">
        <v>5216</v>
      </c>
      <c r="L36" s="317">
        <v>902656</v>
      </c>
      <c r="M36" s="466">
        <f>D36+E36-F36+G36-H36-J36+L36</f>
        <v>407492284</v>
      </c>
      <c r="N36" s="1132">
        <v>21</v>
      </c>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row>
    <row r="37" spans="1:246">
      <c r="A37" s="1131">
        <v>22</v>
      </c>
      <c r="B37" s="481"/>
      <c r="C37" s="463" t="s">
        <v>3653</v>
      </c>
      <c r="D37" s="301">
        <v>62639501</v>
      </c>
      <c r="E37" s="301">
        <v>11732206</v>
      </c>
      <c r="F37" s="280"/>
      <c r="G37" s="479"/>
      <c r="H37" s="301"/>
      <c r="I37" s="301" t="s">
        <v>5216</v>
      </c>
      <c r="J37" s="301"/>
      <c r="K37" s="301" t="s">
        <v>5216</v>
      </c>
      <c r="L37" s="301">
        <v>365938</v>
      </c>
      <c r="M37" s="315">
        <f>D37+E37-F37+G37-H37-J37+L37</f>
        <v>74737645</v>
      </c>
      <c r="N37" s="1132">
        <v>22</v>
      </c>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row>
    <row r="38" spans="1:246">
      <c r="A38" s="1131">
        <v>23</v>
      </c>
      <c r="B38" s="481"/>
      <c r="C38" s="463" t="s">
        <v>3654</v>
      </c>
      <c r="D38" s="317"/>
      <c r="E38" s="317"/>
      <c r="F38" s="387"/>
      <c r="G38" s="478"/>
      <c r="H38" s="317"/>
      <c r="I38" s="301"/>
      <c r="J38" s="317"/>
      <c r="K38" s="301"/>
      <c r="L38" s="317"/>
      <c r="M38" s="466">
        <f>D38+E38-F38+G38-H38-J38+L38</f>
        <v>0</v>
      </c>
      <c r="N38" s="1132">
        <v>23</v>
      </c>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row>
    <row r="39" spans="1:246">
      <c r="A39" s="1176" t="s">
        <v>3655</v>
      </c>
      <c r="B39" s="7"/>
      <c r="C39" s="7"/>
      <c r="D39" s="7"/>
      <c r="E39" s="7"/>
      <c r="F39" s="835"/>
      <c r="G39" s="1176" t="s">
        <v>3656</v>
      </c>
      <c r="H39" s="7"/>
      <c r="I39" s="7"/>
      <c r="J39" s="7"/>
      <c r="K39" s="7"/>
      <c r="L39" s="7"/>
      <c r="M39" s="7"/>
      <c r="N39" s="835"/>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row>
    <row r="40" spans="1:246">
      <c r="A40" s="823"/>
      <c r="C40" s="7"/>
      <c r="D40" s="7"/>
      <c r="E40" s="7"/>
      <c r="F40" s="835"/>
      <c r="G40" s="1176"/>
      <c r="H40" s="7"/>
      <c r="I40" s="7"/>
      <c r="J40" s="7"/>
      <c r="K40" s="7"/>
      <c r="L40" s="7"/>
      <c r="M40" s="7"/>
      <c r="N40" s="835"/>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row>
    <row r="41" spans="1:246">
      <c r="A41" s="823"/>
      <c r="C41" s="7"/>
      <c r="D41" s="7"/>
      <c r="E41" s="7"/>
      <c r="F41" s="835"/>
      <c r="G41" s="1176"/>
      <c r="H41" s="7"/>
      <c r="I41" s="7"/>
      <c r="J41" s="7"/>
      <c r="K41" s="7"/>
      <c r="L41" s="7"/>
      <c r="M41" s="7"/>
      <c r="N41" s="835"/>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row>
    <row r="42" spans="1:246">
      <c r="A42" s="823"/>
      <c r="F42" s="1112"/>
      <c r="G42" s="823"/>
      <c r="N42" s="11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row>
    <row r="43" spans="1:246">
      <c r="A43" s="823"/>
      <c r="F43" s="1112"/>
      <c r="G43" s="823"/>
      <c r="N43" s="11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row>
    <row r="44" spans="1:246">
      <c r="A44" s="823"/>
      <c r="F44" s="1112"/>
      <c r="G44" s="823"/>
      <c r="N44" s="11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row>
    <row r="45" spans="1:246">
      <c r="A45" s="823"/>
      <c r="F45" s="1112"/>
      <c r="G45" s="823"/>
      <c r="N45" s="11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row>
    <row r="46" spans="1:246">
      <c r="A46" s="823"/>
      <c r="F46" s="1112"/>
      <c r="G46" s="823"/>
      <c r="N46" s="11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row>
    <row r="47" spans="1:246">
      <c r="A47" s="823"/>
      <c r="F47" s="1112"/>
      <c r="G47" s="823"/>
      <c r="N47" s="11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row>
    <row r="48" spans="1:246">
      <c r="A48" s="823"/>
      <c r="F48" s="1112"/>
      <c r="G48" s="823"/>
      <c r="N48" s="11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row>
    <row r="49" spans="1:246">
      <c r="A49" s="823"/>
      <c r="F49" s="1112"/>
      <c r="G49" s="823"/>
      <c r="N49" s="11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row>
    <row r="50" spans="1:246">
      <c r="A50" s="823"/>
      <c r="F50" s="1112"/>
      <c r="G50" s="823"/>
      <c r="N50" s="11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row>
    <row r="51" spans="1:246">
      <c r="A51" s="823"/>
      <c r="F51" s="1112"/>
      <c r="G51" s="823"/>
      <c r="N51" s="11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row>
    <row r="52" spans="1:246">
      <c r="A52" s="823"/>
      <c r="F52" s="1112"/>
      <c r="G52" s="823"/>
      <c r="N52" s="11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row>
    <row r="53" spans="1:246">
      <c r="A53" s="823"/>
      <c r="F53" s="1112"/>
      <c r="G53" s="823"/>
      <c r="N53" s="11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row>
    <row r="54" spans="1:246">
      <c r="A54" s="823"/>
      <c r="F54" s="1112"/>
      <c r="G54" s="823"/>
      <c r="N54" s="11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row>
    <row r="55" spans="1:246">
      <c r="A55" s="823"/>
      <c r="F55" s="1112"/>
      <c r="G55" s="823"/>
      <c r="N55" s="11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row>
    <row r="56" spans="1:246">
      <c r="A56" s="823"/>
      <c r="F56" s="1112"/>
      <c r="G56" s="823"/>
      <c r="N56" s="11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row>
    <row r="57" spans="1:246">
      <c r="A57" s="823"/>
      <c r="F57" s="1112"/>
      <c r="G57" s="823"/>
      <c r="N57" s="11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row>
    <row r="58" spans="1:246">
      <c r="A58" s="1224"/>
      <c r="B58" s="1225"/>
      <c r="C58" s="1225"/>
      <c r="D58" s="1225"/>
      <c r="E58" s="1225"/>
      <c r="F58" s="1226"/>
      <c r="G58" s="1224"/>
      <c r="H58" s="1225"/>
      <c r="I58" s="1225"/>
      <c r="J58" s="1225"/>
      <c r="K58" s="1225"/>
      <c r="L58" s="1225"/>
      <c r="M58" s="1225"/>
      <c r="N58" s="1226"/>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row>
    <row r="59" spans="1:246" ht="15.75" thickBot="1">
      <c r="A59" s="1227"/>
      <c r="B59" s="1228"/>
      <c r="C59" s="1228"/>
      <c r="D59" s="1228"/>
      <c r="E59" s="1228"/>
      <c r="F59" s="1229"/>
      <c r="G59" s="1227"/>
      <c r="H59" s="1228"/>
      <c r="I59" s="1228"/>
      <c r="J59" s="1228"/>
      <c r="K59" s="1228"/>
      <c r="L59" s="1228"/>
      <c r="M59" s="1228"/>
      <c r="N59" s="1229"/>
      <c r="O59" s="482"/>
      <c r="P59" s="482"/>
      <c r="Q59" s="482"/>
      <c r="R59" s="482"/>
      <c r="S59" s="482"/>
      <c r="T59" s="482"/>
      <c r="U59" s="482"/>
      <c r="V59" s="482"/>
      <c r="W59" s="482"/>
      <c r="X59" s="482"/>
      <c r="Y59" s="482"/>
      <c r="Z59" s="482"/>
      <c r="AA59" s="482"/>
      <c r="AB59" s="482"/>
      <c r="AC59" s="482"/>
      <c r="AD59" s="482"/>
      <c r="AE59" s="482"/>
      <c r="AF59" s="482"/>
      <c r="AG59" s="482"/>
      <c r="AH59" s="482"/>
      <c r="AI59" s="482"/>
      <c r="AJ59" s="482"/>
      <c r="AK59" s="482"/>
    </row>
    <row r="60" spans="1:246">
      <c r="A60" s="1225"/>
      <c r="B60" s="1225"/>
      <c r="C60" s="1225"/>
      <c r="D60" s="1225"/>
      <c r="E60" s="1225"/>
      <c r="F60" s="1225"/>
      <c r="G60" s="1225"/>
      <c r="H60" s="1225"/>
      <c r="I60" s="1225"/>
      <c r="J60" s="1225"/>
      <c r="K60" s="1225"/>
      <c r="L60" s="1225"/>
      <c r="M60" s="1225"/>
      <c r="N60" s="1225"/>
      <c r="O60" s="482"/>
      <c r="P60" s="482"/>
      <c r="Q60" s="482"/>
      <c r="R60" s="482"/>
      <c r="S60" s="482"/>
      <c r="T60" s="482"/>
      <c r="U60" s="482"/>
      <c r="V60" s="482"/>
      <c r="W60" s="482"/>
      <c r="X60" s="482"/>
      <c r="Y60" s="482"/>
      <c r="Z60" s="482"/>
      <c r="AA60" s="482"/>
      <c r="AB60" s="482"/>
      <c r="AC60" s="482"/>
      <c r="AD60" s="482"/>
      <c r="AE60" s="482"/>
      <c r="AF60" s="482"/>
      <c r="AG60" s="482"/>
      <c r="AH60" s="482"/>
      <c r="AI60" s="482"/>
      <c r="AJ60" s="482"/>
      <c r="AK60" s="482"/>
    </row>
    <row r="61" spans="1:246">
      <c r="A61" s="1215" t="s">
        <v>3493</v>
      </c>
      <c r="B61" s="1215"/>
      <c r="C61" s="1215"/>
      <c r="E61" s="1230"/>
      <c r="F61" s="1230"/>
      <c r="G61" s="7" t="s">
        <v>3493</v>
      </c>
      <c r="H61" s="1230"/>
      <c r="I61" s="1230"/>
      <c r="K61" s="1230"/>
      <c r="L61" s="1230"/>
      <c r="M61" s="1230"/>
      <c r="N61" s="1225"/>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row>
    <row r="62" spans="1:246">
      <c r="A62" s="7" t="s">
        <v>895</v>
      </c>
      <c r="B62" s="7"/>
      <c r="C62" s="7"/>
      <c r="D62" s="7"/>
      <c r="E62" s="1230"/>
      <c r="F62" s="1230"/>
      <c r="G62" s="7" t="s">
        <v>896</v>
      </c>
      <c r="H62" s="1230"/>
      <c r="I62" s="1230"/>
      <c r="J62" s="1230"/>
      <c r="K62" s="1230"/>
      <c r="L62" s="1230"/>
      <c r="M62" s="1230"/>
      <c r="N62" s="1230"/>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row>
    <row r="64" spans="1:246" ht="15.75">
      <c r="A64" s="1111" t="s">
        <v>563</v>
      </c>
      <c r="B64" s="1111"/>
      <c r="C64" s="7"/>
      <c r="D64" s="7"/>
      <c r="E64" s="7"/>
      <c r="F64" s="7"/>
    </row>
    <row r="66" spans="1:14" ht="15.75" thickBot="1">
      <c r="A66" s="6" t="str">
        <f>'Data Sheet'!$C$25</f>
        <v xml:space="preserve">Niagara Mohawk Power Corporation </v>
      </c>
      <c r="E66" s="3072" t="str">
        <f>'Data Sheet'!C40</f>
        <v>May 9, 2016</v>
      </c>
      <c r="F66" s="1322" t="str">
        <f>'Data Sheet'!$C$38</f>
        <v>December 31, 2015</v>
      </c>
      <c r="G66" s="6" t="str">
        <f>'Data Sheet'!$C$25</f>
        <v xml:space="preserve">Niagara Mohawk Power Corporation </v>
      </c>
      <c r="K66" s="1107"/>
      <c r="L66" s="1322" t="str">
        <f>'Data Sheet'!C40</f>
        <v>May 9, 2016</v>
      </c>
      <c r="M66" s="1322" t="str">
        <f>'Data Sheet'!$C$38</f>
        <v>December 31, 2015</v>
      </c>
    </row>
    <row r="67" spans="1:14">
      <c r="A67" s="1188" t="s">
        <v>882</v>
      </c>
      <c r="B67" s="1189"/>
      <c r="C67" s="1189"/>
      <c r="D67" s="1189"/>
      <c r="E67" s="1189"/>
      <c r="F67" s="1190"/>
      <c r="G67" s="1188" t="s">
        <v>883</v>
      </c>
      <c r="H67" s="1189"/>
      <c r="I67" s="1189"/>
      <c r="J67" s="1189"/>
      <c r="K67" s="1189"/>
      <c r="L67" s="1189"/>
      <c r="M67" s="1189"/>
      <c r="N67" s="1109"/>
    </row>
    <row r="68" spans="1:14">
      <c r="A68" s="823"/>
      <c r="F68" s="1112"/>
      <c r="G68" s="823"/>
      <c r="N68" s="1112"/>
    </row>
    <row r="69" spans="1:14">
      <c r="A69" s="1127"/>
      <c r="B69" s="1129"/>
      <c r="C69" s="1128"/>
      <c r="D69" s="1129"/>
      <c r="E69" s="1184" t="s">
        <v>2176</v>
      </c>
      <c r="F69" s="1154"/>
      <c r="G69" s="1152" t="s">
        <v>2176</v>
      </c>
      <c r="H69" s="1153"/>
      <c r="I69" s="1184" t="s">
        <v>2177</v>
      </c>
      <c r="J69" s="1153"/>
      <c r="K69" s="1153"/>
      <c r="L69" s="1153"/>
      <c r="M69" s="1157"/>
      <c r="N69" s="1130"/>
    </row>
    <row r="70" spans="1:14">
      <c r="A70" s="1113" t="s">
        <v>1688</v>
      </c>
      <c r="B70" s="431"/>
      <c r="D70" s="1163" t="s">
        <v>1792</v>
      </c>
      <c r="E70" s="1163" t="s">
        <v>296</v>
      </c>
      <c r="F70" s="1124" t="s">
        <v>296</v>
      </c>
      <c r="G70" s="1113" t="s">
        <v>296</v>
      </c>
      <c r="H70" s="1163" t="s">
        <v>296</v>
      </c>
      <c r="I70" s="1166" t="s">
        <v>540</v>
      </c>
      <c r="J70" s="830"/>
      <c r="K70" s="1166" t="s">
        <v>537</v>
      </c>
      <c r="L70" s="830"/>
      <c r="M70" s="1125" t="s">
        <v>1792</v>
      </c>
      <c r="N70" s="1124" t="s">
        <v>1688</v>
      </c>
    </row>
    <row r="71" spans="1:14">
      <c r="A71" s="1113" t="s">
        <v>1691</v>
      </c>
      <c r="B71" s="431"/>
      <c r="C71" s="1123" t="s">
        <v>571</v>
      </c>
      <c r="D71" s="1163" t="s">
        <v>850</v>
      </c>
      <c r="E71" s="1163" t="s">
        <v>2180</v>
      </c>
      <c r="F71" s="1124" t="s">
        <v>2181</v>
      </c>
      <c r="G71" s="1113" t="s">
        <v>2180</v>
      </c>
      <c r="H71" s="1163" t="s">
        <v>2181</v>
      </c>
      <c r="I71" s="1163" t="s">
        <v>2182</v>
      </c>
      <c r="J71" s="1163" t="s">
        <v>1796</v>
      </c>
      <c r="K71" s="1163" t="s">
        <v>2182</v>
      </c>
      <c r="L71" s="1163" t="s">
        <v>1796</v>
      </c>
      <c r="M71" s="1125" t="s">
        <v>2473</v>
      </c>
      <c r="N71" s="1124" t="s">
        <v>1691</v>
      </c>
    </row>
    <row r="72" spans="1:14">
      <c r="A72" s="1113"/>
      <c r="B72" s="431"/>
      <c r="D72" s="1163" t="s">
        <v>555</v>
      </c>
      <c r="E72" s="1163" t="s">
        <v>2229</v>
      </c>
      <c r="F72" s="1124" t="s">
        <v>2230</v>
      </c>
      <c r="G72" s="1113" t="s">
        <v>2231</v>
      </c>
      <c r="H72" s="1163" t="s">
        <v>2186</v>
      </c>
      <c r="I72" s="1163" t="s">
        <v>2187</v>
      </c>
      <c r="J72" s="431"/>
      <c r="K72" s="1163" t="s">
        <v>2188</v>
      </c>
      <c r="L72" s="431"/>
      <c r="M72" s="1115"/>
      <c r="N72" s="1124"/>
    </row>
    <row r="73" spans="1:14">
      <c r="A73" s="1131"/>
      <c r="B73" s="481"/>
      <c r="C73" s="1168" t="s">
        <v>2952</v>
      </c>
      <c r="D73" s="1170" t="s">
        <v>2953</v>
      </c>
      <c r="E73" s="1170" t="s">
        <v>2954</v>
      </c>
      <c r="F73" s="1132" t="s">
        <v>2955</v>
      </c>
      <c r="G73" s="1131" t="s">
        <v>2303</v>
      </c>
      <c r="H73" s="1170" t="s">
        <v>2304</v>
      </c>
      <c r="I73" s="1170" t="s">
        <v>2305</v>
      </c>
      <c r="J73" s="1170" t="s">
        <v>2306</v>
      </c>
      <c r="K73" s="1170" t="s">
        <v>2307</v>
      </c>
      <c r="L73" s="1170" t="s">
        <v>2308</v>
      </c>
      <c r="M73" s="1169" t="s">
        <v>2309</v>
      </c>
      <c r="N73" s="1132"/>
    </row>
    <row r="74" spans="1:14">
      <c r="A74" s="1131">
        <v>1</v>
      </c>
      <c r="B74" s="431"/>
      <c r="C74" s="463" t="s">
        <v>889</v>
      </c>
      <c r="D74" s="443"/>
      <c r="E74" s="444"/>
      <c r="F74" s="445"/>
      <c r="G74" s="446" t="s">
        <v>1748</v>
      </c>
      <c r="H74" s="444" t="s">
        <v>1748</v>
      </c>
      <c r="I74" s="447"/>
      <c r="J74" s="447"/>
      <c r="K74" s="447"/>
      <c r="L74" s="447"/>
      <c r="M74" s="1220"/>
      <c r="N74" s="1132">
        <v>1</v>
      </c>
    </row>
    <row r="75" spans="1:14">
      <c r="A75" s="1131">
        <v>2</v>
      </c>
      <c r="B75" s="1129"/>
      <c r="C75" s="463" t="s">
        <v>2190</v>
      </c>
      <c r="D75" s="1221"/>
      <c r="E75" s="449"/>
      <c r="F75" s="1222"/>
      <c r="G75" s="418" t="s">
        <v>1748</v>
      </c>
      <c r="H75" s="415" t="s">
        <v>1748</v>
      </c>
      <c r="I75" s="449"/>
      <c r="J75" s="449"/>
      <c r="K75" s="449"/>
      <c r="L75" s="449"/>
      <c r="M75" s="1223"/>
      <c r="N75" s="1132">
        <v>2</v>
      </c>
    </row>
    <row r="76" spans="1:14">
      <c r="A76" s="1131">
        <v>3</v>
      </c>
      <c r="B76" s="1129"/>
      <c r="C76" s="463"/>
      <c r="D76" s="317"/>
      <c r="E76" s="317"/>
      <c r="F76" s="387"/>
      <c r="G76" s="478"/>
      <c r="H76" s="317"/>
      <c r="I76" s="481"/>
      <c r="J76" s="317"/>
      <c r="K76" s="481"/>
      <c r="L76" s="317"/>
      <c r="M76" s="466">
        <f t="shared" ref="M76:M96" si="2">D76+E76-F76+G76-H76-J76+L76</f>
        <v>0</v>
      </c>
      <c r="N76" s="1132">
        <v>3</v>
      </c>
    </row>
    <row r="77" spans="1:14">
      <c r="A77" s="1131">
        <v>4</v>
      </c>
      <c r="B77" s="1129"/>
      <c r="C77" s="463"/>
      <c r="D77" s="301"/>
      <c r="E77" s="301"/>
      <c r="F77" s="280"/>
      <c r="G77" s="479"/>
      <c r="H77" s="301"/>
      <c r="I77" s="481"/>
      <c r="J77" s="301"/>
      <c r="K77" s="481"/>
      <c r="L77" s="301"/>
      <c r="M77" s="315">
        <f t="shared" si="2"/>
        <v>0</v>
      </c>
      <c r="N77" s="1132">
        <v>4</v>
      </c>
    </row>
    <row r="78" spans="1:14">
      <c r="A78" s="1131">
        <v>5</v>
      </c>
      <c r="B78" s="1129"/>
      <c r="C78" s="463"/>
      <c r="D78" s="301"/>
      <c r="E78" s="301"/>
      <c r="F78" s="280"/>
      <c r="G78" s="479"/>
      <c r="H78" s="301"/>
      <c r="I78" s="481"/>
      <c r="J78" s="301"/>
      <c r="K78" s="481"/>
      <c r="L78" s="301"/>
      <c r="M78" s="315">
        <f t="shared" si="2"/>
        <v>0</v>
      </c>
      <c r="N78" s="1132">
        <v>5</v>
      </c>
    </row>
    <row r="79" spans="1:14">
      <c r="A79" s="1131">
        <v>6</v>
      </c>
      <c r="B79" s="1129"/>
      <c r="C79" s="463"/>
      <c r="D79" s="301"/>
      <c r="E79" s="301"/>
      <c r="F79" s="280"/>
      <c r="G79" s="479"/>
      <c r="H79" s="301"/>
      <c r="I79" s="481"/>
      <c r="J79" s="301"/>
      <c r="K79" s="481"/>
      <c r="L79" s="301"/>
      <c r="M79" s="315">
        <f t="shared" si="2"/>
        <v>0</v>
      </c>
      <c r="N79" s="1132">
        <v>6</v>
      </c>
    </row>
    <row r="80" spans="1:14">
      <c r="A80" s="1131">
        <v>7</v>
      </c>
      <c r="B80" s="1129"/>
      <c r="C80" s="463"/>
      <c r="D80" s="301"/>
      <c r="E80" s="301"/>
      <c r="F80" s="280"/>
      <c r="G80" s="479"/>
      <c r="H80" s="301"/>
      <c r="I80" s="481"/>
      <c r="J80" s="301"/>
      <c r="K80" s="481"/>
      <c r="L80" s="301"/>
      <c r="M80" s="315">
        <f t="shared" si="2"/>
        <v>0</v>
      </c>
      <c r="N80" s="1132">
        <v>7</v>
      </c>
    </row>
    <row r="81" spans="1:14">
      <c r="A81" s="1131">
        <v>8</v>
      </c>
      <c r="B81" s="1129"/>
      <c r="C81" s="463"/>
      <c r="D81" s="301"/>
      <c r="E81" s="301"/>
      <c r="F81" s="280"/>
      <c r="G81" s="479"/>
      <c r="H81" s="301"/>
      <c r="I81" s="481"/>
      <c r="J81" s="301"/>
      <c r="K81" s="481"/>
      <c r="L81" s="301"/>
      <c r="M81" s="315">
        <f t="shared" si="2"/>
        <v>0</v>
      </c>
      <c r="N81" s="1132">
        <v>8</v>
      </c>
    </row>
    <row r="82" spans="1:14">
      <c r="A82" s="1131">
        <v>9</v>
      </c>
      <c r="B82" s="1129"/>
      <c r="C82" s="463"/>
      <c r="D82" s="263"/>
      <c r="E82" s="263"/>
      <c r="F82" s="262"/>
      <c r="G82" s="351"/>
      <c r="H82" s="263"/>
      <c r="I82" s="260"/>
      <c r="J82" s="263"/>
      <c r="K82" s="260"/>
      <c r="L82" s="263"/>
      <c r="M82" s="315">
        <f t="shared" si="2"/>
        <v>0</v>
      </c>
      <c r="N82" s="1132">
        <v>9</v>
      </c>
    </row>
    <row r="83" spans="1:14">
      <c r="A83" s="1131">
        <v>10</v>
      </c>
      <c r="B83" s="1129"/>
      <c r="C83" s="463"/>
      <c r="D83" s="301"/>
      <c r="E83" s="301"/>
      <c r="F83" s="280"/>
      <c r="G83" s="479"/>
      <c r="H83" s="301"/>
      <c r="I83" s="481"/>
      <c r="J83" s="301"/>
      <c r="K83" s="481"/>
      <c r="L83" s="301"/>
      <c r="M83" s="315">
        <f t="shared" si="2"/>
        <v>0</v>
      </c>
      <c r="N83" s="1132">
        <v>10</v>
      </c>
    </row>
    <row r="84" spans="1:14">
      <c r="A84" s="1131">
        <v>11</v>
      </c>
      <c r="B84" s="1129"/>
      <c r="C84" s="463"/>
      <c r="D84" s="301"/>
      <c r="E84" s="301"/>
      <c r="F84" s="280"/>
      <c r="G84" s="479"/>
      <c r="H84" s="301"/>
      <c r="I84" s="481"/>
      <c r="J84" s="301"/>
      <c r="K84" s="481"/>
      <c r="L84" s="301"/>
      <c r="M84" s="315">
        <f t="shared" si="2"/>
        <v>0</v>
      </c>
      <c r="N84" s="1132">
        <v>11</v>
      </c>
    </row>
    <row r="85" spans="1:14">
      <c r="A85" s="1131">
        <v>12</v>
      </c>
      <c r="B85" s="1129"/>
      <c r="C85" s="463"/>
      <c r="D85" s="301"/>
      <c r="E85" s="301"/>
      <c r="F85" s="280"/>
      <c r="G85" s="479"/>
      <c r="H85" s="301"/>
      <c r="I85" s="481"/>
      <c r="J85" s="301"/>
      <c r="K85" s="481"/>
      <c r="L85" s="301"/>
      <c r="M85" s="315">
        <f t="shared" si="2"/>
        <v>0</v>
      </c>
      <c r="N85" s="1132">
        <v>12</v>
      </c>
    </row>
    <row r="86" spans="1:14">
      <c r="A86" s="1131">
        <v>13</v>
      </c>
      <c r="B86" s="1129"/>
      <c r="C86" s="463"/>
      <c r="D86" s="301"/>
      <c r="E86" s="301"/>
      <c r="F86" s="280"/>
      <c r="G86" s="479"/>
      <c r="H86" s="301"/>
      <c r="I86" s="481"/>
      <c r="J86" s="301"/>
      <c r="K86" s="481"/>
      <c r="L86" s="301"/>
      <c r="M86" s="315">
        <f t="shared" si="2"/>
        <v>0</v>
      </c>
      <c r="N86" s="1132">
        <v>13</v>
      </c>
    </row>
    <row r="87" spans="1:14">
      <c r="A87" s="1131">
        <v>14</v>
      </c>
      <c r="B87" s="1129"/>
      <c r="C87" s="463"/>
      <c r="D87" s="301"/>
      <c r="E87" s="301"/>
      <c r="F87" s="280"/>
      <c r="G87" s="479"/>
      <c r="H87" s="301"/>
      <c r="I87" s="481"/>
      <c r="J87" s="301"/>
      <c r="K87" s="481"/>
      <c r="L87" s="301"/>
      <c r="M87" s="315">
        <f t="shared" si="2"/>
        <v>0</v>
      </c>
      <c r="N87" s="1132">
        <v>14</v>
      </c>
    </row>
    <row r="88" spans="1:14">
      <c r="A88" s="1131">
        <v>15</v>
      </c>
      <c r="B88" s="1129"/>
      <c r="C88" s="463"/>
      <c r="D88" s="263"/>
      <c r="E88" s="263"/>
      <c r="F88" s="262"/>
      <c r="G88" s="351"/>
      <c r="H88" s="263"/>
      <c r="I88" s="260"/>
      <c r="J88" s="263"/>
      <c r="K88" s="260"/>
      <c r="L88" s="263"/>
      <c r="M88" s="315">
        <f t="shared" si="2"/>
        <v>0</v>
      </c>
      <c r="N88" s="1132">
        <v>15</v>
      </c>
    </row>
    <row r="89" spans="1:14">
      <c r="A89" s="1131">
        <v>16</v>
      </c>
      <c r="B89" s="1129"/>
      <c r="C89" s="463"/>
      <c r="D89" s="301"/>
      <c r="E89" s="301"/>
      <c r="F89" s="280"/>
      <c r="G89" s="479"/>
      <c r="H89" s="301"/>
      <c r="I89" s="481"/>
      <c r="J89" s="301"/>
      <c r="K89" s="481"/>
      <c r="L89" s="301"/>
      <c r="M89" s="315">
        <f t="shared" si="2"/>
        <v>0</v>
      </c>
      <c r="N89" s="1132">
        <v>16</v>
      </c>
    </row>
    <row r="90" spans="1:14">
      <c r="A90" s="1131">
        <v>17</v>
      </c>
      <c r="B90" s="1129"/>
      <c r="C90" s="463"/>
      <c r="D90" s="301"/>
      <c r="E90" s="301"/>
      <c r="F90" s="280"/>
      <c r="G90" s="479"/>
      <c r="H90" s="301"/>
      <c r="I90" s="481"/>
      <c r="J90" s="301"/>
      <c r="K90" s="481"/>
      <c r="L90" s="301"/>
      <c r="M90" s="315">
        <f t="shared" si="2"/>
        <v>0</v>
      </c>
      <c r="N90" s="1132">
        <v>17</v>
      </c>
    </row>
    <row r="91" spans="1:14">
      <c r="A91" s="1131">
        <v>18</v>
      </c>
      <c r="B91" s="1129"/>
      <c r="C91" s="463"/>
      <c r="D91" s="263"/>
      <c r="E91" s="263"/>
      <c r="F91" s="262"/>
      <c r="G91" s="351"/>
      <c r="H91" s="263"/>
      <c r="I91" s="260"/>
      <c r="J91" s="263"/>
      <c r="K91" s="260"/>
      <c r="L91" s="263"/>
      <c r="M91" s="315">
        <f t="shared" si="2"/>
        <v>0</v>
      </c>
      <c r="N91" s="1132">
        <v>18</v>
      </c>
    </row>
    <row r="92" spans="1:14">
      <c r="A92" s="1131">
        <v>19</v>
      </c>
      <c r="B92" s="1129"/>
      <c r="C92" s="463"/>
      <c r="D92" s="301"/>
      <c r="E92" s="301"/>
      <c r="F92" s="280"/>
      <c r="G92" s="479"/>
      <c r="H92" s="301"/>
      <c r="I92" s="481"/>
      <c r="J92" s="301"/>
      <c r="K92" s="481"/>
      <c r="L92" s="301"/>
      <c r="M92" s="315">
        <f t="shared" si="2"/>
        <v>0</v>
      </c>
      <c r="N92" s="1132">
        <v>19</v>
      </c>
    </row>
    <row r="93" spans="1:14">
      <c r="A93" s="1113">
        <v>20</v>
      </c>
      <c r="B93" s="1129"/>
      <c r="C93" s="463"/>
      <c r="D93" s="301"/>
      <c r="E93" s="301"/>
      <c r="F93" s="280"/>
      <c r="G93" s="479"/>
      <c r="H93" s="301"/>
      <c r="I93" s="481"/>
      <c r="J93" s="301"/>
      <c r="K93" s="481"/>
      <c r="L93" s="301"/>
      <c r="M93" s="315">
        <f t="shared" si="2"/>
        <v>0</v>
      </c>
      <c r="N93" s="1132">
        <v>20</v>
      </c>
    </row>
    <row r="94" spans="1:14">
      <c r="A94" s="1131">
        <v>21</v>
      </c>
      <c r="B94" s="1129"/>
      <c r="C94" s="463"/>
      <c r="D94" s="301"/>
      <c r="E94" s="301"/>
      <c r="F94" s="280"/>
      <c r="G94" s="479"/>
      <c r="H94" s="301"/>
      <c r="I94" s="481"/>
      <c r="J94" s="301"/>
      <c r="K94" s="481"/>
      <c r="L94" s="301"/>
      <c r="M94" s="315">
        <f t="shared" si="2"/>
        <v>0</v>
      </c>
      <c r="N94" s="1132">
        <v>21</v>
      </c>
    </row>
    <row r="95" spans="1:14">
      <c r="A95" s="1131">
        <v>22</v>
      </c>
      <c r="B95" s="1129"/>
      <c r="C95" s="463"/>
      <c r="D95" s="301"/>
      <c r="E95" s="301"/>
      <c r="F95" s="280"/>
      <c r="G95" s="479"/>
      <c r="H95" s="301"/>
      <c r="I95" s="481"/>
      <c r="J95" s="301"/>
      <c r="K95" s="481"/>
      <c r="L95" s="301"/>
      <c r="M95" s="315">
        <f t="shared" si="2"/>
        <v>0</v>
      </c>
      <c r="N95" s="1132">
        <v>22</v>
      </c>
    </row>
    <row r="96" spans="1:14">
      <c r="A96" s="1131">
        <v>23</v>
      </c>
      <c r="B96" s="1129"/>
      <c r="C96" s="463"/>
      <c r="D96" s="301"/>
      <c r="E96" s="301"/>
      <c r="F96" s="280"/>
      <c r="G96" s="479"/>
      <c r="H96" s="301"/>
      <c r="I96" s="481"/>
      <c r="J96" s="301"/>
      <c r="K96" s="481"/>
      <c r="L96" s="301"/>
      <c r="M96" s="315">
        <f t="shared" si="2"/>
        <v>0</v>
      </c>
      <c r="N96" s="1132">
        <v>23</v>
      </c>
    </row>
    <row r="97" spans="1:14">
      <c r="A97" s="1131">
        <v>24</v>
      </c>
      <c r="B97" s="1129"/>
      <c r="C97" s="463" t="s">
        <v>897</v>
      </c>
      <c r="D97" s="260">
        <f>SUM(D76:D96)</f>
        <v>0</v>
      </c>
      <c r="E97" s="260">
        <f>SUM(E76:E96)</f>
        <v>0</v>
      </c>
      <c r="F97" s="259">
        <f>SUM(F76:F96)</f>
        <v>0</v>
      </c>
      <c r="G97" s="424">
        <f>SUM(G76:G96)</f>
        <v>0</v>
      </c>
      <c r="H97" s="260">
        <f>SUM(H76:H96)</f>
        <v>0</v>
      </c>
      <c r="I97" s="238"/>
      <c r="J97" s="260">
        <f>SUM(J76:J96)</f>
        <v>0</v>
      </c>
      <c r="K97" s="238"/>
      <c r="L97" s="260">
        <f>SUM(L76:L96)</f>
        <v>0</v>
      </c>
      <c r="M97" s="260">
        <f>SUM(M76:M96)</f>
        <v>0</v>
      </c>
      <c r="N97" s="1132">
        <v>24</v>
      </c>
    </row>
    <row r="98" spans="1:14">
      <c r="A98" s="1131">
        <v>25</v>
      </c>
      <c r="B98" s="1129"/>
      <c r="C98" s="463" t="s">
        <v>892</v>
      </c>
      <c r="D98" s="438"/>
      <c r="E98" s="439"/>
      <c r="F98" s="440"/>
      <c r="G98" s="441"/>
      <c r="H98" s="439"/>
      <c r="I98" s="442"/>
      <c r="J98" s="439"/>
      <c r="K98" s="442"/>
      <c r="L98" s="439"/>
      <c r="M98" s="480"/>
      <c r="N98" s="1132">
        <v>25</v>
      </c>
    </row>
    <row r="99" spans="1:14">
      <c r="A99" s="1131">
        <v>26</v>
      </c>
      <c r="B99" s="1129"/>
      <c r="C99" s="463"/>
      <c r="D99" s="317"/>
      <c r="E99" s="317"/>
      <c r="F99" s="387"/>
      <c r="G99" s="478"/>
      <c r="H99" s="317"/>
      <c r="I99" s="481"/>
      <c r="J99" s="317"/>
      <c r="K99" s="481"/>
      <c r="L99" s="317"/>
      <c r="M99" s="466">
        <f t="shared" ref="M99:M115" si="3">D99+E99-F99+G99-H99-J99+L99</f>
        <v>0</v>
      </c>
      <c r="N99" s="1132">
        <v>26</v>
      </c>
    </row>
    <row r="100" spans="1:14">
      <c r="A100" s="1131">
        <v>27</v>
      </c>
      <c r="B100" s="1129"/>
      <c r="C100" s="463"/>
      <c r="D100" s="301"/>
      <c r="E100" s="301"/>
      <c r="F100" s="280"/>
      <c r="G100" s="479"/>
      <c r="H100" s="301"/>
      <c r="I100" s="481"/>
      <c r="J100" s="301"/>
      <c r="K100" s="481"/>
      <c r="L100" s="301"/>
      <c r="M100" s="315">
        <f t="shared" si="3"/>
        <v>0</v>
      </c>
      <c r="N100" s="1132">
        <v>27</v>
      </c>
    </row>
    <row r="101" spans="1:14">
      <c r="A101" s="1131">
        <v>28</v>
      </c>
      <c r="B101" s="1129"/>
      <c r="C101" s="463"/>
      <c r="D101" s="301"/>
      <c r="E101" s="301"/>
      <c r="F101" s="280"/>
      <c r="G101" s="479"/>
      <c r="H101" s="301"/>
      <c r="I101" s="481"/>
      <c r="J101" s="301"/>
      <c r="K101" s="481"/>
      <c r="L101" s="301"/>
      <c r="M101" s="315">
        <f t="shared" si="3"/>
        <v>0</v>
      </c>
      <c r="N101" s="1132">
        <v>28</v>
      </c>
    </row>
    <row r="102" spans="1:14">
      <c r="A102" s="1131">
        <v>29</v>
      </c>
      <c r="B102" s="1129"/>
      <c r="C102" s="463"/>
      <c r="D102" s="301"/>
      <c r="E102" s="301"/>
      <c r="F102" s="280"/>
      <c r="G102" s="479"/>
      <c r="H102" s="301"/>
      <c r="I102" s="481"/>
      <c r="J102" s="301"/>
      <c r="K102" s="481"/>
      <c r="L102" s="301"/>
      <c r="M102" s="315">
        <f t="shared" si="3"/>
        <v>0</v>
      </c>
      <c r="N102" s="1132">
        <v>29</v>
      </c>
    </row>
    <row r="103" spans="1:14">
      <c r="A103" s="1131">
        <v>30</v>
      </c>
      <c r="B103" s="1129"/>
      <c r="C103" s="463"/>
      <c r="D103" s="301"/>
      <c r="E103" s="301"/>
      <c r="F103" s="280"/>
      <c r="G103" s="479"/>
      <c r="H103" s="301"/>
      <c r="I103" s="481"/>
      <c r="J103" s="301"/>
      <c r="K103" s="481"/>
      <c r="L103" s="301"/>
      <c r="M103" s="315">
        <f t="shared" si="3"/>
        <v>0</v>
      </c>
      <c r="N103" s="1132">
        <v>30</v>
      </c>
    </row>
    <row r="104" spans="1:14">
      <c r="A104" s="1131">
        <v>31</v>
      </c>
      <c r="B104" s="1129"/>
      <c r="C104" s="463"/>
      <c r="D104" s="301"/>
      <c r="E104" s="301"/>
      <c r="F104" s="280"/>
      <c r="G104" s="479"/>
      <c r="H104" s="301"/>
      <c r="I104" s="481"/>
      <c r="J104" s="301"/>
      <c r="K104" s="481"/>
      <c r="L104" s="301"/>
      <c r="M104" s="315">
        <f t="shared" si="3"/>
        <v>0</v>
      </c>
      <c r="N104" s="1132">
        <v>31</v>
      </c>
    </row>
    <row r="105" spans="1:14">
      <c r="A105" s="1131">
        <v>32</v>
      </c>
      <c r="B105" s="1129"/>
      <c r="C105" s="463"/>
      <c r="D105" s="263"/>
      <c r="E105" s="263"/>
      <c r="F105" s="262"/>
      <c r="G105" s="351"/>
      <c r="H105" s="263"/>
      <c r="I105" s="260"/>
      <c r="J105" s="263"/>
      <c r="K105" s="260"/>
      <c r="L105" s="263"/>
      <c r="M105" s="315">
        <f t="shared" si="3"/>
        <v>0</v>
      </c>
      <c r="N105" s="1132">
        <v>32</v>
      </c>
    </row>
    <row r="106" spans="1:14">
      <c r="A106" s="1131">
        <v>33</v>
      </c>
      <c r="B106" s="1129"/>
      <c r="C106" s="463"/>
      <c r="D106" s="301"/>
      <c r="E106" s="301"/>
      <c r="F106" s="280"/>
      <c r="G106" s="479"/>
      <c r="H106" s="301"/>
      <c r="I106" s="481"/>
      <c r="J106" s="301"/>
      <c r="K106" s="481"/>
      <c r="L106" s="301"/>
      <c r="M106" s="315">
        <f t="shared" si="3"/>
        <v>0</v>
      </c>
      <c r="N106" s="1132">
        <v>33</v>
      </c>
    </row>
    <row r="107" spans="1:14">
      <c r="A107" s="1131">
        <v>34</v>
      </c>
      <c r="B107" s="1129"/>
      <c r="C107" s="463"/>
      <c r="D107" s="301"/>
      <c r="E107" s="301"/>
      <c r="F107" s="280"/>
      <c r="G107" s="479"/>
      <c r="H107" s="301"/>
      <c r="I107" s="481"/>
      <c r="J107" s="301"/>
      <c r="K107" s="481"/>
      <c r="L107" s="301"/>
      <c r="M107" s="315">
        <f t="shared" si="3"/>
        <v>0</v>
      </c>
      <c r="N107" s="1132">
        <v>34</v>
      </c>
    </row>
    <row r="108" spans="1:14">
      <c r="A108" s="1131">
        <v>35</v>
      </c>
      <c r="B108" s="1129"/>
      <c r="C108" s="463"/>
      <c r="D108" s="301"/>
      <c r="E108" s="301"/>
      <c r="F108" s="280"/>
      <c r="G108" s="479"/>
      <c r="H108" s="301"/>
      <c r="I108" s="481"/>
      <c r="J108" s="301"/>
      <c r="K108" s="481"/>
      <c r="L108" s="301"/>
      <c r="M108" s="315">
        <f t="shared" si="3"/>
        <v>0</v>
      </c>
      <c r="N108" s="1132">
        <v>35</v>
      </c>
    </row>
    <row r="109" spans="1:14">
      <c r="A109" s="1131">
        <v>36</v>
      </c>
      <c r="B109" s="1129"/>
      <c r="C109" s="463"/>
      <c r="D109" s="301"/>
      <c r="E109" s="301"/>
      <c r="F109" s="280"/>
      <c r="G109" s="479"/>
      <c r="H109" s="301"/>
      <c r="I109" s="481"/>
      <c r="J109" s="301"/>
      <c r="K109" s="481"/>
      <c r="L109" s="301"/>
      <c r="M109" s="315">
        <f t="shared" si="3"/>
        <v>0</v>
      </c>
      <c r="N109" s="1132">
        <v>36</v>
      </c>
    </row>
    <row r="110" spans="1:14">
      <c r="A110" s="1131">
        <v>37</v>
      </c>
      <c r="B110" s="1129"/>
      <c r="C110" s="463"/>
      <c r="D110" s="301"/>
      <c r="E110" s="301"/>
      <c r="F110" s="280"/>
      <c r="G110" s="479"/>
      <c r="H110" s="301"/>
      <c r="I110" s="481"/>
      <c r="J110" s="301"/>
      <c r="K110" s="481"/>
      <c r="L110" s="301"/>
      <c r="M110" s="315">
        <f t="shared" si="3"/>
        <v>0</v>
      </c>
      <c r="N110" s="1132">
        <v>37</v>
      </c>
    </row>
    <row r="111" spans="1:14">
      <c r="A111" s="1131">
        <v>38</v>
      </c>
      <c r="B111" s="1129"/>
      <c r="C111" s="463"/>
      <c r="D111" s="301"/>
      <c r="E111" s="301"/>
      <c r="F111" s="280"/>
      <c r="G111" s="479"/>
      <c r="H111" s="301"/>
      <c r="I111" s="481"/>
      <c r="J111" s="301"/>
      <c r="K111" s="481"/>
      <c r="L111" s="301"/>
      <c r="M111" s="315">
        <f t="shared" si="3"/>
        <v>0</v>
      </c>
      <c r="N111" s="1132">
        <v>38</v>
      </c>
    </row>
    <row r="112" spans="1:14">
      <c r="A112" s="1131">
        <v>39</v>
      </c>
      <c r="B112" s="1129"/>
      <c r="C112" s="463"/>
      <c r="D112" s="263"/>
      <c r="E112" s="263"/>
      <c r="F112" s="262"/>
      <c r="G112" s="351"/>
      <c r="H112" s="263"/>
      <c r="I112" s="260"/>
      <c r="J112" s="263"/>
      <c r="K112" s="260"/>
      <c r="L112" s="263"/>
      <c r="M112" s="315">
        <f t="shared" si="3"/>
        <v>0</v>
      </c>
      <c r="N112" s="1132">
        <v>39</v>
      </c>
    </row>
    <row r="113" spans="1:14">
      <c r="A113" s="1113">
        <v>40</v>
      </c>
      <c r="B113" s="1129"/>
      <c r="C113" s="463"/>
      <c r="D113" s="301"/>
      <c r="E113" s="301"/>
      <c r="F113" s="280"/>
      <c r="G113" s="479"/>
      <c r="H113" s="301"/>
      <c r="I113" s="481"/>
      <c r="J113" s="301"/>
      <c r="K113" s="481"/>
      <c r="L113" s="301"/>
      <c r="M113" s="315">
        <f t="shared" si="3"/>
        <v>0</v>
      </c>
      <c r="N113" s="1124">
        <v>40</v>
      </c>
    </row>
    <row r="114" spans="1:14">
      <c r="A114" s="1131">
        <v>41</v>
      </c>
      <c r="B114" s="1129"/>
      <c r="C114" s="463"/>
      <c r="D114" s="301"/>
      <c r="E114" s="301"/>
      <c r="F114" s="280"/>
      <c r="G114" s="479"/>
      <c r="H114" s="301"/>
      <c r="I114" s="481"/>
      <c r="J114" s="301"/>
      <c r="K114" s="481"/>
      <c r="L114" s="301"/>
      <c r="M114" s="315">
        <f t="shared" si="3"/>
        <v>0</v>
      </c>
      <c r="N114" s="1132">
        <v>41</v>
      </c>
    </row>
    <row r="115" spans="1:14">
      <c r="A115" s="1131">
        <v>42</v>
      </c>
      <c r="B115" s="1129"/>
      <c r="C115" s="463"/>
      <c r="D115" s="301"/>
      <c r="E115" s="301"/>
      <c r="F115" s="280"/>
      <c r="G115" s="479"/>
      <c r="H115" s="301"/>
      <c r="I115" s="481"/>
      <c r="J115" s="301"/>
      <c r="K115" s="481"/>
      <c r="L115" s="301"/>
      <c r="M115" s="315">
        <f t="shared" si="3"/>
        <v>0</v>
      </c>
      <c r="N115" s="1132">
        <v>42</v>
      </c>
    </row>
    <row r="116" spans="1:14">
      <c r="A116" s="1131">
        <v>43</v>
      </c>
      <c r="B116" s="1129"/>
      <c r="C116" s="463" t="s">
        <v>898</v>
      </c>
      <c r="D116" s="260">
        <f>SUM(D99:D115)</f>
        <v>0</v>
      </c>
      <c r="E116" s="260">
        <f>SUM(E99:E115)</f>
        <v>0</v>
      </c>
      <c r="F116" s="259">
        <f>SUM(F99:F115)</f>
        <v>0</v>
      </c>
      <c r="G116" s="424">
        <f>SUM(G99:G115)</f>
        <v>0</v>
      </c>
      <c r="H116" s="260">
        <f>SUM(H99:H115)</f>
        <v>0</v>
      </c>
      <c r="I116" s="238"/>
      <c r="J116" s="260">
        <f>SUM(J99:J115)</f>
        <v>0</v>
      </c>
      <c r="K116" s="238"/>
      <c r="L116" s="260">
        <f>SUM(L99:L115)</f>
        <v>0</v>
      </c>
      <c r="M116" s="260">
        <f>SUM(M99:M115)</f>
        <v>0</v>
      </c>
      <c r="N116" s="1132">
        <v>43</v>
      </c>
    </row>
    <row r="117" spans="1:14">
      <c r="A117" s="1131">
        <v>44</v>
      </c>
      <c r="B117" s="1129"/>
      <c r="C117" s="463" t="s">
        <v>899</v>
      </c>
      <c r="D117" s="438"/>
      <c r="E117" s="439"/>
      <c r="F117" s="440"/>
      <c r="G117" s="441"/>
      <c r="H117" s="439"/>
      <c r="I117" s="442"/>
      <c r="J117" s="439"/>
      <c r="K117" s="442"/>
      <c r="L117" s="439"/>
      <c r="M117" s="480"/>
      <c r="N117" s="1132">
        <v>44</v>
      </c>
    </row>
    <row r="118" spans="1:14">
      <c r="A118" s="1131">
        <v>45</v>
      </c>
      <c r="B118" s="1129"/>
      <c r="C118" s="463"/>
      <c r="D118" s="317"/>
      <c r="E118" s="317"/>
      <c r="F118" s="387"/>
      <c r="G118" s="478"/>
      <c r="H118" s="317"/>
      <c r="I118" s="481"/>
      <c r="J118" s="317"/>
      <c r="K118" s="481"/>
      <c r="L118" s="317"/>
      <c r="M118" s="466">
        <f t="shared" ref="M118:M124" si="4">D118+E118-F118+G118-H118-J118+L118</f>
        <v>0</v>
      </c>
      <c r="N118" s="1132">
        <v>45</v>
      </c>
    </row>
    <row r="119" spans="1:14">
      <c r="A119" s="1131">
        <v>46</v>
      </c>
      <c r="B119" s="1129"/>
      <c r="C119" s="463"/>
      <c r="D119" s="301"/>
      <c r="E119" s="301"/>
      <c r="F119" s="280"/>
      <c r="G119" s="479"/>
      <c r="H119" s="301"/>
      <c r="I119" s="481"/>
      <c r="J119" s="301"/>
      <c r="K119" s="481"/>
      <c r="L119" s="301"/>
      <c r="M119" s="315">
        <f t="shared" si="4"/>
        <v>0</v>
      </c>
      <c r="N119" s="1132">
        <v>46</v>
      </c>
    </row>
    <row r="120" spans="1:14">
      <c r="A120" s="1131">
        <v>47</v>
      </c>
      <c r="B120" s="1129"/>
      <c r="C120" s="463"/>
      <c r="D120" s="263"/>
      <c r="E120" s="263"/>
      <c r="F120" s="262"/>
      <c r="G120" s="351"/>
      <c r="H120" s="263"/>
      <c r="I120" s="260"/>
      <c r="J120" s="263"/>
      <c r="K120" s="260"/>
      <c r="L120" s="263"/>
      <c r="M120" s="315">
        <f t="shared" si="4"/>
        <v>0</v>
      </c>
      <c r="N120" s="1132">
        <v>47</v>
      </c>
    </row>
    <row r="121" spans="1:14">
      <c r="A121" s="1131">
        <v>48</v>
      </c>
      <c r="B121" s="1129"/>
      <c r="C121" s="463"/>
      <c r="D121" s="301"/>
      <c r="E121" s="301"/>
      <c r="F121" s="280"/>
      <c r="G121" s="479"/>
      <c r="H121" s="301"/>
      <c r="I121" s="481"/>
      <c r="J121" s="301"/>
      <c r="K121" s="481"/>
      <c r="L121" s="301"/>
      <c r="M121" s="315">
        <f t="shared" si="4"/>
        <v>0</v>
      </c>
      <c r="N121" s="1132">
        <v>48</v>
      </c>
    </row>
    <row r="122" spans="1:14">
      <c r="A122" s="1131">
        <v>49</v>
      </c>
      <c r="B122" s="1129"/>
      <c r="C122" s="463"/>
      <c r="D122" s="301"/>
      <c r="E122" s="301"/>
      <c r="F122" s="280"/>
      <c r="G122" s="479"/>
      <c r="H122" s="301"/>
      <c r="I122" s="481"/>
      <c r="J122" s="301"/>
      <c r="K122" s="481"/>
      <c r="L122" s="301"/>
      <c r="M122" s="315">
        <f t="shared" si="4"/>
        <v>0</v>
      </c>
      <c r="N122" s="1132">
        <v>49</v>
      </c>
    </row>
    <row r="123" spans="1:14">
      <c r="A123" s="1131">
        <v>50</v>
      </c>
      <c r="B123" s="1129"/>
      <c r="C123" s="463"/>
      <c r="D123" s="301"/>
      <c r="E123" s="301"/>
      <c r="F123" s="280"/>
      <c r="G123" s="479"/>
      <c r="H123" s="301"/>
      <c r="I123" s="481"/>
      <c r="J123" s="301"/>
      <c r="K123" s="481"/>
      <c r="L123" s="301"/>
      <c r="M123" s="315">
        <f t="shared" si="4"/>
        <v>0</v>
      </c>
      <c r="N123" s="1132">
        <v>50</v>
      </c>
    </row>
    <row r="124" spans="1:14">
      <c r="A124" s="1131">
        <v>51</v>
      </c>
      <c r="B124" s="1129"/>
      <c r="C124" s="463"/>
      <c r="D124" s="263"/>
      <c r="E124" s="263"/>
      <c r="F124" s="262"/>
      <c r="G124" s="351"/>
      <c r="H124" s="263"/>
      <c r="I124" s="260"/>
      <c r="J124" s="263"/>
      <c r="K124" s="260"/>
      <c r="L124" s="263"/>
      <c r="M124" s="315">
        <f t="shared" si="4"/>
        <v>0</v>
      </c>
      <c r="N124" s="1132">
        <v>51</v>
      </c>
    </row>
    <row r="125" spans="1:14" ht="15.75" thickBot="1">
      <c r="A125" s="1231">
        <v>52</v>
      </c>
      <c r="B125" s="483"/>
      <c r="C125" s="840" t="s">
        <v>1587</v>
      </c>
      <c r="D125" s="269">
        <f>SUM(D118:D124)</f>
        <v>0</v>
      </c>
      <c r="E125" s="269">
        <f>SUM(E118:E124)</f>
        <v>0</v>
      </c>
      <c r="F125" s="267">
        <f>SUM(F118:F124)</f>
        <v>0</v>
      </c>
      <c r="G125" s="435">
        <f>SUM(G118:G124)</f>
        <v>0</v>
      </c>
      <c r="H125" s="269">
        <f>SUM(H118:H124)</f>
        <v>0</v>
      </c>
      <c r="I125" s="250"/>
      <c r="J125" s="269">
        <f>SUM(J118:J124)</f>
        <v>0</v>
      </c>
      <c r="K125" s="250"/>
      <c r="L125" s="269">
        <f>SUM(L118:L124)</f>
        <v>0</v>
      </c>
      <c r="M125" s="252">
        <f>SUM(M118:M124)</f>
        <v>0</v>
      </c>
      <c r="N125" s="1232">
        <v>52</v>
      </c>
    </row>
    <row r="127" spans="1:14">
      <c r="A127" s="7" t="s">
        <v>1588</v>
      </c>
      <c r="B127" s="7"/>
      <c r="C127" s="7"/>
      <c r="D127" s="7"/>
      <c r="E127" s="7"/>
      <c r="F127" s="7"/>
      <c r="G127" s="7" t="s">
        <v>1589</v>
      </c>
      <c r="H127" s="7"/>
      <c r="I127" s="7"/>
      <c r="J127" s="7"/>
      <c r="K127" s="7"/>
      <c r="L127" s="7"/>
      <c r="M127" s="7"/>
      <c r="N127" s="7"/>
    </row>
    <row r="128" spans="1:14" ht="15.75" thickBot="1">
      <c r="A128" s="6" t="str">
        <f>'Data Sheet'!$C$25</f>
        <v xml:space="preserve">Niagara Mohawk Power Corporation </v>
      </c>
      <c r="E128" s="3072" t="str">
        <f>'Data Sheet'!C40</f>
        <v>May 9, 2016</v>
      </c>
      <c r="F128" s="1322" t="str">
        <f>'Data Sheet'!C38</f>
        <v>December 31, 2015</v>
      </c>
      <c r="G128" s="6" t="str">
        <f>'Data Sheet'!$C$25</f>
        <v xml:space="preserve">Niagara Mohawk Power Corporation </v>
      </c>
      <c r="K128" s="1107"/>
      <c r="L128" s="1322" t="str">
        <f>'Data Sheet'!C40</f>
        <v>May 9, 2016</v>
      </c>
      <c r="M128" s="1322" t="str">
        <f>'Data Sheet'!$C$38</f>
        <v>December 31, 2015</v>
      </c>
    </row>
    <row r="129" spans="1:14">
      <c r="A129" s="1188" t="s">
        <v>882</v>
      </c>
      <c r="B129" s="1189"/>
      <c r="C129" s="1189"/>
      <c r="D129" s="1189"/>
      <c r="E129" s="1189"/>
      <c r="F129" s="1190"/>
      <c r="G129" s="1188" t="s">
        <v>883</v>
      </c>
      <c r="H129" s="1189"/>
      <c r="I129" s="1189"/>
      <c r="J129" s="1189"/>
      <c r="K129" s="1189"/>
      <c r="L129" s="1189"/>
      <c r="M129" s="1189"/>
      <c r="N129" s="1109"/>
    </row>
    <row r="130" spans="1:14">
      <c r="A130" s="823"/>
      <c r="F130" s="1112"/>
      <c r="G130" s="823"/>
      <c r="N130" s="1112"/>
    </row>
    <row r="131" spans="1:14">
      <c r="A131" s="1127"/>
      <c r="B131" s="1129"/>
      <c r="C131" s="1128"/>
      <c r="D131" s="1129"/>
      <c r="E131" s="1184" t="s">
        <v>2176</v>
      </c>
      <c r="F131" s="1154"/>
      <c r="G131" s="1152" t="s">
        <v>2176</v>
      </c>
      <c r="H131" s="1153"/>
      <c r="I131" s="1184" t="s">
        <v>2177</v>
      </c>
      <c r="J131" s="1153"/>
      <c r="K131" s="1153"/>
      <c r="L131" s="1153"/>
      <c r="M131" s="1157"/>
      <c r="N131" s="1130"/>
    </row>
    <row r="132" spans="1:14">
      <c r="A132" s="1113" t="s">
        <v>1688</v>
      </c>
      <c r="B132" s="431"/>
      <c r="D132" s="1163" t="s">
        <v>1792</v>
      </c>
      <c r="E132" s="1163" t="s">
        <v>296</v>
      </c>
      <c r="F132" s="1124" t="s">
        <v>296</v>
      </c>
      <c r="G132" s="1113" t="s">
        <v>296</v>
      </c>
      <c r="H132" s="1163" t="s">
        <v>296</v>
      </c>
      <c r="I132" s="1166" t="s">
        <v>540</v>
      </c>
      <c r="J132" s="830"/>
      <c r="K132" s="1166" t="s">
        <v>537</v>
      </c>
      <c r="L132" s="830"/>
      <c r="M132" s="1125" t="s">
        <v>1792</v>
      </c>
      <c r="N132" s="1124" t="s">
        <v>1688</v>
      </c>
    </row>
    <row r="133" spans="1:14">
      <c r="A133" s="1113" t="s">
        <v>1691</v>
      </c>
      <c r="B133" s="431"/>
      <c r="C133" s="1123" t="s">
        <v>571</v>
      </c>
      <c r="D133" s="1163" t="s">
        <v>850</v>
      </c>
      <c r="E133" s="1163" t="s">
        <v>2180</v>
      </c>
      <c r="F133" s="1124" t="s">
        <v>2181</v>
      </c>
      <c r="G133" s="1113" t="s">
        <v>2180</v>
      </c>
      <c r="H133" s="1163" t="s">
        <v>2181</v>
      </c>
      <c r="I133" s="1163" t="s">
        <v>2182</v>
      </c>
      <c r="J133" s="1163" t="s">
        <v>1796</v>
      </c>
      <c r="K133" s="1163" t="s">
        <v>2182</v>
      </c>
      <c r="L133" s="1163" t="s">
        <v>1796</v>
      </c>
      <c r="M133" s="1125" t="s">
        <v>2473</v>
      </c>
      <c r="N133" s="1124" t="s">
        <v>1691</v>
      </c>
    </row>
    <row r="134" spans="1:14">
      <c r="A134" s="1113"/>
      <c r="B134" s="431"/>
      <c r="D134" s="1163" t="s">
        <v>555</v>
      </c>
      <c r="E134" s="1163" t="s">
        <v>2229</v>
      </c>
      <c r="F134" s="1124" t="s">
        <v>2230</v>
      </c>
      <c r="G134" s="1113" t="s">
        <v>2231</v>
      </c>
      <c r="H134" s="1163" t="s">
        <v>2186</v>
      </c>
      <c r="I134" s="1163" t="s">
        <v>2187</v>
      </c>
      <c r="J134" s="431"/>
      <c r="K134" s="1163" t="s">
        <v>2188</v>
      </c>
      <c r="L134" s="431"/>
      <c r="M134" s="1115"/>
      <c r="N134" s="1124"/>
    </row>
    <row r="135" spans="1:14">
      <c r="A135" s="1131"/>
      <c r="B135" s="481"/>
      <c r="C135" s="1168" t="s">
        <v>2952</v>
      </c>
      <c r="D135" s="1170" t="s">
        <v>2953</v>
      </c>
      <c r="E135" s="1170" t="s">
        <v>2954</v>
      </c>
      <c r="F135" s="1132" t="s">
        <v>2955</v>
      </c>
      <c r="G135" s="1131" t="s">
        <v>2303</v>
      </c>
      <c r="H135" s="1170" t="s">
        <v>2304</v>
      </c>
      <c r="I135" s="1170" t="s">
        <v>2305</v>
      </c>
      <c r="J135" s="1170" t="s">
        <v>2306</v>
      </c>
      <c r="K135" s="1170" t="s">
        <v>2307</v>
      </c>
      <c r="L135" s="1170" t="s">
        <v>2308</v>
      </c>
      <c r="M135" s="1169" t="s">
        <v>2309</v>
      </c>
      <c r="N135" s="1132"/>
    </row>
    <row r="136" spans="1:14">
      <c r="A136" s="1131">
        <v>1</v>
      </c>
      <c r="B136" s="431"/>
      <c r="C136" s="463"/>
      <c r="D136" s="443"/>
      <c r="E136" s="444"/>
      <c r="F136" s="445"/>
      <c r="G136" s="446" t="s">
        <v>1748</v>
      </c>
      <c r="H136" s="444" t="s">
        <v>1748</v>
      </c>
      <c r="I136" s="447"/>
      <c r="J136" s="447"/>
      <c r="K136" s="447"/>
      <c r="L136" s="447"/>
      <c r="M136" s="1220"/>
      <c r="N136" s="1132">
        <v>1</v>
      </c>
    </row>
    <row r="137" spans="1:14">
      <c r="A137" s="1131">
        <v>2</v>
      </c>
      <c r="B137" s="1129"/>
      <c r="C137" s="463"/>
      <c r="D137" s="1221"/>
      <c r="E137" s="449"/>
      <c r="F137" s="1222"/>
      <c r="G137" s="418" t="s">
        <v>1748</v>
      </c>
      <c r="H137" s="415" t="s">
        <v>1748</v>
      </c>
      <c r="I137" s="449"/>
      <c r="J137" s="449"/>
      <c r="K137" s="449"/>
      <c r="L137" s="449"/>
      <c r="M137" s="1223"/>
      <c r="N137" s="1132">
        <v>2</v>
      </c>
    </row>
    <row r="138" spans="1:14">
      <c r="A138" s="1131">
        <v>3</v>
      </c>
      <c r="B138" s="1129"/>
      <c r="C138" s="463"/>
      <c r="D138" s="317"/>
      <c r="E138" s="317"/>
      <c r="F138" s="387"/>
      <c r="G138" s="478"/>
      <c r="H138" s="317"/>
      <c r="I138" s="481"/>
      <c r="J138" s="317"/>
      <c r="K138" s="481"/>
      <c r="L138" s="317"/>
      <c r="M138" s="466">
        <f t="shared" ref="M138:M186" si="5">D138+E138-F138+G138-H138-J138+L138</f>
        <v>0</v>
      </c>
      <c r="N138" s="1132">
        <v>3</v>
      </c>
    </row>
    <row r="139" spans="1:14">
      <c r="A139" s="1131">
        <v>4</v>
      </c>
      <c r="B139" s="1129"/>
      <c r="C139" s="463"/>
      <c r="D139" s="301"/>
      <c r="E139" s="301"/>
      <c r="F139" s="280"/>
      <c r="G139" s="479"/>
      <c r="H139" s="301"/>
      <c r="I139" s="481"/>
      <c r="J139" s="301"/>
      <c r="K139" s="481"/>
      <c r="L139" s="301"/>
      <c r="M139" s="315">
        <f t="shared" si="5"/>
        <v>0</v>
      </c>
      <c r="N139" s="1132">
        <v>4</v>
      </c>
    </row>
    <row r="140" spans="1:14">
      <c r="A140" s="1131">
        <v>5</v>
      </c>
      <c r="B140" s="1129"/>
      <c r="C140" s="463"/>
      <c r="D140" s="301"/>
      <c r="E140" s="301"/>
      <c r="F140" s="280"/>
      <c r="G140" s="479"/>
      <c r="H140" s="301"/>
      <c r="I140" s="481"/>
      <c r="J140" s="301"/>
      <c r="K140" s="481"/>
      <c r="L140" s="301"/>
      <c r="M140" s="315">
        <f t="shared" si="5"/>
        <v>0</v>
      </c>
      <c r="N140" s="1132">
        <v>5</v>
      </c>
    </row>
    <row r="141" spans="1:14">
      <c r="A141" s="1131">
        <v>6</v>
      </c>
      <c r="B141" s="1129"/>
      <c r="C141" s="463"/>
      <c r="D141" s="301"/>
      <c r="E141" s="301"/>
      <c r="F141" s="280"/>
      <c r="G141" s="479"/>
      <c r="H141" s="301"/>
      <c r="I141" s="481"/>
      <c r="J141" s="301"/>
      <c r="K141" s="481"/>
      <c r="L141" s="301"/>
      <c r="M141" s="315">
        <f t="shared" si="5"/>
        <v>0</v>
      </c>
      <c r="N141" s="1132">
        <v>6</v>
      </c>
    </row>
    <row r="142" spans="1:14">
      <c r="A142" s="1131">
        <v>7</v>
      </c>
      <c r="B142" s="1129"/>
      <c r="C142" s="463"/>
      <c r="D142" s="301"/>
      <c r="E142" s="301"/>
      <c r="F142" s="280"/>
      <c r="G142" s="479"/>
      <c r="H142" s="301"/>
      <c r="I142" s="481"/>
      <c r="J142" s="301"/>
      <c r="K142" s="481"/>
      <c r="L142" s="301"/>
      <c r="M142" s="315">
        <f t="shared" si="5"/>
        <v>0</v>
      </c>
      <c r="N142" s="1132">
        <v>7</v>
      </c>
    </row>
    <row r="143" spans="1:14">
      <c r="A143" s="1131">
        <v>8</v>
      </c>
      <c r="B143" s="1129"/>
      <c r="C143" s="463"/>
      <c r="D143" s="301"/>
      <c r="E143" s="301"/>
      <c r="F143" s="280"/>
      <c r="G143" s="479"/>
      <c r="H143" s="301"/>
      <c r="I143" s="481"/>
      <c r="J143" s="301"/>
      <c r="K143" s="481"/>
      <c r="L143" s="301"/>
      <c r="M143" s="315">
        <f t="shared" si="5"/>
        <v>0</v>
      </c>
      <c r="N143" s="1132">
        <v>8</v>
      </c>
    </row>
    <row r="144" spans="1:14">
      <c r="A144" s="1131">
        <v>9</v>
      </c>
      <c r="B144" s="1129"/>
      <c r="C144" s="463"/>
      <c r="D144" s="263"/>
      <c r="E144" s="263"/>
      <c r="F144" s="262"/>
      <c r="G144" s="351"/>
      <c r="H144" s="263"/>
      <c r="I144" s="260"/>
      <c r="J144" s="263"/>
      <c r="K144" s="260"/>
      <c r="L144" s="263"/>
      <c r="M144" s="315">
        <f t="shared" si="5"/>
        <v>0</v>
      </c>
      <c r="N144" s="1132">
        <v>9</v>
      </c>
    </row>
    <row r="145" spans="1:14">
      <c r="A145" s="1131">
        <v>10</v>
      </c>
      <c r="B145" s="1129"/>
      <c r="C145" s="463"/>
      <c r="D145" s="301"/>
      <c r="E145" s="301"/>
      <c r="F145" s="280"/>
      <c r="G145" s="479"/>
      <c r="H145" s="301"/>
      <c r="I145" s="481"/>
      <c r="J145" s="301"/>
      <c r="K145" s="481"/>
      <c r="L145" s="301"/>
      <c r="M145" s="315">
        <f t="shared" si="5"/>
        <v>0</v>
      </c>
      <c r="N145" s="1132">
        <v>10</v>
      </c>
    </row>
    <row r="146" spans="1:14">
      <c r="A146" s="1131">
        <v>11</v>
      </c>
      <c r="B146" s="1129"/>
      <c r="C146" s="463"/>
      <c r="D146" s="301"/>
      <c r="E146" s="301"/>
      <c r="F146" s="280"/>
      <c r="G146" s="479"/>
      <c r="H146" s="301"/>
      <c r="I146" s="481"/>
      <c r="J146" s="301"/>
      <c r="K146" s="481"/>
      <c r="L146" s="301"/>
      <c r="M146" s="315">
        <f t="shared" si="5"/>
        <v>0</v>
      </c>
      <c r="N146" s="1132">
        <v>11</v>
      </c>
    </row>
    <row r="147" spans="1:14">
      <c r="A147" s="1131">
        <v>12</v>
      </c>
      <c r="B147" s="1129"/>
      <c r="C147" s="463"/>
      <c r="D147" s="301"/>
      <c r="E147" s="301"/>
      <c r="F147" s="280"/>
      <c r="G147" s="479"/>
      <c r="H147" s="301"/>
      <c r="I147" s="481"/>
      <c r="J147" s="301"/>
      <c r="K147" s="481"/>
      <c r="L147" s="301"/>
      <c r="M147" s="315">
        <f t="shared" si="5"/>
        <v>0</v>
      </c>
      <c r="N147" s="1132">
        <v>12</v>
      </c>
    </row>
    <row r="148" spans="1:14">
      <c r="A148" s="1131">
        <v>13</v>
      </c>
      <c r="B148" s="1129"/>
      <c r="C148" s="463"/>
      <c r="D148" s="301"/>
      <c r="E148" s="301"/>
      <c r="F148" s="280"/>
      <c r="G148" s="479"/>
      <c r="H148" s="301"/>
      <c r="I148" s="481"/>
      <c r="J148" s="301"/>
      <c r="K148" s="481"/>
      <c r="L148" s="301"/>
      <c r="M148" s="315">
        <f t="shared" si="5"/>
        <v>0</v>
      </c>
      <c r="N148" s="1132">
        <v>13</v>
      </c>
    </row>
    <row r="149" spans="1:14">
      <c r="A149" s="1131">
        <v>14</v>
      </c>
      <c r="B149" s="1129"/>
      <c r="C149" s="463"/>
      <c r="D149" s="301"/>
      <c r="E149" s="301"/>
      <c r="F149" s="280"/>
      <c r="G149" s="479"/>
      <c r="H149" s="301"/>
      <c r="I149" s="481"/>
      <c r="J149" s="301"/>
      <c r="K149" s="481"/>
      <c r="L149" s="301"/>
      <c r="M149" s="315">
        <f t="shared" si="5"/>
        <v>0</v>
      </c>
      <c r="N149" s="1132">
        <v>14</v>
      </c>
    </row>
    <row r="150" spans="1:14">
      <c r="A150" s="1131">
        <v>15</v>
      </c>
      <c r="B150" s="1129"/>
      <c r="C150" s="463"/>
      <c r="D150" s="263"/>
      <c r="E150" s="263"/>
      <c r="F150" s="262"/>
      <c r="G150" s="351"/>
      <c r="H150" s="263"/>
      <c r="I150" s="260"/>
      <c r="J150" s="263"/>
      <c r="K150" s="260"/>
      <c r="L150" s="263"/>
      <c r="M150" s="315">
        <f t="shared" si="5"/>
        <v>0</v>
      </c>
      <c r="N150" s="1132">
        <v>15</v>
      </c>
    </row>
    <row r="151" spans="1:14">
      <c r="A151" s="1131">
        <v>16</v>
      </c>
      <c r="B151" s="1129"/>
      <c r="C151" s="463"/>
      <c r="D151" s="301"/>
      <c r="E151" s="301"/>
      <c r="F151" s="280"/>
      <c r="G151" s="479"/>
      <c r="H151" s="301"/>
      <c r="I151" s="481"/>
      <c r="J151" s="301"/>
      <c r="K151" s="481"/>
      <c r="L151" s="301"/>
      <c r="M151" s="315">
        <f t="shared" si="5"/>
        <v>0</v>
      </c>
      <c r="N151" s="1132">
        <v>16</v>
      </c>
    </row>
    <row r="152" spans="1:14">
      <c r="A152" s="1131">
        <v>17</v>
      </c>
      <c r="B152" s="1129"/>
      <c r="C152" s="463"/>
      <c r="D152" s="301"/>
      <c r="E152" s="301"/>
      <c r="F152" s="280"/>
      <c r="G152" s="479"/>
      <c r="H152" s="301"/>
      <c r="I152" s="481"/>
      <c r="J152" s="301"/>
      <c r="K152" s="481"/>
      <c r="L152" s="301"/>
      <c r="M152" s="315">
        <f t="shared" si="5"/>
        <v>0</v>
      </c>
      <c r="N152" s="1132">
        <v>17</v>
      </c>
    </row>
    <row r="153" spans="1:14">
      <c r="A153" s="1131">
        <v>18</v>
      </c>
      <c r="B153" s="1129"/>
      <c r="C153" s="463"/>
      <c r="D153" s="263"/>
      <c r="E153" s="263"/>
      <c r="F153" s="262"/>
      <c r="G153" s="351"/>
      <c r="H153" s="263"/>
      <c r="I153" s="260"/>
      <c r="J153" s="263"/>
      <c r="K153" s="260"/>
      <c r="L153" s="263"/>
      <c r="M153" s="315">
        <f t="shared" si="5"/>
        <v>0</v>
      </c>
      <c r="N153" s="1132">
        <v>18</v>
      </c>
    </row>
    <row r="154" spans="1:14">
      <c r="A154" s="1131">
        <v>19</v>
      </c>
      <c r="B154" s="1129"/>
      <c r="C154" s="463"/>
      <c r="D154" s="301"/>
      <c r="E154" s="301"/>
      <c r="F154" s="280"/>
      <c r="G154" s="479"/>
      <c r="H154" s="301"/>
      <c r="I154" s="481"/>
      <c r="J154" s="301"/>
      <c r="K154" s="481"/>
      <c r="L154" s="301"/>
      <c r="M154" s="315">
        <f t="shared" si="5"/>
        <v>0</v>
      </c>
      <c r="N154" s="1132">
        <v>19</v>
      </c>
    </row>
    <row r="155" spans="1:14">
      <c r="A155" s="1113">
        <v>20</v>
      </c>
      <c r="B155" s="1129"/>
      <c r="C155" s="463"/>
      <c r="D155" s="301"/>
      <c r="E155" s="301"/>
      <c r="F155" s="280"/>
      <c r="G155" s="479"/>
      <c r="H155" s="301"/>
      <c r="I155" s="481"/>
      <c r="J155" s="301"/>
      <c r="K155" s="481"/>
      <c r="L155" s="301"/>
      <c r="M155" s="315">
        <f t="shared" si="5"/>
        <v>0</v>
      </c>
      <c r="N155" s="1132">
        <v>20</v>
      </c>
    </row>
    <row r="156" spans="1:14">
      <c r="A156" s="1131">
        <v>21</v>
      </c>
      <c r="B156" s="1129"/>
      <c r="C156" s="463"/>
      <c r="D156" s="301"/>
      <c r="E156" s="301"/>
      <c r="F156" s="280"/>
      <c r="G156" s="479"/>
      <c r="H156" s="301"/>
      <c r="I156" s="481"/>
      <c r="J156" s="301"/>
      <c r="K156" s="481"/>
      <c r="L156" s="301"/>
      <c r="M156" s="315">
        <f t="shared" si="5"/>
        <v>0</v>
      </c>
      <c r="N156" s="1132">
        <v>21</v>
      </c>
    </row>
    <row r="157" spans="1:14">
      <c r="A157" s="1131">
        <v>22</v>
      </c>
      <c r="B157" s="1129"/>
      <c r="C157" s="463"/>
      <c r="D157" s="301"/>
      <c r="E157" s="301"/>
      <c r="F157" s="280"/>
      <c r="G157" s="479"/>
      <c r="H157" s="301"/>
      <c r="I157" s="481"/>
      <c r="J157" s="301"/>
      <c r="K157" s="481"/>
      <c r="L157" s="301"/>
      <c r="M157" s="315">
        <f t="shared" si="5"/>
        <v>0</v>
      </c>
      <c r="N157" s="1132">
        <v>22</v>
      </c>
    </row>
    <row r="158" spans="1:14">
      <c r="A158" s="1131">
        <v>23</v>
      </c>
      <c r="B158" s="1129"/>
      <c r="C158" s="463"/>
      <c r="D158" s="301"/>
      <c r="E158" s="301"/>
      <c r="F158" s="280"/>
      <c r="G158" s="479"/>
      <c r="H158" s="301"/>
      <c r="I158" s="481"/>
      <c r="J158" s="301"/>
      <c r="K158" s="481"/>
      <c r="L158" s="301"/>
      <c r="M158" s="315">
        <f t="shared" si="5"/>
        <v>0</v>
      </c>
      <c r="N158" s="1132">
        <v>23</v>
      </c>
    </row>
    <row r="159" spans="1:14">
      <c r="A159" s="1131">
        <v>24</v>
      </c>
      <c r="B159" s="1129"/>
      <c r="C159" s="463"/>
      <c r="D159" s="301"/>
      <c r="E159" s="301"/>
      <c r="F159" s="280"/>
      <c r="G159" s="479"/>
      <c r="H159" s="301"/>
      <c r="I159" s="481"/>
      <c r="J159" s="301"/>
      <c r="K159" s="481"/>
      <c r="L159" s="301"/>
      <c r="M159" s="315">
        <f t="shared" si="5"/>
        <v>0</v>
      </c>
      <c r="N159" s="1132">
        <v>24</v>
      </c>
    </row>
    <row r="160" spans="1:14">
      <c r="A160" s="1131">
        <v>25</v>
      </c>
      <c r="B160" s="1129"/>
      <c r="C160" s="463"/>
      <c r="D160" s="301"/>
      <c r="E160" s="301"/>
      <c r="F160" s="280"/>
      <c r="G160" s="479"/>
      <c r="H160" s="301"/>
      <c r="I160" s="481"/>
      <c r="J160" s="301"/>
      <c r="K160" s="481"/>
      <c r="L160" s="301"/>
      <c r="M160" s="315">
        <f t="shared" si="5"/>
        <v>0</v>
      </c>
      <c r="N160" s="1132">
        <v>25</v>
      </c>
    </row>
    <row r="161" spans="1:14">
      <c r="A161" s="1131">
        <v>26</v>
      </c>
      <c r="B161" s="1129"/>
      <c r="C161" s="463"/>
      <c r="D161" s="301"/>
      <c r="E161" s="301"/>
      <c r="F161" s="280"/>
      <c r="G161" s="479"/>
      <c r="H161" s="301"/>
      <c r="I161" s="481"/>
      <c r="J161" s="301"/>
      <c r="K161" s="481"/>
      <c r="L161" s="301"/>
      <c r="M161" s="315">
        <f t="shared" si="5"/>
        <v>0</v>
      </c>
      <c r="N161" s="1132">
        <v>26</v>
      </c>
    </row>
    <row r="162" spans="1:14">
      <c r="A162" s="1131">
        <v>27</v>
      </c>
      <c r="B162" s="1129"/>
      <c r="C162" s="463"/>
      <c r="D162" s="301"/>
      <c r="E162" s="301"/>
      <c r="F162" s="280"/>
      <c r="G162" s="479"/>
      <c r="H162" s="301"/>
      <c r="I162" s="481"/>
      <c r="J162" s="301"/>
      <c r="K162" s="481"/>
      <c r="L162" s="301"/>
      <c r="M162" s="315">
        <f t="shared" si="5"/>
        <v>0</v>
      </c>
      <c r="N162" s="1132">
        <v>27</v>
      </c>
    </row>
    <row r="163" spans="1:14">
      <c r="A163" s="1131">
        <v>28</v>
      </c>
      <c r="B163" s="1129"/>
      <c r="C163" s="463"/>
      <c r="D163" s="301"/>
      <c r="E163" s="301"/>
      <c r="F163" s="280"/>
      <c r="G163" s="479"/>
      <c r="H163" s="301"/>
      <c r="I163" s="481"/>
      <c r="J163" s="301"/>
      <c r="K163" s="481"/>
      <c r="L163" s="301"/>
      <c r="M163" s="315">
        <f t="shared" si="5"/>
        <v>0</v>
      </c>
      <c r="N163" s="1132">
        <v>28</v>
      </c>
    </row>
    <row r="164" spans="1:14">
      <c r="A164" s="1131">
        <v>29</v>
      </c>
      <c r="B164" s="1129"/>
      <c r="C164" s="463"/>
      <c r="D164" s="301"/>
      <c r="E164" s="301"/>
      <c r="F164" s="280"/>
      <c r="G164" s="479"/>
      <c r="H164" s="301"/>
      <c r="I164" s="481"/>
      <c r="J164" s="301"/>
      <c r="K164" s="481"/>
      <c r="L164" s="301"/>
      <c r="M164" s="315">
        <f t="shared" si="5"/>
        <v>0</v>
      </c>
      <c r="N164" s="1132">
        <v>29</v>
      </c>
    </row>
    <row r="165" spans="1:14">
      <c r="A165" s="1131">
        <v>30</v>
      </c>
      <c r="B165" s="1129"/>
      <c r="C165" s="463"/>
      <c r="D165" s="301"/>
      <c r="E165" s="301"/>
      <c r="F165" s="280"/>
      <c r="G165" s="479"/>
      <c r="H165" s="301"/>
      <c r="I165" s="481"/>
      <c r="J165" s="301"/>
      <c r="K165" s="481"/>
      <c r="L165" s="301"/>
      <c r="M165" s="315">
        <f t="shared" si="5"/>
        <v>0</v>
      </c>
      <c r="N165" s="1132">
        <v>30</v>
      </c>
    </row>
    <row r="166" spans="1:14">
      <c r="A166" s="1131">
        <v>31</v>
      </c>
      <c r="B166" s="1129"/>
      <c r="C166" s="463"/>
      <c r="D166" s="301"/>
      <c r="E166" s="301"/>
      <c r="F166" s="280"/>
      <c r="G166" s="479"/>
      <c r="H166" s="301"/>
      <c r="I166" s="481"/>
      <c r="J166" s="301"/>
      <c r="K166" s="481"/>
      <c r="L166" s="301"/>
      <c r="M166" s="315">
        <f t="shared" si="5"/>
        <v>0</v>
      </c>
      <c r="N166" s="1132">
        <v>31</v>
      </c>
    </row>
    <row r="167" spans="1:14">
      <c r="A167" s="1131">
        <v>32</v>
      </c>
      <c r="B167" s="1129"/>
      <c r="C167" s="463"/>
      <c r="D167" s="263"/>
      <c r="E167" s="263"/>
      <c r="F167" s="262"/>
      <c r="G167" s="351"/>
      <c r="H167" s="263"/>
      <c r="I167" s="260"/>
      <c r="J167" s="263"/>
      <c r="K167" s="260"/>
      <c r="L167" s="263"/>
      <c r="M167" s="315">
        <f t="shared" si="5"/>
        <v>0</v>
      </c>
      <c r="N167" s="1132">
        <v>32</v>
      </c>
    </row>
    <row r="168" spans="1:14">
      <c r="A168" s="1131">
        <v>33</v>
      </c>
      <c r="B168" s="1129"/>
      <c r="C168" s="463"/>
      <c r="D168" s="301"/>
      <c r="E168" s="301"/>
      <c r="F168" s="280"/>
      <c r="G168" s="479"/>
      <c r="H168" s="301"/>
      <c r="I168" s="481"/>
      <c r="J168" s="301"/>
      <c r="K168" s="481"/>
      <c r="L168" s="301"/>
      <c r="M168" s="315">
        <f t="shared" si="5"/>
        <v>0</v>
      </c>
      <c r="N168" s="1132">
        <v>33</v>
      </c>
    </row>
    <row r="169" spans="1:14">
      <c r="A169" s="1131">
        <v>34</v>
      </c>
      <c r="B169" s="1129"/>
      <c r="C169" s="463"/>
      <c r="D169" s="301"/>
      <c r="E169" s="301"/>
      <c r="F169" s="280"/>
      <c r="G169" s="479"/>
      <c r="H169" s="301"/>
      <c r="I169" s="481"/>
      <c r="J169" s="301"/>
      <c r="K169" s="481"/>
      <c r="L169" s="301"/>
      <c r="M169" s="315">
        <f t="shared" si="5"/>
        <v>0</v>
      </c>
      <c r="N169" s="1132">
        <v>34</v>
      </c>
    </row>
    <row r="170" spans="1:14">
      <c r="A170" s="1131">
        <v>35</v>
      </c>
      <c r="B170" s="1129"/>
      <c r="C170" s="463"/>
      <c r="D170" s="301"/>
      <c r="E170" s="301"/>
      <c r="F170" s="280"/>
      <c r="G170" s="479"/>
      <c r="H170" s="301"/>
      <c r="I170" s="481"/>
      <c r="J170" s="301"/>
      <c r="K170" s="481"/>
      <c r="L170" s="301"/>
      <c r="M170" s="315">
        <f t="shared" si="5"/>
        <v>0</v>
      </c>
      <c r="N170" s="1132">
        <v>35</v>
      </c>
    </row>
    <row r="171" spans="1:14">
      <c r="A171" s="1131">
        <v>36</v>
      </c>
      <c r="B171" s="1129"/>
      <c r="C171" s="463"/>
      <c r="D171" s="301"/>
      <c r="E171" s="301"/>
      <c r="F171" s="280"/>
      <c r="G171" s="479"/>
      <c r="H171" s="301"/>
      <c r="I171" s="481"/>
      <c r="J171" s="301"/>
      <c r="K171" s="481"/>
      <c r="L171" s="301"/>
      <c r="M171" s="315">
        <f t="shared" si="5"/>
        <v>0</v>
      </c>
      <c r="N171" s="1132">
        <v>36</v>
      </c>
    </row>
    <row r="172" spans="1:14">
      <c r="A172" s="1131">
        <v>37</v>
      </c>
      <c r="B172" s="1129"/>
      <c r="C172" s="463"/>
      <c r="D172" s="301"/>
      <c r="E172" s="301"/>
      <c r="F172" s="280"/>
      <c r="G172" s="479"/>
      <c r="H172" s="301"/>
      <c r="I172" s="481"/>
      <c r="J172" s="301"/>
      <c r="K172" s="481"/>
      <c r="L172" s="301"/>
      <c r="M172" s="315">
        <f t="shared" si="5"/>
        <v>0</v>
      </c>
      <c r="N172" s="1132">
        <v>37</v>
      </c>
    </row>
    <row r="173" spans="1:14">
      <c r="A173" s="1131">
        <v>38</v>
      </c>
      <c r="B173" s="1129"/>
      <c r="C173" s="463"/>
      <c r="D173" s="301"/>
      <c r="E173" s="301"/>
      <c r="F173" s="280"/>
      <c r="G173" s="479"/>
      <c r="H173" s="301"/>
      <c r="I173" s="481"/>
      <c r="J173" s="301"/>
      <c r="K173" s="481"/>
      <c r="L173" s="301"/>
      <c r="M173" s="315">
        <f t="shared" si="5"/>
        <v>0</v>
      </c>
      <c r="N173" s="1132">
        <v>38</v>
      </c>
    </row>
    <row r="174" spans="1:14">
      <c r="A174" s="1131">
        <v>39</v>
      </c>
      <c r="B174" s="1129"/>
      <c r="C174" s="463"/>
      <c r="D174" s="263"/>
      <c r="E174" s="263"/>
      <c r="F174" s="262"/>
      <c r="G174" s="351"/>
      <c r="H174" s="263"/>
      <c r="I174" s="260"/>
      <c r="J174" s="263"/>
      <c r="K174" s="260"/>
      <c r="L174" s="263"/>
      <c r="M174" s="315">
        <f t="shared" si="5"/>
        <v>0</v>
      </c>
      <c r="N174" s="1132">
        <v>39</v>
      </c>
    </row>
    <row r="175" spans="1:14">
      <c r="A175" s="1113">
        <v>40</v>
      </c>
      <c r="B175" s="1129"/>
      <c r="C175" s="463"/>
      <c r="D175" s="301"/>
      <c r="E175" s="301"/>
      <c r="F175" s="280"/>
      <c r="G175" s="479"/>
      <c r="H175" s="301"/>
      <c r="I175" s="481"/>
      <c r="J175" s="301"/>
      <c r="K175" s="481"/>
      <c r="L175" s="301"/>
      <c r="M175" s="315">
        <f t="shared" si="5"/>
        <v>0</v>
      </c>
      <c r="N175" s="1124">
        <v>40</v>
      </c>
    </row>
    <row r="176" spans="1:14">
      <c r="A176" s="1131">
        <v>41</v>
      </c>
      <c r="B176" s="1129"/>
      <c r="C176" s="463"/>
      <c r="D176" s="301"/>
      <c r="E176" s="301"/>
      <c r="F176" s="280"/>
      <c r="G176" s="479"/>
      <c r="H176" s="301"/>
      <c r="I176" s="481"/>
      <c r="J176" s="301"/>
      <c r="K176" s="481"/>
      <c r="L176" s="301"/>
      <c r="M176" s="315">
        <f t="shared" si="5"/>
        <v>0</v>
      </c>
      <c r="N176" s="1132">
        <v>41</v>
      </c>
    </row>
    <row r="177" spans="1:14">
      <c r="A177" s="1131">
        <v>42</v>
      </c>
      <c r="B177" s="1129"/>
      <c r="C177" s="463"/>
      <c r="D177" s="301"/>
      <c r="E177" s="301"/>
      <c r="F177" s="280"/>
      <c r="G177" s="479"/>
      <c r="H177" s="301"/>
      <c r="I177" s="481"/>
      <c r="J177" s="301"/>
      <c r="K177" s="481"/>
      <c r="L177" s="301"/>
      <c r="M177" s="315">
        <f t="shared" si="5"/>
        <v>0</v>
      </c>
      <c r="N177" s="1132">
        <v>42</v>
      </c>
    </row>
    <row r="178" spans="1:14">
      <c r="A178" s="1131">
        <v>43</v>
      </c>
      <c r="B178" s="1129"/>
      <c r="C178" s="463"/>
      <c r="D178" s="301"/>
      <c r="E178" s="301"/>
      <c r="F178" s="280"/>
      <c r="G178" s="479"/>
      <c r="H178" s="301"/>
      <c r="I178" s="481"/>
      <c r="J178" s="301"/>
      <c r="K178" s="481"/>
      <c r="L178" s="301"/>
      <c r="M178" s="315">
        <f t="shared" si="5"/>
        <v>0</v>
      </c>
      <c r="N178" s="1132">
        <v>43</v>
      </c>
    </row>
    <row r="179" spans="1:14">
      <c r="A179" s="1131">
        <v>44</v>
      </c>
      <c r="B179" s="1129"/>
      <c r="C179" s="463"/>
      <c r="D179" s="301"/>
      <c r="E179" s="301"/>
      <c r="F179" s="280"/>
      <c r="G179" s="479"/>
      <c r="H179" s="301"/>
      <c r="I179" s="481"/>
      <c r="J179" s="301"/>
      <c r="K179" s="481"/>
      <c r="L179" s="301"/>
      <c r="M179" s="315">
        <f t="shared" si="5"/>
        <v>0</v>
      </c>
      <c r="N179" s="1132">
        <v>44</v>
      </c>
    </row>
    <row r="180" spans="1:14">
      <c r="A180" s="1131">
        <v>45</v>
      </c>
      <c r="B180" s="1129"/>
      <c r="C180" s="463"/>
      <c r="D180" s="301"/>
      <c r="E180" s="301"/>
      <c r="F180" s="280"/>
      <c r="G180" s="479"/>
      <c r="H180" s="301"/>
      <c r="I180" s="481"/>
      <c r="J180" s="301"/>
      <c r="K180" s="481"/>
      <c r="L180" s="301"/>
      <c r="M180" s="315">
        <f t="shared" si="5"/>
        <v>0</v>
      </c>
      <c r="N180" s="1132">
        <v>45</v>
      </c>
    </row>
    <row r="181" spans="1:14">
      <c r="A181" s="1131">
        <v>46</v>
      </c>
      <c r="B181" s="1129"/>
      <c r="C181" s="463"/>
      <c r="D181" s="301"/>
      <c r="E181" s="301"/>
      <c r="F181" s="280"/>
      <c r="G181" s="479"/>
      <c r="H181" s="301"/>
      <c r="I181" s="481"/>
      <c r="J181" s="301"/>
      <c r="K181" s="481"/>
      <c r="L181" s="301"/>
      <c r="M181" s="315">
        <f t="shared" si="5"/>
        <v>0</v>
      </c>
      <c r="N181" s="1132">
        <v>46</v>
      </c>
    </row>
    <row r="182" spans="1:14">
      <c r="A182" s="1131">
        <v>47</v>
      </c>
      <c r="B182" s="1129"/>
      <c r="C182" s="463"/>
      <c r="D182" s="263"/>
      <c r="E182" s="263"/>
      <c r="F182" s="262"/>
      <c r="G182" s="351"/>
      <c r="H182" s="263"/>
      <c r="I182" s="260"/>
      <c r="J182" s="263"/>
      <c r="K182" s="260"/>
      <c r="L182" s="263"/>
      <c r="M182" s="315">
        <f t="shared" si="5"/>
        <v>0</v>
      </c>
      <c r="N182" s="1132">
        <v>47</v>
      </c>
    </row>
    <row r="183" spans="1:14">
      <c r="A183" s="1131">
        <v>48</v>
      </c>
      <c r="B183" s="1129"/>
      <c r="C183" s="463"/>
      <c r="D183" s="301"/>
      <c r="E183" s="301"/>
      <c r="F183" s="280"/>
      <c r="G183" s="479"/>
      <c r="H183" s="301"/>
      <c r="I183" s="481"/>
      <c r="J183" s="301"/>
      <c r="K183" s="481"/>
      <c r="L183" s="301"/>
      <c r="M183" s="315">
        <f t="shared" si="5"/>
        <v>0</v>
      </c>
      <c r="N183" s="1132">
        <v>48</v>
      </c>
    </row>
    <row r="184" spans="1:14">
      <c r="A184" s="1131">
        <v>49</v>
      </c>
      <c r="B184" s="1129"/>
      <c r="C184" s="463"/>
      <c r="D184" s="301"/>
      <c r="E184" s="301"/>
      <c r="F184" s="280"/>
      <c r="G184" s="479"/>
      <c r="H184" s="301"/>
      <c r="I184" s="481"/>
      <c r="J184" s="301"/>
      <c r="K184" s="481"/>
      <c r="L184" s="301"/>
      <c r="M184" s="315">
        <f t="shared" si="5"/>
        <v>0</v>
      </c>
      <c r="N184" s="1132">
        <v>49</v>
      </c>
    </row>
    <row r="185" spans="1:14">
      <c r="A185" s="1131">
        <v>50</v>
      </c>
      <c r="B185" s="1129"/>
      <c r="C185" s="463"/>
      <c r="D185" s="301"/>
      <c r="E185" s="301"/>
      <c r="F185" s="280"/>
      <c r="G185" s="479"/>
      <c r="H185" s="301"/>
      <c r="I185" s="481"/>
      <c r="J185" s="301"/>
      <c r="K185" s="481"/>
      <c r="L185" s="301"/>
      <c r="M185" s="315">
        <f t="shared" si="5"/>
        <v>0</v>
      </c>
      <c r="N185" s="1132">
        <v>50</v>
      </c>
    </row>
    <row r="186" spans="1:14">
      <c r="A186" s="1131">
        <v>51</v>
      </c>
      <c r="B186" s="1129"/>
      <c r="C186" s="463"/>
      <c r="D186" s="263"/>
      <c r="E186" s="263"/>
      <c r="F186" s="262"/>
      <c r="G186" s="351"/>
      <c r="H186" s="263"/>
      <c r="I186" s="260"/>
      <c r="J186" s="263"/>
      <c r="K186" s="260"/>
      <c r="L186" s="263"/>
      <c r="M186" s="315">
        <f t="shared" si="5"/>
        <v>0</v>
      </c>
      <c r="N186" s="1132">
        <v>51</v>
      </c>
    </row>
    <row r="187" spans="1:14" ht="15.75" thickBot="1">
      <c r="A187" s="1231">
        <v>52</v>
      </c>
      <c r="B187" s="483"/>
      <c r="C187" s="840"/>
      <c r="D187" s="484"/>
      <c r="E187" s="484"/>
      <c r="F187" s="485"/>
      <c r="G187" s="486"/>
      <c r="H187" s="484"/>
      <c r="I187" s="250"/>
      <c r="J187" s="484"/>
      <c r="K187" s="250"/>
      <c r="L187" s="484"/>
      <c r="M187" s="487">
        <f>SUM(M180:M186)</f>
        <v>0</v>
      </c>
      <c r="N187" s="1232">
        <v>52</v>
      </c>
    </row>
    <row r="189" spans="1:14">
      <c r="A189" s="7" t="s">
        <v>1590</v>
      </c>
      <c r="B189" s="7"/>
      <c r="C189" s="7"/>
      <c r="D189" s="7"/>
      <c r="E189" s="7"/>
      <c r="F189" s="7"/>
      <c r="G189" s="7" t="s">
        <v>1591</v>
      </c>
      <c r="H189" s="7"/>
      <c r="I189" s="7"/>
      <c r="J189" s="7"/>
      <c r="K189" s="7"/>
      <c r="L189" s="7"/>
      <c r="M189" s="7"/>
      <c r="N189" s="7"/>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127"/>
  <sheetViews>
    <sheetView defaultGridColor="0" view="pageBreakPreview" topLeftCell="B1" colorId="22" zoomScale="80" zoomScaleNormal="100" zoomScaleSheetLayoutView="80" workbookViewId="0">
      <selection activeCell="H79" sqref="H79"/>
    </sheetView>
  </sheetViews>
  <sheetFormatPr defaultColWidth="9.6640625" defaultRowHeight="15"/>
  <cols>
    <col min="1" max="1" width="4.6640625" style="1546" customWidth="1"/>
    <col min="2" max="2" width="43.5546875" style="1546" customWidth="1"/>
    <col min="3" max="3" width="19.88671875" style="1546" bestFit="1" customWidth="1"/>
    <col min="4" max="4" width="10.6640625" style="1546" customWidth="1"/>
    <col min="5" max="5" width="14.6640625" style="1546" customWidth="1"/>
    <col min="6" max="6" width="17.6640625" style="1546" customWidth="1"/>
    <col min="7" max="7" width="18.33203125" style="1546" customWidth="1"/>
    <col min="8" max="16384" width="9.6640625" style="1546"/>
  </cols>
  <sheetData>
    <row r="1" spans="1:10">
      <c r="A1" s="2036" t="s">
        <v>1759</v>
      </c>
      <c r="B1" s="2037"/>
      <c r="C1" s="2037"/>
      <c r="D1" s="2083" t="s">
        <v>1306</v>
      </c>
      <c r="E1" s="2037"/>
      <c r="F1" s="2083" t="s">
        <v>1761</v>
      </c>
      <c r="G1" s="2131" t="s">
        <v>1762</v>
      </c>
    </row>
    <row r="2" spans="1:10">
      <c r="A2" s="1547" t="str">
        <f>'Data Sheet'!$C$25</f>
        <v xml:space="preserve">Niagara Mohawk Power Corporation </v>
      </c>
      <c r="D2" s="2062" t="s">
        <v>5279</v>
      </c>
      <c r="F2" s="2062" t="s">
        <v>1763</v>
      </c>
      <c r="G2" s="2097"/>
    </row>
    <row r="3" spans="1:10" ht="15" customHeight="1">
      <c r="A3" s="2051"/>
      <c r="D3" s="2062" t="s">
        <v>1592</v>
      </c>
      <c r="F3" s="3066" t="str">
        <f>'Data Sheet'!$C$40</f>
        <v>May 9, 2016</v>
      </c>
      <c r="G3" s="1609" t="str">
        <f>'Data Sheet'!$C$38</f>
        <v>December 31, 2015</v>
      </c>
    </row>
    <row r="4" spans="1:10" ht="15" customHeight="1">
      <c r="A4" s="2210" t="s">
        <v>1593</v>
      </c>
      <c r="B4" s="2211"/>
      <c r="C4" s="2211"/>
      <c r="D4" s="2211"/>
      <c r="E4" s="2211"/>
      <c r="F4" s="2211"/>
      <c r="G4" s="2212"/>
    </row>
    <row r="5" spans="1:10">
      <c r="A5" s="2089"/>
      <c r="B5" s="2055"/>
      <c r="C5" s="2055"/>
      <c r="D5" s="2055"/>
      <c r="E5" s="2055"/>
      <c r="F5" s="2055"/>
      <c r="G5" s="2090"/>
    </row>
    <row r="6" spans="1:10">
      <c r="A6" s="2051"/>
      <c r="B6" s="1546" t="s">
        <v>1801</v>
      </c>
      <c r="G6" s="2041"/>
    </row>
    <row r="7" spans="1:10">
      <c r="A7" s="2051"/>
      <c r="B7" s="1546" t="s">
        <v>534</v>
      </c>
      <c r="G7" s="2041"/>
    </row>
    <row r="8" spans="1:10">
      <c r="A8" s="2051"/>
      <c r="B8" s="1546" t="s">
        <v>1802</v>
      </c>
      <c r="G8" s="2041"/>
    </row>
    <row r="9" spans="1:10">
      <c r="A9" s="2643"/>
      <c r="B9" s="1955" t="s">
        <v>207</v>
      </c>
      <c r="C9" s="1955"/>
      <c r="D9" s="1955"/>
      <c r="E9" s="1955"/>
      <c r="F9" s="1955"/>
      <c r="G9" s="2646"/>
    </row>
    <row r="10" spans="1:10">
      <c r="A10" s="2643"/>
      <c r="B10" s="1955" t="s">
        <v>4560</v>
      </c>
      <c r="C10" s="1955"/>
      <c r="D10" s="1955"/>
      <c r="E10" s="1955"/>
      <c r="F10" s="1955"/>
      <c r="G10" s="2646" t="s">
        <v>1748</v>
      </c>
      <c r="H10" s="1546" t="s">
        <v>1748</v>
      </c>
      <c r="I10" s="1546" t="s">
        <v>1748</v>
      </c>
      <c r="J10" s="1546" t="s">
        <v>1748</v>
      </c>
    </row>
    <row r="11" spans="1:10">
      <c r="A11" s="2643"/>
      <c r="B11" s="2641" t="s">
        <v>4303</v>
      </c>
      <c r="C11" s="1955"/>
      <c r="D11" s="1955"/>
      <c r="E11" s="1955"/>
      <c r="F11" s="1955"/>
      <c r="G11" s="2646"/>
    </row>
    <row r="12" spans="1:10">
      <c r="A12" s="2643"/>
      <c r="B12" s="2641" t="s">
        <v>4347</v>
      </c>
      <c r="C12" s="1955"/>
      <c r="D12" s="1955"/>
      <c r="E12" s="1955"/>
      <c r="F12" s="1955"/>
      <c r="G12" s="2646"/>
    </row>
    <row r="13" spans="1:10">
      <c r="A13" s="2643"/>
      <c r="B13" s="2641" t="s">
        <v>4304</v>
      </c>
      <c r="C13" s="1955"/>
      <c r="D13" s="1955"/>
      <c r="E13" s="1955"/>
      <c r="F13" s="1955"/>
      <c r="G13" s="2646"/>
    </row>
    <row r="14" spans="1:10">
      <c r="A14" s="2643"/>
      <c r="B14" s="1955" t="s">
        <v>4348</v>
      </c>
      <c r="C14" s="1955"/>
      <c r="D14" s="1955"/>
      <c r="E14" s="1955"/>
      <c r="F14" s="1955"/>
      <c r="G14" s="2646"/>
    </row>
    <row r="15" spans="1:10">
      <c r="A15" s="2051"/>
      <c r="G15" s="2041"/>
    </row>
    <row r="16" spans="1:10">
      <c r="A16" s="2206"/>
      <c r="B16" s="2053"/>
      <c r="C16" s="2647" t="s">
        <v>3906</v>
      </c>
      <c r="D16" s="2091" t="s">
        <v>1419</v>
      </c>
      <c r="E16" s="2048"/>
      <c r="F16" s="2053"/>
      <c r="G16" s="2093"/>
    </row>
    <row r="17" spans="1:7">
      <c r="A17" s="2135"/>
      <c r="B17" s="2058" t="s">
        <v>1420</v>
      </c>
      <c r="C17" s="2648" t="s">
        <v>3907</v>
      </c>
      <c r="D17" s="2058" t="s">
        <v>173</v>
      </c>
      <c r="E17" s="2058" t="s">
        <v>1796</v>
      </c>
      <c r="F17" s="2058" t="s">
        <v>537</v>
      </c>
      <c r="G17" s="2061" t="s">
        <v>3123</v>
      </c>
    </row>
    <row r="18" spans="1:7">
      <c r="A18" s="2135" t="s">
        <v>570</v>
      </c>
      <c r="B18" s="2058" t="s">
        <v>1643</v>
      </c>
      <c r="C18" s="2648" t="s">
        <v>4349</v>
      </c>
      <c r="D18" s="2058" t="s">
        <v>2187</v>
      </c>
      <c r="E18" s="2062"/>
      <c r="F18" s="2062"/>
      <c r="G18" s="2061" t="s">
        <v>2473</v>
      </c>
    </row>
    <row r="19" spans="1:7">
      <c r="A19" s="2136" t="s">
        <v>1421</v>
      </c>
      <c r="B19" s="2138" t="s">
        <v>3483</v>
      </c>
      <c r="C19" s="2649" t="s">
        <v>2953</v>
      </c>
      <c r="D19" s="2138" t="s">
        <v>2954</v>
      </c>
      <c r="E19" s="2138" t="s">
        <v>2955</v>
      </c>
      <c r="F19" s="2138" t="s">
        <v>542</v>
      </c>
      <c r="G19" s="2065" t="s">
        <v>557</v>
      </c>
    </row>
    <row r="20" spans="1:7">
      <c r="A20" s="2135">
        <v>1</v>
      </c>
      <c r="B20" s="2062" t="s">
        <v>5221</v>
      </c>
      <c r="C20" s="3145">
        <v>28687027</v>
      </c>
      <c r="D20" s="3142">
        <v>190</v>
      </c>
      <c r="E20" s="2140">
        <v>8505332</v>
      </c>
      <c r="F20" s="2140">
        <v>21925714</v>
      </c>
      <c r="G20" s="2000">
        <v>42107409</v>
      </c>
    </row>
    <row r="21" spans="1:7">
      <c r="A21" s="2135">
        <v>2</v>
      </c>
      <c r="B21" s="2062" t="s">
        <v>5222</v>
      </c>
      <c r="C21" s="2936">
        <v>884556</v>
      </c>
      <c r="D21" s="3142" t="s">
        <v>6381</v>
      </c>
      <c r="E21" s="2031">
        <v>2626527</v>
      </c>
      <c r="F21" s="2031">
        <v>2145440</v>
      </c>
      <c r="G21" s="2001">
        <v>403469</v>
      </c>
    </row>
    <row r="22" spans="1:7">
      <c r="A22" s="2135">
        <v>3</v>
      </c>
      <c r="B22" s="2062" t="s">
        <v>5223</v>
      </c>
      <c r="C22" s="2650">
        <v>4</v>
      </c>
      <c r="D22" s="3142">
        <v>431</v>
      </c>
      <c r="E22" s="2031">
        <v>125</v>
      </c>
      <c r="F22" s="2031">
        <v>394</v>
      </c>
      <c r="G22" s="2001">
        <v>273</v>
      </c>
    </row>
    <row r="23" spans="1:7">
      <c r="A23" s="2135">
        <v>4</v>
      </c>
      <c r="B23" s="2062" t="s">
        <v>5224</v>
      </c>
      <c r="C23" s="2936">
        <v>6682298</v>
      </c>
      <c r="D23" s="3142" t="s">
        <v>6382</v>
      </c>
      <c r="E23" s="2031">
        <v>18500221</v>
      </c>
      <c r="F23" s="2031">
        <v>14170003</v>
      </c>
      <c r="G23" s="2001">
        <v>2352080</v>
      </c>
    </row>
    <row r="24" spans="1:7">
      <c r="A24" s="2135">
        <v>5</v>
      </c>
      <c r="B24" s="2062" t="s">
        <v>5225</v>
      </c>
      <c r="C24" s="2936">
        <v>1520</v>
      </c>
      <c r="D24" s="3142">
        <v>431</v>
      </c>
      <c r="E24" s="2031">
        <v>75160</v>
      </c>
      <c r="F24" s="2031">
        <v>73960</v>
      </c>
      <c r="G24" s="2001">
        <v>320</v>
      </c>
    </row>
    <row r="25" spans="1:7">
      <c r="A25" s="2135">
        <v>6</v>
      </c>
      <c r="B25" s="2062" t="s">
        <v>5226</v>
      </c>
      <c r="C25" s="2650"/>
      <c r="D25" s="3142" t="s">
        <v>6383</v>
      </c>
      <c r="E25" s="2031">
        <v>95823</v>
      </c>
      <c r="F25" s="2031">
        <v>14578547</v>
      </c>
      <c r="G25" s="2001">
        <v>14482724</v>
      </c>
    </row>
    <row r="26" spans="1:7">
      <c r="A26" s="2135">
        <v>7</v>
      </c>
      <c r="B26" s="2062" t="s">
        <v>5227</v>
      </c>
      <c r="C26" s="2936">
        <v>33547754</v>
      </c>
      <c r="D26" s="3142" t="s">
        <v>5273</v>
      </c>
      <c r="E26" s="2031">
        <v>27027263</v>
      </c>
      <c r="F26" s="2031">
        <v>853925</v>
      </c>
      <c r="G26" s="2001">
        <v>7374416</v>
      </c>
    </row>
    <row r="27" spans="1:7">
      <c r="A27" s="2135">
        <v>8</v>
      </c>
      <c r="B27" s="2062" t="s">
        <v>5228</v>
      </c>
      <c r="C27" s="2936">
        <v>99934</v>
      </c>
      <c r="D27" s="3142" t="s">
        <v>6383</v>
      </c>
      <c r="E27" s="2031">
        <v>109555</v>
      </c>
      <c r="F27" s="2031">
        <v>9621</v>
      </c>
      <c r="G27" s="2001"/>
    </row>
    <row r="28" spans="1:7">
      <c r="A28" s="2135">
        <v>9</v>
      </c>
      <c r="B28" s="2062" t="s">
        <v>5229</v>
      </c>
      <c r="C28" s="2650"/>
      <c r="D28" s="3142">
        <v>456</v>
      </c>
      <c r="E28" s="2031">
        <v>163979</v>
      </c>
      <c r="F28" s="2031">
        <v>3005259</v>
      </c>
      <c r="G28" s="2001">
        <v>2841280</v>
      </c>
    </row>
    <row r="29" spans="1:7">
      <c r="A29" s="2135">
        <v>10</v>
      </c>
      <c r="B29" s="2062" t="s">
        <v>5230</v>
      </c>
      <c r="C29" s="2650"/>
      <c r="D29" s="3143">
        <v>456</v>
      </c>
      <c r="E29" s="2031">
        <v>3369181</v>
      </c>
      <c r="F29" s="2031">
        <v>4616795</v>
      </c>
      <c r="G29" s="2001">
        <v>1247614</v>
      </c>
    </row>
    <row r="30" spans="1:7">
      <c r="A30" s="2135">
        <v>11</v>
      </c>
      <c r="B30" s="2062" t="s">
        <v>5231</v>
      </c>
      <c r="C30" s="2936">
        <v>7877675</v>
      </c>
      <c r="D30" s="3142">
        <v>908</v>
      </c>
      <c r="E30" s="2031">
        <v>10321700</v>
      </c>
      <c r="F30" s="2031">
        <v>10562260</v>
      </c>
      <c r="G30" s="2001">
        <v>8118235</v>
      </c>
    </row>
    <row r="31" spans="1:7">
      <c r="A31" s="2135">
        <v>12</v>
      </c>
      <c r="B31" s="2062" t="s">
        <v>5232</v>
      </c>
      <c r="C31" s="2936"/>
      <c r="D31" s="3142">
        <v>182</v>
      </c>
      <c r="E31" s="2031">
        <v>2402409</v>
      </c>
      <c r="F31" s="2031">
        <v>5023650</v>
      </c>
      <c r="G31" s="2001">
        <v>2621241</v>
      </c>
    </row>
    <row r="32" spans="1:7">
      <c r="A32" s="2135">
        <v>13</v>
      </c>
      <c r="B32" s="2062" t="s">
        <v>5233</v>
      </c>
      <c r="C32" s="2936">
        <v>23865763</v>
      </c>
      <c r="D32" s="3142" t="s">
        <v>6384</v>
      </c>
      <c r="E32" s="2031">
        <v>10885835</v>
      </c>
      <c r="F32" s="2031">
        <v>9556832</v>
      </c>
      <c r="G32" s="2001">
        <v>22536760</v>
      </c>
    </row>
    <row r="33" spans="1:7">
      <c r="A33" s="2135">
        <v>14</v>
      </c>
      <c r="B33" s="2062" t="s">
        <v>5234</v>
      </c>
      <c r="C33" s="2936">
        <v>1260879</v>
      </c>
      <c r="D33" s="3142"/>
      <c r="E33" s="2031"/>
      <c r="F33" s="2031">
        <v>440080</v>
      </c>
      <c r="G33" s="2001">
        <v>1700959</v>
      </c>
    </row>
    <row r="34" spans="1:7">
      <c r="A34" s="2135">
        <v>15</v>
      </c>
      <c r="B34" s="2062" t="s">
        <v>5235</v>
      </c>
      <c r="C34" s="2650"/>
      <c r="D34" s="3142"/>
      <c r="E34" s="2031"/>
      <c r="F34" s="2031">
        <v>1643459</v>
      </c>
      <c r="G34" s="2001">
        <v>1643459</v>
      </c>
    </row>
    <row r="35" spans="1:7">
      <c r="A35" s="2135">
        <v>16</v>
      </c>
      <c r="B35" s="2062" t="s">
        <v>5236</v>
      </c>
      <c r="C35" s="2650"/>
      <c r="D35" s="3142" t="s">
        <v>5276</v>
      </c>
      <c r="E35" s="2031">
        <v>81666095</v>
      </c>
      <c r="F35" s="2031">
        <v>85716166</v>
      </c>
      <c r="G35" s="2001">
        <v>4050071</v>
      </c>
    </row>
    <row r="36" spans="1:7">
      <c r="A36" s="2135">
        <v>17</v>
      </c>
      <c r="B36" s="2062" t="s">
        <v>5237</v>
      </c>
      <c r="C36" s="2936">
        <v>80527550</v>
      </c>
      <c r="D36" s="3142"/>
      <c r="E36" s="2031"/>
      <c r="F36" s="2031">
        <v>31611427</v>
      </c>
      <c r="G36" s="2001">
        <v>112138977</v>
      </c>
    </row>
    <row r="37" spans="1:7">
      <c r="A37" s="2135">
        <v>18</v>
      </c>
      <c r="B37" s="2062" t="s">
        <v>5238</v>
      </c>
      <c r="C37" s="2936">
        <v>13615458</v>
      </c>
      <c r="D37" s="3142">
        <v>456</v>
      </c>
      <c r="E37" s="2031">
        <v>104518</v>
      </c>
      <c r="F37" s="2031">
        <v>16373916</v>
      </c>
      <c r="G37" s="2001">
        <v>29884856</v>
      </c>
    </row>
    <row r="38" spans="1:7">
      <c r="A38" s="2135">
        <v>19</v>
      </c>
      <c r="B38" s="2062" t="s">
        <v>5239</v>
      </c>
      <c r="C38" s="2936">
        <v>90479</v>
      </c>
      <c r="D38" s="3142"/>
      <c r="E38" s="2031"/>
      <c r="F38" s="2031"/>
      <c r="G38" s="2001">
        <v>90479</v>
      </c>
    </row>
    <row r="39" spans="1:7">
      <c r="A39" s="2135">
        <v>20</v>
      </c>
      <c r="B39" s="2062" t="s">
        <v>5240</v>
      </c>
      <c r="C39" s="2936">
        <v>2981192</v>
      </c>
      <c r="D39" s="3142">
        <v>431</v>
      </c>
      <c r="E39" s="2031">
        <v>10534670</v>
      </c>
      <c r="F39" s="2031">
        <v>14749785</v>
      </c>
      <c r="G39" s="2001">
        <v>7196307</v>
      </c>
    </row>
    <row r="40" spans="1:7">
      <c r="A40" s="2135">
        <v>21</v>
      </c>
      <c r="B40" s="2062" t="s">
        <v>5241</v>
      </c>
      <c r="C40" s="2936">
        <v>1581448</v>
      </c>
      <c r="D40" s="3142"/>
      <c r="E40" s="2031"/>
      <c r="F40" s="2031">
        <v>91439</v>
      </c>
      <c r="G40" s="2001">
        <v>1672887</v>
      </c>
    </row>
    <row r="41" spans="1:7">
      <c r="A41" s="2135">
        <v>22</v>
      </c>
      <c r="B41" s="2062" t="s">
        <v>5242</v>
      </c>
      <c r="C41" s="2936">
        <v>148951</v>
      </c>
      <c r="D41" s="3142"/>
      <c r="E41" s="2031"/>
      <c r="F41" s="2031">
        <v>8612</v>
      </c>
      <c r="G41" s="2001">
        <v>157563</v>
      </c>
    </row>
    <row r="42" spans="1:7">
      <c r="A42" s="2135">
        <v>23</v>
      </c>
      <c r="B42" s="2062" t="s">
        <v>5243</v>
      </c>
      <c r="C42" s="2936">
        <v>59086</v>
      </c>
      <c r="D42" s="3142">
        <v>407</v>
      </c>
      <c r="E42" s="2031">
        <v>48093</v>
      </c>
      <c r="F42" s="2031"/>
      <c r="G42" s="2001">
        <v>10993</v>
      </c>
    </row>
    <row r="43" spans="1:7">
      <c r="A43" s="2135">
        <v>24</v>
      </c>
      <c r="B43" s="2062" t="s">
        <v>5244</v>
      </c>
      <c r="C43" s="2936">
        <v>68593</v>
      </c>
      <c r="D43" s="3142"/>
      <c r="E43" s="2031"/>
      <c r="F43" s="2031"/>
      <c r="G43" s="2001">
        <v>68593</v>
      </c>
    </row>
    <row r="44" spans="1:7">
      <c r="A44" s="2135">
        <v>25</v>
      </c>
      <c r="B44" s="2062" t="s">
        <v>5245</v>
      </c>
      <c r="C44" s="2936">
        <v>17336281</v>
      </c>
      <c r="D44" s="3142">
        <v>495</v>
      </c>
      <c r="E44" s="2031">
        <v>26805881</v>
      </c>
      <c r="F44" s="2031">
        <v>25595356</v>
      </c>
      <c r="G44" s="2001">
        <v>16125756</v>
      </c>
    </row>
    <row r="45" spans="1:7">
      <c r="A45" s="2135">
        <v>26</v>
      </c>
      <c r="B45" s="2062" t="s">
        <v>5246</v>
      </c>
      <c r="C45" s="2936">
        <v>2032495</v>
      </c>
      <c r="D45" s="3142">
        <v>254</v>
      </c>
      <c r="E45" s="2031">
        <v>4667463</v>
      </c>
      <c r="F45" s="2031">
        <v>4196608</v>
      </c>
      <c r="G45" s="2001">
        <v>1561640</v>
      </c>
    </row>
    <row r="46" spans="1:7">
      <c r="A46" s="2135">
        <v>27</v>
      </c>
      <c r="B46" s="2062" t="s">
        <v>5247</v>
      </c>
      <c r="C46" s="2936">
        <v>7328766</v>
      </c>
      <c r="D46" s="3142"/>
      <c r="E46" s="2031"/>
      <c r="F46" s="2031">
        <v>2000000</v>
      </c>
      <c r="G46" s="2001">
        <v>9328766</v>
      </c>
    </row>
    <row r="47" spans="1:7">
      <c r="A47" s="2135">
        <v>28</v>
      </c>
      <c r="B47" s="2062" t="s">
        <v>5248</v>
      </c>
      <c r="C47" s="2936">
        <v>407326</v>
      </c>
      <c r="D47" s="3142"/>
      <c r="E47" s="2031"/>
      <c r="F47" s="2031"/>
      <c r="G47" s="2001">
        <v>407326</v>
      </c>
    </row>
    <row r="48" spans="1:7">
      <c r="A48" s="2135">
        <v>29</v>
      </c>
      <c r="B48" s="2062" t="s">
        <v>5249</v>
      </c>
      <c r="C48" s="2936">
        <v>1975574</v>
      </c>
      <c r="D48" s="3142">
        <v>407</v>
      </c>
      <c r="E48" s="2031">
        <v>1580460</v>
      </c>
      <c r="F48" s="2031"/>
      <c r="G48" s="2001">
        <v>395114</v>
      </c>
    </row>
    <row r="49" spans="1:11">
      <c r="A49" s="2135">
        <v>30</v>
      </c>
      <c r="B49" s="2062" t="s">
        <v>5250</v>
      </c>
      <c r="C49" s="2936">
        <v>718891</v>
      </c>
      <c r="D49" s="3142"/>
      <c r="E49" s="2031"/>
      <c r="F49" s="2031">
        <v>10236000</v>
      </c>
      <c r="G49" s="2001">
        <v>10954891</v>
      </c>
    </row>
    <row r="50" spans="1:11">
      <c r="A50" s="2135">
        <v>31</v>
      </c>
      <c r="B50" s="2062" t="s">
        <v>5251</v>
      </c>
      <c r="C50" s="2650">
        <v>269</v>
      </c>
      <c r="D50" s="3142"/>
      <c r="E50" s="2031"/>
      <c r="F50" s="2031"/>
      <c r="G50" s="2001">
        <v>269</v>
      </c>
    </row>
    <row r="51" spans="1:11">
      <c r="A51" s="2135">
        <v>32</v>
      </c>
      <c r="B51" s="2062" t="s">
        <v>5252</v>
      </c>
      <c r="C51" s="2936">
        <v>13948373</v>
      </c>
      <c r="D51" s="3142" t="s">
        <v>5264</v>
      </c>
      <c r="E51" s="2031">
        <v>4423258</v>
      </c>
      <c r="F51" s="2031">
        <v>1422774</v>
      </c>
      <c r="G51" s="2001">
        <v>10947889</v>
      </c>
    </row>
    <row r="52" spans="1:11">
      <c r="A52" s="2135">
        <v>33</v>
      </c>
      <c r="B52" s="2062" t="s">
        <v>5253</v>
      </c>
      <c r="C52" s="2936">
        <v>32664135</v>
      </c>
      <c r="D52" s="3142"/>
      <c r="E52" s="2031"/>
      <c r="F52" s="2031">
        <v>24821895</v>
      </c>
      <c r="G52" s="2001">
        <v>57486030</v>
      </c>
    </row>
    <row r="53" spans="1:11">
      <c r="A53" s="2057">
        <v>34</v>
      </c>
      <c r="B53" s="2084" t="s">
        <v>5254</v>
      </c>
      <c r="C53" s="2937">
        <v>3500128</v>
      </c>
      <c r="D53" s="3144"/>
      <c r="E53" s="2119"/>
      <c r="F53" s="2120"/>
      <c r="G53" s="2001">
        <v>3500128</v>
      </c>
    </row>
    <row r="54" spans="1:11">
      <c r="A54" s="2057">
        <v>35</v>
      </c>
      <c r="B54" s="2084" t="s">
        <v>5255</v>
      </c>
      <c r="C54" s="2651"/>
      <c r="D54" s="3144" t="s">
        <v>6385</v>
      </c>
      <c r="E54" s="2119">
        <v>1376522</v>
      </c>
      <c r="F54" s="2120">
        <v>1575705</v>
      </c>
      <c r="G54" s="2001">
        <v>199183</v>
      </c>
      <c r="K54" s="1546" t="s">
        <v>1748</v>
      </c>
    </row>
    <row r="55" spans="1:11">
      <c r="A55" s="2057">
        <v>36</v>
      </c>
      <c r="B55" s="2084" t="s">
        <v>5256</v>
      </c>
      <c r="C55" s="2937">
        <v>4033643</v>
      </c>
      <c r="D55" s="3144" t="s">
        <v>5261</v>
      </c>
      <c r="E55" s="2119">
        <v>2032685</v>
      </c>
      <c r="F55" s="2120">
        <v>1811851</v>
      </c>
      <c r="G55" s="2001">
        <v>3812809</v>
      </c>
    </row>
    <row r="56" spans="1:11">
      <c r="A56" s="2057">
        <v>37</v>
      </c>
      <c r="B56" s="2084" t="s">
        <v>5257</v>
      </c>
      <c r="C56" s="2937">
        <v>28970592</v>
      </c>
      <c r="D56" s="3144" t="s">
        <v>5262</v>
      </c>
      <c r="E56" s="2119">
        <v>11391084</v>
      </c>
      <c r="F56" s="2120">
        <v>10567188</v>
      </c>
      <c r="G56" s="2001">
        <v>28146696</v>
      </c>
    </row>
    <row r="57" spans="1:11">
      <c r="A57" s="2057">
        <v>38</v>
      </c>
      <c r="B57" s="2084" t="s">
        <v>5258</v>
      </c>
      <c r="C57" s="2937">
        <v>12412937</v>
      </c>
      <c r="D57" s="3144" t="s">
        <v>5263</v>
      </c>
      <c r="E57" s="2119">
        <v>11394049</v>
      </c>
      <c r="F57" s="2120">
        <v>8208786</v>
      </c>
      <c r="G57" s="2001">
        <v>9227674</v>
      </c>
    </row>
    <row r="58" spans="1:11">
      <c r="A58" s="2057">
        <v>39</v>
      </c>
      <c r="B58" s="1599" t="s">
        <v>5259</v>
      </c>
      <c r="C58" s="2937">
        <v>46396064</v>
      </c>
      <c r="D58" s="3144" t="s">
        <v>5264</v>
      </c>
      <c r="E58" s="2120">
        <v>96027397</v>
      </c>
      <c r="F58" s="2120">
        <v>129809196</v>
      </c>
      <c r="G58" s="2034">
        <v>80177863</v>
      </c>
    </row>
    <row r="59" spans="1:11">
      <c r="A59" s="2057">
        <v>40</v>
      </c>
      <c r="B59" s="2084" t="s">
        <v>5260</v>
      </c>
      <c r="C59" s="2937">
        <v>1200000</v>
      </c>
      <c r="D59" s="1599"/>
      <c r="E59" s="2119"/>
      <c r="F59" s="2120"/>
      <c r="G59" s="2034">
        <v>1200000</v>
      </c>
    </row>
    <row r="60" spans="1:11" ht="15.75" thickBot="1">
      <c r="A60" s="2196">
        <v>41</v>
      </c>
      <c r="B60" s="2213" t="s">
        <v>1422</v>
      </c>
      <c r="C60" s="1994">
        <f>SUM(C76:C123)+SUM(C20:C59)</f>
        <v>739595628</v>
      </c>
      <c r="D60" s="2214"/>
      <c r="E60" s="1994">
        <f>SUM(E76:E123)+SUM(E20:E59)</f>
        <v>569141907</v>
      </c>
      <c r="F60" s="1994">
        <f>SUM(F76:F123)+SUM(F20:F59)</f>
        <v>685910233</v>
      </c>
      <c r="G60" s="1991">
        <f>SUM(G76:G123)+SUM(G20:G59)</f>
        <v>856363954</v>
      </c>
    </row>
    <row r="61" spans="1:11">
      <c r="A61" s="1546" t="s">
        <v>1748</v>
      </c>
      <c r="C61" s="1546" t="s">
        <v>3826</v>
      </c>
    </row>
    <row r="62" spans="1:11">
      <c r="A62" s="2652" t="s">
        <v>4602</v>
      </c>
      <c r="B62" s="2652"/>
      <c r="C62" s="2215"/>
      <c r="D62" s="2215"/>
      <c r="F62" s="1646" t="s">
        <v>1423</v>
      </c>
      <c r="G62" s="1646"/>
    </row>
    <row r="63" spans="1:11">
      <c r="A63" s="1646" t="s">
        <v>1424</v>
      </c>
      <c r="B63" s="1646"/>
      <c r="C63" s="1646"/>
      <c r="D63" s="1646"/>
      <c r="E63" s="1646"/>
      <c r="F63" s="1646"/>
      <c r="G63" s="1646"/>
      <c r="H63" s="1546" t="s">
        <v>1748</v>
      </c>
    </row>
    <row r="64" spans="1:11">
      <c r="A64" s="2654"/>
      <c r="B64" s="1908"/>
      <c r="C64" s="2653"/>
      <c r="D64" s="1908"/>
      <c r="E64" s="1908"/>
      <c r="F64" s="1908"/>
      <c r="G64" s="1908"/>
    </row>
    <row r="65" spans="1:7">
      <c r="B65" s="1908"/>
      <c r="C65" s="1908"/>
      <c r="D65" s="1908"/>
      <c r="E65" s="1908"/>
      <c r="F65" s="1908"/>
      <c r="G65" s="1908"/>
    </row>
    <row r="66" spans="1:7" ht="15.75">
      <c r="A66" s="2199" t="s">
        <v>563</v>
      </c>
      <c r="B66" s="1646"/>
      <c r="C66" s="1646"/>
      <c r="D66" s="1646"/>
      <c r="E66" s="1646"/>
      <c r="F66" s="1646"/>
      <c r="G66" s="1646"/>
    </row>
    <row r="68" spans="1:7" ht="15.75" thickBot="1">
      <c r="A68" s="1546" t="str">
        <f>'Data Sheet'!$C$25</f>
        <v xml:space="preserve">Niagara Mohawk Power Corporation </v>
      </c>
      <c r="F68" s="2200"/>
      <c r="G68" s="2216" t="str">
        <f>'Data Sheet'!$C$38</f>
        <v>December 31, 2015</v>
      </c>
    </row>
    <row r="69" spans="1:7">
      <c r="A69" s="2036"/>
      <c r="B69" s="2037"/>
      <c r="C69" s="2037"/>
      <c r="D69" s="2037"/>
      <c r="E69" s="2037"/>
      <c r="F69" s="2037"/>
      <c r="G69" s="1597"/>
    </row>
    <row r="70" spans="1:7">
      <c r="A70" s="2204" t="s">
        <v>1593</v>
      </c>
      <c r="B70" s="1646"/>
      <c r="C70" s="1646"/>
      <c r="D70" s="1646"/>
      <c r="E70" s="1646"/>
      <c r="F70" s="1646"/>
      <c r="G70" s="2205"/>
    </row>
    <row r="71" spans="1:7">
      <c r="A71" s="2042"/>
      <c r="B71" s="1607"/>
      <c r="C71" s="1607"/>
      <c r="D71" s="1607"/>
      <c r="E71" s="1607"/>
      <c r="F71" s="1607"/>
      <c r="G71" s="2087"/>
    </row>
    <row r="72" spans="1:7">
      <c r="A72" s="2206"/>
      <c r="B72" s="2053"/>
      <c r="C72" s="2647" t="s">
        <v>3906</v>
      </c>
      <c r="D72" s="2091" t="s">
        <v>1419</v>
      </c>
      <c r="E72" s="2048"/>
      <c r="F72" s="2053"/>
      <c r="G72" s="2093"/>
    </row>
    <row r="73" spans="1:7">
      <c r="A73" s="2135"/>
      <c r="B73" s="2058" t="s">
        <v>1420</v>
      </c>
      <c r="C73" s="2648" t="s">
        <v>3907</v>
      </c>
      <c r="D73" s="2058" t="s">
        <v>173</v>
      </c>
      <c r="E73" s="2058" t="s">
        <v>1796</v>
      </c>
      <c r="F73" s="2058" t="s">
        <v>537</v>
      </c>
      <c r="G73" s="2061" t="s">
        <v>3123</v>
      </c>
    </row>
    <row r="74" spans="1:7">
      <c r="A74" s="2135" t="s">
        <v>570</v>
      </c>
      <c r="B74" s="2058" t="s">
        <v>1643</v>
      </c>
      <c r="C74" s="2648" t="s">
        <v>4349</v>
      </c>
      <c r="D74" s="2058" t="s">
        <v>2187</v>
      </c>
      <c r="E74" s="2062"/>
      <c r="F74" s="2062"/>
      <c r="G74" s="2061" t="s">
        <v>2473</v>
      </c>
    </row>
    <row r="75" spans="1:7">
      <c r="A75" s="2136" t="s">
        <v>1421</v>
      </c>
      <c r="B75" s="2138" t="s">
        <v>3483</v>
      </c>
      <c r="C75" s="2649" t="s">
        <v>2953</v>
      </c>
      <c r="D75" s="2138" t="s">
        <v>2954</v>
      </c>
      <c r="E75" s="2138" t="s">
        <v>2955</v>
      </c>
      <c r="F75" s="2138" t="s">
        <v>542</v>
      </c>
      <c r="G75" s="2065" t="s">
        <v>557</v>
      </c>
    </row>
    <row r="76" spans="1:7">
      <c r="A76" s="2135">
        <v>1</v>
      </c>
      <c r="B76" s="2062" t="s">
        <v>6336</v>
      </c>
      <c r="C76" s="3146">
        <v>45565104</v>
      </c>
      <c r="D76" s="2058" t="s">
        <v>2874</v>
      </c>
      <c r="E76" s="2140"/>
      <c r="F76" s="2140">
        <v>12110019</v>
      </c>
      <c r="G76" s="2000">
        <v>57675123</v>
      </c>
    </row>
    <row r="77" spans="1:7">
      <c r="A77" s="2057">
        <v>2</v>
      </c>
      <c r="B77" s="3118" t="s">
        <v>6337</v>
      </c>
      <c r="C77" s="2938">
        <v>15386</v>
      </c>
      <c r="D77" s="2058" t="s">
        <v>2874</v>
      </c>
      <c r="E77" s="2031"/>
      <c r="F77" s="2031"/>
      <c r="G77" s="2001">
        <v>15386</v>
      </c>
    </row>
    <row r="78" spans="1:7">
      <c r="A78" s="2057">
        <v>3</v>
      </c>
      <c r="B78" s="3118" t="s">
        <v>6338</v>
      </c>
      <c r="C78" s="2938">
        <v>272401</v>
      </c>
      <c r="D78" s="2058" t="s">
        <v>5265</v>
      </c>
      <c r="E78" s="2031">
        <v>953959</v>
      </c>
      <c r="F78" s="2031">
        <v>1723532</v>
      </c>
      <c r="G78" s="2001">
        <v>1041974</v>
      </c>
    </row>
    <row r="79" spans="1:7">
      <c r="A79" s="2057">
        <v>4</v>
      </c>
      <c r="B79" s="3118" t="s">
        <v>6339</v>
      </c>
      <c r="C79" s="2938">
        <v>21897</v>
      </c>
      <c r="D79" s="2058" t="s">
        <v>2874</v>
      </c>
      <c r="E79" s="2031"/>
      <c r="F79" s="2031"/>
      <c r="G79" s="2001">
        <v>21897</v>
      </c>
    </row>
    <row r="80" spans="1:7">
      <c r="A80" s="2057">
        <v>5</v>
      </c>
      <c r="B80" s="3118" t="s">
        <v>6340</v>
      </c>
      <c r="C80" s="2938">
        <v>50829108</v>
      </c>
      <c r="D80" s="2058" t="s">
        <v>2874</v>
      </c>
      <c r="E80" s="2031"/>
      <c r="F80" s="2031"/>
      <c r="G80" s="2001">
        <v>50829108</v>
      </c>
    </row>
    <row r="81" spans="1:7">
      <c r="A81" s="2057">
        <v>6</v>
      </c>
      <c r="B81" s="3118" t="s">
        <v>6341</v>
      </c>
      <c r="C81" s="2938">
        <v>205110</v>
      </c>
      <c r="D81" s="2058" t="s">
        <v>5266</v>
      </c>
      <c r="E81" s="2031">
        <v>2251898</v>
      </c>
      <c r="F81" s="2031">
        <v>3063308</v>
      </c>
      <c r="G81" s="2001">
        <v>1016520</v>
      </c>
    </row>
    <row r="82" spans="1:7">
      <c r="A82" s="2057">
        <v>7</v>
      </c>
      <c r="B82" s="3118" t="s">
        <v>6342</v>
      </c>
      <c r="C82" s="2938">
        <v>62806</v>
      </c>
      <c r="D82" s="2058" t="s">
        <v>2874</v>
      </c>
      <c r="E82" s="2031"/>
      <c r="F82" s="2031"/>
      <c r="G82" s="2001">
        <v>62806</v>
      </c>
    </row>
    <row r="83" spans="1:7">
      <c r="A83" s="2057">
        <v>8</v>
      </c>
      <c r="B83" s="3118" t="s">
        <v>6343</v>
      </c>
      <c r="C83" s="2938">
        <v>32740303</v>
      </c>
      <c r="D83" s="2058" t="s">
        <v>5267</v>
      </c>
      <c r="E83" s="2031">
        <v>150959133</v>
      </c>
      <c r="F83" s="2031">
        <v>141063241</v>
      </c>
      <c r="G83" s="2001">
        <v>22844411</v>
      </c>
    </row>
    <row r="84" spans="1:7">
      <c r="A84" s="2057">
        <v>9</v>
      </c>
      <c r="B84" s="3118" t="s">
        <v>6344</v>
      </c>
      <c r="C84" s="2938">
        <v>11608</v>
      </c>
      <c r="D84" s="2058" t="s">
        <v>5268</v>
      </c>
      <c r="E84" s="2031">
        <v>1368</v>
      </c>
      <c r="F84" s="2031"/>
      <c r="G84" s="2001">
        <v>10240</v>
      </c>
    </row>
    <row r="85" spans="1:7">
      <c r="A85" s="2057">
        <v>10</v>
      </c>
      <c r="B85" s="3118" t="s">
        <v>6345</v>
      </c>
      <c r="C85" s="2938">
        <v>8434926</v>
      </c>
      <c r="D85" s="3140" t="s">
        <v>5269</v>
      </c>
      <c r="E85" s="2031">
        <v>27399</v>
      </c>
      <c r="F85" s="2031">
        <v>4131375</v>
      </c>
      <c r="G85" s="2001">
        <v>12538902</v>
      </c>
    </row>
    <row r="86" spans="1:7">
      <c r="A86" s="2057">
        <v>11</v>
      </c>
      <c r="B86" s="3118" t="s">
        <v>6346</v>
      </c>
      <c r="C86" s="2938">
        <v>3723054</v>
      </c>
      <c r="D86" s="2058" t="s">
        <v>2874</v>
      </c>
      <c r="E86" s="2031"/>
      <c r="F86" s="2031"/>
      <c r="G86" s="2001">
        <v>3723054</v>
      </c>
    </row>
    <row r="87" spans="1:7">
      <c r="A87" s="2057">
        <v>12</v>
      </c>
      <c r="B87" s="3118" t="s">
        <v>6347</v>
      </c>
      <c r="C87" s="2938">
        <v>316134</v>
      </c>
      <c r="D87" s="2058" t="s">
        <v>2874</v>
      </c>
      <c r="E87" s="2031"/>
      <c r="F87" s="2031"/>
      <c r="G87" s="2001">
        <v>316134</v>
      </c>
    </row>
    <row r="88" spans="1:7">
      <c r="A88" s="2057">
        <v>13</v>
      </c>
      <c r="B88" s="3118" t="s">
        <v>6348</v>
      </c>
      <c r="C88" s="2938">
        <v>9585815</v>
      </c>
      <c r="D88" s="2058" t="s">
        <v>5270</v>
      </c>
      <c r="E88" s="2031">
        <v>1533855</v>
      </c>
      <c r="F88" s="2031"/>
      <c r="G88" s="2001">
        <v>8051960</v>
      </c>
    </row>
    <row r="89" spans="1:7">
      <c r="A89" s="2057">
        <v>14</v>
      </c>
      <c r="B89" s="3118" t="s">
        <v>6349</v>
      </c>
      <c r="C89" s="2938">
        <v>9825089</v>
      </c>
      <c r="D89" s="2058" t="s">
        <v>5271</v>
      </c>
      <c r="E89" s="2031">
        <v>16329445</v>
      </c>
      <c r="F89" s="2031">
        <v>3728456</v>
      </c>
      <c r="G89" s="2001">
        <v>-2775900</v>
      </c>
    </row>
    <row r="90" spans="1:7">
      <c r="A90" s="2057">
        <v>15</v>
      </c>
      <c r="B90" s="3118" t="s">
        <v>6350</v>
      </c>
      <c r="C90" s="2938">
        <v>86405143</v>
      </c>
      <c r="D90" s="2058" t="s">
        <v>5271</v>
      </c>
      <c r="E90" s="2031">
        <v>12622598</v>
      </c>
      <c r="F90" s="2031">
        <v>7603695</v>
      </c>
      <c r="G90" s="2001">
        <v>81386240</v>
      </c>
    </row>
    <row r="91" spans="1:7">
      <c r="A91" s="2057">
        <v>16</v>
      </c>
      <c r="B91" s="3118" t="s">
        <v>6351</v>
      </c>
      <c r="C91" s="2938">
        <v>2591882</v>
      </c>
      <c r="D91" s="2058" t="s">
        <v>2874</v>
      </c>
      <c r="E91" s="2031"/>
      <c r="F91" s="2031">
        <v>1902801</v>
      </c>
      <c r="G91" s="2001">
        <v>4494683</v>
      </c>
    </row>
    <row r="92" spans="1:7">
      <c r="A92" s="2057">
        <v>17</v>
      </c>
      <c r="B92" s="3118" t="s">
        <v>6352</v>
      </c>
      <c r="C92" s="2938">
        <v>30780362</v>
      </c>
      <c r="D92" s="2058" t="s">
        <v>5261</v>
      </c>
      <c r="E92" s="2031">
        <v>11518548</v>
      </c>
      <c r="F92" s="2031">
        <v>10267153</v>
      </c>
      <c r="G92" s="2001">
        <v>29528967</v>
      </c>
    </row>
    <row r="93" spans="1:7">
      <c r="A93" s="2057">
        <v>18</v>
      </c>
      <c r="B93" s="3118" t="s">
        <v>6353</v>
      </c>
      <c r="C93" s="2938">
        <v>1491770</v>
      </c>
      <c r="D93" s="2058" t="s">
        <v>5272</v>
      </c>
      <c r="E93" s="2031">
        <v>11214280</v>
      </c>
      <c r="F93" s="2031">
        <v>9722510</v>
      </c>
      <c r="G93" s="2001"/>
    </row>
    <row r="94" spans="1:7">
      <c r="A94" s="2057">
        <v>19</v>
      </c>
      <c r="B94" s="3118" t="s">
        <v>6354</v>
      </c>
      <c r="C94" s="2938">
        <v>4927507</v>
      </c>
      <c r="D94" s="2058" t="s">
        <v>2874</v>
      </c>
      <c r="E94" s="2031"/>
      <c r="F94" s="2031"/>
      <c r="G94" s="2001">
        <v>4927507</v>
      </c>
    </row>
    <row r="95" spans="1:7">
      <c r="A95" s="2057">
        <v>20</v>
      </c>
      <c r="B95" s="3118" t="s">
        <v>6355</v>
      </c>
      <c r="C95" s="2938">
        <v>10167014</v>
      </c>
      <c r="D95" s="2058" t="s">
        <v>5273</v>
      </c>
      <c r="E95" s="2031">
        <v>9358378</v>
      </c>
      <c r="F95" s="2031">
        <v>506081</v>
      </c>
      <c r="G95" s="2001">
        <v>1314717</v>
      </c>
    </row>
    <row r="96" spans="1:7">
      <c r="A96" s="2057">
        <v>21</v>
      </c>
      <c r="B96" s="3118" t="s">
        <v>6356</v>
      </c>
      <c r="C96" s="2062">
        <v>0</v>
      </c>
      <c r="D96" s="2058" t="s">
        <v>2874</v>
      </c>
      <c r="E96" s="2031"/>
      <c r="F96" s="2031">
        <v>1388721</v>
      </c>
      <c r="G96" s="2001">
        <v>1388721</v>
      </c>
    </row>
    <row r="97" spans="1:7">
      <c r="A97" s="2057">
        <v>22</v>
      </c>
      <c r="B97" s="3118" t="s">
        <v>6357</v>
      </c>
      <c r="C97" s="2938">
        <v>443402</v>
      </c>
      <c r="D97" s="2058" t="s">
        <v>2874</v>
      </c>
      <c r="E97" s="2031"/>
      <c r="F97" s="2031"/>
      <c r="G97" s="2001">
        <v>443402</v>
      </c>
    </row>
    <row r="98" spans="1:7">
      <c r="A98" s="2057">
        <v>23</v>
      </c>
      <c r="B98" s="3118" t="s">
        <v>6358</v>
      </c>
      <c r="C98" s="2938">
        <v>2895907</v>
      </c>
      <c r="D98" s="2058" t="s">
        <v>2874</v>
      </c>
      <c r="E98" s="2031"/>
      <c r="F98" s="2031"/>
      <c r="G98" s="2001">
        <v>2895907</v>
      </c>
    </row>
    <row r="99" spans="1:7">
      <c r="A99" s="2057">
        <v>24</v>
      </c>
      <c r="B99" s="3118" t="s">
        <v>6359</v>
      </c>
      <c r="C99" s="2938">
        <v>712603</v>
      </c>
      <c r="D99" s="2058" t="s">
        <v>5269</v>
      </c>
      <c r="E99" s="2031">
        <v>827212</v>
      </c>
      <c r="F99" s="2031">
        <v>2328223</v>
      </c>
      <c r="G99" s="2001">
        <v>2213614</v>
      </c>
    </row>
    <row r="100" spans="1:7">
      <c r="A100" s="2057">
        <v>25</v>
      </c>
      <c r="B100" s="3118" t="s">
        <v>6360</v>
      </c>
      <c r="C100" s="2938">
        <v>1225000</v>
      </c>
      <c r="D100" s="2058" t="s">
        <v>2874</v>
      </c>
      <c r="E100" s="2031"/>
      <c r="F100" s="2031">
        <v>1000000</v>
      </c>
      <c r="G100" s="2001">
        <v>2225000</v>
      </c>
    </row>
    <row r="101" spans="1:7">
      <c r="A101" s="2057">
        <v>26</v>
      </c>
      <c r="B101" s="3118" t="s">
        <v>6361</v>
      </c>
      <c r="C101" s="2938">
        <v>6572813</v>
      </c>
      <c r="D101" s="2058" t="s">
        <v>5272</v>
      </c>
      <c r="E101" s="2031">
        <v>3542963</v>
      </c>
      <c r="F101" s="2031">
        <v>3624963</v>
      </c>
      <c r="G101" s="2001">
        <v>6654813</v>
      </c>
    </row>
    <row r="102" spans="1:7">
      <c r="A102" s="2057">
        <v>27</v>
      </c>
      <c r="B102" s="3118" t="s">
        <v>6362</v>
      </c>
      <c r="C102" s="2938">
        <v>76040</v>
      </c>
      <c r="D102" s="2058" t="s">
        <v>5269</v>
      </c>
      <c r="E102" s="2031">
        <v>22940</v>
      </c>
      <c r="F102" s="2031">
        <v>42010</v>
      </c>
      <c r="G102" s="2001">
        <v>95110</v>
      </c>
    </row>
    <row r="103" spans="1:7">
      <c r="A103" s="2057">
        <v>28</v>
      </c>
      <c r="B103" s="3118" t="s">
        <v>6363</v>
      </c>
      <c r="C103" s="2938">
        <v>4038284</v>
      </c>
      <c r="D103" s="2058" t="s">
        <v>5274</v>
      </c>
      <c r="E103" s="2031">
        <v>381175</v>
      </c>
      <c r="F103" s="2031">
        <v>3414695</v>
      </c>
      <c r="G103" s="2001">
        <v>7071804</v>
      </c>
    </row>
    <row r="104" spans="1:7">
      <c r="A104" s="2057">
        <v>29</v>
      </c>
      <c r="B104" s="3118" t="s">
        <v>6364</v>
      </c>
      <c r="C104" s="2938">
        <v>4439387</v>
      </c>
      <c r="D104" s="2058" t="s">
        <v>2874</v>
      </c>
      <c r="E104" s="2031"/>
      <c r="F104" s="2031">
        <v>2916593</v>
      </c>
      <c r="G104" s="2001">
        <v>7355980</v>
      </c>
    </row>
    <row r="105" spans="1:7">
      <c r="A105" s="2057">
        <v>30</v>
      </c>
      <c r="B105" s="3118" t="s">
        <v>6365</v>
      </c>
      <c r="C105" s="2062"/>
      <c r="D105" s="2058" t="s">
        <v>2874</v>
      </c>
      <c r="E105" s="2031"/>
      <c r="F105" s="2031">
        <v>422982</v>
      </c>
      <c r="G105" s="2001">
        <v>422982</v>
      </c>
    </row>
    <row r="106" spans="1:7">
      <c r="A106" s="2057">
        <v>31</v>
      </c>
      <c r="B106" s="3118" t="s">
        <v>6366</v>
      </c>
      <c r="C106" s="2938">
        <v>314095</v>
      </c>
      <c r="D106" s="2058" t="s">
        <v>5272</v>
      </c>
      <c r="E106" s="2031">
        <v>251613</v>
      </c>
      <c r="F106" s="2031">
        <v>224227</v>
      </c>
      <c r="G106" s="2001">
        <v>286709</v>
      </c>
    </row>
    <row r="107" spans="1:7">
      <c r="A107" s="2057">
        <v>32</v>
      </c>
      <c r="B107" s="3118" t="s">
        <v>6367</v>
      </c>
      <c r="C107" s="2062"/>
      <c r="D107" s="2058" t="s">
        <v>5275</v>
      </c>
      <c r="E107" s="2031">
        <v>305501</v>
      </c>
      <c r="F107" s="2031">
        <v>2159723</v>
      </c>
      <c r="G107" s="2001">
        <v>1854222</v>
      </c>
    </row>
    <row r="108" spans="1:7">
      <c r="A108" s="2057">
        <v>33</v>
      </c>
      <c r="B108" s="3118" t="s">
        <v>6368</v>
      </c>
      <c r="C108" s="2938">
        <v>875000</v>
      </c>
      <c r="D108" s="2058" t="s">
        <v>5272</v>
      </c>
      <c r="E108" s="2031">
        <v>239799</v>
      </c>
      <c r="F108" s="2031">
        <v>460698</v>
      </c>
      <c r="G108" s="2001">
        <v>1095899</v>
      </c>
    </row>
    <row r="109" spans="1:7">
      <c r="A109" s="2057">
        <v>34</v>
      </c>
      <c r="B109" s="3118" t="s">
        <v>6369</v>
      </c>
      <c r="C109" s="2939"/>
      <c r="D109" s="3141" t="s">
        <v>5276</v>
      </c>
      <c r="E109" s="2119">
        <v>176870</v>
      </c>
      <c r="F109" s="2120">
        <v>1984613</v>
      </c>
      <c r="G109" s="2001">
        <v>1807743</v>
      </c>
    </row>
    <row r="110" spans="1:7">
      <c r="A110" s="2057">
        <v>35</v>
      </c>
      <c r="B110" s="3118" t="s">
        <v>6370</v>
      </c>
      <c r="C110" s="2939"/>
      <c r="D110" s="3141" t="s">
        <v>5276</v>
      </c>
      <c r="E110" s="2119">
        <v>144095</v>
      </c>
      <c r="F110" s="2120">
        <v>194763</v>
      </c>
      <c r="G110" s="2001">
        <v>50668</v>
      </c>
    </row>
    <row r="111" spans="1:7">
      <c r="A111" s="2057">
        <v>36</v>
      </c>
      <c r="B111" s="3118" t="s">
        <v>6371</v>
      </c>
      <c r="C111" s="2940">
        <v>30113000</v>
      </c>
      <c r="D111" s="3141" t="s">
        <v>2874</v>
      </c>
      <c r="E111" s="2119"/>
      <c r="F111" s="2120"/>
      <c r="G111" s="2001">
        <v>30113000</v>
      </c>
    </row>
    <row r="112" spans="1:7">
      <c r="A112" s="2057">
        <v>37</v>
      </c>
      <c r="B112" s="3118" t="s">
        <v>6372</v>
      </c>
      <c r="C112" s="2940">
        <v>4894500</v>
      </c>
      <c r="D112" s="3141" t="s">
        <v>5268</v>
      </c>
      <c r="E112" s="2119">
        <v>4894500</v>
      </c>
      <c r="F112" s="2120"/>
      <c r="G112" s="2001"/>
    </row>
    <row r="113" spans="1:7">
      <c r="A113" s="2057">
        <v>38</v>
      </c>
      <c r="B113" s="3118" t="s">
        <v>6373</v>
      </c>
      <c r="C113" s="2940">
        <v>2697000</v>
      </c>
      <c r="D113" s="3141" t="s">
        <v>5268</v>
      </c>
      <c r="E113" s="2119">
        <v>2697000</v>
      </c>
      <c r="F113" s="2120"/>
      <c r="G113" s="2001"/>
    </row>
    <row r="114" spans="1:7">
      <c r="A114" s="2057">
        <v>39</v>
      </c>
      <c r="B114" s="3118" t="s">
        <v>6374</v>
      </c>
      <c r="C114" s="2940">
        <v>459015</v>
      </c>
      <c r="D114" s="3141" t="s">
        <v>5277</v>
      </c>
      <c r="E114" s="2119">
        <v>980291</v>
      </c>
      <c r="F114" s="2120">
        <v>1060395</v>
      </c>
      <c r="G114" s="2001">
        <v>539119</v>
      </c>
    </row>
    <row r="115" spans="1:7">
      <c r="A115" s="2057">
        <v>40</v>
      </c>
      <c r="B115" s="3118" t="s">
        <v>6375</v>
      </c>
      <c r="C115" s="2940">
        <v>5679944</v>
      </c>
      <c r="D115" s="3141" t="s">
        <v>5278</v>
      </c>
      <c r="E115" s="2119">
        <v>214954</v>
      </c>
      <c r="F115" s="2120">
        <v>4319615</v>
      </c>
      <c r="G115" s="2001">
        <v>9784605</v>
      </c>
    </row>
    <row r="116" spans="1:7">
      <c r="A116" s="2057">
        <v>41</v>
      </c>
      <c r="B116" s="3118" t="s">
        <v>6376</v>
      </c>
      <c r="C116" s="2940">
        <v>1281578</v>
      </c>
      <c r="D116" s="3141" t="s">
        <v>5264</v>
      </c>
      <c r="E116" s="2119">
        <v>1556848</v>
      </c>
      <c r="F116" s="2120">
        <v>7143198</v>
      </c>
      <c r="G116" s="2001">
        <v>6867928</v>
      </c>
    </row>
    <row r="117" spans="1:7">
      <c r="A117" s="2057">
        <v>42</v>
      </c>
      <c r="B117" s="2084"/>
      <c r="C117" s="1599"/>
      <c r="D117" s="3141"/>
      <c r="E117" s="2119"/>
      <c r="F117" s="2120"/>
      <c r="G117" s="2001"/>
    </row>
    <row r="118" spans="1:7">
      <c r="A118" s="2057">
        <v>43</v>
      </c>
      <c r="B118" s="2084"/>
      <c r="C118" s="1599"/>
      <c r="D118" s="1599"/>
      <c r="E118" s="2119"/>
      <c r="F118" s="2120"/>
      <c r="G118" s="2001"/>
    </row>
    <row r="119" spans="1:7">
      <c r="A119" s="2057">
        <v>44</v>
      </c>
      <c r="B119" s="2084"/>
      <c r="C119" s="1599"/>
      <c r="D119" s="1599"/>
      <c r="E119" s="2119"/>
      <c r="F119" s="2120"/>
      <c r="G119" s="2001"/>
    </row>
    <row r="120" spans="1:7">
      <c r="A120" s="2057">
        <v>45</v>
      </c>
      <c r="B120" s="2084"/>
      <c r="C120" s="1599"/>
      <c r="D120" s="1599"/>
      <c r="E120" s="2119"/>
      <c r="F120" s="2120"/>
      <c r="G120" s="2001"/>
    </row>
    <row r="121" spans="1:7">
      <c r="A121" s="2057">
        <v>46</v>
      </c>
      <c r="B121" s="2084"/>
      <c r="C121" s="1599"/>
      <c r="D121" s="1599"/>
      <c r="E121" s="2119"/>
      <c r="F121" s="2120"/>
      <c r="G121" s="2001"/>
    </row>
    <row r="122" spans="1:7">
      <c r="A122" s="2057">
        <v>47</v>
      </c>
      <c r="B122" s="1599"/>
      <c r="C122" s="1599"/>
      <c r="D122" s="1599"/>
      <c r="E122" s="2120"/>
      <c r="F122" s="2120"/>
      <c r="G122" s="2034"/>
    </row>
    <row r="123" spans="1:7">
      <c r="A123" s="2057">
        <v>48</v>
      </c>
      <c r="B123" s="2084"/>
      <c r="C123" s="1599"/>
      <c r="D123" s="1599"/>
      <c r="E123" s="2119"/>
      <c r="F123" s="2120"/>
      <c r="G123" s="2034"/>
    </row>
    <row r="124" spans="1:7" ht="15.75" thickBot="1">
      <c r="A124" s="2196">
        <v>49</v>
      </c>
      <c r="B124" s="2213" t="s">
        <v>1422</v>
      </c>
      <c r="C124" s="1994">
        <f>SUM(C76:C123)+SUM(C20:C59)</f>
        <v>739595628</v>
      </c>
      <c r="D124" s="2214"/>
      <c r="E124" s="1994">
        <f>SUM(E76:E123)+SUM(E20:E59)</f>
        <v>569141907</v>
      </c>
      <c r="F124" s="1994">
        <f>SUM(F76:F123)+SUM(F20:F59)</f>
        <v>685910233</v>
      </c>
      <c r="G124" s="1991">
        <f>SUM(G76:G123)+SUM(G20:G59)</f>
        <v>856363954</v>
      </c>
    </row>
    <row r="125" spans="1:7">
      <c r="A125" s="1546" t="s">
        <v>1748</v>
      </c>
    </row>
    <row r="126" spans="1:7">
      <c r="A126" s="2652" t="s">
        <v>4602</v>
      </c>
      <c r="B126" s="2652"/>
      <c r="C126" s="1646"/>
      <c r="D126" s="1646"/>
      <c r="F126" s="1646" t="s">
        <v>1423</v>
      </c>
      <c r="G126" s="1646"/>
    </row>
    <row r="127" spans="1:7">
      <c r="A127" s="1646" t="s">
        <v>1425</v>
      </c>
      <c r="B127" s="1646"/>
      <c r="C127" s="1646"/>
      <c r="D127" s="1646"/>
      <c r="E127" s="1646"/>
      <c r="F127" s="1646"/>
      <c r="G127" s="1646"/>
    </row>
  </sheetData>
  <printOptions horizontalCentered="1" verticalCentered="1"/>
  <pageMargins left="0.5" right="0.5" top="0.5" bottom="0.5" header="0.5" footer="0.5"/>
  <pageSetup scale="61" fitToHeight="2" orientation="portrait" horizontalDpi="300" verticalDpi="300" r:id="rId1"/>
  <headerFooter alignWithMargins="0"/>
  <rowBreaks count="1" manualBreakCount="1">
    <brk id="6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6"/>
  <sheetViews>
    <sheetView defaultGridColor="0" view="pageBreakPreview" topLeftCell="D1" colorId="22" zoomScale="80" zoomScaleNormal="80" zoomScaleSheetLayoutView="80" workbookViewId="0">
      <selection activeCell="G10" sqref="G10"/>
    </sheetView>
  </sheetViews>
  <sheetFormatPr defaultColWidth="9.6640625" defaultRowHeight="15"/>
  <cols>
    <col min="1" max="1" width="4.6640625" style="6" customWidth="1"/>
    <col min="2" max="2" width="45.6640625" style="6" customWidth="1"/>
    <col min="3" max="3" width="23.5546875" style="6" customWidth="1"/>
    <col min="4" max="4" width="25.6640625" style="6" customWidth="1"/>
    <col min="5" max="5" width="32" style="6" customWidth="1"/>
    <col min="6" max="7" width="36.6640625" style="6" customWidth="1"/>
    <col min="8" max="9" width="25.6640625" style="6" customWidth="1"/>
    <col min="10" max="10" width="5.77734375" style="6" customWidth="1"/>
    <col min="11" max="256" width="9.6640625" style="6"/>
    <col min="257" max="257" width="4.6640625" style="6" customWidth="1"/>
    <col min="258" max="258" width="45.6640625" style="6" customWidth="1"/>
    <col min="259" max="259" width="18.44140625" style="6" customWidth="1"/>
    <col min="260" max="260" width="25.6640625" style="6" customWidth="1"/>
    <col min="261" max="261" width="32" style="6" customWidth="1"/>
    <col min="262" max="263" width="36.6640625" style="6" customWidth="1"/>
    <col min="264" max="265" width="25.6640625" style="6" customWidth="1"/>
    <col min="266" max="266" width="4.6640625" style="6" customWidth="1"/>
    <col min="267" max="512" width="9.6640625" style="6"/>
    <col min="513" max="513" width="4.6640625" style="6" customWidth="1"/>
    <col min="514" max="514" width="45.6640625" style="6" customWidth="1"/>
    <col min="515" max="515" width="18.44140625" style="6" customWidth="1"/>
    <col min="516" max="516" width="25.6640625" style="6" customWidth="1"/>
    <col min="517" max="517" width="32" style="6" customWidth="1"/>
    <col min="518" max="519" width="36.6640625" style="6" customWidth="1"/>
    <col min="520" max="521" width="25.6640625" style="6" customWidth="1"/>
    <col min="522" max="522" width="4.6640625" style="6" customWidth="1"/>
    <col min="523" max="768" width="9.6640625" style="6"/>
    <col min="769" max="769" width="4.6640625" style="6" customWidth="1"/>
    <col min="770" max="770" width="45.6640625" style="6" customWidth="1"/>
    <col min="771" max="771" width="18.44140625" style="6" customWidth="1"/>
    <col min="772" max="772" width="25.6640625" style="6" customWidth="1"/>
    <col min="773" max="773" width="32" style="6" customWidth="1"/>
    <col min="774" max="775" width="36.6640625" style="6" customWidth="1"/>
    <col min="776" max="777" width="25.6640625" style="6" customWidth="1"/>
    <col min="778" max="778" width="4.6640625" style="6" customWidth="1"/>
    <col min="779" max="1024" width="9.6640625" style="6"/>
    <col min="1025" max="1025" width="4.6640625" style="6" customWidth="1"/>
    <col min="1026" max="1026" width="45.6640625" style="6" customWidth="1"/>
    <col min="1027" max="1027" width="18.44140625" style="6" customWidth="1"/>
    <col min="1028" max="1028" width="25.6640625" style="6" customWidth="1"/>
    <col min="1029" max="1029" width="32" style="6" customWidth="1"/>
    <col min="1030" max="1031" width="36.6640625" style="6" customWidth="1"/>
    <col min="1032" max="1033" width="25.6640625" style="6" customWidth="1"/>
    <col min="1034" max="1034" width="4.6640625" style="6" customWidth="1"/>
    <col min="1035" max="1280" width="9.6640625" style="6"/>
    <col min="1281" max="1281" width="4.6640625" style="6" customWidth="1"/>
    <col min="1282" max="1282" width="45.6640625" style="6" customWidth="1"/>
    <col min="1283" max="1283" width="18.44140625" style="6" customWidth="1"/>
    <col min="1284" max="1284" width="25.6640625" style="6" customWidth="1"/>
    <col min="1285" max="1285" width="32" style="6" customWidth="1"/>
    <col min="1286" max="1287" width="36.6640625" style="6" customWidth="1"/>
    <col min="1288" max="1289" width="25.6640625" style="6" customWidth="1"/>
    <col min="1290" max="1290" width="4.6640625" style="6" customWidth="1"/>
    <col min="1291" max="1536" width="9.6640625" style="6"/>
    <col min="1537" max="1537" width="4.6640625" style="6" customWidth="1"/>
    <col min="1538" max="1538" width="45.6640625" style="6" customWidth="1"/>
    <col min="1539" max="1539" width="18.44140625" style="6" customWidth="1"/>
    <col min="1540" max="1540" width="25.6640625" style="6" customWidth="1"/>
    <col min="1541" max="1541" width="32" style="6" customWidth="1"/>
    <col min="1542" max="1543" width="36.6640625" style="6" customWidth="1"/>
    <col min="1544" max="1545" width="25.6640625" style="6" customWidth="1"/>
    <col min="1546" max="1546" width="4.6640625" style="6" customWidth="1"/>
    <col min="1547" max="1792" width="9.6640625" style="6"/>
    <col min="1793" max="1793" width="4.6640625" style="6" customWidth="1"/>
    <col min="1794" max="1794" width="45.6640625" style="6" customWidth="1"/>
    <col min="1795" max="1795" width="18.44140625" style="6" customWidth="1"/>
    <col min="1796" max="1796" width="25.6640625" style="6" customWidth="1"/>
    <col min="1797" max="1797" width="32" style="6" customWidth="1"/>
    <col min="1798" max="1799" width="36.6640625" style="6" customWidth="1"/>
    <col min="1800" max="1801" width="25.6640625" style="6" customWidth="1"/>
    <col min="1802" max="1802" width="4.6640625" style="6" customWidth="1"/>
    <col min="1803" max="2048" width="9.6640625" style="6"/>
    <col min="2049" max="2049" width="4.6640625" style="6" customWidth="1"/>
    <col min="2050" max="2050" width="45.6640625" style="6" customWidth="1"/>
    <col min="2051" max="2051" width="18.44140625" style="6" customWidth="1"/>
    <col min="2052" max="2052" width="25.6640625" style="6" customWidth="1"/>
    <col min="2053" max="2053" width="32" style="6" customWidth="1"/>
    <col min="2054" max="2055" width="36.6640625" style="6" customWidth="1"/>
    <col min="2056" max="2057" width="25.6640625" style="6" customWidth="1"/>
    <col min="2058" max="2058" width="4.6640625" style="6" customWidth="1"/>
    <col min="2059" max="2304" width="9.6640625" style="6"/>
    <col min="2305" max="2305" width="4.6640625" style="6" customWidth="1"/>
    <col min="2306" max="2306" width="45.6640625" style="6" customWidth="1"/>
    <col min="2307" max="2307" width="18.44140625" style="6" customWidth="1"/>
    <col min="2308" max="2308" width="25.6640625" style="6" customWidth="1"/>
    <col min="2309" max="2309" width="32" style="6" customWidth="1"/>
    <col min="2310" max="2311" width="36.6640625" style="6" customWidth="1"/>
    <col min="2312" max="2313" width="25.6640625" style="6" customWidth="1"/>
    <col min="2314" max="2314" width="4.6640625" style="6" customWidth="1"/>
    <col min="2315" max="2560" width="9.6640625" style="6"/>
    <col min="2561" max="2561" width="4.6640625" style="6" customWidth="1"/>
    <col min="2562" max="2562" width="45.6640625" style="6" customWidth="1"/>
    <col min="2563" max="2563" width="18.44140625" style="6" customWidth="1"/>
    <col min="2564" max="2564" width="25.6640625" style="6" customWidth="1"/>
    <col min="2565" max="2565" width="32" style="6" customWidth="1"/>
    <col min="2566" max="2567" width="36.6640625" style="6" customWidth="1"/>
    <col min="2568" max="2569" width="25.6640625" style="6" customWidth="1"/>
    <col min="2570" max="2570" width="4.6640625" style="6" customWidth="1"/>
    <col min="2571" max="2816" width="9.6640625" style="6"/>
    <col min="2817" max="2817" width="4.6640625" style="6" customWidth="1"/>
    <col min="2818" max="2818" width="45.6640625" style="6" customWidth="1"/>
    <col min="2819" max="2819" width="18.44140625" style="6" customWidth="1"/>
    <col min="2820" max="2820" width="25.6640625" style="6" customWidth="1"/>
    <col min="2821" max="2821" width="32" style="6" customWidth="1"/>
    <col min="2822" max="2823" width="36.6640625" style="6" customWidth="1"/>
    <col min="2824" max="2825" width="25.6640625" style="6" customWidth="1"/>
    <col min="2826" max="2826" width="4.6640625" style="6" customWidth="1"/>
    <col min="2827" max="3072" width="9.6640625" style="6"/>
    <col min="3073" max="3073" width="4.6640625" style="6" customWidth="1"/>
    <col min="3074" max="3074" width="45.6640625" style="6" customWidth="1"/>
    <col min="3075" max="3075" width="18.44140625" style="6" customWidth="1"/>
    <col min="3076" max="3076" width="25.6640625" style="6" customWidth="1"/>
    <col min="3077" max="3077" width="32" style="6" customWidth="1"/>
    <col min="3078" max="3079" width="36.6640625" style="6" customWidth="1"/>
    <col min="3080" max="3081" width="25.6640625" style="6" customWidth="1"/>
    <col min="3082" max="3082" width="4.6640625" style="6" customWidth="1"/>
    <col min="3083" max="3328" width="9.6640625" style="6"/>
    <col min="3329" max="3329" width="4.6640625" style="6" customWidth="1"/>
    <col min="3330" max="3330" width="45.6640625" style="6" customWidth="1"/>
    <col min="3331" max="3331" width="18.44140625" style="6" customWidth="1"/>
    <col min="3332" max="3332" width="25.6640625" style="6" customWidth="1"/>
    <col min="3333" max="3333" width="32" style="6" customWidth="1"/>
    <col min="3334" max="3335" width="36.6640625" style="6" customWidth="1"/>
    <col min="3336" max="3337" width="25.6640625" style="6" customWidth="1"/>
    <col min="3338" max="3338" width="4.6640625" style="6" customWidth="1"/>
    <col min="3339" max="3584" width="9.6640625" style="6"/>
    <col min="3585" max="3585" width="4.6640625" style="6" customWidth="1"/>
    <col min="3586" max="3586" width="45.6640625" style="6" customWidth="1"/>
    <col min="3587" max="3587" width="18.44140625" style="6" customWidth="1"/>
    <col min="3588" max="3588" width="25.6640625" style="6" customWidth="1"/>
    <col min="3589" max="3589" width="32" style="6" customWidth="1"/>
    <col min="3590" max="3591" width="36.6640625" style="6" customWidth="1"/>
    <col min="3592" max="3593" width="25.6640625" style="6" customWidth="1"/>
    <col min="3594" max="3594" width="4.6640625" style="6" customWidth="1"/>
    <col min="3595" max="3840" width="9.6640625" style="6"/>
    <col min="3841" max="3841" width="4.6640625" style="6" customWidth="1"/>
    <col min="3842" max="3842" width="45.6640625" style="6" customWidth="1"/>
    <col min="3843" max="3843" width="18.44140625" style="6" customWidth="1"/>
    <col min="3844" max="3844" width="25.6640625" style="6" customWidth="1"/>
    <col min="3845" max="3845" width="32" style="6" customWidth="1"/>
    <col min="3846" max="3847" width="36.6640625" style="6" customWidth="1"/>
    <col min="3848" max="3849" width="25.6640625" style="6" customWidth="1"/>
    <col min="3850" max="3850" width="4.6640625" style="6" customWidth="1"/>
    <col min="3851" max="4096" width="9.6640625" style="6"/>
    <col min="4097" max="4097" width="4.6640625" style="6" customWidth="1"/>
    <col min="4098" max="4098" width="45.6640625" style="6" customWidth="1"/>
    <col min="4099" max="4099" width="18.44140625" style="6" customWidth="1"/>
    <col min="4100" max="4100" width="25.6640625" style="6" customWidth="1"/>
    <col min="4101" max="4101" width="32" style="6" customWidth="1"/>
    <col min="4102" max="4103" width="36.6640625" style="6" customWidth="1"/>
    <col min="4104" max="4105" width="25.6640625" style="6" customWidth="1"/>
    <col min="4106" max="4106" width="4.6640625" style="6" customWidth="1"/>
    <col min="4107" max="4352" width="9.6640625" style="6"/>
    <col min="4353" max="4353" width="4.6640625" style="6" customWidth="1"/>
    <col min="4354" max="4354" width="45.6640625" style="6" customWidth="1"/>
    <col min="4355" max="4355" width="18.44140625" style="6" customWidth="1"/>
    <col min="4356" max="4356" width="25.6640625" style="6" customWidth="1"/>
    <col min="4357" max="4357" width="32" style="6" customWidth="1"/>
    <col min="4358" max="4359" width="36.6640625" style="6" customWidth="1"/>
    <col min="4360" max="4361" width="25.6640625" style="6" customWidth="1"/>
    <col min="4362" max="4362" width="4.6640625" style="6" customWidth="1"/>
    <col min="4363" max="4608" width="9.6640625" style="6"/>
    <col min="4609" max="4609" width="4.6640625" style="6" customWidth="1"/>
    <col min="4610" max="4610" width="45.6640625" style="6" customWidth="1"/>
    <col min="4611" max="4611" width="18.44140625" style="6" customWidth="1"/>
    <col min="4612" max="4612" width="25.6640625" style="6" customWidth="1"/>
    <col min="4613" max="4613" width="32" style="6" customWidth="1"/>
    <col min="4614" max="4615" width="36.6640625" style="6" customWidth="1"/>
    <col min="4616" max="4617" width="25.6640625" style="6" customWidth="1"/>
    <col min="4618" max="4618" width="4.6640625" style="6" customWidth="1"/>
    <col min="4619" max="4864" width="9.6640625" style="6"/>
    <col min="4865" max="4865" width="4.6640625" style="6" customWidth="1"/>
    <col min="4866" max="4866" width="45.6640625" style="6" customWidth="1"/>
    <col min="4867" max="4867" width="18.44140625" style="6" customWidth="1"/>
    <col min="4868" max="4868" width="25.6640625" style="6" customWidth="1"/>
    <col min="4869" max="4869" width="32" style="6" customWidth="1"/>
    <col min="4870" max="4871" width="36.6640625" style="6" customWidth="1"/>
    <col min="4872" max="4873" width="25.6640625" style="6" customWidth="1"/>
    <col min="4874" max="4874" width="4.6640625" style="6" customWidth="1"/>
    <col min="4875" max="5120" width="9.6640625" style="6"/>
    <col min="5121" max="5121" width="4.6640625" style="6" customWidth="1"/>
    <col min="5122" max="5122" width="45.6640625" style="6" customWidth="1"/>
    <col min="5123" max="5123" width="18.44140625" style="6" customWidth="1"/>
    <col min="5124" max="5124" width="25.6640625" style="6" customWidth="1"/>
    <col min="5125" max="5125" width="32" style="6" customWidth="1"/>
    <col min="5126" max="5127" width="36.6640625" style="6" customWidth="1"/>
    <col min="5128" max="5129" width="25.6640625" style="6" customWidth="1"/>
    <col min="5130" max="5130" width="4.6640625" style="6" customWidth="1"/>
    <col min="5131" max="5376" width="9.6640625" style="6"/>
    <col min="5377" max="5377" width="4.6640625" style="6" customWidth="1"/>
    <col min="5378" max="5378" width="45.6640625" style="6" customWidth="1"/>
    <col min="5379" max="5379" width="18.44140625" style="6" customWidth="1"/>
    <col min="5380" max="5380" width="25.6640625" style="6" customWidth="1"/>
    <col min="5381" max="5381" width="32" style="6" customWidth="1"/>
    <col min="5382" max="5383" width="36.6640625" style="6" customWidth="1"/>
    <col min="5384" max="5385" width="25.6640625" style="6" customWidth="1"/>
    <col min="5386" max="5386" width="4.6640625" style="6" customWidth="1"/>
    <col min="5387" max="5632" width="9.6640625" style="6"/>
    <col min="5633" max="5633" width="4.6640625" style="6" customWidth="1"/>
    <col min="5634" max="5634" width="45.6640625" style="6" customWidth="1"/>
    <col min="5635" max="5635" width="18.44140625" style="6" customWidth="1"/>
    <col min="5636" max="5636" width="25.6640625" style="6" customWidth="1"/>
    <col min="5637" max="5637" width="32" style="6" customWidth="1"/>
    <col min="5638" max="5639" width="36.6640625" style="6" customWidth="1"/>
    <col min="5640" max="5641" width="25.6640625" style="6" customWidth="1"/>
    <col min="5642" max="5642" width="4.6640625" style="6" customWidth="1"/>
    <col min="5643" max="5888" width="9.6640625" style="6"/>
    <col min="5889" max="5889" width="4.6640625" style="6" customWidth="1"/>
    <col min="5890" max="5890" width="45.6640625" style="6" customWidth="1"/>
    <col min="5891" max="5891" width="18.44140625" style="6" customWidth="1"/>
    <col min="5892" max="5892" width="25.6640625" style="6" customWidth="1"/>
    <col min="5893" max="5893" width="32" style="6" customWidth="1"/>
    <col min="5894" max="5895" width="36.6640625" style="6" customWidth="1"/>
    <col min="5896" max="5897" width="25.6640625" style="6" customWidth="1"/>
    <col min="5898" max="5898" width="4.6640625" style="6" customWidth="1"/>
    <col min="5899" max="6144" width="9.6640625" style="6"/>
    <col min="6145" max="6145" width="4.6640625" style="6" customWidth="1"/>
    <col min="6146" max="6146" width="45.6640625" style="6" customWidth="1"/>
    <col min="6147" max="6147" width="18.44140625" style="6" customWidth="1"/>
    <col min="6148" max="6148" width="25.6640625" style="6" customWidth="1"/>
    <col min="6149" max="6149" width="32" style="6" customWidth="1"/>
    <col min="6150" max="6151" width="36.6640625" style="6" customWidth="1"/>
    <col min="6152" max="6153" width="25.6640625" style="6" customWidth="1"/>
    <col min="6154" max="6154" width="4.6640625" style="6" customWidth="1"/>
    <col min="6155" max="6400" width="9.6640625" style="6"/>
    <col min="6401" max="6401" width="4.6640625" style="6" customWidth="1"/>
    <col min="6402" max="6402" width="45.6640625" style="6" customWidth="1"/>
    <col min="6403" max="6403" width="18.44140625" style="6" customWidth="1"/>
    <col min="6404" max="6404" width="25.6640625" style="6" customWidth="1"/>
    <col min="6405" max="6405" width="32" style="6" customWidth="1"/>
    <col min="6406" max="6407" width="36.6640625" style="6" customWidth="1"/>
    <col min="6408" max="6409" width="25.6640625" style="6" customWidth="1"/>
    <col min="6410" max="6410" width="4.6640625" style="6" customWidth="1"/>
    <col min="6411" max="6656" width="9.6640625" style="6"/>
    <col min="6657" max="6657" width="4.6640625" style="6" customWidth="1"/>
    <col min="6658" max="6658" width="45.6640625" style="6" customWidth="1"/>
    <col min="6659" max="6659" width="18.44140625" style="6" customWidth="1"/>
    <col min="6660" max="6660" width="25.6640625" style="6" customWidth="1"/>
    <col min="6661" max="6661" width="32" style="6" customWidth="1"/>
    <col min="6662" max="6663" width="36.6640625" style="6" customWidth="1"/>
    <col min="6664" max="6665" width="25.6640625" style="6" customWidth="1"/>
    <col min="6666" max="6666" width="4.6640625" style="6" customWidth="1"/>
    <col min="6667" max="6912" width="9.6640625" style="6"/>
    <col min="6913" max="6913" width="4.6640625" style="6" customWidth="1"/>
    <col min="6914" max="6914" width="45.6640625" style="6" customWidth="1"/>
    <col min="6915" max="6915" width="18.44140625" style="6" customWidth="1"/>
    <col min="6916" max="6916" width="25.6640625" style="6" customWidth="1"/>
    <col min="6917" max="6917" width="32" style="6" customWidth="1"/>
    <col min="6918" max="6919" width="36.6640625" style="6" customWidth="1"/>
    <col min="6920" max="6921" width="25.6640625" style="6" customWidth="1"/>
    <col min="6922" max="6922" width="4.6640625" style="6" customWidth="1"/>
    <col min="6923" max="7168" width="9.6640625" style="6"/>
    <col min="7169" max="7169" width="4.6640625" style="6" customWidth="1"/>
    <col min="7170" max="7170" width="45.6640625" style="6" customWidth="1"/>
    <col min="7171" max="7171" width="18.44140625" style="6" customWidth="1"/>
    <col min="7172" max="7172" width="25.6640625" style="6" customWidth="1"/>
    <col min="7173" max="7173" width="32" style="6" customWidth="1"/>
    <col min="7174" max="7175" width="36.6640625" style="6" customWidth="1"/>
    <col min="7176" max="7177" width="25.6640625" style="6" customWidth="1"/>
    <col min="7178" max="7178" width="4.6640625" style="6" customWidth="1"/>
    <col min="7179" max="7424" width="9.6640625" style="6"/>
    <col min="7425" max="7425" width="4.6640625" style="6" customWidth="1"/>
    <col min="7426" max="7426" width="45.6640625" style="6" customWidth="1"/>
    <col min="7427" max="7427" width="18.44140625" style="6" customWidth="1"/>
    <col min="7428" max="7428" width="25.6640625" style="6" customWidth="1"/>
    <col min="7429" max="7429" width="32" style="6" customWidth="1"/>
    <col min="7430" max="7431" width="36.6640625" style="6" customWidth="1"/>
    <col min="7432" max="7433" width="25.6640625" style="6" customWidth="1"/>
    <col min="7434" max="7434" width="4.6640625" style="6" customWidth="1"/>
    <col min="7435" max="7680" width="9.6640625" style="6"/>
    <col min="7681" max="7681" width="4.6640625" style="6" customWidth="1"/>
    <col min="7682" max="7682" width="45.6640625" style="6" customWidth="1"/>
    <col min="7683" max="7683" width="18.44140625" style="6" customWidth="1"/>
    <col min="7684" max="7684" width="25.6640625" style="6" customWidth="1"/>
    <col min="7685" max="7685" width="32" style="6" customWidth="1"/>
    <col min="7686" max="7687" width="36.6640625" style="6" customWidth="1"/>
    <col min="7688" max="7689" width="25.6640625" style="6" customWidth="1"/>
    <col min="7690" max="7690" width="4.6640625" style="6" customWidth="1"/>
    <col min="7691" max="7936" width="9.6640625" style="6"/>
    <col min="7937" max="7937" width="4.6640625" style="6" customWidth="1"/>
    <col min="7938" max="7938" width="45.6640625" style="6" customWidth="1"/>
    <col min="7939" max="7939" width="18.44140625" style="6" customWidth="1"/>
    <col min="7940" max="7940" width="25.6640625" style="6" customWidth="1"/>
    <col min="7941" max="7941" width="32" style="6" customWidth="1"/>
    <col min="7942" max="7943" width="36.6640625" style="6" customWidth="1"/>
    <col min="7944" max="7945" width="25.6640625" style="6" customWidth="1"/>
    <col min="7946" max="7946" width="4.6640625" style="6" customWidth="1"/>
    <col min="7947" max="8192" width="9.6640625" style="6"/>
    <col min="8193" max="8193" width="4.6640625" style="6" customWidth="1"/>
    <col min="8194" max="8194" width="45.6640625" style="6" customWidth="1"/>
    <col min="8195" max="8195" width="18.44140625" style="6" customWidth="1"/>
    <col min="8196" max="8196" width="25.6640625" style="6" customWidth="1"/>
    <col min="8197" max="8197" width="32" style="6" customWidth="1"/>
    <col min="8198" max="8199" width="36.6640625" style="6" customWidth="1"/>
    <col min="8200" max="8201" width="25.6640625" style="6" customWidth="1"/>
    <col min="8202" max="8202" width="4.6640625" style="6" customWidth="1"/>
    <col min="8203" max="8448" width="9.6640625" style="6"/>
    <col min="8449" max="8449" width="4.6640625" style="6" customWidth="1"/>
    <col min="8450" max="8450" width="45.6640625" style="6" customWidth="1"/>
    <col min="8451" max="8451" width="18.44140625" style="6" customWidth="1"/>
    <col min="8452" max="8452" width="25.6640625" style="6" customWidth="1"/>
    <col min="8453" max="8453" width="32" style="6" customWidth="1"/>
    <col min="8454" max="8455" width="36.6640625" style="6" customWidth="1"/>
    <col min="8456" max="8457" width="25.6640625" style="6" customWidth="1"/>
    <col min="8458" max="8458" width="4.6640625" style="6" customWidth="1"/>
    <col min="8459" max="8704" width="9.6640625" style="6"/>
    <col min="8705" max="8705" width="4.6640625" style="6" customWidth="1"/>
    <col min="8706" max="8706" width="45.6640625" style="6" customWidth="1"/>
    <col min="8707" max="8707" width="18.44140625" style="6" customWidth="1"/>
    <col min="8708" max="8708" width="25.6640625" style="6" customWidth="1"/>
    <col min="8709" max="8709" width="32" style="6" customWidth="1"/>
    <col min="8710" max="8711" width="36.6640625" style="6" customWidth="1"/>
    <col min="8712" max="8713" width="25.6640625" style="6" customWidth="1"/>
    <col min="8714" max="8714" width="4.6640625" style="6" customWidth="1"/>
    <col min="8715" max="8960" width="9.6640625" style="6"/>
    <col min="8961" max="8961" width="4.6640625" style="6" customWidth="1"/>
    <col min="8962" max="8962" width="45.6640625" style="6" customWidth="1"/>
    <col min="8963" max="8963" width="18.44140625" style="6" customWidth="1"/>
    <col min="8964" max="8964" width="25.6640625" style="6" customWidth="1"/>
    <col min="8965" max="8965" width="32" style="6" customWidth="1"/>
    <col min="8966" max="8967" width="36.6640625" style="6" customWidth="1"/>
    <col min="8968" max="8969" width="25.6640625" style="6" customWidth="1"/>
    <col min="8970" max="8970" width="4.6640625" style="6" customWidth="1"/>
    <col min="8971" max="9216" width="9.6640625" style="6"/>
    <col min="9217" max="9217" width="4.6640625" style="6" customWidth="1"/>
    <col min="9218" max="9218" width="45.6640625" style="6" customWidth="1"/>
    <col min="9219" max="9219" width="18.44140625" style="6" customWidth="1"/>
    <col min="9220" max="9220" width="25.6640625" style="6" customWidth="1"/>
    <col min="9221" max="9221" width="32" style="6" customWidth="1"/>
    <col min="9222" max="9223" width="36.6640625" style="6" customWidth="1"/>
    <col min="9224" max="9225" width="25.6640625" style="6" customWidth="1"/>
    <col min="9226" max="9226" width="4.6640625" style="6" customWidth="1"/>
    <col min="9227" max="9472" width="9.6640625" style="6"/>
    <col min="9473" max="9473" width="4.6640625" style="6" customWidth="1"/>
    <col min="9474" max="9474" width="45.6640625" style="6" customWidth="1"/>
    <col min="9475" max="9475" width="18.44140625" style="6" customWidth="1"/>
    <col min="9476" max="9476" width="25.6640625" style="6" customWidth="1"/>
    <col min="9477" max="9477" width="32" style="6" customWidth="1"/>
    <col min="9478" max="9479" width="36.6640625" style="6" customWidth="1"/>
    <col min="9480" max="9481" width="25.6640625" style="6" customWidth="1"/>
    <col min="9482" max="9482" width="4.6640625" style="6" customWidth="1"/>
    <col min="9483" max="9728" width="9.6640625" style="6"/>
    <col min="9729" max="9729" width="4.6640625" style="6" customWidth="1"/>
    <col min="9730" max="9730" width="45.6640625" style="6" customWidth="1"/>
    <col min="9731" max="9731" width="18.44140625" style="6" customWidth="1"/>
    <col min="9732" max="9732" width="25.6640625" style="6" customWidth="1"/>
    <col min="9733" max="9733" width="32" style="6" customWidth="1"/>
    <col min="9734" max="9735" width="36.6640625" style="6" customWidth="1"/>
    <col min="9736" max="9737" width="25.6640625" style="6" customWidth="1"/>
    <col min="9738" max="9738" width="4.6640625" style="6" customWidth="1"/>
    <col min="9739" max="9984" width="9.6640625" style="6"/>
    <col min="9985" max="9985" width="4.6640625" style="6" customWidth="1"/>
    <col min="9986" max="9986" width="45.6640625" style="6" customWidth="1"/>
    <col min="9987" max="9987" width="18.44140625" style="6" customWidth="1"/>
    <col min="9988" max="9988" width="25.6640625" style="6" customWidth="1"/>
    <col min="9989" max="9989" width="32" style="6" customWidth="1"/>
    <col min="9990" max="9991" width="36.6640625" style="6" customWidth="1"/>
    <col min="9992" max="9993" width="25.6640625" style="6" customWidth="1"/>
    <col min="9994" max="9994" width="4.6640625" style="6" customWidth="1"/>
    <col min="9995" max="10240" width="9.6640625" style="6"/>
    <col min="10241" max="10241" width="4.6640625" style="6" customWidth="1"/>
    <col min="10242" max="10242" width="45.6640625" style="6" customWidth="1"/>
    <col min="10243" max="10243" width="18.44140625" style="6" customWidth="1"/>
    <col min="10244" max="10244" width="25.6640625" style="6" customWidth="1"/>
    <col min="10245" max="10245" width="32" style="6" customWidth="1"/>
    <col min="10246" max="10247" width="36.6640625" style="6" customWidth="1"/>
    <col min="10248" max="10249" width="25.6640625" style="6" customWidth="1"/>
    <col min="10250" max="10250" width="4.6640625" style="6" customWidth="1"/>
    <col min="10251" max="10496" width="9.6640625" style="6"/>
    <col min="10497" max="10497" width="4.6640625" style="6" customWidth="1"/>
    <col min="10498" max="10498" width="45.6640625" style="6" customWidth="1"/>
    <col min="10499" max="10499" width="18.44140625" style="6" customWidth="1"/>
    <col min="10500" max="10500" width="25.6640625" style="6" customWidth="1"/>
    <col min="10501" max="10501" width="32" style="6" customWidth="1"/>
    <col min="10502" max="10503" width="36.6640625" style="6" customWidth="1"/>
    <col min="10504" max="10505" width="25.6640625" style="6" customWidth="1"/>
    <col min="10506" max="10506" width="4.6640625" style="6" customWidth="1"/>
    <col min="10507" max="10752" width="9.6640625" style="6"/>
    <col min="10753" max="10753" width="4.6640625" style="6" customWidth="1"/>
    <col min="10754" max="10754" width="45.6640625" style="6" customWidth="1"/>
    <col min="10755" max="10755" width="18.44140625" style="6" customWidth="1"/>
    <col min="10756" max="10756" width="25.6640625" style="6" customWidth="1"/>
    <col min="10757" max="10757" width="32" style="6" customWidth="1"/>
    <col min="10758" max="10759" width="36.6640625" style="6" customWidth="1"/>
    <col min="10760" max="10761" width="25.6640625" style="6" customWidth="1"/>
    <col min="10762" max="10762" width="4.6640625" style="6" customWidth="1"/>
    <col min="10763" max="11008" width="9.6640625" style="6"/>
    <col min="11009" max="11009" width="4.6640625" style="6" customWidth="1"/>
    <col min="11010" max="11010" width="45.6640625" style="6" customWidth="1"/>
    <col min="11011" max="11011" width="18.44140625" style="6" customWidth="1"/>
    <col min="11012" max="11012" width="25.6640625" style="6" customWidth="1"/>
    <col min="11013" max="11013" width="32" style="6" customWidth="1"/>
    <col min="11014" max="11015" width="36.6640625" style="6" customWidth="1"/>
    <col min="11016" max="11017" width="25.6640625" style="6" customWidth="1"/>
    <col min="11018" max="11018" width="4.6640625" style="6" customWidth="1"/>
    <col min="11019" max="11264" width="9.6640625" style="6"/>
    <col min="11265" max="11265" width="4.6640625" style="6" customWidth="1"/>
    <col min="11266" max="11266" width="45.6640625" style="6" customWidth="1"/>
    <col min="11267" max="11267" width="18.44140625" style="6" customWidth="1"/>
    <col min="11268" max="11268" width="25.6640625" style="6" customWidth="1"/>
    <col min="11269" max="11269" width="32" style="6" customWidth="1"/>
    <col min="11270" max="11271" width="36.6640625" style="6" customWidth="1"/>
    <col min="11272" max="11273" width="25.6640625" style="6" customWidth="1"/>
    <col min="11274" max="11274" width="4.6640625" style="6" customWidth="1"/>
    <col min="11275" max="11520" width="9.6640625" style="6"/>
    <col min="11521" max="11521" width="4.6640625" style="6" customWidth="1"/>
    <col min="11522" max="11522" width="45.6640625" style="6" customWidth="1"/>
    <col min="11523" max="11523" width="18.44140625" style="6" customWidth="1"/>
    <col min="11524" max="11524" width="25.6640625" style="6" customWidth="1"/>
    <col min="11525" max="11525" width="32" style="6" customWidth="1"/>
    <col min="11526" max="11527" width="36.6640625" style="6" customWidth="1"/>
    <col min="11528" max="11529" width="25.6640625" style="6" customWidth="1"/>
    <col min="11530" max="11530" width="4.6640625" style="6" customWidth="1"/>
    <col min="11531" max="11776" width="9.6640625" style="6"/>
    <col min="11777" max="11777" width="4.6640625" style="6" customWidth="1"/>
    <col min="11778" max="11778" width="45.6640625" style="6" customWidth="1"/>
    <col min="11779" max="11779" width="18.44140625" style="6" customWidth="1"/>
    <col min="11780" max="11780" width="25.6640625" style="6" customWidth="1"/>
    <col min="11781" max="11781" width="32" style="6" customWidth="1"/>
    <col min="11782" max="11783" width="36.6640625" style="6" customWidth="1"/>
    <col min="11784" max="11785" width="25.6640625" style="6" customWidth="1"/>
    <col min="11786" max="11786" width="4.6640625" style="6" customWidth="1"/>
    <col min="11787" max="12032" width="9.6640625" style="6"/>
    <col min="12033" max="12033" width="4.6640625" style="6" customWidth="1"/>
    <col min="12034" max="12034" width="45.6640625" style="6" customWidth="1"/>
    <col min="12035" max="12035" width="18.44140625" style="6" customWidth="1"/>
    <col min="12036" max="12036" width="25.6640625" style="6" customWidth="1"/>
    <col min="12037" max="12037" width="32" style="6" customWidth="1"/>
    <col min="12038" max="12039" width="36.6640625" style="6" customWidth="1"/>
    <col min="12040" max="12041" width="25.6640625" style="6" customWidth="1"/>
    <col min="12042" max="12042" width="4.6640625" style="6" customWidth="1"/>
    <col min="12043" max="12288" width="9.6640625" style="6"/>
    <col min="12289" max="12289" width="4.6640625" style="6" customWidth="1"/>
    <col min="12290" max="12290" width="45.6640625" style="6" customWidth="1"/>
    <col min="12291" max="12291" width="18.44140625" style="6" customWidth="1"/>
    <col min="12292" max="12292" width="25.6640625" style="6" customWidth="1"/>
    <col min="12293" max="12293" width="32" style="6" customWidth="1"/>
    <col min="12294" max="12295" width="36.6640625" style="6" customWidth="1"/>
    <col min="12296" max="12297" width="25.6640625" style="6" customWidth="1"/>
    <col min="12298" max="12298" width="4.6640625" style="6" customWidth="1"/>
    <col min="12299" max="12544" width="9.6640625" style="6"/>
    <col min="12545" max="12545" width="4.6640625" style="6" customWidth="1"/>
    <col min="12546" max="12546" width="45.6640625" style="6" customWidth="1"/>
    <col min="12547" max="12547" width="18.44140625" style="6" customWidth="1"/>
    <col min="12548" max="12548" width="25.6640625" style="6" customWidth="1"/>
    <col min="12549" max="12549" width="32" style="6" customWidth="1"/>
    <col min="12550" max="12551" width="36.6640625" style="6" customWidth="1"/>
    <col min="12552" max="12553" width="25.6640625" style="6" customWidth="1"/>
    <col min="12554" max="12554" width="4.6640625" style="6" customWidth="1"/>
    <col min="12555" max="12800" width="9.6640625" style="6"/>
    <col min="12801" max="12801" width="4.6640625" style="6" customWidth="1"/>
    <col min="12802" max="12802" width="45.6640625" style="6" customWidth="1"/>
    <col min="12803" max="12803" width="18.44140625" style="6" customWidth="1"/>
    <col min="12804" max="12804" width="25.6640625" style="6" customWidth="1"/>
    <col min="12805" max="12805" width="32" style="6" customWidth="1"/>
    <col min="12806" max="12807" width="36.6640625" style="6" customWidth="1"/>
    <col min="12808" max="12809" width="25.6640625" style="6" customWidth="1"/>
    <col min="12810" max="12810" width="4.6640625" style="6" customWidth="1"/>
    <col min="12811" max="13056" width="9.6640625" style="6"/>
    <col min="13057" max="13057" width="4.6640625" style="6" customWidth="1"/>
    <col min="13058" max="13058" width="45.6640625" style="6" customWidth="1"/>
    <col min="13059" max="13059" width="18.44140625" style="6" customWidth="1"/>
    <col min="13060" max="13060" width="25.6640625" style="6" customWidth="1"/>
    <col min="13061" max="13061" width="32" style="6" customWidth="1"/>
    <col min="13062" max="13063" width="36.6640625" style="6" customWidth="1"/>
    <col min="13064" max="13065" width="25.6640625" style="6" customWidth="1"/>
    <col min="13066" max="13066" width="4.6640625" style="6" customWidth="1"/>
    <col min="13067" max="13312" width="9.6640625" style="6"/>
    <col min="13313" max="13313" width="4.6640625" style="6" customWidth="1"/>
    <col min="13314" max="13314" width="45.6640625" style="6" customWidth="1"/>
    <col min="13315" max="13315" width="18.44140625" style="6" customWidth="1"/>
    <col min="13316" max="13316" width="25.6640625" style="6" customWidth="1"/>
    <col min="13317" max="13317" width="32" style="6" customWidth="1"/>
    <col min="13318" max="13319" width="36.6640625" style="6" customWidth="1"/>
    <col min="13320" max="13321" width="25.6640625" style="6" customWidth="1"/>
    <col min="13322" max="13322" width="4.6640625" style="6" customWidth="1"/>
    <col min="13323" max="13568" width="9.6640625" style="6"/>
    <col min="13569" max="13569" width="4.6640625" style="6" customWidth="1"/>
    <col min="13570" max="13570" width="45.6640625" style="6" customWidth="1"/>
    <col min="13571" max="13571" width="18.44140625" style="6" customWidth="1"/>
    <col min="13572" max="13572" width="25.6640625" style="6" customWidth="1"/>
    <col min="13573" max="13573" width="32" style="6" customWidth="1"/>
    <col min="13574" max="13575" width="36.6640625" style="6" customWidth="1"/>
    <col min="13576" max="13577" width="25.6640625" style="6" customWidth="1"/>
    <col min="13578" max="13578" width="4.6640625" style="6" customWidth="1"/>
    <col min="13579" max="13824" width="9.6640625" style="6"/>
    <col min="13825" max="13825" width="4.6640625" style="6" customWidth="1"/>
    <col min="13826" max="13826" width="45.6640625" style="6" customWidth="1"/>
    <col min="13827" max="13827" width="18.44140625" style="6" customWidth="1"/>
    <col min="13828" max="13828" width="25.6640625" style="6" customWidth="1"/>
    <col min="13829" max="13829" width="32" style="6" customWidth="1"/>
    <col min="13830" max="13831" width="36.6640625" style="6" customWidth="1"/>
    <col min="13832" max="13833" width="25.6640625" style="6" customWidth="1"/>
    <col min="13834" max="13834" width="4.6640625" style="6" customWidth="1"/>
    <col min="13835" max="14080" width="9.6640625" style="6"/>
    <col min="14081" max="14081" width="4.6640625" style="6" customWidth="1"/>
    <col min="14082" max="14082" width="45.6640625" style="6" customWidth="1"/>
    <col min="14083" max="14083" width="18.44140625" style="6" customWidth="1"/>
    <col min="14084" max="14084" width="25.6640625" style="6" customWidth="1"/>
    <col min="14085" max="14085" width="32" style="6" customWidth="1"/>
    <col min="14086" max="14087" width="36.6640625" style="6" customWidth="1"/>
    <col min="14088" max="14089" width="25.6640625" style="6" customWidth="1"/>
    <col min="14090" max="14090" width="4.6640625" style="6" customWidth="1"/>
    <col min="14091" max="14336" width="9.6640625" style="6"/>
    <col min="14337" max="14337" width="4.6640625" style="6" customWidth="1"/>
    <col min="14338" max="14338" width="45.6640625" style="6" customWidth="1"/>
    <col min="14339" max="14339" width="18.44140625" style="6" customWidth="1"/>
    <col min="14340" max="14340" width="25.6640625" style="6" customWidth="1"/>
    <col min="14341" max="14341" width="32" style="6" customWidth="1"/>
    <col min="14342" max="14343" width="36.6640625" style="6" customWidth="1"/>
    <col min="14344" max="14345" width="25.6640625" style="6" customWidth="1"/>
    <col min="14346" max="14346" width="4.6640625" style="6" customWidth="1"/>
    <col min="14347" max="14592" width="9.6640625" style="6"/>
    <col min="14593" max="14593" width="4.6640625" style="6" customWidth="1"/>
    <col min="14594" max="14594" width="45.6640625" style="6" customWidth="1"/>
    <col min="14595" max="14595" width="18.44140625" style="6" customWidth="1"/>
    <col min="14596" max="14596" width="25.6640625" style="6" customWidth="1"/>
    <col min="14597" max="14597" width="32" style="6" customWidth="1"/>
    <col min="14598" max="14599" width="36.6640625" style="6" customWidth="1"/>
    <col min="14600" max="14601" width="25.6640625" style="6" customWidth="1"/>
    <col min="14602" max="14602" width="4.6640625" style="6" customWidth="1"/>
    <col min="14603" max="14848" width="9.6640625" style="6"/>
    <col min="14849" max="14849" width="4.6640625" style="6" customWidth="1"/>
    <col min="14850" max="14850" width="45.6640625" style="6" customWidth="1"/>
    <col min="14851" max="14851" width="18.44140625" style="6" customWidth="1"/>
    <col min="14852" max="14852" width="25.6640625" style="6" customWidth="1"/>
    <col min="14853" max="14853" width="32" style="6" customWidth="1"/>
    <col min="14854" max="14855" width="36.6640625" style="6" customWidth="1"/>
    <col min="14856" max="14857" width="25.6640625" style="6" customWidth="1"/>
    <col min="14858" max="14858" width="4.6640625" style="6" customWidth="1"/>
    <col min="14859" max="15104" width="9.6640625" style="6"/>
    <col min="15105" max="15105" width="4.6640625" style="6" customWidth="1"/>
    <col min="15106" max="15106" width="45.6640625" style="6" customWidth="1"/>
    <col min="15107" max="15107" width="18.44140625" style="6" customWidth="1"/>
    <col min="15108" max="15108" width="25.6640625" style="6" customWidth="1"/>
    <col min="15109" max="15109" width="32" style="6" customWidth="1"/>
    <col min="15110" max="15111" width="36.6640625" style="6" customWidth="1"/>
    <col min="15112" max="15113" width="25.6640625" style="6" customWidth="1"/>
    <col min="15114" max="15114" width="4.6640625" style="6" customWidth="1"/>
    <col min="15115" max="15360" width="9.6640625" style="6"/>
    <col min="15361" max="15361" width="4.6640625" style="6" customWidth="1"/>
    <col min="15362" max="15362" width="45.6640625" style="6" customWidth="1"/>
    <col min="15363" max="15363" width="18.44140625" style="6" customWidth="1"/>
    <col min="15364" max="15364" width="25.6640625" style="6" customWidth="1"/>
    <col min="15365" max="15365" width="32" style="6" customWidth="1"/>
    <col min="15366" max="15367" width="36.6640625" style="6" customWidth="1"/>
    <col min="15368" max="15369" width="25.6640625" style="6" customWidth="1"/>
    <col min="15370" max="15370" width="4.6640625" style="6" customWidth="1"/>
    <col min="15371" max="15616" width="9.6640625" style="6"/>
    <col min="15617" max="15617" width="4.6640625" style="6" customWidth="1"/>
    <col min="15618" max="15618" width="45.6640625" style="6" customWidth="1"/>
    <col min="15619" max="15619" width="18.44140625" style="6" customWidth="1"/>
    <col min="15620" max="15620" width="25.6640625" style="6" customWidth="1"/>
    <col min="15621" max="15621" width="32" style="6" customWidth="1"/>
    <col min="15622" max="15623" width="36.6640625" style="6" customWidth="1"/>
    <col min="15624" max="15625" width="25.6640625" style="6" customWidth="1"/>
    <col min="15626" max="15626" width="4.6640625" style="6" customWidth="1"/>
    <col min="15627" max="15872" width="9.6640625" style="6"/>
    <col min="15873" max="15873" width="4.6640625" style="6" customWidth="1"/>
    <col min="15874" max="15874" width="45.6640625" style="6" customWidth="1"/>
    <col min="15875" max="15875" width="18.44140625" style="6" customWidth="1"/>
    <col min="15876" max="15876" width="25.6640625" style="6" customWidth="1"/>
    <col min="15877" max="15877" width="32" style="6" customWidth="1"/>
    <col min="15878" max="15879" width="36.6640625" style="6" customWidth="1"/>
    <col min="15880" max="15881" width="25.6640625" style="6" customWidth="1"/>
    <col min="15882" max="15882" width="4.6640625" style="6" customWidth="1"/>
    <col min="15883" max="16128" width="9.6640625" style="6"/>
    <col min="16129" max="16129" width="4.6640625" style="6" customWidth="1"/>
    <col min="16130" max="16130" width="45.6640625" style="6" customWidth="1"/>
    <col min="16131" max="16131" width="18.44140625" style="6" customWidth="1"/>
    <col min="16132" max="16132" width="25.6640625" style="6" customWidth="1"/>
    <col min="16133" max="16133" width="32" style="6" customWidth="1"/>
    <col min="16134" max="16135" width="36.6640625" style="6" customWidth="1"/>
    <col min="16136" max="16137" width="25.6640625" style="6" customWidth="1"/>
    <col min="16138" max="16138" width="4.6640625" style="6" customWidth="1"/>
    <col min="16139" max="16384" width="9.6640625" style="6"/>
  </cols>
  <sheetData>
    <row r="1" spans="1:10">
      <c r="A1" s="38" t="s">
        <v>1759</v>
      </c>
      <c r="B1" s="39"/>
      <c r="C1" s="41" t="s">
        <v>3222</v>
      </c>
      <c r="D1" s="54" t="s">
        <v>1761</v>
      </c>
      <c r="E1" s="3074" t="s">
        <v>1762</v>
      </c>
      <c r="F1" s="38" t="s">
        <v>1759</v>
      </c>
      <c r="G1" s="54" t="s">
        <v>3222</v>
      </c>
      <c r="H1" s="488" t="s">
        <v>1761</v>
      </c>
      <c r="I1" s="54" t="s">
        <v>1762</v>
      </c>
      <c r="J1" s="55"/>
    </row>
    <row r="2" spans="1:10">
      <c r="A2" s="67" t="str">
        <f>'Data Sheet'!C25</f>
        <v xml:space="preserve">Niagara Mohawk Power Corporation </v>
      </c>
      <c r="B2" s="60"/>
      <c r="C2" s="25" t="s">
        <v>6411</v>
      </c>
      <c r="D2" s="52" t="s">
        <v>1763</v>
      </c>
      <c r="E2" s="44"/>
      <c r="F2" s="67" t="str">
        <f>'Data Sheet'!C25</f>
        <v xml:space="preserve">Niagara Mohawk Power Corporation </v>
      </c>
      <c r="G2" s="52" t="s">
        <v>6414</v>
      </c>
      <c r="H2" s="52" t="s">
        <v>1763</v>
      </c>
      <c r="I2" s="898"/>
      <c r="J2" s="34"/>
    </row>
    <row r="3" spans="1:10" ht="15" customHeight="1">
      <c r="A3" s="32"/>
      <c r="B3" s="111"/>
      <c r="C3" s="112" t="s">
        <v>6412</v>
      </c>
      <c r="D3" s="3220" t="s">
        <v>6413</v>
      </c>
      <c r="E3" s="1266" t="str">
        <f>'Data Sheet'!C38</f>
        <v>December 31, 2015</v>
      </c>
      <c r="F3" s="32"/>
      <c r="G3" s="112" t="s">
        <v>6412</v>
      </c>
      <c r="H3" s="1263" t="str">
        <f>+D3</f>
        <v>August 10, 2016</v>
      </c>
      <c r="I3" s="3073" t="str">
        <f>'Data Sheet'!C38</f>
        <v>December 31, 2015</v>
      </c>
      <c r="J3" s="128"/>
    </row>
    <row r="4" spans="1:10" ht="15" customHeight="1">
      <c r="A4" s="489" t="s">
        <v>1426</v>
      </c>
      <c r="B4" s="490"/>
      <c r="C4" s="490"/>
      <c r="D4" s="490"/>
      <c r="E4" s="491"/>
      <c r="F4" s="489" t="s">
        <v>1427</v>
      </c>
      <c r="G4" s="227"/>
      <c r="H4" s="490"/>
      <c r="I4" s="490"/>
      <c r="J4" s="491"/>
    </row>
    <row r="5" spans="1:10">
      <c r="A5" s="29"/>
      <c r="B5" s="25"/>
      <c r="C5" s="25"/>
      <c r="D5" s="25"/>
      <c r="E5" s="34"/>
      <c r="F5" s="492"/>
      <c r="G5" s="493"/>
      <c r="H5" s="493"/>
      <c r="I5" s="493"/>
      <c r="J5" s="157"/>
    </row>
    <row r="6" spans="1:10">
      <c r="A6" s="29"/>
      <c r="B6" s="25"/>
      <c r="C6" s="25"/>
      <c r="E6" s="34"/>
      <c r="F6" s="29"/>
      <c r="G6" s="25"/>
      <c r="H6" s="25"/>
      <c r="I6" s="25"/>
      <c r="J6" s="34"/>
    </row>
    <row r="7" spans="1:10" ht="18">
      <c r="A7" s="67"/>
      <c r="B7" s="1426" t="s">
        <v>3911</v>
      </c>
      <c r="C7" s="1426"/>
      <c r="D7" s="494" t="s">
        <v>4305</v>
      </c>
      <c r="E7" s="34"/>
      <c r="F7" s="2655" t="s">
        <v>3918</v>
      </c>
      <c r="G7" s="2656"/>
      <c r="H7" s="494" t="s">
        <v>3920</v>
      </c>
      <c r="I7" s="494"/>
      <c r="J7" s="34"/>
    </row>
    <row r="8" spans="1:10" ht="18">
      <c r="A8" s="67"/>
      <c r="B8" s="1426" t="s">
        <v>3912</v>
      </c>
      <c r="C8" s="1426"/>
      <c r="D8" s="494" t="s">
        <v>4306</v>
      </c>
      <c r="E8" s="34"/>
      <c r="F8" s="2655" t="s">
        <v>3913</v>
      </c>
      <c r="G8" s="2656"/>
      <c r="H8" s="494" t="s">
        <v>1428</v>
      </c>
      <c r="I8" s="494"/>
      <c r="J8" s="34"/>
    </row>
    <row r="9" spans="1:10" ht="18">
      <c r="A9" s="67"/>
      <c r="B9" s="1426" t="s">
        <v>4307</v>
      </c>
      <c r="C9" s="1426"/>
      <c r="D9" s="494" t="s">
        <v>4308</v>
      </c>
      <c r="E9" s="34"/>
      <c r="F9" s="495" t="s">
        <v>3919</v>
      </c>
      <c r="G9" s="494"/>
      <c r="H9" s="494" t="s">
        <v>1429</v>
      </c>
      <c r="I9" s="494"/>
      <c r="J9" s="34"/>
    </row>
    <row r="10" spans="1:10" ht="18">
      <c r="A10" s="67"/>
      <c r="B10" s="1426" t="s">
        <v>4309</v>
      </c>
      <c r="C10" s="1426"/>
      <c r="D10" s="494" t="s">
        <v>4310</v>
      </c>
      <c r="E10" s="34"/>
      <c r="F10" s="495" t="s">
        <v>3914</v>
      </c>
      <c r="G10" s="494"/>
      <c r="H10" s="494" t="s">
        <v>4311</v>
      </c>
      <c r="I10" s="494"/>
      <c r="J10" s="34"/>
    </row>
    <row r="11" spans="1:10" ht="18">
      <c r="A11" s="67"/>
      <c r="B11" s="494" t="s">
        <v>4312</v>
      </c>
      <c r="C11" s="25"/>
      <c r="D11" s="494" t="s">
        <v>4313</v>
      </c>
      <c r="E11" s="34"/>
      <c r="F11" s="495" t="s">
        <v>3915</v>
      </c>
      <c r="G11" s="494"/>
      <c r="H11" s="494" t="s">
        <v>263</v>
      </c>
      <c r="I11" s="494"/>
      <c r="J11" s="34"/>
    </row>
    <row r="12" spans="1:10" ht="18">
      <c r="A12" s="67"/>
      <c r="B12" s="494" t="s">
        <v>4314</v>
      </c>
      <c r="C12" s="25"/>
      <c r="D12" s="494" t="s">
        <v>4315</v>
      </c>
      <c r="E12" s="34"/>
      <c r="F12" s="495" t="s">
        <v>3916</v>
      </c>
      <c r="G12" s="494"/>
      <c r="H12" s="494" t="s">
        <v>3921</v>
      </c>
      <c r="I12" s="494"/>
      <c r="J12" s="34"/>
    </row>
    <row r="13" spans="1:10" ht="18">
      <c r="A13" s="67"/>
      <c r="B13" s="494" t="s">
        <v>4316</v>
      </c>
      <c r="C13" s="25"/>
      <c r="D13" s="494" t="s">
        <v>4317</v>
      </c>
      <c r="E13" s="34"/>
      <c r="F13" s="495" t="s">
        <v>3917</v>
      </c>
      <c r="G13" s="494"/>
      <c r="H13" s="494" t="s">
        <v>265</v>
      </c>
      <c r="I13" s="494"/>
      <c r="J13" s="34"/>
    </row>
    <row r="14" spans="1:10" ht="18">
      <c r="A14" s="67"/>
      <c r="B14" s="494" t="s">
        <v>4318</v>
      </c>
      <c r="C14" s="25"/>
      <c r="D14" s="494" t="s">
        <v>265</v>
      </c>
      <c r="E14" s="34"/>
      <c r="F14" s="495" t="s">
        <v>264</v>
      </c>
      <c r="G14" s="494"/>
      <c r="H14" s="494"/>
      <c r="I14" s="494"/>
      <c r="J14" s="34"/>
    </row>
    <row r="15" spans="1:10" ht="18">
      <c r="A15" s="67"/>
      <c r="B15" s="494" t="s">
        <v>4319</v>
      </c>
      <c r="C15" s="25"/>
      <c r="D15" s="494"/>
      <c r="E15" s="34"/>
      <c r="F15" s="495"/>
      <c r="G15" s="494"/>
      <c r="H15" s="494"/>
      <c r="I15" s="494"/>
      <c r="J15" s="34"/>
    </row>
    <row r="16" spans="1:10">
      <c r="A16" s="29"/>
      <c r="D16" s="25"/>
      <c r="E16" s="34"/>
      <c r="F16" s="29"/>
      <c r="G16" s="25"/>
      <c r="H16" s="25"/>
      <c r="I16" s="25"/>
      <c r="J16" s="34"/>
    </row>
    <row r="17" spans="1:10">
      <c r="A17" s="32"/>
      <c r="B17" s="33"/>
      <c r="C17" s="33"/>
      <c r="D17" s="27"/>
      <c r="E17" s="28"/>
      <c r="F17" s="32"/>
      <c r="G17" s="33"/>
      <c r="H17" s="33"/>
      <c r="I17" s="33"/>
      <c r="J17" s="128"/>
    </row>
    <row r="18" spans="1:10">
      <c r="A18" s="492"/>
      <c r="B18" s="493"/>
      <c r="C18" s="493"/>
      <c r="D18" s="496" t="s">
        <v>266</v>
      </c>
      <c r="E18" s="491"/>
      <c r="F18" s="226" t="s">
        <v>267</v>
      </c>
      <c r="G18" s="490"/>
      <c r="H18" s="496" t="s">
        <v>268</v>
      </c>
      <c r="I18" s="490"/>
      <c r="J18" s="205"/>
    </row>
    <row r="19" spans="1:10">
      <c r="A19" s="649" t="s">
        <v>1688</v>
      </c>
      <c r="B19" s="158" t="s">
        <v>269</v>
      </c>
      <c r="C19" s="25"/>
      <c r="D19" s="2465" t="s">
        <v>270</v>
      </c>
      <c r="E19" s="170" t="s">
        <v>271</v>
      </c>
      <c r="F19" s="649" t="s">
        <v>270</v>
      </c>
      <c r="G19" s="2465" t="s">
        <v>272</v>
      </c>
      <c r="H19" s="2465" t="s">
        <v>273</v>
      </c>
      <c r="I19" s="2465" t="s">
        <v>274</v>
      </c>
      <c r="J19" s="44" t="s">
        <v>1688</v>
      </c>
    </row>
    <row r="20" spans="1:10">
      <c r="A20" s="29"/>
      <c r="B20" s="25"/>
      <c r="C20" s="25"/>
      <c r="D20" s="2465"/>
      <c r="E20" s="170" t="s">
        <v>177</v>
      </c>
      <c r="F20" s="29"/>
      <c r="G20" s="52"/>
      <c r="H20" s="52"/>
      <c r="I20" s="52"/>
      <c r="J20" s="44"/>
    </row>
    <row r="21" spans="1:10">
      <c r="A21" s="659" t="s">
        <v>1691</v>
      </c>
      <c r="B21" s="193" t="s">
        <v>2952</v>
      </c>
      <c r="C21" s="33"/>
      <c r="D21" s="151" t="s">
        <v>2953</v>
      </c>
      <c r="E21" s="171" t="s">
        <v>2954</v>
      </c>
      <c r="F21" s="659" t="s">
        <v>2955</v>
      </c>
      <c r="G21" s="151" t="s">
        <v>2303</v>
      </c>
      <c r="H21" s="151" t="s">
        <v>2304</v>
      </c>
      <c r="I21" s="151" t="s">
        <v>2305</v>
      </c>
      <c r="J21" s="129" t="s">
        <v>1691</v>
      </c>
    </row>
    <row r="22" spans="1:10">
      <c r="A22" s="497">
        <v>1</v>
      </c>
      <c r="B22" s="660" t="s">
        <v>275</v>
      </c>
      <c r="C22" s="499"/>
      <c r="D22" s="500"/>
      <c r="E22" s="501"/>
      <c r="F22" s="502"/>
      <c r="G22" s="503"/>
      <c r="H22" s="503"/>
      <c r="I22" s="503"/>
      <c r="J22" s="2666">
        <v>1</v>
      </c>
    </row>
    <row r="23" spans="1:10">
      <c r="A23" s="497">
        <v>2</v>
      </c>
      <c r="B23" s="2795" t="s">
        <v>4290</v>
      </c>
      <c r="C23" s="2657"/>
      <c r="D23" s="500"/>
      <c r="E23" s="501"/>
      <c r="F23" s="502"/>
      <c r="G23" s="503"/>
      <c r="H23" s="503"/>
      <c r="I23" s="503"/>
      <c r="J23" s="2666">
        <v>2</v>
      </c>
    </row>
    <row r="24" spans="1:10">
      <c r="A24" s="497">
        <v>3</v>
      </c>
      <c r="B24" s="2658" t="s">
        <v>276</v>
      </c>
      <c r="C24" s="2657"/>
      <c r="D24" s="2659">
        <v>1271533330</v>
      </c>
      <c r="E24" s="2660">
        <v>1390268998</v>
      </c>
      <c r="F24" s="2661">
        <v>9157873</v>
      </c>
      <c r="G24" s="2662">
        <v>8914956</v>
      </c>
      <c r="H24" s="2662">
        <v>1190556</v>
      </c>
      <c r="I24" s="2662">
        <v>1164691</v>
      </c>
      <c r="J24" s="2666">
        <v>3</v>
      </c>
    </row>
    <row r="25" spans="1:10">
      <c r="A25" s="497">
        <v>4</v>
      </c>
      <c r="B25" s="2658" t="s">
        <v>277</v>
      </c>
      <c r="C25" s="2657"/>
      <c r="D25" s="500"/>
      <c r="E25" s="501"/>
      <c r="F25" s="502"/>
      <c r="G25" s="503"/>
      <c r="H25" s="503"/>
      <c r="I25" s="503"/>
      <c r="J25" s="2666">
        <v>4</v>
      </c>
    </row>
    <row r="26" spans="1:10">
      <c r="A26" s="497">
        <v>5</v>
      </c>
      <c r="B26" s="2658" t="s">
        <v>4291</v>
      </c>
      <c r="C26" s="2657"/>
      <c r="D26" s="2659">
        <v>302745426</v>
      </c>
      <c r="E26" s="2660">
        <v>407356038</v>
      </c>
      <c r="F26" s="2661">
        <v>2895868</v>
      </c>
      <c r="G26" s="2662">
        <v>3155263</v>
      </c>
      <c r="H26" s="2662">
        <v>95771</v>
      </c>
      <c r="I26" s="2662">
        <v>94303</v>
      </c>
      <c r="J26" s="2666">
        <v>5</v>
      </c>
    </row>
    <row r="27" spans="1:10">
      <c r="A27" s="497">
        <v>6</v>
      </c>
      <c r="B27" s="2658" t="s">
        <v>4292</v>
      </c>
      <c r="C27" s="2657"/>
      <c r="D27" s="2659">
        <v>54848609</v>
      </c>
      <c r="E27" s="2660">
        <v>83042881</v>
      </c>
      <c r="F27" s="2661">
        <v>917905</v>
      </c>
      <c r="G27" s="2662">
        <v>998186</v>
      </c>
      <c r="H27" s="2662">
        <v>551</v>
      </c>
      <c r="I27" s="2662">
        <v>569</v>
      </c>
      <c r="J27" s="2666">
        <v>6</v>
      </c>
    </row>
    <row r="28" spans="1:10">
      <c r="A28" s="497">
        <v>7</v>
      </c>
      <c r="B28" s="498" t="s">
        <v>278</v>
      </c>
      <c r="C28" s="499"/>
      <c r="D28" s="506">
        <v>19754148</v>
      </c>
      <c r="E28" s="508">
        <v>27516261</v>
      </c>
      <c r="F28" s="505">
        <v>65073</v>
      </c>
      <c r="G28" s="506">
        <v>84191</v>
      </c>
      <c r="H28" s="506">
        <v>3237</v>
      </c>
      <c r="I28" s="506">
        <v>3431</v>
      </c>
      <c r="J28" s="2666">
        <v>7</v>
      </c>
    </row>
    <row r="29" spans="1:10">
      <c r="A29" s="497">
        <v>8</v>
      </c>
      <c r="B29" s="498" t="s">
        <v>279</v>
      </c>
      <c r="C29" s="499"/>
      <c r="D29" s="506"/>
      <c r="E29" s="508"/>
      <c r="F29" s="505"/>
      <c r="G29" s="506"/>
      <c r="H29" s="506"/>
      <c r="I29" s="506"/>
      <c r="J29" s="2666">
        <v>8</v>
      </c>
    </row>
    <row r="30" spans="1:10">
      <c r="A30" s="497">
        <v>9</v>
      </c>
      <c r="B30" s="498" t="s">
        <v>1383</v>
      </c>
      <c r="C30" s="499"/>
      <c r="D30" s="506"/>
      <c r="E30" s="508"/>
      <c r="F30" s="505"/>
      <c r="G30" s="506"/>
      <c r="H30" s="506"/>
      <c r="I30" s="506"/>
      <c r="J30" s="2666">
        <v>9</v>
      </c>
    </row>
    <row r="31" spans="1:10">
      <c r="A31" s="497">
        <v>10</v>
      </c>
      <c r="B31" s="498" t="s">
        <v>1384</v>
      </c>
      <c r="C31" s="499"/>
      <c r="D31" s="506"/>
      <c r="E31" s="508"/>
      <c r="F31" s="505"/>
      <c r="G31" s="506"/>
      <c r="H31" s="506"/>
      <c r="I31" s="506"/>
      <c r="J31" s="2666">
        <v>10</v>
      </c>
    </row>
    <row r="32" spans="1:10">
      <c r="A32" s="497">
        <v>11</v>
      </c>
      <c r="B32" s="498" t="s">
        <v>2694</v>
      </c>
      <c r="C32" s="499"/>
      <c r="D32" s="506">
        <f>SUM(D24:D31)</f>
        <v>1648881513</v>
      </c>
      <c r="E32" s="508">
        <f t="shared" ref="E32:I32" si="0">SUM(E24:E31)</f>
        <v>1908184178</v>
      </c>
      <c r="F32" s="505">
        <f t="shared" si="0"/>
        <v>13036719</v>
      </c>
      <c r="G32" s="506">
        <f t="shared" si="0"/>
        <v>13152596</v>
      </c>
      <c r="H32" s="506">
        <f t="shared" si="0"/>
        <v>1290115</v>
      </c>
      <c r="I32" s="506">
        <f t="shared" si="0"/>
        <v>1262994</v>
      </c>
      <c r="J32" s="2666">
        <v>11</v>
      </c>
    </row>
    <row r="33" spans="1:10">
      <c r="A33" s="497">
        <v>12</v>
      </c>
      <c r="B33" s="498" t="s">
        <v>2695</v>
      </c>
      <c r="C33" s="499"/>
      <c r="D33" s="506">
        <v>14544091</v>
      </c>
      <c r="E33" s="508">
        <v>28144457</v>
      </c>
      <c r="F33" s="505">
        <v>427313</v>
      </c>
      <c r="G33" s="506">
        <v>467882</v>
      </c>
      <c r="H33" s="506">
        <v>136</v>
      </c>
      <c r="I33" s="506">
        <v>136</v>
      </c>
      <c r="J33" s="2666">
        <v>12</v>
      </c>
    </row>
    <row r="34" spans="1:10">
      <c r="A34" s="497">
        <v>13</v>
      </c>
      <c r="B34" s="498" t="s">
        <v>2696</v>
      </c>
      <c r="C34" s="499"/>
      <c r="D34" s="506">
        <f>SUM(D32:D33)</f>
        <v>1663425604</v>
      </c>
      <c r="E34" s="508">
        <f>SUM(E32:E33)</f>
        <v>1936328635</v>
      </c>
      <c r="F34" s="505">
        <f t="shared" ref="F34:H34" si="1">SUM(F32:F33)</f>
        <v>13464032</v>
      </c>
      <c r="G34" s="506">
        <f t="shared" si="1"/>
        <v>13620478</v>
      </c>
      <c r="H34" s="506">
        <f t="shared" si="1"/>
        <v>1290251</v>
      </c>
      <c r="I34" s="506">
        <f>SUM(I32:I33)</f>
        <v>1263130</v>
      </c>
      <c r="J34" s="2666">
        <v>13</v>
      </c>
    </row>
    <row r="35" spans="1:10">
      <c r="A35" s="497">
        <v>14</v>
      </c>
      <c r="B35" s="498" t="s">
        <v>2697</v>
      </c>
      <c r="C35" s="499"/>
      <c r="D35" s="506"/>
      <c r="E35" s="508"/>
      <c r="F35" s="505"/>
      <c r="G35" s="506"/>
      <c r="H35" s="506"/>
      <c r="I35" s="506"/>
      <c r="J35" s="2666">
        <v>14</v>
      </c>
    </row>
    <row r="36" spans="1:10">
      <c r="A36" s="497">
        <v>15</v>
      </c>
      <c r="B36" s="498" t="s">
        <v>2698</v>
      </c>
      <c r="C36" s="499"/>
      <c r="D36" s="506">
        <f>D34-D35</f>
        <v>1663425604</v>
      </c>
      <c r="E36" s="508">
        <f>E34-E35</f>
        <v>1936328635</v>
      </c>
      <c r="F36" s="505">
        <f t="shared" ref="F36:H36" si="2">F34-F35</f>
        <v>13464032</v>
      </c>
      <c r="G36" s="506">
        <f t="shared" si="2"/>
        <v>13620478</v>
      </c>
      <c r="H36" s="506">
        <f t="shared" si="2"/>
        <v>1290251</v>
      </c>
      <c r="I36" s="506">
        <f>I34-I35</f>
        <v>1263130</v>
      </c>
      <c r="J36" s="2666">
        <v>15</v>
      </c>
    </row>
    <row r="37" spans="1:10">
      <c r="A37" s="497">
        <v>16</v>
      </c>
      <c r="B37" s="2796" t="s">
        <v>4622</v>
      </c>
      <c r="C37" s="499"/>
      <c r="D37" s="503"/>
      <c r="E37" s="507"/>
      <c r="F37" s="2217"/>
      <c r="G37" s="2218"/>
      <c r="H37" s="2218"/>
      <c r="I37" s="2218"/>
      <c r="J37" s="2666">
        <v>16</v>
      </c>
    </row>
    <row r="38" spans="1:10">
      <c r="A38" s="497">
        <v>17</v>
      </c>
      <c r="B38" s="498" t="s">
        <v>2699</v>
      </c>
      <c r="C38" s="499"/>
      <c r="D38" s="506">
        <v>13325082</v>
      </c>
      <c r="E38" s="508">
        <v>15411468</v>
      </c>
      <c r="F38" s="2217"/>
      <c r="G38" s="2218"/>
      <c r="H38" s="2218"/>
      <c r="I38" s="2218"/>
      <c r="J38" s="2666">
        <v>17</v>
      </c>
    </row>
    <row r="39" spans="1:10">
      <c r="A39" s="497">
        <v>18</v>
      </c>
      <c r="B39" s="498" t="s">
        <v>2700</v>
      </c>
      <c r="C39" s="499"/>
      <c r="D39" s="506">
        <v>2703807</v>
      </c>
      <c r="E39" s="508">
        <v>2858265</v>
      </c>
      <c r="F39" s="2217"/>
      <c r="G39" s="2218"/>
      <c r="H39" s="2218"/>
      <c r="I39" s="2218"/>
      <c r="J39" s="2666">
        <v>18</v>
      </c>
    </row>
    <row r="40" spans="1:10">
      <c r="A40" s="497">
        <v>19</v>
      </c>
      <c r="B40" s="498" t="s">
        <v>2701</v>
      </c>
      <c r="C40" s="499"/>
      <c r="D40" s="506"/>
      <c r="E40" s="508"/>
      <c r="F40" s="2217"/>
      <c r="G40" s="2218"/>
      <c r="H40" s="2218"/>
      <c r="I40" s="2218"/>
      <c r="J40" s="2666">
        <v>19</v>
      </c>
    </row>
    <row r="41" spans="1:10">
      <c r="A41" s="497">
        <v>20</v>
      </c>
      <c r="B41" s="498" t="s">
        <v>2703</v>
      </c>
      <c r="C41" s="499"/>
      <c r="D41" s="506">
        <v>15758975</v>
      </c>
      <c r="E41" s="508">
        <v>14479934</v>
      </c>
      <c r="F41" s="2217"/>
      <c r="G41" s="2218"/>
      <c r="H41" s="2218"/>
      <c r="I41" s="2218"/>
      <c r="J41" s="2666">
        <v>20</v>
      </c>
    </row>
    <row r="42" spans="1:10">
      <c r="A42" s="497">
        <v>21</v>
      </c>
      <c r="B42" s="498" t="s">
        <v>2704</v>
      </c>
      <c r="C42" s="499"/>
      <c r="D42" s="506"/>
      <c r="E42" s="508"/>
      <c r="F42" s="2217"/>
      <c r="G42" s="2218"/>
      <c r="H42" s="2218"/>
      <c r="I42" s="2218"/>
      <c r="J42" s="2666">
        <v>21</v>
      </c>
    </row>
    <row r="43" spans="1:10">
      <c r="A43" s="497">
        <v>22</v>
      </c>
      <c r="B43" s="498" t="s">
        <v>2706</v>
      </c>
      <c r="C43" s="499"/>
      <c r="D43" s="506">
        <v>578668914</v>
      </c>
      <c r="E43" s="508">
        <v>631902589</v>
      </c>
      <c r="F43" s="2217"/>
      <c r="G43" s="2218"/>
      <c r="H43" s="2218"/>
      <c r="I43" s="2218"/>
      <c r="J43" s="2666">
        <v>22</v>
      </c>
    </row>
    <row r="44" spans="1:10">
      <c r="A44" s="497">
        <v>23</v>
      </c>
      <c r="B44" s="2658" t="s">
        <v>3908</v>
      </c>
      <c r="C44" s="2657"/>
      <c r="D44" s="2662">
        <v>151732039</v>
      </c>
      <c r="E44" s="2660">
        <v>130084951</v>
      </c>
      <c r="F44" s="2662"/>
      <c r="G44" s="2662"/>
      <c r="H44" s="2662"/>
      <c r="I44" s="2662"/>
      <c r="J44" s="2666">
        <v>23</v>
      </c>
    </row>
    <row r="45" spans="1:10">
      <c r="A45" s="497">
        <v>24</v>
      </c>
      <c r="B45" s="2658" t="s">
        <v>4293</v>
      </c>
      <c r="C45" s="2657"/>
      <c r="D45" s="2662">
        <v>65951410</v>
      </c>
      <c r="E45" s="2663">
        <v>64854200</v>
      </c>
      <c r="F45" s="2662">
        <f>F46+F48+F49</f>
        <v>21394469</v>
      </c>
      <c r="G45" s="2662">
        <f t="shared" ref="G45" si="3">G46+G48+G49</f>
        <v>21185820</v>
      </c>
      <c r="H45" s="2662">
        <f>H46+H48+H49</f>
        <v>358956</v>
      </c>
      <c r="I45" s="2662">
        <f>I46+I48+I49</f>
        <v>384731</v>
      </c>
      <c r="J45" s="2666">
        <v>24</v>
      </c>
    </row>
    <row r="46" spans="1:10">
      <c r="A46" s="497">
        <v>25</v>
      </c>
      <c r="B46" s="2658" t="s">
        <v>4294</v>
      </c>
      <c r="C46" s="2657"/>
      <c r="D46" s="2659">
        <v>18460660</v>
      </c>
      <c r="E46" s="2660">
        <v>18669920</v>
      </c>
      <c r="F46" s="2661">
        <v>2561335</v>
      </c>
      <c r="G46" s="2662">
        <v>2746542</v>
      </c>
      <c r="H46" s="2662">
        <v>285904</v>
      </c>
      <c r="I46" s="2662">
        <v>309231</v>
      </c>
      <c r="J46" s="2666">
        <v>25</v>
      </c>
    </row>
    <row r="47" spans="1:10">
      <c r="A47" s="497">
        <v>26</v>
      </c>
      <c r="B47" s="2658" t="s">
        <v>4295</v>
      </c>
      <c r="C47" s="2657"/>
      <c r="D47" s="500"/>
      <c r="E47" s="501"/>
      <c r="F47" s="502"/>
      <c r="G47" s="503"/>
      <c r="H47" s="503"/>
      <c r="I47" s="503"/>
      <c r="J47" s="2666">
        <v>26</v>
      </c>
    </row>
    <row r="48" spans="1:10">
      <c r="A48" s="497">
        <v>27</v>
      </c>
      <c r="B48" s="2658" t="s">
        <v>4296</v>
      </c>
      <c r="C48" s="2657"/>
      <c r="D48" s="2659">
        <v>36922960</v>
      </c>
      <c r="E48" s="2660">
        <v>35714470</v>
      </c>
      <c r="F48" s="2661">
        <v>9770991</v>
      </c>
      <c r="G48" s="2662">
        <v>9503774</v>
      </c>
      <c r="H48" s="2662">
        <v>71998</v>
      </c>
      <c r="I48" s="2662">
        <v>74452</v>
      </c>
      <c r="J48" s="2666">
        <v>27</v>
      </c>
    </row>
    <row r="49" spans="1:10">
      <c r="A49" s="497">
        <v>28</v>
      </c>
      <c r="B49" s="2658" t="s">
        <v>4297</v>
      </c>
      <c r="C49" s="2657"/>
      <c r="D49" s="2659">
        <v>10567790</v>
      </c>
      <c r="E49" s="2660">
        <v>10469810</v>
      </c>
      <c r="F49" s="2661">
        <v>9062143</v>
      </c>
      <c r="G49" s="2662">
        <v>8935504</v>
      </c>
      <c r="H49" s="2662">
        <v>1054</v>
      </c>
      <c r="I49" s="2662">
        <v>1048</v>
      </c>
      <c r="J49" s="2666">
        <v>28</v>
      </c>
    </row>
    <row r="50" spans="1:10">
      <c r="A50" s="497">
        <v>29</v>
      </c>
      <c r="B50" s="2658" t="s">
        <v>4298</v>
      </c>
      <c r="C50" s="2657"/>
      <c r="D50" s="2659"/>
      <c r="E50" s="2660"/>
      <c r="F50" s="2661"/>
      <c r="G50" s="2662"/>
      <c r="H50" s="2662"/>
      <c r="I50" s="2662"/>
      <c r="J50" s="2666">
        <v>29</v>
      </c>
    </row>
    <row r="51" spans="1:10">
      <c r="A51" s="497">
        <v>30</v>
      </c>
      <c r="B51" s="2658" t="s">
        <v>4299</v>
      </c>
      <c r="C51" s="2657"/>
      <c r="D51" s="2659"/>
      <c r="E51" s="2660"/>
      <c r="F51" s="2661"/>
      <c r="G51" s="2662"/>
      <c r="H51" s="2662"/>
      <c r="I51" s="2662"/>
      <c r="J51" s="2666">
        <v>30</v>
      </c>
    </row>
    <row r="52" spans="1:10">
      <c r="A52" s="497">
        <v>31</v>
      </c>
      <c r="B52" s="2658" t="s">
        <v>4300</v>
      </c>
      <c r="C52" s="2657"/>
      <c r="D52" s="2659"/>
      <c r="E52" s="2660"/>
      <c r="F52" s="2661"/>
      <c r="G52" s="2662"/>
      <c r="H52" s="2662"/>
      <c r="I52" s="2662"/>
      <c r="J52" s="2666">
        <v>31</v>
      </c>
    </row>
    <row r="53" spans="1:10">
      <c r="A53" s="497">
        <v>32</v>
      </c>
      <c r="B53" s="2658" t="s">
        <v>4301</v>
      </c>
      <c r="C53" s="2657"/>
      <c r="D53" s="2659"/>
      <c r="E53" s="2660"/>
      <c r="F53" s="2661"/>
      <c r="G53" s="2662"/>
      <c r="H53" s="2662"/>
      <c r="I53" s="2662"/>
      <c r="J53" s="2666">
        <v>32</v>
      </c>
    </row>
    <row r="54" spans="1:10">
      <c r="A54" s="497">
        <v>33</v>
      </c>
      <c r="B54" s="2658" t="s">
        <v>4302</v>
      </c>
      <c r="C54" s="2657"/>
      <c r="D54" s="2662">
        <f>SUM(D50:D53)</f>
        <v>0</v>
      </c>
      <c r="E54" s="2664">
        <f t="shared" ref="E54:I54" si="4">SUM(E50:E53)</f>
        <v>0</v>
      </c>
      <c r="F54" s="2661">
        <f>SUM(F50:F53)</f>
        <v>0</v>
      </c>
      <c r="G54" s="2662">
        <f t="shared" si="4"/>
        <v>0</v>
      </c>
      <c r="H54" s="2662">
        <f t="shared" si="4"/>
        <v>0</v>
      </c>
      <c r="I54" s="2662">
        <f t="shared" si="4"/>
        <v>0</v>
      </c>
      <c r="J54" s="2666">
        <v>33</v>
      </c>
    </row>
    <row r="55" spans="1:10">
      <c r="A55" s="497">
        <v>34</v>
      </c>
      <c r="B55" s="2658" t="s">
        <v>3909</v>
      </c>
      <c r="C55" s="2657"/>
      <c r="D55" s="2662"/>
      <c r="E55" s="2664"/>
      <c r="F55" s="2661"/>
      <c r="G55" s="2662"/>
      <c r="H55" s="2662"/>
      <c r="I55" s="2662"/>
      <c r="J55" s="2666">
        <v>34</v>
      </c>
    </row>
    <row r="56" spans="1:10">
      <c r="A56" s="497">
        <v>35</v>
      </c>
      <c r="B56" s="2658" t="s">
        <v>3910</v>
      </c>
      <c r="C56" s="2657"/>
      <c r="D56" s="2662"/>
      <c r="E56" s="2664"/>
      <c r="F56" s="2661"/>
      <c r="G56" s="2662"/>
      <c r="H56" s="2662"/>
      <c r="I56" s="2662"/>
      <c r="J56" s="2666">
        <v>35</v>
      </c>
    </row>
    <row r="57" spans="1:10">
      <c r="A57" s="497">
        <v>36</v>
      </c>
      <c r="B57" s="498"/>
      <c r="C57" s="499"/>
      <c r="D57" s="506"/>
      <c r="E57" s="2668"/>
      <c r="F57" s="2779"/>
      <c r="G57" s="2662"/>
      <c r="H57" s="2662"/>
      <c r="I57" s="2662"/>
      <c r="J57" s="2666">
        <v>36</v>
      </c>
    </row>
    <row r="58" spans="1:10">
      <c r="A58" s="497">
        <v>37</v>
      </c>
      <c r="B58" s="498" t="s">
        <v>2707</v>
      </c>
      <c r="C58" s="499"/>
      <c r="D58" s="506">
        <f>SUM(D38:D44)+D45+SUM(D54:D56)</f>
        <v>828140227</v>
      </c>
      <c r="E58" s="2668">
        <f>SUM(E38:E44)+E45+SUM(E54:E56)</f>
        <v>859591407</v>
      </c>
      <c r="F58" s="2667"/>
      <c r="G58" s="2218"/>
      <c r="H58" s="2218"/>
      <c r="I58" s="2218"/>
      <c r="J58" s="2666">
        <v>37</v>
      </c>
    </row>
    <row r="59" spans="1:10">
      <c r="A59" s="497">
        <v>38</v>
      </c>
      <c r="B59" s="498" t="s">
        <v>2708</v>
      </c>
      <c r="C59" s="499"/>
      <c r="D59" s="504">
        <f>D36+D58</f>
        <v>2491565831</v>
      </c>
      <c r="E59" s="2669">
        <f>E36+E58</f>
        <v>2795920042</v>
      </c>
      <c r="F59" s="2667"/>
      <c r="G59" s="2218"/>
      <c r="H59" s="2218"/>
      <c r="I59" s="2218"/>
      <c r="J59" s="2666">
        <v>38</v>
      </c>
    </row>
    <row r="60" spans="1:10">
      <c r="A60" s="29"/>
      <c r="B60" s="25"/>
      <c r="C60" s="25"/>
      <c r="D60" s="139"/>
      <c r="E60" s="140"/>
      <c r="F60" s="29"/>
      <c r="G60" s="25"/>
      <c r="H60" s="25"/>
      <c r="I60" s="25"/>
      <c r="J60" s="34"/>
    </row>
    <row r="61" spans="1:10">
      <c r="A61" s="29"/>
      <c r="B61" s="25"/>
      <c r="C61" s="25"/>
      <c r="D61" s="139"/>
      <c r="E61" s="140"/>
      <c r="F61" s="29"/>
      <c r="G61" s="25"/>
      <c r="H61" s="25"/>
      <c r="I61" s="25"/>
      <c r="J61" s="34"/>
    </row>
    <row r="62" spans="1:10">
      <c r="A62" s="29"/>
      <c r="B62" s="25"/>
      <c r="C62" s="25"/>
      <c r="D62" s="139"/>
      <c r="E62" s="140"/>
      <c r="F62" s="29" t="s">
        <v>2702</v>
      </c>
      <c r="G62" s="25"/>
      <c r="H62" s="25"/>
      <c r="I62" s="25"/>
      <c r="J62" s="34"/>
    </row>
    <row r="63" spans="1:10">
      <c r="A63" s="29"/>
      <c r="B63" s="25"/>
      <c r="C63" s="25"/>
      <c r="D63" s="3219"/>
      <c r="E63" s="140"/>
      <c r="F63" s="29"/>
      <c r="G63" s="25"/>
      <c r="H63" s="25"/>
      <c r="I63" s="25"/>
      <c r="J63" s="34"/>
    </row>
    <row r="64" spans="1:10">
      <c r="A64" s="29"/>
      <c r="B64" s="25"/>
      <c r="C64" s="25"/>
      <c r="D64" s="25"/>
      <c r="E64" s="140"/>
      <c r="F64" s="29" t="s">
        <v>2705</v>
      </c>
      <c r="G64" s="25"/>
      <c r="H64" s="25"/>
      <c r="I64" s="25"/>
      <c r="J64" s="34"/>
    </row>
    <row r="65" spans="1:10">
      <c r="A65" s="29"/>
      <c r="B65" s="25"/>
      <c r="C65" s="25"/>
      <c r="D65" s="25"/>
      <c r="E65" s="140"/>
      <c r="F65" s="29"/>
      <c r="G65" s="25"/>
      <c r="H65" s="25"/>
      <c r="I65" s="25"/>
      <c r="J65" s="34"/>
    </row>
    <row r="66" spans="1:10">
      <c r="A66" s="29"/>
      <c r="B66" s="25"/>
      <c r="C66" s="25"/>
      <c r="D66" s="25"/>
      <c r="E66" s="140"/>
      <c r="F66" s="29"/>
      <c r="G66" s="25"/>
      <c r="H66" s="25"/>
      <c r="I66" s="25"/>
      <c r="J66" s="34"/>
    </row>
    <row r="67" spans="1:10">
      <c r="A67" s="29"/>
      <c r="B67" s="25"/>
      <c r="C67" s="25"/>
      <c r="D67" s="25"/>
      <c r="E67" s="140"/>
      <c r="F67" s="29"/>
      <c r="G67" s="25"/>
      <c r="H67" s="25"/>
      <c r="I67" s="25"/>
      <c r="J67" s="34"/>
    </row>
    <row r="68" spans="1:10">
      <c r="A68" s="29"/>
      <c r="B68" s="25"/>
      <c r="C68" s="25"/>
      <c r="D68" s="25"/>
      <c r="E68" s="140"/>
      <c r="F68" s="29"/>
      <c r="G68" s="25"/>
      <c r="H68" s="25"/>
      <c r="I68" s="25"/>
      <c r="J68" s="34"/>
    </row>
    <row r="69" spans="1:10">
      <c r="A69" s="29"/>
      <c r="B69" s="25"/>
      <c r="C69" s="25"/>
      <c r="D69" s="25"/>
      <c r="E69" s="34"/>
      <c r="F69" s="29"/>
      <c r="G69" s="25"/>
      <c r="H69" s="25"/>
      <c r="I69" s="25"/>
      <c r="J69" s="34"/>
    </row>
    <row r="70" spans="1:10">
      <c r="A70" s="29"/>
      <c r="B70" s="25"/>
      <c r="C70" s="25"/>
      <c r="D70" s="25"/>
      <c r="E70" s="34"/>
      <c r="F70" s="29"/>
      <c r="G70" s="25"/>
      <c r="H70" s="25"/>
      <c r="I70" s="25"/>
      <c r="J70" s="34"/>
    </row>
    <row r="71" spans="1:10">
      <c r="A71" s="29"/>
      <c r="B71" s="25"/>
      <c r="C71" s="25"/>
      <c r="D71" s="25"/>
      <c r="E71" s="34"/>
      <c r="F71" s="29"/>
      <c r="G71" s="25"/>
      <c r="H71" s="25"/>
      <c r="I71" s="25"/>
      <c r="J71" s="34"/>
    </row>
    <row r="72" spans="1:10">
      <c r="A72" s="29"/>
      <c r="B72" s="25"/>
      <c r="C72" s="25"/>
      <c r="D72" s="25"/>
      <c r="E72" s="34"/>
      <c r="F72" s="29"/>
      <c r="G72" s="25"/>
      <c r="H72" s="25"/>
      <c r="I72" s="25"/>
      <c r="J72" s="34"/>
    </row>
    <row r="73" spans="1:10" ht="15.75" thickBot="1">
      <c r="A73" s="35"/>
      <c r="B73" s="36"/>
      <c r="C73" s="36"/>
      <c r="D73" s="36"/>
      <c r="E73" s="159"/>
      <c r="F73" s="35"/>
      <c r="G73" s="36"/>
      <c r="H73" s="36"/>
      <c r="I73" s="36"/>
      <c r="J73" s="159"/>
    </row>
    <row r="74" spans="1:10" ht="18">
      <c r="A74" s="494"/>
      <c r="B74" s="494"/>
      <c r="C74" s="494"/>
      <c r="D74" s="494"/>
      <c r="E74" s="494"/>
      <c r="F74" s="494"/>
      <c r="G74" s="494"/>
      <c r="H74" s="494"/>
      <c r="I74" s="494"/>
      <c r="J74" s="494"/>
    </row>
    <row r="75" spans="1:10" ht="18">
      <c r="A75" s="2665" t="s">
        <v>4602</v>
      </c>
      <c r="B75" s="2665"/>
      <c r="C75" s="900"/>
      <c r="D75" s="512"/>
      <c r="E75" s="512"/>
      <c r="F75" s="2665" t="s">
        <v>4602</v>
      </c>
      <c r="G75" s="2665"/>
      <c r="H75" s="900"/>
      <c r="I75" s="512"/>
      <c r="J75" s="513" t="s">
        <v>2709</v>
      </c>
    </row>
    <row r="76" spans="1:10" ht="18">
      <c r="A76" s="514" t="s">
        <v>2710</v>
      </c>
      <c r="B76" s="901"/>
      <c r="C76" s="901"/>
      <c r="D76" s="901"/>
      <c r="E76" s="901"/>
      <c r="F76" s="514" t="s">
        <v>2711</v>
      </c>
      <c r="G76" s="901"/>
      <c r="H76" s="901"/>
      <c r="I76" s="901"/>
      <c r="J76" s="901"/>
    </row>
  </sheetData>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topLeftCell="B1" zoomScale="60" zoomScaleNormal="100" workbookViewId="0">
      <selection activeCell="H79" sqref="H79"/>
    </sheetView>
  </sheetViews>
  <sheetFormatPr defaultRowHeight="15"/>
  <cols>
    <col min="1" max="1" width="4" customWidth="1"/>
    <col min="2" max="2" width="39.21875" customWidth="1"/>
    <col min="3" max="3" width="22.33203125" customWidth="1"/>
    <col min="4" max="4" width="17.6640625" customWidth="1"/>
    <col min="5" max="5" width="16.33203125" customWidth="1"/>
    <col min="6" max="6" width="16.77734375" customWidth="1"/>
    <col min="7" max="7" width="17.33203125" customWidth="1"/>
  </cols>
  <sheetData>
    <row r="1" spans="1:7" ht="15.75" thickBot="1"/>
    <row r="2" spans="1:7" ht="15.75" thickTop="1">
      <c r="A2" s="1327" t="s">
        <v>3221</v>
      </c>
      <c r="B2" s="1328"/>
      <c r="C2" s="1329" t="s">
        <v>3222</v>
      </c>
      <c r="D2" s="1330" t="s">
        <v>1761</v>
      </c>
      <c r="E2" s="1331" t="s">
        <v>1762</v>
      </c>
      <c r="F2" s="1329"/>
      <c r="G2" s="1332"/>
    </row>
    <row r="3" spans="1:7">
      <c r="A3" s="1333" t="str">
        <f>'Data Sheet'!C25</f>
        <v xml:space="preserve">Niagara Mohawk Power Corporation </v>
      </c>
      <c r="B3" s="76"/>
      <c r="C3" s="811" t="s">
        <v>5060</v>
      </c>
      <c r="D3" s="73" t="s">
        <v>3240</v>
      </c>
      <c r="E3" s="93"/>
      <c r="F3" s="811"/>
      <c r="G3" s="1334"/>
    </row>
    <row r="4" spans="1:7">
      <c r="A4" s="1335" t="s">
        <v>3223</v>
      </c>
      <c r="B4" s="76"/>
      <c r="C4" s="811" t="s">
        <v>3224</v>
      </c>
      <c r="D4" s="691" t="str">
        <f>'Data Sheet'!C40</f>
        <v>May 9, 2016</v>
      </c>
      <c r="E4" s="2959" t="str">
        <f>'Data Sheet'!C38</f>
        <v>December 31, 2015</v>
      </c>
      <c r="F4" s="72"/>
      <c r="G4" s="1336"/>
    </row>
    <row r="5" spans="1:7">
      <c r="A5" s="1337" t="s">
        <v>3922</v>
      </c>
      <c r="B5" s="227"/>
      <c r="C5" s="227"/>
      <c r="D5" s="227"/>
      <c r="E5" s="227"/>
      <c r="F5" s="227"/>
      <c r="G5" s="1338"/>
    </row>
    <row r="6" spans="1:7">
      <c r="A6" s="1333" t="s">
        <v>4350</v>
      </c>
      <c r="B6" s="811"/>
      <c r="C6" s="811"/>
      <c r="D6" s="811"/>
      <c r="E6" s="84"/>
      <c r="F6" s="811"/>
      <c r="G6" s="1334"/>
    </row>
    <row r="7" spans="1:7">
      <c r="A7" s="1333" t="s">
        <v>3923</v>
      </c>
      <c r="B7" s="811"/>
      <c r="C7" s="811"/>
      <c r="D7" s="811"/>
      <c r="E7" s="811"/>
      <c r="F7" s="811"/>
      <c r="G7" s="1334"/>
    </row>
    <row r="8" spans="1:7">
      <c r="A8" s="1342"/>
      <c r="B8" s="1343"/>
      <c r="C8" s="1343"/>
      <c r="D8" s="1343"/>
      <c r="E8" s="1343"/>
      <c r="F8" s="1343"/>
      <c r="G8" s="1344"/>
    </row>
    <row r="9" spans="1:7">
      <c r="A9" s="1345" t="s">
        <v>1688</v>
      </c>
      <c r="B9" s="1346"/>
      <c r="C9" s="1427"/>
      <c r="D9" s="1427"/>
      <c r="E9" s="1427"/>
      <c r="F9" s="1427"/>
      <c r="G9" s="1428"/>
    </row>
    <row r="10" spans="1:7">
      <c r="A10" s="1349" t="s">
        <v>1691</v>
      </c>
      <c r="B10" s="1430" t="s">
        <v>3924</v>
      </c>
      <c r="C10" s="1360" t="s">
        <v>3925</v>
      </c>
      <c r="D10" s="1360" t="s">
        <v>3925</v>
      </c>
      <c r="E10" s="1360" t="s">
        <v>3925</v>
      </c>
      <c r="F10" s="1360" t="s">
        <v>3925</v>
      </c>
      <c r="G10" s="1387" t="s">
        <v>3925</v>
      </c>
    </row>
    <row r="11" spans="1:7">
      <c r="A11" s="1349"/>
      <c r="B11" s="1430"/>
      <c r="C11" s="1360" t="s">
        <v>3926</v>
      </c>
      <c r="D11" s="1360" t="s">
        <v>3927</v>
      </c>
      <c r="E11" s="1360" t="s">
        <v>3928</v>
      </c>
      <c r="F11" s="1360" t="s">
        <v>3929</v>
      </c>
      <c r="G11" s="1387" t="s">
        <v>2293</v>
      </c>
    </row>
    <row r="12" spans="1:7">
      <c r="A12" s="1351"/>
      <c r="B12" s="1348" t="s">
        <v>2952</v>
      </c>
      <c r="C12" s="1360" t="s">
        <v>2953</v>
      </c>
      <c r="D12" s="1360" t="s">
        <v>2954</v>
      </c>
      <c r="E12" s="1360" t="s">
        <v>2955</v>
      </c>
      <c r="F12" s="1360" t="s">
        <v>2303</v>
      </c>
      <c r="G12" s="1392" t="s">
        <v>2304</v>
      </c>
    </row>
    <row r="13" spans="1:7" ht="15.75">
      <c r="A13" s="1352">
        <v>1</v>
      </c>
      <c r="B13" s="1434"/>
      <c r="C13" s="1361"/>
      <c r="D13" s="1361"/>
      <c r="E13" s="1361"/>
      <c r="F13" s="1361"/>
      <c r="G13" s="1355"/>
    </row>
    <row r="14" spans="1:7">
      <c r="A14" s="1352">
        <v>2</v>
      </c>
      <c r="B14" s="1435"/>
      <c r="C14" s="1361"/>
      <c r="D14" s="1436"/>
      <c r="E14" s="1436"/>
      <c r="F14" s="1436"/>
      <c r="G14" s="1437"/>
    </row>
    <row r="15" spans="1:7">
      <c r="A15" s="1352">
        <v>3</v>
      </c>
      <c r="B15" s="1435"/>
      <c r="C15" s="1361"/>
      <c r="D15" s="1436"/>
      <c r="E15" s="1368"/>
      <c r="F15" s="1368"/>
      <c r="G15" s="1369"/>
    </row>
    <row r="16" spans="1:7">
      <c r="A16" s="1352">
        <v>4</v>
      </c>
      <c r="B16" s="1435"/>
      <c r="C16" s="1361"/>
      <c r="D16" s="1368"/>
      <c r="E16" s="1368"/>
      <c r="F16" s="1368"/>
      <c r="G16" s="1369"/>
    </row>
    <row r="17" spans="1:7">
      <c r="A17" s="1352">
        <v>5</v>
      </c>
      <c r="B17" s="1435"/>
      <c r="C17" s="1361"/>
      <c r="D17" s="1368"/>
      <c r="E17" s="1368"/>
      <c r="F17" s="1368"/>
      <c r="G17" s="1369"/>
    </row>
    <row r="18" spans="1:7">
      <c r="A18" s="1352">
        <v>6</v>
      </c>
      <c r="B18" s="1435"/>
      <c r="C18" s="1361"/>
      <c r="D18" s="1362"/>
      <c r="E18" s="1362"/>
      <c r="F18" s="1362"/>
      <c r="G18" s="1363"/>
    </row>
    <row r="19" spans="1:7">
      <c r="A19" s="1352">
        <v>7</v>
      </c>
      <c r="B19" s="1435"/>
      <c r="C19" s="1361"/>
      <c r="D19" s="1365"/>
      <c r="E19" s="1365"/>
      <c r="F19" s="1365"/>
      <c r="G19" s="1366"/>
    </row>
    <row r="20" spans="1:7">
      <c r="A20" s="1352">
        <v>8</v>
      </c>
      <c r="B20" s="1435"/>
      <c r="C20" s="1361"/>
      <c r="D20" s="1368"/>
      <c r="E20" s="1436"/>
      <c r="F20" s="1436"/>
      <c r="G20" s="1437"/>
    </row>
    <row r="21" spans="1:7">
      <c r="A21" s="1352">
        <v>9</v>
      </c>
      <c r="B21" s="1435"/>
      <c r="C21" s="1361"/>
      <c r="D21" s="1368"/>
      <c r="E21" s="1368"/>
      <c r="F21" s="1368"/>
      <c r="G21" s="1369"/>
    </row>
    <row r="22" spans="1:7">
      <c r="A22" s="1352">
        <v>10</v>
      </c>
      <c r="B22" s="1435"/>
      <c r="C22" s="1361"/>
      <c r="D22" s="1368"/>
      <c r="E22" s="1368"/>
      <c r="F22" s="1368"/>
      <c r="G22" s="1369"/>
    </row>
    <row r="23" spans="1:7">
      <c r="A23" s="1352">
        <v>11</v>
      </c>
      <c r="B23" s="1435"/>
      <c r="C23" s="1361"/>
      <c r="D23" s="1368"/>
      <c r="E23" s="1368"/>
      <c r="F23" s="1368"/>
      <c r="G23" s="1369"/>
    </row>
    <row r="24" spans="1:7">
      <c r="A24" s="1352">
        <v>12</v>
      </c>
      <c r="B24" s="1435"/>
      <c r="C24" s="1361"/>
      <c r="D24" s="1368"/>
      <c r="E24" s="1368"/>
      <c r="F24" s="1368"/>
      <c r="G24" s="1369"/>
    </row>
    <row r="25" spans="1:7">
      <c r="A25" s="1352">
        <v>13</v>
      </c>
      <c r="B25" s="1435"/>
      <c r="C25" s="1361"/>
      <c r="D25" s="1368"/>
      <c r="E25" s="1368"/>
      <c r="F25" s="1368"/>
      <c r="G25" s="1369"/>
    </row>
    <row r="26" spans="1:7">
      <c r="A26" s="1352">
        <v>14</v>
      </c>
      <c r="B26" s="1435"/>
      <c r="C26" s="1361"/>
      <c r="D26" s="1368"/>
      <c r="E26" s="1368"/>
      <c r="F26" s="1368"/>
      <c r="G26" s="1369"/>
    </row>
    <row r="27" spans="1:7">
      <c r="A27" s="1352">
        <v>15</v>
      </c>
      <c r="B27" s="1435"/>
      <c r="C27" s="1361"/>
      <c r="D27" s="1368"/>
      <c r="E27" s="1368"/>
      <c r="F27" s="1368"/>
      <c r="G27" s="1369"/>
    </row>
    <row r="28" spans="1:7">
      <c r="A28" s="1352">
        <v>16</v>
      </c>
      <c r="B28" s="1435"/>
      <c r="C28" s="1361"/>
      <c r="D28" s="1368"/>
      <c r="E28" s="1368"/>
      <c r="F28" s="1368"/>
      <c r="G28" s="1369"/>
    </row>
    <row r="29" spans="1:7">
      <c r="A29" s="1352">
        <v>17</v>
      </c>
      <c r="B29" s="1435"/>
      <c r="C29" s="1361"/>
      <c r="D29" s="1368"/>
      <c r="E29" s="1368"/>
      <c r="F29" s="1368"/>
      <c r="G29" s="1369"/>
    </row>
    <row r="30" spans="1:7">
      <c r="A30" s="1352">
        <v>18</v>
      </c>
      <c r="B30" s="1435"/>
      <c r="C30" s="1361"/>
      <c r="D30" s="1368"/>
      <c r="E30" s="1368"/>
      <c r="F30" s="1368"/>
      <c r="G30" s="1369"/>
    </row>
    <row r="31" spans="1:7">
      <c r="A31" s="1352">
        <v>19</v>
      </c>
      <c r="B31" s="1435"/>
      <c r="C31" s="1361"/>
      <c r="D31" s="1368"/>
      <c r="E31" s="1368"/>
      <c r="F31" s="1368"/>
      <c r="G31" s="1369"/>
    </row>
    <row r="32" spans="1:7">
      <c r="A32" s="1352">
        <v>20</v>
      </c>
      <c r="B32" s="1435"/>
      <c r="C32" s="1361"/>
      <c r="D32" s="1368"/>
      <c r="E32" s="1368"/>
      <c r="F32" s="1368"/>
      <c r="G32" s="1369"/>
    </row>
    <row r="33" spans="1:7" ht="15.75">
      <c r="A33" s="1352">
        <v>21</v>
      </c>
      <c r="B33" s="1434"/>
      <c r="C33" s="1361"/>
      <c r="D33" s="1368"/>
      <c r="E33" s="1368"/>
      <c r="F33" s="1368"/>
      <c r="G33" s="1369"/>
    </row>
    <row r="34" spans="1:7">
      <c r="A34" s="1352">
        <v>22</v>
      </c>
      <c r="B34" s="1353"/>
      <c r="C34" s="1354"/>
      <c r="D34" s="1358"/>
      <c r="E34" s="1358"/>
      <c r="F34" s="1358"/>
      <c r="G34" s="1359"/>
    </row>
    <row r="35" spans="1:7">
      <c r="A35" s="1352">
        <v>23</v>
      </c>
      <c r="B35" s="1353"/>
      <c r="C35" s="1354"/>
      <c r="D35" s="1358"/>
      <c r="E35" s="1358"/>
      <c r="F35" s="1358"/>
      <c r="G35" s="1359"/>
    </row>
    <row r="36" spans="1:7">
      <c r="A36" s="1352">
        <v>24</v>
      </c>
      <c r="B36" s="1353"/>
      <c r="C36" s="1354"/>
      <c r="D36" s="1368"/>
      <c r="E36" s="1368"/>
      <c r="F36" s="1368"/>
      <c r="G36" s="1369"/>
    </row>
    <row r="37" spans="1:7">
      <c r="A37" s="1352">
        <v>25</v>
      </c>
      <c r="B37" s="1353"/>
      <c r="C37" s="1354"/>
      <c r="D37" s="1358"/>
      <c r="E37" s="1358"/>
      <c r="F37" s="1358"/>
      <c r="G37" s="1359"/>
    </row>
    <row r="38" spans="1:7">
      <c r="A38" s="1352">
        <v>26</v>
      </c>
      <c r="B38" s="1353"/>
      <c r="C38" s="1354"/>
      <c r="D38" s="1358"/>
      <c r="E38" s="1358"/>
      <c r="F38" s="1358"/>
      <c r="G38" s="1359"/>
    </row>
    <row r="39" spans="1:7">
      <c r="A39" s="1352">
        <v>27</v>
      </c>
      <c r="B39" s="1353"/>
      <c r="C39" s="1354"/>
      <c r="D39" s="1358"/>
      <c r="E39" s="1358"/>
      <c r="F39" s="1358"/>
      <c r="G39" s="1359"/>
    </row>
    <row r="40" spans="1:7">
      <c r="A40" s="1352">
        <v>28</v>
      </c>
      <c r="B40" s="1353"/>
      <c r="C40" s="1354"/>
      <c r="D40" s="1358"/>
      <c r="E40" s="1358"/>
      <c r="F40" s="1358"/>
      <c r="G40" s="1359"/>
    </row>
    <row r="41" spans="1:7">
      <c r="A41" s="1352">
        <v>29</v>
      </c>
      <c r="B41" s="1353"/>
      <c r="C41" s="1354"/>
      <c r="D41" s="1358"/>
      <c r="E41" s="1358"/>
      <c r="F41" s="1358"/>
      <c r="G41" s="1359"/>
    </row>
    <row r="42" spans="1:7">
      <c r="A42" s="1352">
        <v>30</v>
      </c>
      <c r="B42" s="1353"/>
      <c r="C42" s="1354"/>
      <c r="D42" s="1358"/>
      <c r="E42" s="1358"/>
      <c r="F42" s="1358"/>
      <c r="G42" s="1359"/>
    </row>
    <row r="43" spans="1:7">
      <c r="A43" s="1352">
        <v>31</v>
      </c>
      <c r="B43" s="1353"/>
      <c r="C43" s="1354"/>
      <c r="D43" s="1358"/>
      <c r="E43" s="1358"/>
      <c r="F43" s="1358"/>
      <c r="G43" s="1359"/>
    </row>
    <row r="44" spans="1:7">
      <c r="A44" s="1352">
        <v>32</v>
      </c>
      <c r="B44" s="1353"/>
      <c r="C44" s="1354"/>
      <c r="D44" s="1358"/>
      <c r="E44" s="1358"/>
      <c r="F44" s="1358"/>
      <c r="G44" s="1359"/>
    </row>
    <row r="45" spans="1:7">
      <c r="A45" s="1352">
        <v>33</v>
      </c>
      <c r="B45" s="1353"/>
      <c r="C45" s="1354"/>
      <c r="D45" s="1368"/>
      <c r="E45" s="1368"/>
      <c r="F45" s="1368"/>
      <c r="G45" s="1369"/>
    </row>
    <row r="46" spans="1:7">
      <c r="A46" s="1352">
        <v>34</v>
      </c>
      <c r="B46" s="1353"/>
      <c r="C46" s="1354"/>
      <c r="D46" s="1358"/>
      <c r="E46" s="1358"/>
      <c r="F46" s="1358"/>
      <c r="G46" s="1359"/>
    </row>
    <row r="47" spans="1:7">
      <c r="A47" s="1352">
        <v>35</v>
      </c>
      <c r="B47" s="1353"/>
      <c r="C47" s="1354"/>
      <c r="D47" s="1358"/>
      <c r="E47" s="1358"/>
      <c r="F47" s="1358"/>
      <c r="G47" s="1359"/>
    </row>
    <row r="48" spans="1:7">
      <c r="A48" s="1352">
        <v>36</v>
      </c>
      <c r="B48" s="1353"/>
      <c r="C48" s="1354"/>
      <c r="D48" s="1358"/>
      <c r="E48" s="1358"/>
      <c r="F48" s="1358"/>
      <c r="G48" s="1359"/>
    </row>
    <row r="49" spans="1:7">
      <c r="A49" s="1352">
        <v>37</v>
      </c>
      <c r="B49" s="1353"/>
      <c r="C49" s="1354"/>
      <c r="D49" s="1358"/>
      <c r="E49" s="1358"/>
      <c r="F49" s="1358"/>
      <c r="G49" s="1359"/>
    </row>
    <row r="50" spans="1:7">
      <c r="A50" s="1352">
        <v>38</v>
      </c>
      <c r="B50" s="1353"/>
      <c r="C50" s="1354"/>
      <c r="D50" s="1358"/>
      <c r="E50" s="1358"/>
      <c r="F50" s="1358"/>
      <c r="G50" s="1359"/>
    </row>
    <row r="51" spans="1:7">
      <c r="A51" s="1352">
        <v>39</v>
      </c>
      <c r="B51" s="1353"/>
      <c r="C51" s="1354"/>
      <c r="D51" s="1358"/>
      <c r="E51" s="1358"/>
      <c r="F51" s="1358"/>
      <c r="G51" s="1359"/>
    </row>
    <row r="52" spans="1:7">
      <c r="A52" s="1352">
        <v>40</v>
      </c>
      <c r="B52" s="1353"/>
      <c r="C52" s="1354"/>
      <c r="D52" s="1358"/>
      <c r="E52" s="1358"/>
      <c r="F52" s="1358"/>
      <c r="G52" s="1359"/>
    </row>
    <row r="53" spans="1:7">
      <c r="A53" s="1352">
        <v>41</v>
      </c>
      <c r="B53" s="1353"/>
      <c r="C53" s="1354"/>
      <c r="D53" s="1358"/>
      <c r="E53" s="1358"/>
      <c r="F53" s="1358"/>
      <c r="G53" s="1359"/>
    </row>
    <row r="54" spans="1:7">
      <c r="A54" s="1352">
        <v>42</v>
      </c>
      <c r="B54" s="1353"/>
      <c r="C54" s="1354"/>
      <c r="D54" s="1358"/>
      <c r="E54" s="1358"/>
      <c r="F54" s="1358"/>
      <c r="G54" s="1359"/>
    </row>
    <row r="55" spans="1:7">
      <c r="A55" s="1352">
        <v>43</v>
      </c>
      <c r="B55" s="1353"/>
      <c r="C55" s="1354"/>
      <c r="D55" s="1358"/>
      <c r="E55" s="1358"/>
      <c r="F55" s="1358"/>
      <c r="G55" s="1359"/>
    </row>
    <row r="56" spans="1:7">
      <c r="A56" s="1352">
        <v>44</v>
      </c>
      <c r="B56" s="1353"/>
      <c r="C56" s="1354"/>
      <c r="D56" s="1358"/>
      <c r="E56" s="1358"/>
      <c r="F56" s="1358"/>
      <c r="G56" s="1359"/>
    </row>
    <row r="57" spans="1:7">
      <c r="A57" s="1352">
        <v>45</v>
      </c>
      <c r="B57" s="1353"/>
      <c r="C57" s="1354"/>
      <c r="D57" s="1358"/>
      <c r="E57" s="1358"/>
      <c r="F57" s="1358"/>
      <c r="G57" s="1359"/>
    </row>
    <row r="58" spans="1:7" ht="15.75" thickBot="1">
      <c r="A58" s="1374">
        <v>46</v>
      </c>
      <c r="B58" s="1375" t="s">
        <v>169</v>
      </c>
      <c r="C58" s="1376">
        <f>SUM(C13:C57)</f>
        <v>0</v>
      </c>
      <c r="D58" s="1376">
        <f>SUM(D13:D57)</f>
        <v>0</v>
      </c>
      <c r="E58" s="1376">
        <f>SUM(E13:E57)</f>
        <v>0</v>
      </c>
      <c r="F58" s="1376">
        <f>SUM(F13:F57)</f>
        <v>0</v>
      </c>
      <c r="G58" s="1438">
        <f>SUM(G13:G57)</f>
        <v>0</v>
      </c>
    </row>
    <row r="59" spans="1:7" ht="15.75" thickTop="1">
      <c r="A59" s="811"/>
      <c r="B59" s="811"/>
      <c r="C59" s="811"/>
      <c r="D59" s="971"/>
      <c r="E59" s="971"/>
      <c r="F59" s="971"/>
      <c r="G59" s="971"/>
    </row>
    <row r="60" spans="1:7">
      <c r="A60" s="12" t="s">
        <v>4612</v>
      </c>
      <c r="B60" s="12"/>
      <c r="C60" s="12"/>
      <c r="D60" s="12"/>
      <c r="E60" s="12"/>
      <c r="F60" s="12"/>
      <c r="G60" s="12"/>
    </row>
    <row r="61" spans="1:7">
      <c r="A61" s="64" t="s">
        <v>3930</v>
      </c>
      <c r="B61" s="64"/>
      <c r="C61" s="64"/>
      <c r="D61" s="64"/>
      <c r="E61" s="64"/>
      <c r="F61" s="64"/>
      <c r="G61" s="64"/>
    </row>
  </sheetData>
  <pageMargins left="0.7" right="0.7" top="0.75" bottom="0.75" header="0.3" footer="0.3"/>
  <pageSetup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topLeftCell="A157" colorId="22" zoomScale="80" zoomScaleNormal="100" zoomScaleSheetLayoutView="80" workbookViewId="0">
      <selection activeCell="H79" sqref="H79"/>
    </sheetView>
  </sheetViews>
  <sheetFormatPr defaultColWidth="9.6640625" defaultRowHeight="15"/>
  <cols>
    <col min="1" max="1" width="2.6640625" style="1955" customWidth="1"/>
    <col min="2" max="2" width="49.77734375" style="1546" customWidth="1"/>
    <col min="3" max="3" width="19.5546875" style="1546" customWidth="1"/>
    <col min="4" max="4" width="13.33203125" style="1546" customWidth="1"/>
    <col min="5" max="5" width="18.6640625" style="1546" customWidth="1"/>
    <col min="6" max="16384" width="9.6640625" style="1546"/>
  </cols>
  <sheetData>
    <row r="1" spans="1:5">
      <c r="A1" s="2490"/>
      <c r="B1" s="1544" t="s">
        <v>1759</v>
      </c>
      <c r="C1" s="1544" t="s">
        <v>1760</v>
      </c>
      <c r="D1" s="1544" t="s">
        <v>1761</v>
      </c>
      <c r="E1" s="1545" t="s">
        <v>1762</v>
      </c>
    </row>
    <row r="2" spans="1:5">
      <c r="A2" s="2495"/>
      <c r="B2" s="1548" t="str">
        <f>'Data Sheet'!$C$25</f>
        <v xml:space="preserve">Niagara Mohawk Power Corporation </v>
      </c>
      <c r="C2" s="1548" t="s">
        <v>5108</v>
      </c>
      <c r="D2" s="1548" t="s">
        <v>1763</v>
      </c>
      <c r="E2" s="1549"/>
    </row>
    <row r="3" spans="1:5" ht="15" customHeight="1">
      <c r="A3" s="2500"/>
      <c r="B3" s="1551"/>
      <c r="C3" s="1551" t="s">
        <v>2942</v>
      </c>
      <c r="D3" s="1551" t="str">
        <f>'Data Sheet'!$C$40</f>
        <v>May 9, 2016</v>
      </c>
      <c r="E3" s="1552" t="str">
        <f>'Data Sheet'!$C$38</f>
        <v>December 31, 2015</v>
      </c>
    </row>
    <row r="4" spans="1:5" ht="15" customHeight="1">
      <c r="A4" s="2568" t="s">
        <v>2943</v>
      </c>
      <c r="B4" s="1553"/>
      <c r="C4" s="1553"/>
      <c r="D4" s="1553"/>
      <c r="E4" s="1554"/>
    </row>
    <row r="5" spans="1:5">
      <c r="A5" s="2559"/>
      <c r="B5" s="1556" t="s">
        <v>2944</v>
      </c>
      <c r="C5" s="1556"/>
      <c r="D5" s="1556"/>
      <c r="E5" s="1557"/>
    </row>
    <row r="6" spans="1:5">
      <c r="A6" s="2559"/>
      <c r="B6" s="1556" t="s">
        <v>2945</v>
      </c>
      <c r="C6" s="1556"/>
      <c r="D6" s="1556"/>
      <c r="E6" s="1557"/>
    </row>
    <row r="7" spans="1:5">
      <c r="A7" s="2560"/>
      <c r="B7" s="1559" t="s">
        <v>2946</v>
      </c>
      <c r="C7" s="1560" t="s">
        <v>2947</v>
      </c>
      <c r="D7" s="1561" t="s">
        <v>2948</v>
      </c>
      <c r="E7" s="1562" t="s">
        <v>2949</v>
      </c>
    </row>
    <row r="8" spans="1:5">
      <c r="A8" s="2495"/>
      <c r="B8" s="1548"/>
      <c r="C8" s="1563" t="s">
        <v>2950</v>
      </c>
      <c r="D8" s="1564" t="s">
        <v>2951</v>
      </c>
      <c r="E8" s="1549"/>
    </row>
    <row r="9" spans="1:5">
      <c r="A9" s="2500"/>
      <c r="B9" s="1565" t="s">
        <v>2952</v>
      </c>
      <c r="C9" s="1566" t="s">
        <v>2953</v>
      </c>
      <c r="D9" s="1567" t="s">
        <v>2954</v>
      </c>
      <c r="E9" s="1552" t="s">
        <v>2955</v>
      </c>
    </row>
    <row r="10" spans="1:5" ht="15.75">
      <c r="A10" s="2495"/>
      <c r="B10" s="1568" t="s">
        <v>2956</v>
      </c>
      <c r="C10" s="1569"/>
      <c r="D10" s="1570"/>
      <c r="E10" s="1549"/>
    </row>
    <row r="11" spans="1:5" ht="15.75">
      <c r="A11" s="2556"/>
      <c r="B11" s="1568" t="s">
        <v>2957</v>
      </c>
      <c r="C11" s="1571"/>
      <c r="D11" s="1570"/>
      <c r="E11" s="1549"/>
    </row>
    <row r="12" spans="1:5" ht="15.75">
      <c r="A12" s="2556"/>
      <c r="B12" s="1568"/>
      <c r="C12" s="1571"/>
      <c r="D12" s="1570"/>
      <c r="E12" s="1549"/>
    </row>
    <row r="13" spans="1:5">
      <c r="A13" s="2556"/>
      <c r="B13" s="1548" t="s">
        <v>2880</v>
      </c>
      <c r="C13" s="1572">
        <v>101</v>
      </c>
      <c r="D13" s="1564" t="s">
        <v>2958</v>
      </c>
      <c r="E13" s="1549"/>
    </row>
    <row r="14" spans="1:5">
      <c r="A14" s="2556"/>
      <c r="B14" s="1548" t="s">
        <v>2959</v>
      </c>
      <c r="C14" s="1572">
        <v>102</v>
      </c>
      <c r="D14" s="1570" t="s">
        <v>2960</v>
      </c>
      <c r="E14" s="1549"/>
    </row>
    <row r="15" spans="1:5">
      <c r="A15" s="2556"/>
      <c r="B15" s="1548" t="s">
        <v>2988</v>
      </c>
      <c r="C15" s="1572">
        <v>103</v>
      </c>
      <c r="D15" s="1570" t="s">
        <v>2960</v>
      </c>
      <c r="E15" s="1549"/>
    </row>
    <row r="16" spans="1:5">
      <c r="A16" s="2556"/>
      <c r="B16" s="1548" t="s">
        <v>2989</v>
      </c>
      <c r="C16" s="1572" t="s">
        <v>2990</v>
      </c>
      <c r="D16" s="1570" t="s">
        <v>2991</v>
      </c>
      <c r="E16" s="1549"/>
    </row>
    <row r="17" spans="1:5">
      <c r="A17" s="2556"/>
      <c r="B17" s="1548" t="s">
        <v>2992</v>
      </c>
      <c r="C17" s="1572" t="s">
        <v>2993</v>
      </c>
      <c r="D17" s="1570" t="s">
        <v>2960</v>
      </c>
      <c r="E17" s="1549"/>
    </row>
    <row r="18" spans="1:5">
      <c r="A18" s="2556"/>
      <c r="B18" s="1548" t="s">
        <v>2994</v>
      </c>
      <c r="C18" s="1572" t="s">
        <v>2995</v>
      </c>
      <c r="D18" s="1570" t="s">
        <v>2960</v>
      </c>
      <c r="E18" s="1573" t="s">
        <v>488</v>
      </c>
    </row>
    <row r="19" spans="1:5">
      <c r="A19" s="2556"/>
      <c r="B19" s="1548" t="s">
        <v>489</v>
      </c>
      <c r="C19" s="1572" t="s">
        <v>4508</v>
      </c>
      <c r="D19" s="2535" t="s">
        <v>4600</v>
      </c>
      <c r="E19" s="1549"/>
    </row>
    <row r="20" spans="1:5" ht="15.75">
      <c r="A20" s="2556"/>
      <c r="B20" s="1548" t="s">
        <v>491</v>
      </c>
      <c r="C20" s="1572" t="s">
        <v>4509</v>
      </c>
      <c r="D20" s="2535" t="s">
        <v>4600</v>
      </c>
      <c r="E20" s="1574"/>
    </row>
    <row r="21" spans="1:5" ht="15.75">
      <c r="A21" s="2556"/>
      <c r="B21" s="1548" t="s">
        <v>492</v>
      </c>
      <c r="C21" s="1572" t="s">
        <v>493</v>
      </c>
      <c r="D21" s="1570" t="s">
        <v>2960</v>
      </c>
      <c r="E21" s="1574"/>
    </row>
    <row r="22" spans="1:5">
      <c r="A22" s="2556"/>
      <c r="B22" s="1548" t="s">
        <v>494</v>
      </c>
      <c r="C22" s="1572" t="s">
        <v>4510</v>
      </c>
      <c r="D22" s="2535" t="s">
        <v>4600</v>
      </c>
      <c r="E22" s="1549"/>
    </row>
    <row r="23" spans="1:5">
      <c r="A23" s="2556"/>
      <c r="B23" s="1548" t="s">
        <v>495</v>
      </c>
      <c r="C23" s="1572" t="s">
        <v>4341</v>
      </c>
      <c r="D23" s="2535" t="s">
        <v>2960</v>
      </c>
      <c r="E23" s="2773" t="s">
        <v>4681</v>
      </c>
    </row>
    <row r="24" spans="1:5">
      <c r="A24" s="2556"/>
      <c r="B24" s="2557" t="s">
        <v>4360</v>
      </c>
      <c r="C24" s="2565"/>
      <c r="D24" s="2555"/>
      <c r="E24" s="2566"/>
    </row>
    <row r="25" spans="1:5">
      <c r="A25" s="2556"/>
      <c r="B25" s="2557" t="s">
        <v>4238</v>
      </c>
      <c r="C25" s="2565" t="s">
        <v>3814</v>
      </c>
      <c r="D25" s="2535" t="s">
        <v>4600</v>
      </c>
      <c r="E25" s="2566"/>
    </row>
    <row r="26" spans="1:5">
      <c r="A26" s="2556"/>
      <c r="B26" s="1548"/>
      <c r="C26" s="1571"/>
      <c r="D26" s="1570"/>
      <c r="E26" s="1549"/>
    </row>
    <row r="27" spans="1:5" ht="15.75">
      <c r="A27" s="2556"/>
      <c r="B27" s="1568" t="s">
        <v>496</v>
      </c>
      <c r="C27" s="1569" t="s">
        <v>2874</v>
      </c>
      <c r="D27" s="1570"/>
      <c r="E27" s="1574"/>
    </row>
    <row r="28" spans="1:5" ht="15.75">
      <c r="A28" s="2556"/>
      <c r="B28" s="1568" t="s">
        <v>497</v>
      </c>
      <c r="C28" s="1569"/>
      <c r="D28" s="1570"/>
      <c r="E28" s="1574"/>
    </row>
    <row r="29" spans="1:5" ht="15.75">
      <c r="A29" s="2556"/>
      <c r="B29" s="1568"/>
      <c r="C29" s="1569"/>
      <c r="D29" s="1570"/>
      <c r="E29" s="1574"/>
    </row>
    <row r="30" spans="1:5">
      <c r="A30" s="2556"/>
      <c r="B30" s="1548" t="s">
        <v>1248</v>
      </c>
      <c r="C30" s="1569"/>
      <c r="D30" s="1570"/>
      <c r="E30" s="1549"/>
    </row>
    <row r="31" spans="1:5">
      <c r="A31" s="2556"/>
      <c r="B31" s="1548" t="s">
        <v>1249</v>
      </c>
      <c r="C31" s="1563" t="s">
        <v>1250</v>
      </c>
      <c r="D31" s="1570" t="s">
        <v>1251</v>
      </c>
      <c r="E31" s="1549"/>
    </row>
    <row r="32" spans="1:5">
      <c r="A32" s="2556"/>
      <c r="B32" s="1548" t="s">
        <v>1252</v>
      </c>
      <c r="C32" s="1563" t="s">
        <v>1253</v>
      </c>
      <c r="D32" s="1570" t="s">
        <v>1251</v>
      </c>
      <c r="E32" s="403" t="s">
        <v>4681</v>
      </c>
    </row>
    <row r="33" spans="1:5">
      <c r="A33" s="2556"/>
      <c r="B33" s="1548" t="s">
        <v>1254</v>
      </c>
      <c r="C33" s="2549" t="s">
        <v>4507</v>
      </c>
      <c r="D33" s="2535" t="s">
        <v>4600</v>
      </c>
      <c r="E33" s="1549"/>
    </row>
    <row r="34" spans="1:5">
      <c r="A34" s="2556"/>
      <c r="B34" s="1548" t="s">
        <v>1256</v>
      </c>
      <c r="C34" s="1563">
        <v>213</v>
      </c>
      <c r="D34" s="1564" t="s">
        <v>1255</v>
      </c>
      <c r="E34" s="1549"/>
    </row>
    <row r="35" spans="1:5">
      <c r="A35" s="2556"/>
      <c r="B35" s="1548" t="s">
        <v>1257</v>
      </c>
      <c r="C35" s="1563">
        <v>214</v>
      </c>
      <c r="D35" s="1570" t="s">
        <v>1251</v>
      </c>
      <c r="E35" s="403" t="s">
        <v>4681</v>
      </c>
    </row>
    <row r="36" spans="1:5">
      <c r="A36" s="2556"/>
      <c r="B36" s="1548" t="s">
        <v>1258</v>
      </c>
      <c r="C36" s="2467">
        <v>216</v>
      </c>
      <c r="D36" s="2535" t="s">
        <v>4600</v>
      </c>
      <c r="E36" s="1573" t="s">
        <v>488</v>
      </c>
    </row>
    <row r="37" spans="1:5">
      <c r="A37" s="2556"/>
      <c r="B37" s="1548" t="s">
        <v>1259</v>
      </c>
      <c r="C37" s="1563">
        <v>217</v>
      </c>
      <c r="D37" s="1570" t="s">
        <v>1251</v>
      </c>
      <c r="E37" s="1573" t="s">
        <v>488</v>
      </c>
    </row>
    <row r="38" spans="1:5">
      <c r="A38" s="2556"/>
      <c r="B38" s="1548" t="s">
        <v>1260</v>
      </c>
      <c r="C38" s="1563">
        <v>218</v>
      </c>
      <c r="D38" s="1570" t="s">
        <v>1261</v>
      </c>
      <c r="E38" s="1549"/>
    </row>
    <row r="39" spans="1:5">
      <c r="A39" s="2556"/>
      <c r="B39" s="1548" t="s">
        <v>1262</v>
      </c>
      <c r="C39" s="2467">
        <v>219</v>
      </c>
      <c r="D39" s="2535" t="s">
        <v>4600</v>
      </c>
      <c r="E39" s="1549"/>
    </row>
    <row r="40" spans="1:5">
      <c r="A40" s="2556"/>
      <c r="B40" s="1548" t="s">
        <v>1263</v>
      </c>
      <c r="C40" s="1563">
        <v>221</v>
      </c>
      <c r="D40" s="1564" t="s">
        <v>1255</v>
      </c>
      <c r="E40" s="1549"/>
    </row>
    <row r="41" spans="1:5">
      <c r="A41" s="2556"/>
      <c r="B41" s="1548" t="s">
        <v>1264</v>
      </c>
      <c r="C41" s="1563" t="s">
        <v>1265</v>
      </c>
      <c r="D41" s="1570" t="s">
        <v>1251</v>
      </c>
      <c r="E41" s="1549"/>
    </row>
    <row r="42" spans="1:5">
      <c r="A42" s="2556"/>
      <c r="B42" s="1548" t="s">
        <v>1266</v>
      </c>
      <c r="C42" s="2467">
        <v>227</v>
      </c>
      <c r="D42" s="2535" t="s">
        <v>4600</v>
      </c>
      <c r="E42" s="1549"/>
    </row>
    <row r="43" spans="1:5">
      <c r="A43" s="2556"/>
      <c r="B43" s="1548" t="s">
        <v>1267</v>
      </c>
      <c r="C43" s="2549" t="s">
        <v>1268</v>
      </c>
      <c r="D43" s="2535" t="s">
        <v>4600</v>
      </c>
      <c r="E43" s="2773" t="s">
        <v>4681</v>
      </c>
    </row>
    <row r="44" spans="1:5">
      <c r="A44" s="2561"/>
      <c r="B44" s="1548" t="s">
        <v>1269</v>
      </c>
      <c r="C44" s="1563">
        <v>230</v>
      </c>
      <c r="D44" s="1570" t="s">
        <v>1270</v>
      </c>
      <c r="E44" s="2773" t="s">
        <v>4681</v>
      </c>
    </row>
    <row r="45" spans="1:5">
      <c r="A45" s="2561"/>
      <c r="B45" s="1548" t="s">
        <v>1271</v>
      </c>
      <c r="C45" s="1563">
        <v>230</v>
      </c>
      <c r="D45" s="1570" t="s">
        <v>1270</v>
      </c>
      <c r="E45" s="2773" t="s">
        <v>4681</v>
      </c>
    </row>
    <row r="46" spans="1:5">
      <c r="A46" s="2561"/>
      <c r="B46" s="2557" t="s">
        <v>4239</v>
      </c>
      <c r="C46" s="2558"/>
      <c r="D46" s="2555"/>
      <c r="E46" s="2520"/>
    </row>
    <row r="47" spans="1:5">
      <c r="A47" s="2561"/>
      <c r="B47" s="2557" t="s">
        <v>4240</v>
      </c>
      <c r="C47" s="2558">
        <v>231</v>
      </c>
      <c r="D47" s="2535" t="s">
        <v>4600</v>
      </c>
      <c r="E47" s="2520"/>
    </row>
    <row r="48" spans="1:5">
      <c r="A48" s="2556"/>
      <c r="B48" s="1548" t="s">
        <v>1272</v>
      </c>
      <c r="C48" s="2467">
        <v>232</v>
      </c>
      <c r="D48" s="2535" t="s">
        <v>4600</v>
      </c>
      <c r="E48" s="1549"/>
    </row>
    <row r="49" spans="1:5">
      <c r="A49" s="2556"/>
      <c r="B49" s="1548" t="s">
        <v>1273</v>
      </c>
      <c r="C49" s="2467">
        <v>233</v>
      </c>
      <c r="D49" s="2535" t="s">
        <v>4600</v>
      </c>
      <c r="E49" s="1549"/>
    </row>
    <row r="50" spans="1:5">
      <c r="A50" s="2556"/>
      <c r="B50" s="1576" t="s">
        <v>1274</v>
      </c>
      <c r="C50" s="1563">
        <v>234</v>
      </c>
      <c r="D50" s="1570" t="s">
        <v>1261</v>
      </c>
      <c r="E50" s="1549"/>
    </row>
    <row r="51" spans="1:5">
      <c r="A51" s="2556"/>
      <c r="B51" s="1548"/>
      <c r="C51" s="1569" t="s">
        <v>2874</v>
      </c>
      <c r="D51" s="1570"/>
      <c r="E51" s="1549"/>
    </row>
    <row r="52" spans="1:5" ht="15.75">
      <c r="A52" s="2556"/>
      <c r="B52" s="1568" t="s">
        <v>1617</v>
      </c>
      <c r="C52" s="1569" t="s">
        <v>2874</v>
      </c>
      <c r="D52" s="1570"/>
      <c r="E52" s="1549"/>
    </row>
    <row r="53" spans="1:5" ht="15.75">
      <c r="A53" s="2556"/>
      <c r="B53" s="1568" t="s">
        <v>1618</v>
      </c>
      <c r="C53" s="1569" t="s">
        <v>2874</v>
      </c>
      <c r="D53" s="1570"/>
      <c r="E53" s="1549"/>
    </row>
    <row r="54" spans="1:5">
      <c r="A54" s="2556"/>
      <c r="B54" s="1548"/>
      <c r="C54" s="1569" t="s">
        <v>2874</v>
      </c>
      <c r="D54" s="1570"/>
      <c r="E54" s="1549"/>
    </row>
    <row r="55" spans="1:5">
      <c r="A55" s="2556"/>
      <c r="B55" s="1548" t="s">
        <v>1619</v>
      </c>
      <c r="C55" s="1563" t="s">
        <v>1620</v>
      </c>
      <c r="D55" s="1570" t="s">
        <v>1621</v>
      </c>
      <c r="E55" s="1573" t="s">
        <v>488</v>
      </c>
    </row>
    <row r="56" spans="1:5">
      <c r="A56" s="2556"/>
      <c r="B56" s="1548" t="s">
        <v>1622</v>
      </c>
      <c r="C56" s="1563">
        <v>253</v>
      </c>
      <c r="D56" s="1570" t="s">
        <v>2958</v>
      </c>
      <c r="E56" s="1573" t="s">
        <v>488</v>
      </c>
    </row>
    <row r="57" spans="1:5">
      <c r="A57" s="2556"/>
      <c r="B57" s="1548" t="s">
        <v>1623</v>
      </c>
      <c r="C57" s="2467">
        <v>254</v>
      </c>
      <c r="D57" s="2535" t="s">
        <v>4600</v>
      </c>
      <c r="E57" s="2773" t="s">
        <v>4681</v>
      </c>
    </row>
    <row r="58" spans="1:5">
      <c r="A58" s="2556"/>
      <c r="B58" s="1548" t="s">
        <v>1624</v>
      </c>
      <c r="C58" s="1563" t="s">
        <v>1625</v>
      </c>
      <c r="D58" s="1570" t="s">
        <v>2960</v>
      </c>
      <c r="E58" s="1573" t="s">
        <v>488</v>
      </c>
    </row>
    <row r="59" spans="1:5" ht="16.5" thickBot="1">
      <c r="A59" s="2562"/>
      <c r="B59" s="1579"/>
      <c r="C59" s="1580"/>
      <c r="D59" s="1581"/>
      <c r="E59" s="1582"/>
    </row>
    <row r="60" spans="1:5" ht="15.75">
      <c r="A60" s="2262" t="s">
        <v>4601</v>
      </c>
      <c r="B60" s="2496"/>
      <c r="C60" s="2496"/>
      <c r="D60" s="1569"/>
      <c r="E60" s="1583"/>
    </row>
    <row r="61" spans="1:5" ht="15.75" thickBot="1">
      <c r="A61" s="2563" t="s">
        <v>1626</v>
      </c>
      <c r="B61" s="1584"/>
      <c r="C61" s="1584"/>
      <c r="D61" s="1584"/>
      <c r="E61" s="1584"/>
    </row>
    <row r="62" spans="1:5">
      <c r="A62" s="2490"/>
      <c r="B62" s="1544" t="s">
        <v>1759</v>
      </c>
      <c r="C62" s="1544" t="s">
        <v>1760</v>
      </c>
      <c r="D62" s="1544" t="s">
        <v>1761</v>
      </c>
      <c r="E62" s="1545" t="s">
        <v>1762</v>
      </c>
    </row>
    <row r="63" spans="1:5">
      <c r="A63" s="2495"/>
      <c r="B63" s="1548" t="str">
        <f>'Data Sheet'!C25</f>
        <v xml:space="preserve">Niagara Mohawk Power Corporation </v>
      </c>
      <c r="C63" s="1548" t="s">
        <v>5108</v>
      </c>
      <c r="D63" s="1548" t="s">
        <v>1763</v>
      </c>
      <c r="E63" s="1549"/>
    </row>
    <row r="64" spans="1:5">
      <c r="A64" s="2495"/>
      <c r="B64" s="1548"/>
      <c r="C64" s="1548" t="s">
        <v>2942</v>
      </c>
      <c r="D64" s="3057" t="str">
        <f>'Data Sheet'!C40</f>
        <v>May 9, 2016</v>
      </c>
      <c r="E64" s="3058" t="str">
        <f>'Data Sheet'!C38</f>
        <v>December 31, 2015</v>
      </c>
    </row>
    <row r="65" spans="1:5">
      <c r="A65" s="2560"/>
      <c r="B65" s="1585"/>
      <c r="C65" s="1585"/>
      <c r="D65" s="1585"/>
      <c r="E65" s="1586"/>
    </row>
    <row r="66" spans="1:5" ht="15.75">
      <c r="A66" s="2569" t="s">
        <v>1627</v>
      </c>
      <c r="B66" s="1588"/>
      <c r="C66" s="1588"/>
      <c r="D66" s="1588"/>
      <c r="E66" s="1589"/>
    </row>
    <row r="67" spans="1:5">
      <c r="A67" s="2495"/>
      <c r="B67" s="1569"/>
      <c r="C67" s="1569"/>
      <c r="D67" s="1569"/>
      <c r="E67" s="1549"/>
    </row>
    <row r="68" spans="1:5">
      <c r="A68" s="2560"/>
      <c r="B68" s="1559" t="s">
        <v>2946</v>
      </c>
      <c r="C68" s="1560" t="s">
        <v>2947</v>
      </c>
      <c r="D68" s="1561" t="s">
        <v>2948</v>
      </c>
      <c r="E68" s="1562" t="s">
        <v>2949</v>
      </c>
    </row>
    <row r="69" spans="1:5">
      <c r="A69" s="2495"/>
      <c r="B69" s="1548"/>
      <c r="C69" s="1563" t="s">
        <v>2950</v>
      </c>
      <c r="D69" s="1564" t="s">
        <v>2951</v>
      </c>
      <c r="E69" s="1549"/>
    </row>
    <row r="70" spans="1:5">
      <c r="A70" s="2500"/>
      <c r="B70" s="1565" t="s">
        <v>2952</v>
      </c>
      <c r="C70" s="1566" t="s">
        <v>2953</v>
      </c>
      <c r="D70" s="1567" t="s">
        <v>2954</v>
      </c>
      <c r="E70" s="1552" t="s">
        <v>2955</v>
      </c>
    </row>
    <row r="71" spans="1:5" ht="15.75">
      <c r="A71" s="2495"/>
      <c r="B71" s="1568" t="s">
        <v>1617</v>
      </c>
      <c r="C71" s="1569"/>
      <c r="D71" s="1570"/>
      <c r="E71" s="1549"/>
    </row>
    <row r="72" spans="1:5" ht="15.75">
      <c r="A72" s="2556"/>
      <c r="B72" s="1568" t="s">
        <v>1628</v>
      </c>
      <c r="C72" s="1571"/>
      <c r="D72" s="1570"/>
      <c r="E72" s="1549"/>
    </row>
    <row r="73" spans="1:5" ht="15.75">
      <c r="A73" s="2556"/>
      <c r="B73" s="1568"/>
      <c r="C73" s="1571"/>
      <c r="D73" s="1570"/>
      <c r="E73" s="1549"/>
    </row>
    <row r="74" spans="1:5">
      <c r="A74" s="2556"/>
      <c r="B74" s="1548" t="s">
        <v>1629</v>
      </c>
      <c r="C74" s="1571"/>
      <c r="D74" s="1564"/>
      <c r="E74" s="1549"/>
    </row>
    <row r="75" spans="1:5">
      <c r="A75" s="2556"/>
      <c r="B75" s="1548" t="s">
        <v>1630</v>
      </c>
      <c r="C75" s="1572">
        <v>261</v>
      </c>
      <c r="D75" s="1570" t="s">
        <v>2960</v>
      </c>
      <c r="E75" s="1549"/>
    </row>
    <row r="76" spans="1:5">
      <c r="A76" s="2556"/>
      <c r="B76" s="1548" t="s">
        <v>1631</v>
      </c>
      <c r="C76" s="1572" t="s">
        <v>1632</v>
      </c>
      <c r="D76" s="1570" t="s">
        <v>2960</v>
      </c>
      <c r="E76" s="1573" t="s">
        <v>488</v>
      </c>
    </row>
    <row r="77" spans="1:5">
      <c r="A77" s="2556"/>
      <c r="B77" s="1548" t="s">
        <v>1633</v>
      </c>
      <c r="C77" s="1572" t="s">
        <v>1634</v>
      </c>
      <c r="D77" s="1570" t="s">
        <v>1251</v>
      </c>
      <c r="E77" s="1573" t="s">
        <v>488</v>
      </c>
    </row>
    <row r="78" spans="1:5">
      <c r="A78" s="2556"/>
      <c r="B78" s="1548" t="s">
        <v>1635</v>
      </c>
      <c r="C78" s="1572">
        <v>269</v>
      </c>
      <c r="D78" s="2535" t="s">
        <v>4600</v>
      </c>
      <c r="E78" s="1549"/>
    </row>
    <row r="79" spans="1:5">
      <c r="A79" s="2556"/>
      <c r="B79" s="1548" t="s">
        <v>1636</v>
      </c>
      <c r="C79" s="1571"/>
      <c r="D79" s="1570"/>
      <c r="E79" s="1549"/>
    </row>
    <row r="80" spans="1:5">
      <c r="A80" s="2556"/>
      <c r="B80" s="1548" t="s">
        <v>1637</v>
      </c>
      <c r="C80" s="1572" t="s">
        <v>1638</v>
      </c>
      <c r="D80" s="1570" t="s">
        <v>2960</v>
      </c>
      <c r="E80" s="403" t="s">
        <v>4681</v>
      </c>
    </row>
    <row r="81" spans="1:5" ht="15.75">
      <c r="A81" s="2556"/>
      <c r="B81" s="1548" t="s">
        <v>1639</v>
      </c>
      <c r="C81" s="1572" t="s">
        <v>1640</v>
      </c>
      <c r="D81" s="1570" t="s">
        <v>2960</v>
      </c>
      <c r="E81" s="1574"/>
    </row>
    <row r="82" spans="1:5" ht="15.75">
      <c r="A82" s="2556"/>
      <c r="B82" s="1548" t="s">
        <v>1641</v>
      </c>
      <c r="C82" s="1572" t="s">
        <v>1642</v>
      </c>
      <c r="D82" s="1570" t="s">
        <v>2960</v>
      </c>
      <c r="E82" s="1574"/>
    </row>
    <row r="83" spans="1:5">
      <c r="A83" s="2556"/>
      <c r="B83" s="1548" t="s">
        <v>1643</v>
      </c>
      <c r="C83" s="1572">
        <v>278</v>
      </c>
      <c r="D83" s="2535" t="s">
        <v>4600</v>
      </c>
      <c r="E83" s="1549"/>
    </row>
    <row r="84" spans="1:5" ht="15.75">
      <c r="A84" s="2556"/>
      <c r="B84" s="1548"/>
      <c r="C84" s="1571"/>
      <c r="D84" s="1570"/>
      <c r="E84" s="1574"/>
    </row>
    <row r="85" spans="1:5" ht="15.75">
      <c r="A85" s="2556"/>
      <c r="B85" s="1568" t="s">
        <v>754</v>
      </c>
      <c r="C85" s="1569" t="s">
        <v>2874</v>
      </c>
      <c r="D85" s="1570"/>
      <c r="E85" s="1574"/>
    </row>
    <row r="86" spans="1:5" ht="15.75">
      <c r="A86" s="2556"/>
      <c r="B86" s="1568"/>
      <c r="C86" s="1569"/>
      <c r="D86" s="1570"/>
      <c r="E86" s="1574"/>
    </row>
    <row r="87" spans="1:5">
      <c r="A87" s="2556"/>
      <c r="B87" s="1548" t="s">
        <v>755</v>
      </c>
      <c r="C87" s="2549" t="s">
        <v>756</v>
      </c>
      <c r="D87" s="2535" t="s">
        <v>4600</v>
      </c>
      <c r="E87" s="2786" t="s">
        <v>488</v>
      </c>
    </row>
    <row r="88" spans="1:5">
      <c r="A88" s="2556"/>
      <c r="B88" s="2557" t="s">
        <v>4241</v>
      </c>
      <c r="C88" s="2558">
        <v>302</v>
      </c>
      <c r="D88" s="2535" t="s">
        <v>4600</v>
      </c>
      <c r="E88" s="2520"/>
    </row>
    <row r="89" spans="1:5">
      <c r="A89" s="2556"/>
      <c r="B89" s="1548" t="s">
        <v>3258</v>
      </c>
      <c r="C89" s="2467">
        <v>304</v>
      </c>
      <c r="D89" s="2535" t="s">
        <v>4600</v>
      </c>
      <c r="E89" s="1549"/>
    </row>
    <row r="90" spans="1:5">
      <c r="A90" s="2556"/>
      <c r="B90" s="1548" t="s">
        <v>3259</v>
      </c>
      <c r="C90" s="1563" t="s">
        <v>3260</v>
      </c>
      <c r="D90" s="1570" t="s">
        <v>1261</v>
      </c>
      <c r="E90" s="1573" t="s">
        <v>488</v>
      </c>
    </row>
    <row r="91" spans="1:5">
      <c r="A91" s="2556"/>
      <c r="B91" s="1548" t="s">
        <v>3261</v>
      </c>
      <c r="C91" s="2549" t="s">
        <v>3262</v>
      </c>
      <c r="D91" s="2535" t="s">
        <v>4600</v>
      </c>
      <c r="E91" s="1549"/>
    </row>
    <row r="92" spans="1:5">
      <c r="A92" s="2556"/>
      <c r="B92" s="1548" t="s">
        <v>3263</v>
      </c>
      <c r="C92" s="2483">
        <v>323</v>
      </c>
      <c r="D92" s="1564" t="s">
        <v>1270</v>
      </c>
      <c r="E92" s="1578"/>
    </row>
    <row r="93" spans="1:5">
      <c r="A93" s="2556"/>
      <c r="B93" s="1548" t="s">
        <v>3264</v>
      </c>
      <c r="C93" s="2549" t="s">
        <v>4506</v>
      </c>
      <c r="D93" s="2535" t="s">
        <v>4600</v>
      </c>
      <c r="E93" s="1573" t="s">
        <v>488</v>
      </c>
    </row>
    <row r="94" spans="1:5">
      <c r="A94" s="2556"/>
      <c r="B94" s="1548" t="s">
        <v>2076</v>
      </c>
      <c r="C94" s="2549" t="s">
        <v>4505</v>
      </c>
      <c r="D94" s="2535" t="s">
        <v>4600</v>
      </c>
      <c r="E94" s="1573" t="s">
        <v>488</v>
      </c>
    </row>
    <row r="95" spans="1:5">
      <c r="A95" s="2556"/>
      <c r="B95" s="2557" t="s">
        <v>4242</v>
      </c>
      <c r="C95" s="2558">
        <v>331</v>
      </c>
      <c r="D95" s="2535" t="s">
        <v>4600</v>
      </c>
      <c r="E95" s="2567"/>
    </row>
    <row r="96" spans="1:5">
      <c r="A96" s="2556"/>
      <c r="B96" s="1548" t="s">
        <v>2078</v>
      </c>
      <c r="C96" s="2467">
        <v>332</v>
      </c>
      <c r="D96" s="2535" t="s">
        <v>4600</v>
      </c>
      <c r="E96" s="1573" t="s">
        <v>4681</v>
      </c>
    </row>
    <row r="97" spans="1:5">
      <c r="A97" s="2556"/>
      <c r="B97" s="1548" t="s">
        <v>2079</v>
      </c>
      <c r="C97" s="1563">
        <v>335</v>
      </c>
      <c r="D97" s="2555" t="s">
        <v>490</v>
      </c>
      <c r="E97" s="1573" t="s">
        <v>488</v>
      </c>
    </row>
    <row r="98" spans="1:5">
      <c r="A98" s="2556"/>
      <c r="B98" s="1548" t="s">
        <v>2080</v>
      </c>
      <c r="C98" s="2549" t="s">
        <v>2081</v>
      </c>
      <c r="D98" s="2535" t="s">
        <v>4600</v>
      </c>
      <c r="E98" s="1549"/>
    </row>
    <row r="99" spans="1:5">
      <c r="A99" s="2556"/>
      <c r="B99" s="1548" t="s">
        <v>2082</v>
      </c>
      <c r="C99" s="1569"/>
      <c r="D99" s="1564"/>
      <c r="E99" s="1549"/>
    </row>
    <row r="100" spans="1:5">
      <c r="A100" s="2556"/>
      <c r="B100" s="1548" t="s">
        <v>2083</v>
      </c>
      <c r="C100" s="1563">
        <v>340</v>
      </c>
      <c r="D100" s="1570" t="s">
        <v>2958</v>
      </c>
      <c r="E100" s="1573" t="s">
        <v>488</v>
      </c>
    </row>
    <row r="101" spans="1:5">
      <c r="A101" s="2556"/>
      <c r="B101" s="1548"/>
      <c r="C101" s="1569"/>
      <c r="D101" s="1570"/>
      <c r="E101" s="1549"/>
    </row>
    <row r="102" spans="1:5" ht="15.75">
      <c r="A102" s="2556"/>
      <c r="B102" s="1568" t="s">
        <v>2084</v>
      </c>
      <c r="C102" s="1569"/>
      <c r="D102" s="1564"/>
      <c r="E102" s="1549"/>
    </row>
    <row r="103" spans="1:5">
      <c r="A103" s="2561"/>
      <c r="B103" s="1548"/>
      <c r="C103" s="1569"/>
      <c r="D103" s="1570"/>
      <c r="E103" s="1549"/>
    </row>
    <row r="104" spans="1:5">
      <c r="A104" s="2561"/>
      <c r="B104" s="1548" t="s">
        <v>2085</v>
      </c>
      <c r="C104" s="1563" t="s">
        <v>2086</v>
      </c>
      <c r="D104" s="1570" t="s">
        <v>2960</v>
      </c>
      <c r="E104" s="1573" t="s">
        <v>488</v>
      </c>
    </row>
    <row r="105" spans="1:5">
      <c r="A105" s="2556"/>
      <c r="B105" s="1548" t="s">
        <v>2087</v>
      </c>
      <c r="C105" s="2549" t="s">
        <v>2088</v>
      </c>
      <c r="D105" s="2535" t="s">
        <v>4600</v>
      </c>
      <c r="E105" s="1549"/>
    </row>
    <row r="106" spans="1:5">
      <c r="A106" s="2556"/>
      <c r="B106" s="1548" t="s">
        <v>2089</v>
      </c>
      <c r="C106" s="2549" t="s">
        <v>4504</v>
      </c>
      <c r="D106" s="2535" t="s">
        <v>4600</v>
      </c>
      <c r="E106" s="1549"/>
    </row>
    <row r="107" spans="1:5">
      <c r="A107" s="2556"/>
      <c r="B107" s="1576" t="s">
        <v>2090</v>
      </c>
      <c r="C107" s="1563">
        <v>356</v>
      </c>
      <c r="D107" s="1570" t="s">
        <v>2958</v>
      </c>
      <c r="E107" s="1573" t="s">
        <v>488</v>
      </c>
    </row>
    <row r="108" spans="1:5">
      <c r="A108" s="2556"/>
      <c r="B108" s="1548"/>
      <c r="C108" s="1569" t="s">
        <v>2874</v>
      </c>
      <c r="D108" s="1570"/>
      <c r="E108" s="1549"/>
    </row>
    <row r="109" spans="1:5" ht="15.75">
      <c r="A109" s="2556"/>
      <c r="B109" s="1568" t="s">
        <v>2091</v>
      </c>
      <c r="C109" s="1569" t="s">
        <v>2874</v>
      </c>
      <c r="D109" s="1570"/>
      <c r="E109" s="1549"/>
    </row>
    <row r="110" spans="1:5">
      <c r="A110" s="2556"/>
      <c r="B110" s="1548"/>
      <c r="C110" s="1569" t="s">
        <v>2874</v>
      </c>
      <c r="D110" s="1570"/>
      <c r="E110" s="1549"/>
    </row>
    <row r="111" spans="1:5">
      <c r="A111" s="2556"/>
      <c r="B111" s="2557" t="s">
        <v>4243</v>
      </c>
      <c r="C111" s="2558">
        <v>397</v>
      </c>
      <c r="D111" s="2535" t="s">
        <v>4600</v>
      </c>
      <c r="E111" s="2520"/>
    </row>
    <row r="112" spans="1:5">
      <c r="A112" s="2556"/>
      <c r="B112" s="2557" t="s">
        <v>4245</v>
      </c>
      <c r="C112" s="2558">
        <v>398</v>
      </c>
      <c r="D112" s="2535" t="s">
        <v>4600</v>
      </c>
      <c r="E112" s="2520"/>
    </row>
    <row r="113" spans="1:9">
      <c r="A113" s="2556"/>
      <c r="B113" s="2557" t="s">
        <v>4079</v>
      </c>
      <c r="C113" s="2558">
        <v>400</v>
      </c>
      <c r="D113" s="2535" t="s">
        <v>4600</v>
      </c>
      <c r="E113" s="2520"/>
    </row>
    <row r="114" spans="1:9">
      <c r="A114" s="2556"/>
      <c r="B114" s="2557" t="s">
        <v>4111</v>
      </c>
      <c r="C114" s="2558" t="s">
        <v>4244</v>
      </c>
      <c r="D114" s="2535" t="s">
        <v>4600</v>
      </c>
      <c r="E114" s="2520"/>
    </row>
    <row r="115" spans="1:9">
      <c r="A115" s="2556"/>
      <c r="B115" s="2557" t="s">
        <v>2092</v>
      </c>
      <c r="C115" s="2558">
        <v>401</v>
      </c>
      <c r="D115" s="2535" t="s">
        <v>4600</v>
      </c>
      <c r="E115" s="2520"/>
      <c r="H115" s="1908"/>
      <c r="I115" s="2784" t="s">
        <v>4600</v>
      </c>
    </row>
    <row r="116" spans="1:9">
      <c r="A116" s="2556"/>
      <c r="B116" s="2557" t="s">
        <v>2093</v>
      </c>
      <c r="C116" s="2558">
        <v>401</v>
      </c>
      <c r="D116" s="2555" t="s">
        <v>2077</v>
      </c>
      <c r="E116" s="2520"/>
    </row>
    <row r="117" spans="1:9">
      <c r="A117" s="2556"/>
      <c r="B117" s="2557" t="s">
        <v>2094</v>
      </c>
      <c r="C117" s="2558" t="s">
        <v>4503</v>
      </c>
      <c r="D117" s="2535" t="s">
        <v>4600</v>
      </c>
      <c r="E117" s="2773" t="s">
        <v>4681</v>
      </c>
    </row>
    <row r="118" spans="1:9">
      <c r="A118" s="2556"/>
      <c r="B118" s="2557" t="s">
        <v>2095</v>
      </c>
      <c r="C118" s="2558" t="s">
        <v>4502</v>
      </c>
      <c r="D118" s="2535" t="s">
        <v>4600</v>
      </c>
      <c r="E118" s="2773" t="s">
        <v>4681</v>
      </c>
    </row>
    <row r="119" spans="1:9">
      <c r="A119" s="2556"/>
      <c r="B119" s="2557" t="s">
        <v>2096</v>
      </c>
      <c r="C119" s="2558" t="s">
        <v>4501</v>
      </c>
      <c r="D119" s="2535" t="s">
        <v>4600</v>
      </c>
      <c r="E119" s="2773" t="s">
        <v>4681</v>
      </c>
    </row>
    <row r="120" spans="1:9">
      <c r="A120" s="2556"/>
      <c r="B120" s="2557" t="s">
        <v>2097</v>
      </c>
      <c r="C120" s="2558" t="s">
        <v>4500</v>
      </c>
      <c r="D120" s="2535" t="s">
        <v>4600</v>
      </c>
      <c r="E120" s="2773" t="s">
        <v>4681</v>
      </c>
    </row>
    <row r="121" spans="1:9">
      <c r="A121" s="2556"/>
      <c r="B121" s="2557" t="s">
        <v>4146</v>
      </c>
      <c r="C121" s="2558" t="s">
        <v>4147</v>
      </c>
      <c r="D121" s="2535" t="s">
        <v>4600</v>
      </c>
      <c r="E121" s="2520"/>
    </row>
    <row r="122" spans="1:9">
      <c r="A122" s="2556"/>
      <c r="B122" s="2557" t="s">
        <v>4148</v>
      </c>
      <c r="C122" s="2558" t="s">
        <v>4149</v>
      </c>
      <c r="D122" s="2535" t="s">
        <v>4600</v>
      </c>
      <c r="E122" s="2520"/>
    </row>
    <row r="123" spans="1:9" ht="16.5" thickBot="1">
      <c r="A123" s="2562"/>
      <c r="B123" s="1579"/>
      <c r="C123" s="1580"/>
      <c r="D123" s="1581"/>
      <c r="E123" s="1582"/>
    </row>
    <row r="124" spans="1:9">
      <c r="A124" s="2262" t="s">
        <v>4601</v>
      </c>
      <c r="B124" s="2496"/>
      <c r="C124" s="2496"/>
      <c r="D124" s="1569"/>
      <c r="E124" s="1569"/>
    </row>
    <row r="125" spans="1:9" ht="15.75" thickBot="1">
      <c r="A125" s="2563" t="s">
        <v>2098</v>
      </c>
      <c r="B125" s="1584"/>
      <c r="C125" s="1584"/>
      <c r="D125" s="1584"/>
      <c r="E125" s="1584"/>
    </row>
    <row r="126" spans="1:9">
      <c r="A126" s="2490"/>
      <c r="B126" s="1544" t="s">
        <v>1759</v>
      </c>
      <c r="C126" s="1544" t="s">
        <v>1760</v>
      </c>
      <c r="D126" s="1544" t="s">
        <v>1761</v>
      </c>
      <c r="E126" s="1545" t="s">
        <v>1762</v>
      </c>
    </row>
    <row r="127" spans="1:9">
      <c r="A127" s="2495"/>
      <c r="B127" s="1548" t="str">
        <f>'Data Sheet'!C25</f>
        <v xml:space="preserve">Niagara Mohawk Power Corporation </v>
      </c>
      <c r="C127" s="1548" t="s">
        <v>5108</v>
      </c>
      <c r="D127" s="1548" t="s">
        <v>1763</v>
      </c>
      <c r="E127" s="1549"/>
    </row>
    <row r="128" spans="1:9">
      <c r="A128" s="2495"/>
      <c r="B128" s="1548"/>
      <c r="C128" s="1548" t="s">
        <v>2942</v>
      </c>
      <c r="D128" s="3057" t="str">
        <f>'Data Sheet'!C40</f>
        <v>May 9, 2016</v>
      </c>
      <c r="E128" s="3058" t="str">
        <f>'Data Sheet'!C38</f>
        <v>December 31, 2015</v>
      </c>
    </row>
    <row r="129" spans="1:5">
      <c r="A129" s="2560"/>
      <c r="B129" s="1585"/>
      <c r="C129" s="1585"/>
      <c r="D129" s="1585"/>
      <c r="E129" s="1586"/>
    </row>
    <row r="130" spans="1:5" ht="15.75">
      <c r="A130" s="2569" t="s">
        <v>1627</v>
      </c>
      <c r="B130" s="1588"/>
      <c r="C130" s="1588"/>
      <c r="D130" s="1588"/>
      <c r="E130" s="1589"/>
    </row>
    <row r="131" spans="1:5">
      <c r="A131" s="2495"/>
      <c r="B131" s="1569"/>
      <c r="C131" s="1569"/>
      <c r="D131" s="1569"/>
      <c r="E131" s="1549"/>
    </row>
    <row r="132" spans="1:5">
      <c r="A132" s="2560"/>
      <c r="B132" s="1559" t="s">
        <v>2946</v>
      </c>
      <c r="C132" s="1560" t="s">
        <v>2947</v>
      </c>
      <c r="D132" s="1561" t="s">
        <v>2948</v>
      </c>
      <c r="E132" s="1562" t="s">
        <v>2949</v>
      </c>
    </row>
    <row r="133" spans="1:5">
      <c r="A133" s="2495"/>
      <c r="B133" s="1548"/>
      <c r="C133" s="1563" t="s">
        <v>2950</v>
      </c>
      <c r="D133" s="1564" t="s">
        <v>2951</v>
      </c>
      <c r="E133" s="1549"/>
    </row>
    <row r="134" spans="1:5">
      <c r="A134" s="2500"/>
      <c r="B134" s="1565" t="s">
        <v>2952</v>
      </c>
      <c r="C134" s="1566" t="s">
        <v>2953</v>
      </c>
      <c r="D134" s="1567" t="s">
        <v>2954</v>
      </c>
      <c r="E134" s="1552" t="s">
        <v>2955</v>
      </c>
    </row>
    <row r="135" spans="1:5" ht="15.75">
      <c r="A135" s="2495"/>
      <c r="B135" s="1568" t="s">
        <v>2099</v>
      </c>
      <c r="C135" s="1569"/>
      <c r="D135" s="1570"/>
      <c r="E135" s="1549"/>
    </row>
    <row r="136" spans="1:5" ht="15.75">
      <c r="A136" s="2556"/>
      <c r="B136" s="1568"/>
      <c r="C136" s="1571"/>
      <c r="D136" s="1570"/>
      <c r="E136" s="1549"/>
    </row>
    <row r="137" spans="1:5">
      <c r="A137" s="2556"/>
      <c r="B137" s="1548" t="s">
        <v>2100</v>
      </c>
      <c r="C137" s="1572" t="s">
        <v>2101</v>
      </c>
      <c r="D137" s="1570" t="s">
        <v>2958</v>
      </c>
      <c r="E137" s="1549"/>
    </row>
    <row r="138" spans="1:5">
      <c r="A138" s="2556"/>
      <c r="B138" s="1548" t="s">
        <v>2102</v>
      </c>
      <c r="C138" s="1572" t="s">
        <v>4499</v>
      </c>
      <c r="D138" s="2535" t="s">
        <v>4600</v>
      </c>
      <c r="E138" s="2773" t="s">
        <v>4681</v>
      </c>
    </row>
    <row r="139" spans="1:5">
      <c r="A139" s="2556"/>
      <c r="B139" s="1548" t="s">
        <v>2103</v>
      </c>
      <c r="C139" s="1572" t="s">
        <v>2104</v>
      </c>
      <c r="D139" s="1570" t="s">
        <v>2960</v>
      </c>
      <c r="E139" s="1549"/>
    </row>
    <row r="140" spans="1:5">
      <c r="A140" s="2564"/>
      <c r="B140" s="1548" t="s">
        <v>2105</v>
      </c>
      <c r="C140" s="1572">
        <v>429</v>
      </c>
      <c r="D140" s="1570" t="s">
        <v>1261</v>
      </c>
      <c r="E140" s="1578"/>
    </row>
    <row r="141" spans="1:5">
      <c r="A141" s="2556"/>
      <c r="B141" s="2557" t="s">
        <v>4289</v>
      </c>
      <c r="C141" s="2565">
        <v>430</v>
      </c>
      <c r="D141" s="2535" t="s">
        <v>4600</v>
      </c>
      <c r="E141" s="2773" t="s">
        <v>4681</v>
      </c>
    </row>
    <row r="142" spans="1:5">
      <c r="A142" s="2556"/>
      <c r="B142" s="1548" t="s">
        <v>1301</v>
      </c>
      <c r="C142" s="1572">
        <v>450</v>
      </c>
      <c r="D142" s="1570" t="s">
        <v>2958</v>
      </c>
      <c r="E142" s="2773" t="s">
        <v>4681</v>
      </c>
    </row>
    <row r="143" spans="1:5">
      <c r="A143" s="2556"/>
      <c r="B143" s="1548" t="s">
        <v>1302</v>
      </c>
      <c r="C143" s="1571"/>
      <c r="D143" s="1570"/>
      <c r="E143" s="2773"/>
    </row>
    <row r="144" spans="1:5" ht="15.75">
      <c r="A144" s="2556"/>
      <c r="B144" s="1548"/>
      <c r="C144" s="1571"/>
      <c r="D144" s="1570"/>
      <c r="E144" s="1574"/>
    </row>
    <row r="145" spans="1:5">
      <c r="A145" s="2556"/>
      <c r="B145" s="1548" t="s">
        <v>1303</v>
      </c>
      <c r="C145" s="1571"/>
      <c r="D145" s="1570"/>
      <c r="E145" s="1549"/>
    </row>
    <row r="146" spans="1:5" ht="15.75">
      <c r="A146" s="2556"/>
      <c r="B146" s="1548"/>
      <c r="C146" s="1571"/>
      <c r="D146" s="1570"/>
      <c r="E146" s="1574"/>
    </row>
    <row r="147" spans="1:5" ht="15.75">
      <c r="A147" s="2556"/>
      <c r="B147" s="1576" t="s">
        <v>6334</v>
      </c>
      <c r="C147" s="1569"/>
      <c r="D147" s="1570"/>
      <c r="E147" s="1574"/>
    </row>
    <row r="148" spans="1:5" ht="15.75">
      <c r="A148" s="2556"/>
      <c r="B148" s="1568"/>
      <c r="C148" s="1569"/>
      <c r="D148" s="1570"/>
      <c r="E148" s="1574"/>
    </row>
    <row r="149" spans="1:5">
      <c r="A149" s="2556"/>
      <c r="B149" s="1548"/>
      <c r="C149" s="1569"/>
      <c r="D149" s="1570"/>
      <c r="E149" s="1549"/>
    </row>
    <row r="150" spans="1:5" ht="15.75">
      <c r="A150" s="2556"/>
      <c r="B150" s="1568" t="s">
        <v>1304</v>
      </c>
      <c r="C150" s="2570">
        <v>34335</v>
      </c>
      <c r="D150" s="2789" t="s">
        <v>4600</v>
      </c>
      <c r="E150" s="1549"/>
    </row>
    <row r="151" spans="1:5">
      <c r="A151" s="2556"/>
      <c r="B151" s="1548"/>
      <c r="C151" s="1569"/>
      <c r="D151" s="1570"/>
      <c r="E151" s="1549"/>
    </row>
    <row r="152" spans="1:5">
      <c r="A152" s="2556"/>
      <c r="B152" s="1548"/>
      <c r="C152" s="1569"/>
      <c r="D152" s="1564"/>
      <c r="E152" s="1549"/>
    </row>
    <row r="153" spans="1:5">
      <c r="A153" s="2556"/>
      <c r="B153" s="1548"/>
      <c r="C153" s="1569"/>
      <c r="D153" s="1564"/>
      <c r="E153" s="1549"/>
    </row>
    <row r="154" spans="1:5">
      <c r="A154" s="2556"/>
      <c r="B154" s="1548"/>
      <c r="C154" s="1569"/>
      <c r="D154" s="1564"/>
      <c r="E154" s="1549"/>
    </row>
    <row r="155" spans="1:5">
      <c r="A155" s="2556"/>
      <c r="B155" s="1548"/>
      <c r="C155" s="1569"/>
      <c r="D155" s="1570"/>
      <c r="E155" s="1549"/>
    </row>
    <row r="156" spans="1:5">
      <c r="A156" s="2556"/>
      <c r="B156" s="1548"/>
      <c r="C156" s="1569"/>
      <c r="D156" s="1570"/>
      <c r="E156" s="1549"/>
    </row>
    <row r="157" spans="1:5">
      <c r="A157" s="2556"/>
      <c r="B157" s="1548"/>
      <c r="C157" s="1569"/>
      <c r="D157" s="1570"/>
      <c r="E157" s="1549"/>
    </row>
    <row r="158" spans="1:5">
      <c r="A158" s="2556"/>
      <c r="B158" s="1548"/>
      <c r="C158" s="1569"/>
      <c r="D158" s="1564"/>
      <c r="E158" s="1549"/>
    </row>
    <row r="159" spans="1:5">
      <c r="A159" s="2556"/>
      <c r="B159" s="1548"/>
      <c r="C159" s="1569"/>
      <c r="D159" s="1564"/>
      <c r="E159" s="1549"/>
    </row>
    <row r="160" spans="1:5">
      <c r="A160" s="2556"/>
      <c r="B160" s="1548"/>
      <c r="C160" s="1569"/>
      <c r="D160" s="1570"/>
      <c r="E160" s="1549"/>
    </row>
    <row r="161" spans="1:5">
      <c r="A161" s="2556"/>
      <c r="B161" s="1548"/>
      <c r="C161" s="1569"/>
      <c r="D161" s="1570"/>
      <c r="E161" s="1549"/>
    </row>
    <row r="162" spans="1:5" ht="15.75">
      <c r="A162" s="2556"/>
      <c r="B162" s="1590"/>
      <c r="C162" s="1569"/>
      <c r="D162" s="1564"/>
      <c r="E162" s="1549"/>
    </row>
    <row r="163" spans="1:5">
      <c r="A163" s="2561"/>
      <c r="B163" s="1548"/>
      <c r="C163" s="1569"/>
      <c r="D163" s="1570"/>
      <c r="E163" s="1549"/>
    </row>
    <row r="164" spans="1:5">
      <c r="A164" s="2561"/>
      <c r="B164" s="1548"/>
      <c r="C164" s="1569"/>
      <c r="D164" s="1570"/>
      <c r="E164" s="1549"/>
    </row>
    <row r="165" spans="1:5">
      <c r="A165" s="2556"/>
      <c r="B165" s="1548"/>
      <c r="C165" s="1569"/>
      <c r="D165" s="1570"/>
      <c r="E165" s="1549"/>
    </row>
    <row r="166" spans="1:5">
      <c r="A166" s="2556"/>
      <c r="B166" s="1548"/>
      <c r="C166" s="1569"/>
      <c r="D166" s="1570"/>
      <c r="E166" s="1549"/>
    </row>
    <row r="167" spans="1:5">
      <c r="A167" s="2556"/>
      <c r="B167" s="1576"/>
      <c r="C167" s="1569"/>
      <c r="D167" s="1570"/>
      <c r="E167" s="1549"/>
    </row>
    <row r="168" spans="1:5">
      <c r="A168" s="2556"/>
      <c r="B168" s="1548"/>
      <c r="C168" s="1569"/>
      <c r="D168" s="1570"/>
      <c r="E168" s="1549"/>
    </row>
    <row r="169" spans="1:5" ht="15.75">
      <c r="A169" s="2556"/>
      <c r="B169" s="1568"/>
      <c r="C169" s="1569"/>
      <c r="D169" s="1570"/>
      <c r="E169" s="1549"/>
    </row>
    <row r="170" spans="1:5">
      <c r="A170" s="2556"/>
      <c r="B170" s="1548"/>
      <c r="C170" s="1569"/>
      <c r="D170" s="1570"/>
      <c r="E170" s="1549"/>
    </row>
    <row r="171" spans="1:5">
      <c r="A171" s="2556"/>
      <c r="B171" s="1548"/>
      <c r="C171" s="1569"/>
      <c r="D171" s="1570"/>
      <c r="E171" s="1549"/>
    </row>
    <row r="172" spans="1:5">
      <c r="A172" s="2556"/>
      <c r="B172" s="1548"/>
      <c r="C172" s="1569"/>
      <c r="D172" s="1570"/>
      <c r="E172" s="1549"/>
    </row>
    <row r="173" spans="1:5" ht="15.75">
      <c r="A173" s="2556"/>
      <c r="B173" s="1548"/>
      <c r="C173" s="1569"/>
      <c r="D173" s="1577"/>
      <c r="E173" s="1574"/>
    </row>
    <row r="174" spans="1:5">
      <c r="A174" s="2556"/>
      <c r="B174" s="1548"/>
      <c r="C174" s="1569"/>
      <c r="D174" s="1577"/>
      <c r="E174" s="1549"/>
    </row>
    <row r="175" spans="1:5">
      <c r="A175" s="2556"/>
      <c r="B175" s="1548"/>
      <c r="C175" s="1569"/>
      <c r="D175" s="1570"/>
      <c r="E175" s="1549"/>
    </row>
    <row r="176" spans="1:5">
      <c r="A176" s="2556"/>
      <c r="B176" s="1548"/>
      <c r="C176" s="1569"/>
      <c r="D176" s="1570"/>
      <c r="E176" s="1549"/>
    </row>
    <row r="177" spans="1:5">
      <c r="A177" s="2556"/>
      <c r="B177" s="1548"/>
      <c r="C177" s="1569"/>
      <c r="D177" s="1570"/>
      <c r="E177" s="1549"/>
    </row>
    <row r="178" spans="1:5">
      <c r="A178" s="2556"/>
      <c r="B178" s="1548"/>
      <c r="C178" s="1569"/>
      <c r="D178" s="1570"/>
      <c r="E178" s="1549"/>
    </row>
    <row r="179" spans="1:5" ht="16.5" thickBot="1">
      <c r="A179" s="2562"/>
      <c r="B179" s="1579"/>
      <c r="C179" s="1580"/>
      <c r="D179" s="1581"/>
      <c r="E179" s="1582"/>
    </row>
    <row r="180" spans="1:5">
      <c r="A180" s="2262" t="s">
        <v>4601</v>
      </c>
      <c r="B180" s="2496"/>
      <c r="C180" s="2496"/>
      <c r="D180" s="1569"/>
      <c r="E180" s="1569"/>
    </row>
    <row r="181" spans="1:5">
      <c r="A181" s="2563" t="s">
        <v>1305</v>
      </c>
      <c r="B181" s="1584"/>
      <c r="C181" s="1584"/>
      <c r="D181" s="1584"/>
      <c r="E181" s="1584"/>
    </row>
    <row r="182" spans="1:5">
      <c r="A182" s="2496"/>
      <c r="B182" s="1569"/>
      <c r="C182" s="1569"/>
      <c r="D182" s="1569"/>
      <c r="E182" s="1569"/>
    </row>
    <row r="183" spans="1:5">
      <c r="A183" s="2496"/>
    </row>
    <row r="184" spans="1:5">
      <c r="A184" s="2496"/>
      <c r="B184" s="1569"/>
      <c r="C184" s="1584"/>
      <c r="D184" s="1584"/>
      <c r="E184" s="1584"/>
    </row>
    <row r="187" spans="1:5">
      <c r="A187" s="2496"/>
      <c r="B187" s="1591"/>
    </row>
    <row r="188" spans="1:5">
      <c r="A188" s="2496"/>
      <c r="B188" s="1591"/>
    </row>
    <row r="189" spans="1:5">
      <c r="A189" s="2496"/>
      <c r="B189" s="1591"/>
    </row>
    <row r="190" spans="1:5">
      <c r="A190" s="2496"/>
      <c r="B190" s="1591"/>
    </row>
    <row r="191" spans="1:5">
      <c r="A191" s="2496"/>
      <c r="B191" s="1591"/>
    </row>
    <row r="192" spans="1:5">
      <c r="A192" s="2496"/>
      <c r="B192" s="1591"/>
    </row>
    <row r="193" spans="1:2">
      <c r="A193" s="2496"/>
      <c r="B193" s="1591"/>
    </row>
    <row r="194" spans="1:2">
      <c r="A194" s="2496"/>
      <c r="B194" s="1591"/>
    </row>
    <row r="195" spans="1:2">
      <c r="A195" s="2496"/>
      <c r="B195" s="1591"/>
    </row>
    <row r="196" spans="1:2">
      <c r="B196" s="1591"/>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defaultGridColor="0" view="pageBreakPreview" topLeftCell="B100" colorId="22" zoomScale="80" zoomScaleNormal="80" zoomScaleSheetLayoutView="80" workbookViewId="0">
      <selection activeCell="H79" sqref="H79"/>
    </sheetView>
  </sheetViews>
  <sheetFormatPr defaultColWidth="9.6640625" defaultRowHeight="15"/>
  <cols>
    <col min="1" max="1" width="5.6640625" style="2464" customWidth="1"/>
    <col min="2" max="2" width="34.77734375" style="2464" customWidth="1"/>
    <col min="3" max="3" width="16.44140625" style="2464" customWidth="1"/>
    <col min="4" max="4" width="15.6640625" style="2464" customWidth="1"/>
    <col min="5" max="5" width="14.6640625" style="2464" customWidth="1"/>
    <col min="6" max="6" width="17.21875" style="2464" customWidth="1"/>
    <col min="7" max="7" width="18.88671875" style="2464" customWidth="1"/>
    <col min="8" max="8" width="13.109375" style="2464" customWidth="1"/>
    <col min="9" max="9" width="21.6640625" style="2464" customWidth="1"/>
    <col min="10" max="10" width="21.21875" style="2464" customWidth="1"/>
    <col min="11" max="11" width="21.109375" style="2464" customWidth="1"/>
    <col min="12" max="12" width="9.6640625" style="2464"/>
    <col min="13" max="13" width="10.6640625" style="2464" customWidth="1"/>
    <col min="14" max="14" width="20.44140625" style="2464" customWidth="1"/>
    <col min="15" max="15" width="4.77734375" style="2464" customWidth="1"/>
    <col min="16" max="16384" width="9.6640625" style="2464"/>
  </cols>
  <sheetData>
    <row r="1" spans="1:7" ht="15.75" thickTop="1">
      <c r="A1" s="1327" t="s">
        <v>3221</v>
      </c>
      <c r="B1" s="903"/>
      <c r="C1" s="904"/>
      <c r="D1" s="905" t="s">
        <v>1340</v>
      </c>
      <c r="E1" s="906"/>
      <c r="F1" s="907" t="s">
        <v>1761</v>
      </c>
      <c r="G1" s="908" t="s">
        <v>1762</v>
      </c>
    </row>
    <row r="2" spans="1:7">
      <c r="A2" s="67" t="str">
        <f>'Data Sheet'!C25</f>
        <v xml:space="preserve">Niagara Mohawk Power Corporation </v>
      </c>
      <c r="B2" s="900"/>
      <c r="C2" s="909"/>
      <c r="D2" s="690" t="s">
        <v>5338</v>
      </c>
      <c r="E2" s="911"/>
      <c r="F2" s="912" t="s">
        <v>1763</v>
      </c>
      <c r="G2" s="913"/>
    </row>
    <row r="3" spans="1:7" ht="15" customHeight="1">
      <c r="A3" s="914"/>
      <c r="B3" s="915"/>
      <c r="C3" s="916"/>
      <c r="D3" s="917" t="s">
        <v>2712</v>
      </c>
      <c r="E3" s="918"/>
      <c r="F3" s="1264" t="str">
        <f>'Data Sheet'!C40</f>
        <v>May 9, 2016</v>
      </c>
      <c r="G3" s="2967" t="str">
        <f>'Data Sheet'!C38</f>
        <v>December 31, 2015</v>
      </c>
    </row>
    <row r="4" spans="1:7" ht="15" customHeight="1">
      <c r="A4" s="2670" t="s">
        <v>4561</v>
      </c>
      <c r="B4" s="2671"/>
      <c r="C4" s="2671"/>
      <c r="D4" s="2671"/>
      <c r="E4" s="2671"/>
      <c r="F4" s="2671"/>
      <c r="G4" s="2672"/>
    </row>
    <row r="5" spans="1:7" ht="12.75" customHeight="1">
      <c r="A5" s="2475"/>
      <c r="B5" s="2673" t="s">
        <v>2713</v>
      </c>
      <c r="C5" s="2674"/>
      <c r="D5" s="2674"/>
      <c r="E5" s="2675" t="s">
        <v>4320</v>
      </c>
      <c r="F5" s="2676"/>
      <c r="G5" s="2677"/>
    </row>
    <row r="6" spans="1:7" ht="12.75" customHeight="1">
      <c r="A6" s="1508"/>
      <c r="B6" s="2466" t="s">
        <v>4321</v>
      </c>
      <c r="C6" s="2219"/>
      <c r="D6" s="2219"/>
      <c r="E6" s="2678" t="s">
        <v>2714</v>
      </c>
      <c r="F6" s="2678"/>
      <c r="G6" s="2679"/>
    </row>
    <row r="7" spans="1:7" ht="12.75" customHeight="1">
      <c r="A7" s="1508"/>
      <c r="B7" s="2466" t="s">
        <v>4322</v>
      </c>
      <c r="C7" s="2219"/>
      <c r="D7" s="2219"/>
      <c r="E7" s="2680" t="s">
        <v>2715</v>
      </c>
      <c r="F7" s="2680"/>
      <c r="G7" s="2679"/>
    </row>
    <row r="8" spans="1:7" ht="12.75" customHeight="1">
      <c r="A8" s="1508"/>
      <c r="B8" s="2466" t="s">
        <v>4323</v>
      </c>
      <c r="C8" s="2219"/>
      <c r="D8" s="2219"/>
      <c r="E8" s="2680" t="s">
        <v>2716</v>
      </c>
      <c r="F8" s="2680"/>
      <c r="G8" s="2679"/>
    </row>
    <row r="9" spans="1:7" ht="12.75" customHeight="1">
      <c r="A9" s="1508"/>
      <c r="B9" s="2466" t="s">
        <v>4324</v>
      </c>
      <c r="C9" s="2219"/>
      <c r="D9" s="2219"/>
      <c r="E9" s="2680" t="s">
        <v>2717</v>
      </c>
      <c r="F9" s="2680"/>
      <c r="G9" s="2679"/>
    </row>
    <row r="10" spans="1:7" ht="12.75" customHeight="1">
      <c r="A10" s="1508"/>
      <c r="B10" s="2466" t="s">
        <v>2718</v>
      </c>
      <c r="C10" s="2219"/>
      <c r="D10" s="2219"/>
      <c r="E10" s="2680" t="s">
        <v>2719</v>
      </c>
      <c r="F10" s="2680"/>
      <c r="G10" s="2679"/>
    </row>
    <row r="11" spans="1:7" ht="12.75" customHeight="1">
      <c r="A11" s="1508"/>
      <c r="B11" s="2681" t="s">
        <v>2720</v>
      </c>
      <c r="C11" s="2681"/>
      <c r="D11" s="2681"/>
      <c r="E11" s="2680" t="s">
        <v>2721</v>
      </c>
      <c r="F11" s="2680"/>
      <c r="G11" s="2679"/>
    </row>
    <row r="12" spans="1:7" ht="12.75" customHeight="1">
      <c r="A12" s="1508"/>
      <c r="B12" s="2681" t="s">
        <v>2722</v>
      </c>
      <c r="C12" s="2681"/>
      <c r="D12" s="2681"/>
      <c r="E12" s="2680" t="s">
        <v>2723</v>
      </c>
      <c r="F12" s="2680"/>
      <c r="G12" s="2679"/>
    </row>
    <row r="13" spans="1:7" ht="12.75" customHeight="1">
      <c r="A13" s="1508"/>
      <c r="B13" s="2681" t="s">
        <v>1430</v>
      </c>
      <c r="C13" s="2681"/>
      <c r="D13" s="2681"/>
      <c r="E13" s="2680" t="s">
        <v>1431</v>
      </c>
      <c r="F13" s="2680"/>
      <c r="G13" s="2679"/>
    </row>
    <row r="14" spans="1:7" ht="12.75" customHeight="1">
      <c r="A14" s="1508"/>
      <c r="B14" s="2466" t="s">
        <v>1432</v>
      </c>
      <c r="C14" s="2219"/>
      <c r="D14" s="2219"/>
      <c r="E14" s="2680" t="s">
        <v>1433</v>
      </c>
      <c r="F14" s="2680"/>
      <c r="G14" s="2679"/>
    </row>
    <row r="15" spans="1:7" ht="12.75" customHeight="1">
      <c r="A15" s="1508"/>
      <c r="B15" s="2466" t="s">
        <v>4325</v>
      </c>
      <c r="C15" s="2219"/>
      <c r="D15" s="2219"/>
      <c r="E15" s="2680" t="s">
        <v>1434</v>
      </c>
      <c r="F15" s="2680"/>
      <c r="G15" s="2679"/>
    </row>
    <row r="16" spans="1:7" ht="12.75" customHeight="1">
      <c r="A16" s="1508"/>
      <c r="B16" s="2466" t="s">
        <v>4326</v>
      </c>
      <c r="C16" s="2219"/>
      <c r="D16" s="2219"/>
      <c r="E16" s="2680" t="s">
        <v>1436</v>
      </c>
      <c r="F16" s="2680"/>
      <c r="G16" s="2679"/>
    </row>
    <row r="17" spans="1:7" ht="12.75" customHeight="1">
      <c r="A17" s="67"/>
      <c r="B17" s="2466" t="s">
        <v>1435</v>
      </c>
      <c r="C17" s="2220"/>
      <c r="D17" s="2220"/>
      <c r="E17" s="230" t="s">
        <v>1437</v>
      </c>
      <c r="F17" s="230"/>
      <c r="G17" s="18"/>
    </row>
    <row r="18" spans="1:7" ht="12.75" customHeight="1">
      <c r="A18" s="67"/>
      <c r="B18" s="2466" t="s">
        <v>4327</v>
      </c>
      <c r="C18" s="2220"/>
      <c r="D18" s="2219"/>
      <c r="E18" s="230"/>
      <c r="F18" s="230"/>
      <c r="G18" s="18"/>
    </row>
    <row r="19" spans="1:7">
      <c r="A19" s="923" t="s">
        <v>1688</v>
      </c>
      <c r="B19" s="924"/>
      <c r="C19" s="925"/>
      <c r="D19" s="926"/>
      <c r="E19" s="927" t="s">
        <v>1438</v>
      </c>
      <c r="F19" s="927" t="s">
        <v>1439</v>
      </c>
      <c r="G19" s="928" t="s">
        <v>1440</v>
      </c>
    </row>
    <row r="20" spans="1:7">
      <c r="A20" s="929" t="s">
        <v>1691</v>
      </c>
      <c r="B20" s="930" t="s">
        <v>1441</v>
      </c>
      <c r="C20" s="931" t="s">
        <v>1442</v>
      </c>
      <c r="D20" s="932" t="s">
        <v>1443</v>
      </c>
      <c r="E20" s="932" t="s">
        <v>1444</v>
      </c>
      <c r="F20" s="932" t="s">
        <v>1445</v>
      </c>
      <c r="G20" s="933" t="s">
        <v>1446</v>
      </c>
    </row>
    <row r="21" spans="1:7">
      <c r="A21" s="934"/>
      <c r="B21" s="935" t="s">
        <v>2952</v>
      </c>
      <c r="C21" s="936" t="s">
        <v>2953</v>
      </c>
      <c r="D21" s="935" t="s">
        <v>2954</v>
      </c>
      <c r="E21" s="935" t="s">
        <v>2955</v>
      </c>
      <c r="F21" s="935" t="s">
        <v>2303</v>
      </c>
      <c r="G21" s="937" t="s">
        <v>2304</v>
      </c>
    </row>
    <row r="22" spans="1:7">
      <c r="A22" s="923">
        <v>1</v>
      </c>
      <c r="B22" s="366" t="s">
        <v>5339</v>
      </c>
      <c r="C22" s="938">
        <v>2201</v>
      </c>
      <c r="D22" s="939">
        <v>838794</v>
      </c>
      <c r="E22" s="938">
        <v>1923</v>
      </c>
      <c r="F22" s="940">
        <v>1144.5657826313052</v>
      </c>
      <c r="G22" s="941">
        <v>0.38109677419354843</v>
      </c>
    </row>
    <row r="23" spans="1:7">
      <c r="A23" s="929">
        <f t="shared" ref="A23:A64" si="0">A22+1</f>
        <v>2</v>
      </c>
      <c r="B23" s="900" t="s">
        <v>5340</v>
      </c>
      <c r="C23" s="942">
        <v>8980393</v>
      </c>
      <c r="D23" s="942">
        <v>1254543917</v>
      </c>
      <c r="E23" s="942">
        <v>1183335</v>
      </c>
      <c r="F23" s="940">
        <v>7589.0474049635941</v>
      </c>
      <c r="G23" s="943">
        <v>0.13969810864624746</v>
      </c>
    </row>
    <row r="24" spans="1:7">
      <c r="A24" s="929">
        <f t="shared" si="0"/>
        <v>3</v>
      </c>
      <c r="B24" s="900" t="s">
        <v>5341</v>
      </c>
      <c r="C24" s="942">
        <v>163177</v>
      </c>
      <c r="D24" s="942">
        <v>14280751</v>
      </c>
      <c r="E24" s="942">
        <v>3618</v>
      </c>
      <c r="F24" s="940">
        <v>45101.437258153674</v>
      </c>
      <c r="G24" s="943">
        <v>8.7516935597541326E-2</v>
      </c>
    </row>
    <row r="25" spans="1:7">
      <c r="A25" s="929">
        <f t="shared" si="0"/>
        <v>4</v>
      </c>
      <c r="B25" s="900" t="s">
        <v>5342</v>
      </c>
      <c r="C25" s="942">
        <v>4912</v>
      </c>
      <c r="D25" s="942">
        <v>561328</v>
      </c>
      <c r="E25" s="942">
        <v>84</v>
      </c>
      <c r="F25" s="940">
        <v>58476.190476190473</v>
      </c>
      <c r="G25" s="943">
        <v>0.11427687296416938</v>
      </c>
    </row>
    <row r="26" spans="1:7">
      <c r="A26" s="929">
        <f t="shared" si="0"/>
        <v>5</v>
      </c>
      <c r="B26" s="900" t="s">
        <v>5343</v>
      </c>
      <c r="C26" s="942">
        <v>6714</v>
      </c>
      <c r="D26" s="942">
        <v>1272975</v>
      </c>
      <c r="E26" s="942">
        <v>1595</v>
      </c>
      <c r="F26" s="940">
        <v>4209.4043887147336</v>
      </c>
      <c r="G26" s="943">
        <v>0.1896000893655049</v>
      </c>
    </row>
    <row r="27" spans="1:7">
      <c r="A27" s="929">
        <f t="shared" si="0"/>
        <v>6</v>
      </c>
      <c r="B27" s="900" t="s">
        <v>5344</v>
      </c>
      <c r="C27" s="942">
        <v>476</v>
      </c>
      <c r="D27" s="942">
        <v>35565</v>
      </c>
      <c r="E27" s="942">
        <v>1</v>
      </c>
      <c r="F27" s="940">
        <v>476000</v>
      </c>
      <c r="G27" s="943">
        <v>7.4716386554621844E-2</v>
      </c>
    </row>
    <row r="28" spans="1:7" ht="15.75">
      <c r="A28" s="929">
        <f t="shared" si="0"/>
        <v>7</v>
      </c>
      <c r="B28" s="110" t="s">
        <v>5345</v>
      </c>
      <c r="C28" s="2966">
        <f>SUM(C22:C27)</f>
        <v>9157873</v>
      </c>
      <c r="D28" s="2966">
        <f>SUM(D22:D27)</f>
        <v>1271533330</v>
      </c>
      <c r="E28" s="2966">
        <f>SUM(E22:E27)</f>
        <v>1190556</v>
      </c>
      <c r="F28" s="940">
        <v>7692.0911808506444</v>
      </c>
      <c r="G28" s="943">
        <v>0.13884592306532315</v>
      </c>
    </row>
    <row r="29" spans="1:7">
      <c r="A29" s="929">
        <f t="shared" si="0"/>
        <v>8</v>
      </c>
      <c r="B29" s="900"/>
      <c r="C29" s="942"/>
      <c r="D29" s="942"/>
      <c r="E29" s="942"/>
      <c r="F29" s="940"/>
      <c r="G29" s="943"/>
    </row>
    <row r="30" spans="1:7">
      <c r="A30" s="929">
        <f t="shared" si="0"/>
        <v>9</v>
      </c>
      <c r="B30" s="900" t="s">
        <v>5346</v>
      </c>
      <c r="C30" s="942"/>
      <c r="D30" s="942"/>
      <c r="E30" s="942"/>
      <c r="F30" s="940"/>
      <c r="G30" s="943"/>
    </row>
    <row r="31" spans="1:7">
      <c r="A31" s="929">
        <f t="shared" si="0"/>
        <v>10</v>
      </c>
      <c r="B31" s="900" t="s">
        <v>5339</v>
      </c>
      <c r="C31" s="942">
        <v>12614</v>
      </c>
      <c r="D31" s="942">
        <v>2571339</v>
      </c>
      <c r="E31" s="942">
        <v>3456</v>
      </c>
      <c r="F31" s="940">
        <v>3649.8842592592591</v>
      </c>
      <c r="G31" s="943">
        <v>0.20384802600285398</v>
      </c>
    </row>
    <row r="32" spans="1:7">
      <c r="A32" s="929">
        <f t="shared" si="0"/>
        <v>11</v>
      </c>
      <c r="B32" s="900" t="s">
        <v>5342</v>
      </c>
      <c r="C32" s="942">
        <v>1574974</v>
      </c>
      <c r="D32" s="942">
        <v>164355564</v>
      </c>
      <c r="E32" s="942">
        <v>22029</v>
      </c>
      <c r="F32" s="940">
        <v>71495.483226655779</v>
      </c>
      <c r="G32" s="943">
        <v>0.10435446108951639</v>
      </c>
    </row>
    <row r="33" spans="1:7">
      <c r="A33" s="929">
        <f t="shared" si="0"/>
        <v>12</v>
      </c>
      <c r="B33" s="289" t="s">
        <v>5343</v>
      </c>
      <c r="C33" s="942">
        <v>371881</v>
      </c>
      <c r="D33" s="942">
        <v>63555021</v>
      </c>
      <c r="E33" s="942">
        <v>69851</v>
      </c>
      <c r="F33" s="940">
        <v>5324.3754026773568</v>
      </c>
      <c r="G33" s="943">
        <v>0.17090150074889549</v>
      </c>
    </row>
    <row r="34" spans="1:7">
      <c r="A34" s="929">
        <f t="shared" si="0"/>
        <v>13</v>
      </c>
      <c r="B34" s="900" t="s">
        <v>5344</v>
      </c>
      <c r="C34" s="942">
        <v>957492</v>
      </c>
      <c r="D34" s="942">
        <v>76851650</v>
      </c>
      <c r="E34" s="942">
        <v>877</v>
      </c>
      <c r="F34" s="940">
        <v>1091781.0718358038</v>
      </c>
      <c r="G34" s="943">
        <v>8.0263490452139555E-2</v>
      </c>
    </row>
    <row r="35" spans="1:7">
      <c r="A35" s="929">
        <f t="shared" si="0"/>
        <v>14</v>
      </c>
      <c r="B35" s="900" t="s">
        <v>5347</v>
      </c>
      <c r="C35" s="942">
        <v>246973</v>
      </c>
      <c r="D35" s="942">
        <v>16129057</v>
      </c>
      <c r="E35" s="942">
        <v>15</v>
      </c>
      <c r="F35" s="940">
        <v>16464866.666666664</v>
      </c>
      <c r="G35" s="943">
        <v>6.5306964728937988E-2</v>
      </c>
    </row>
    <row r="36" spans="1:7">
      <c r="A36" s="929">
        <f t="shared" si="0"/>
        <v>15</v>
      </c>
      <c r="B36" s="900" t="s">
        <v>5348</v>
      </c>
      <c r="C36" s="942">
        <v>303425</v>
      </c>
      <c r="D36" s="942">
        <v>16555295</v>
      </c>
      <c r="E36" s="942">
        <v>55</v>
      </c>
      <c r="F36" s="940">
        <v>5516818.1818181816</v>
      </c>
      <c r="G36" s="943">
        <v>5.4561407267034685E-2</v>
      </c>
    </row>
    <row r="37" spans="1:7">
      <c r="A37" s="929">
        <f t="shared" si="0"/>
        <v>16</v>
      </c>
      <c r="B37" s="900" t="s">
        <v>5349</v>
      </c>
      <c r="C37" s="942">
        <v>57516</v>
      </c>
      <c r="D37" s="942">
        <v>3729121</v>
      </c>
      <c r="E37" s="942">
        <v>26</v>
      </c>
      <c r="F37" s="940">
        <v>2212153.846153846</v>
      </c>
      <c r="G37" s="943">
        <v>6.4836236873217878E-2</v>
      </c>
    </row>
    <row r="38" spans="1:7">
      <c r="A38" s="929">
        <f t="shared" si="0"/>
        <v>17</v>
      </c>
      <c r="B38" s="900" t="s">
        <v>5350</v>
      </c>
      <c r="C38" s="942"/>
      <c r="D38" s="942"/>
      <c r="E38" s="942"/>
      <c r="F38" s="940" t="s">
        <v>1748</v>
      </c>
      <c r="G38" s="943" t="s">
        <v>1748</v>
      </c>
    </row>
    <row r="39" spans="1:7">
      <c r="A39" s="929">
        <f t="shared" si="0"/>
        <v>18</v>
      </c>
      <c r="B39" s="900" t="s">
        <v>5351</v>
      </c>
      <c r="C39" s="942">
        <v>288898</v>
      </c>
      <c r="D39" s="942">
        <v>13831588</v>
      </c>
      <c r="E39" s="942">
        <v>3</v>
      </c>
      <c r="F39" s="940">
        <v>96299333.333333328</v>
      </c>
      <c r="G39" s="943">
        <v>4.7877063877216179E-2</v>
      </c>
    </row>
    <row r="40" spans="1:7">
      <c r="A40" s="929">
        <f t="shared" si="0"/>
        <v>19</v>
      </c>
      <c r="B40" s="900" t="s">
        <v>5352</v>
      </c>
      <c r="C40" s="942"/>
      <c r="D40" s="942"/>
      <c r="E40" s="942"/>
      <c r="F40" s="940" t="s">
        <v>1748</v>
      </c>
      <c r="G40" s="943" t="s">
        <v>1748</v>
      </c>
    </row>
    <row r="41" spans="1:7">
      <c r="A41" s="929">
        <f t="shared" si="0"/>
        <v>20</v>
      </c>
      <c r="B41" s="945" t="s">
        <v>5353</v>
      </c>
      <c r="C41" s="942"/>
      <c r="D41" s="942">
        <v>15400</v>
      </c>
      <c r="E41" s="942">
        <v>10</v>
      </c>
      <c r="F41" s="940">
        <v>0</v>
      </c>
      <c r="G41" s="943" t="s">
        <v>1748</v>
      </c>
    </row>
    <row r="42" spans="1:7" ht="15.75">
      <c r="A42" s="929">
        <f t="shared" si="0"/>
        <v>21</v>
      </c>
      <c r="B42" s="110" t="s">
        <v>5354</v>
      </c>
      <c r="C42" s="2966">
        <f>SUM(C31:C41)</f>
        <v>3813773</v>
      </c>
      <c r="D42" s="2966">
        <f>SUM(D31:D41)</f>
        <v>357594035</v>
      </c>
      <c r="E42" s="2966">
        <f>SUM(E31:E41)</f>
        <v>96322</v>
      </c>
      <c r="F42" s="940"/>
      <c r="G42" s="943"/>
    </row>
    <row r="43" spans="1:7">
      <c r="A43" s="929">
        <f t="shared" si="0"/>
        <v>22</v>
      </c>
      <c r="B43" s="289"/>
      <c r="C43" s="942"/>
      <c r="D43" s="942"/>
      <c r="E43" s="942"/>
      <c r="F43" s="940"/>
      <c r="G43" s="943"/>
    </row>
    <row r="44" spans="1:7">
      <c r="A44" s="929">
        <f t="shared" si="0"/>
        <v>23</v>
      </c>
      <c r="B44" s="900" t="s">
        <v>5355</v>
      </c>
      <c r="C44" s="942"/>
      <c r="D44" s="942"/>
      <c r="E44" s="942"/>
      <c r="F44" s="940"/>
      <c r="G44" s="943"/>
    </row>
    <row r="45" spans="1:7">
      <c r="A45" s="929">
        <f t="shared" si="0"/>
        <v>24</v>
      </c>
      <c r="B45" s="900" t="s">
        <v>5342</v>
      </c>
      <c r="C45" s="942">
        <v>52454</v>
      </c>
      <c r="D45" s="942">
        <v>18057081</v>
      </c>
      <c r="E45" s="942">
        <v>827</v>
      </c>
      <c r="F45" s="940">
        <v>63426.84401451028</v>
      </c>
      <c r="G45" s="943">
        <v>0.3442460250886491</v>
      </c>
    </row>
    <row r="46" spans="1:7">
      <c r="A46" s="929">
        <f t="shared" si="0"/>
        <v>25</v>
      </c>
      <c r="B46" s="900" t="s">
        <v>5343</v>
      </c>
      <c r="C46" s="942">
        <v>2065</v>
      </c>
      <c r="D46" s="942">
        <v>214864</v>
      </c>
      <c r="E46" s="942">
        <v>131</v>
      </c>
      <c r="F46" s="940">
        <v>15763.358778625956</v>
      </c>
      <c r="G46" s="943">
        <v>0.10405036319612591</v>
      </c>
    </row>
    <row r="47" spans="1:7">
      <c r="A47" s="929">
        <f t="shared" si="0"/>
        <v>26</v>
      </c>
      <c r="B47" s="900" t="s">
        <v>5353</v>
      </c>
      <c r="C47" s="942">
        <v>10554</v>
      </c>
      <c r="D47" s="942">
        <v>1482203</v>
      </c>
      <c r="E47" s="942">
        <v>2279</v>
      </c>
      <c r="F47" s="940">
        <v>4633.0114135206313</v>
      </c>
      <c r="G47" s="943">
        <v>0.14043992798938792</v>
      </c>
    </row>
    <row r="48" spans="1:7" ht="15.75">
      <c r="A48" s="929">
        <f t="shared" si="0"/>
        <v>27</v>
      </c>
      <c r="B48" s="110" t="s">
        <v>5356</v>
      </c>
      <c r="C48" s="2966">
        <f>SUM(C45:C47)</f>
        <v>65073</v>
      </c>
      <c r="D48" s="2966">
        <f t="shared" ref="D48:E48" si="1">SUM(D45:D47)</f>
        <v>19754148</v>
      </c>
      <c r="E48" s="2966">
        <f t="shared" si="1"/>
        <v>3237</v>
      </c>
      <c r="F48" s="940">
        <v>20109.085290482079</v>
      </c>
      <c r="G48" s="943">
        <v>0.30356903784979944</v>
      </c>
    </row>
    <row r="49" spans="1:7">
      <c r="A49" s="929">
        <f t="shared" si="0"/>
        <v>28</v>
      </c>
      <c r="B49" s="900"/>
      <c r="C49" s="942"/>
      <c r="D49" s="942"/>
      <c r="E49" s="942"/>
      <c r="F49" s="940"/>
      <c r="G49" s="943"/>
    </row>
    <row r="50" spans="1:7">
      <c r="A50" s="929">
        <f t="shared" si="0"/>
        <v>29</v>
      </c>
      <c r="B50" s="900" t="s">
        <v>5357</v>
      </c>
      <c r="C50" s="942"/>
      <c r="D50" s="942"/>
      <c r="E50" s="942"/>
      <c r="F50" s="940"/>
      <c r="G50" s="943"/>
    </row>
    <row r="51" spans="1:7">
      <c r="A51" s="929">
        <f t="shared" si="0"/>
        <v>30</v>
      </c>
      <c r="B51" s="900" t="s">
        <v>5358</v>
      </c>
      <c r="C51" s="942"/>
      <c r="D51" s="942">
        <v>13325082</v>
      </c>
      <c r="E51" s="942"/>
      <c r="F51" s="940"/>
      <c r="G51" s="943"/>
    </row>
    <row r="52" spans="1:7">
      <c r="A52" s="929">
        <f t="shared" si="0"/>
        <v>31</v>
      </c>
      <c r="B52" s="945" t="s">
        <v>5359</v>
      </c>
      <c r="C52" s="942"/>
      <c r="D52" s="942">
        <v>2703807</v>
      </c>
      <c r="E52" s="942"/>
      <c r="F52" s="940"/>
      <c r="G52" s="943"/>
    </row>
    <row r="53" spans="1:7">
      <c r="A53" s="929">
        <f t="shared" si="0"/>
        <v>32</v>
      </c>
      <c r="B53" s="945" t="s">
        <v>5360</v>
      </c>
      <c r="C53" s="942"/>
      <c r="D53" s="942">
        <v>15758975</v>
      </c>
      <c r="E53" s="942"/>
      <c r="F53" s="940"/>
      <c r="G53" s="943"/>
    </row>
    <row r="54" spans="1:7">
      <c r="A54" s="929">
        <f t="shared" si="0"/>
        <v>33</v>
      </c>
      <c r="B54" s="900" t="s">
        <v>5363</v>
      </c>
      <c r="C54" s="942"/>
      <c r="D54" s="942">
        <v>578668914</v>
      </c>
      <c r="E54" s="942"/>
      <c r="F54" s="940"/>
      <c r="G54" s="943"/>
    </row>
    <row r="55" spans="1:7">
      <c r="A55" s="929">
        <f t="shared" si="0"/>
        <v>34</v>
      </c>
      <c r="B55" s="900" t="s">
        <v>5361</v>
      </c>
      <c r="C55" s="942"/>
      <c r="D55" s="942">
        <v>217683449</v>
      </c>
      <c r="E55" s="942"/>
      <c r="F55" s="940"/>
      <c r="G55" s="943"/>
    </row>
    <row r="56" spans="1:7" ht="15.75">
      <c r="A56" s="929">
        <f t="shared" si="0"/>
        <v>35</v>
      </c>
      <c r="B56" s="110" t="s">
        <v>5362</v>
      </c>
      <c r="C56" s="942"/>
      <c r="D56" s="2966">
        <f>SUM(D51:D55)</f>
        <v>828140227</v>
      </c>
      <c r="E56" s="942"/>
      <c r="F56" s="940"/>
      <c r="G56" s="943"/>
    </row>
    <row r="57" spans="1:7">
      <c r="A57" s="929">
        <f t="shared" si="0"/>
        <v>36</v>
      </c>
      <c r="B57" s="900"/>
      <c r="C57" s="942"/>
      <c r="D57" s="942"/>
      <c r="E57" s="942"/>
      <c r="F57" s="940" t="str">
        <f t="shared" ref="F57:F64" si="2">IF(ISERR(C57/E57*1000),"  ",C57/E57*1000)</f>
        <v xml:space="preserve">  </v>
      </c>
      <c r="G57" s="943" t="str">
        <f t="shared" ref="G57:G64" si="3">IF(ISERR(D57/C57/1000),"  ",D57/C57/1000)</f>
        <v xml:space="preserve">  </v>
      </c>
    </row>
    <row r="58" spans="1:7">
      <c r="A58" s="929">
        <f t="shared" si="0"/>
        <v>37</v>
      </c>
      <c r="B58" s="900"/>
      <c r="C58" s="942"/>
      <c r="D58" s="942"/>
      <c r="E58" s="942"/>
      <c r="F58" s="940" t="str">
        <f t="shared" si="2"/>
        <v xml:space="preserve">  </v>
      </c>
      <c r="G58" s="943" t="str">
        <f t="shared" si="3"/>
        <v xml:space="preserve">  </v>
      </c>
    </row>
    <row r="59" spans="1:7">
      <c r="A59" s="929">
        <f t="shared" si="0"/>
        <v>38</v>
      </c>
      <c r="B59" s="900"/>
      <c r="C59" s="942"/>
      <c r="D59" s="942"/>
      <c r="E59" s="942"/>
      <c r="F59" s="940" t="str">
        <f t="shared" si="2"/>
        <v xml:space="preserve">  </v>
      </c>
      <c r="G59" s="943" t="str">
        <f t="shared" si="3"/>
        <v xml:space="preserve">  </v>
      </c>
    </row>
    <row r="60" spans="1:7">
      <c r="A60" s="929">
        <f t="shared" si="0"/>
        <v>39</v>
      </c>
      <c r="B60" s="900"/>
      <c r="C60" s="942"/>
      <c r="D60" s="942"/>
      <c r="E60" s="942"/>
      <c r="F60" s="940" t="str">
        <f t="shared" si="2"/>
        <v xml:space="preserve">  </v>
      </c>
      <c r="G60" s="943" t="str">
        <f t="shared" si="3"/>
        <v xml:space="preserve">  </v>
      </c>
    </row>
    <row r="61" spans="1:7">
      <c r="A61" s="929">
        <f t="shared" si="0"/>
        <v>40</v>
      </c>
      <c r="B61" s="915"/>
      <c r="C61" s="946"/>
      <c r="D61" s="946"/>
      <c r="E61" s="946"/>
      <c r="F61" s="940" t="str">
        <f t="shared" si="2"/>
        <v xml:space="preserve">  </v>
      </c>
      <c r="G61" s="943" t="str">
        <f t="shared" si="3"/>
        <v xml:space="preserve">  </v>
      </c>
    </row>
    <row r="62" spans="1:7">
      <c r="A62" s="923">
        <f t="shared" si="0"/>
        <v>41</v>
      </c>
      <c r="B62" s="947" t="s">
        <v>1447</v>
      </c>
      <c r="C62" s="942">
        <f>SUM(C28,C42,C48)</f>
        <v>13036719</v>
      </c>
      <c r="D62" s="949">
        <f>SUM(D28,D42,D48,D56)</f>
        <v>2477021740</v>
      </c>
      <c r="E62" s="949">
        <f>SUM(E28,E42,E48)</f>
        <v>1290115</v>
      </c>
      <c r="F62" s="949">
        <f t="shared" si="2"/>
        <v>10105.082880208354</v>
      </c>
      <c r="G62" s="950">
        <f t="shared" si="3"/>
        <v>0.19000346176058563</v>
      </c>
    </row>
    <row r="63" spans="1:7">
      <c r="A63" s="923">
        <f t="shared" si="0"/>
        <v>42</v>
      </c>
      <c r="B63" s="947" t="s">
        <v>1448</v>
      </c>
      <c r="C63" s="948"/>
      <c r="D63" s="948"/>
      <c r="E63" s="948"/>
      <c r="F63" s="940" t="str">
        <f t="shared" si="2"/>
        <v xml:space="preserve">  </v>
      </c>
      <c r="G63" s="943" t="str">
        <f t="shared" si="3"/>
        <v xml:space="preserve">  </v>
      </c>
    </row>
    <row r="64" spans="1:7" ht="15.75" thickBot="1">
      <c r="A64" s="951">
        <f t="shared" si="0"/>
        <v>43</v>
      </c>
      <c r="B64" s="952" t="s">
        <v>169</v>
      </c>
      <c r="C64" s="953">
        <f>C62+C63</f>
        <v>13036719</v>
      </c>
      <c r="D64" s="954">
        <f>D62+D63</f>
        <v>2477021740</v>
      </c>
      <c r="E64" s="953">
        <f>E62+E63</f>
        <v>1290115</v>
      </c>
      <c r="F64" s="955">
        <f t="shared" si="2"/>
        <v>10105.082880208354</v>
      </c>
      <c r="G64" s="956">
        <f t="shared" si="3"/>
        <v>0.19000346176058563</v>
      </c>
    </row>
    <row r="65" spans="1:7">
      <c r="A65" s="900"/>
      <c r="B65" s="900"/>
      <c r="C65" s="900"/>
      <c r="D65" s="900"/>
      <c r="E65" s="900"/>
      <c r="F65" s="900"/>
      <c r="G65" s="957"/>
    </row>
    <row r="66" spans="1:7">
      <c r="A66" s="1507" t="s">
        <v>4613</v>
      </c>
      <c r="B66" s="2512"/>
      <c r="C66" s="900"/>
      <c r="D66" s="900"/>
      <c r="E66" s="900"/>
      <c r="F66" s="900"/>
      <c r="G66" s="957" t="s">
        <v>1449</v>
      </c>
    </row>
    <row r="67" spans="1:7">
      <c r="A67" s="901" t="s">
        <v>1450</v>
      </c>
      <c r="B67" s="901"/>
      <c r="C67" s="901"/>
      <c r="D67" s="901"/>
      <c r="E67" s="901"/>
      <c r="F67" s="901"/>
      <c r="G67" s="901"/>
    </row>
    <row r="70" spans="1:7">
      <c r="A70" s="900"/>
      <c r="B70" s="900"/>
      <c r="C70" s="11"/>
      <c r="D70" s="11"/>
    </row>
    <row r="71" spans="1:7" ht="15.75">
      <c r="A71" s="66" t="s">
        <v>1155</v>
      </c>
      <c r="B71" s="901"/>
      <c r="C71" s="901"/>
      <c r="D71" s="901"/>
      <c r="E71" s="901"/>
      <c r="F71" s="901"/>
      <c r="G71" s="901"/>
    </row>
    <row r="73" spans="1:7" ht="16.5" thickBot="1">
      <c r="A73" s="1326" t="str">
        <f>'[2]Data Sheet'!$C$25</f>
        <v xml:space="preserve"> </v>
      </c>
      <c r="B73" s="900"/>
      <c r="C73" s="900"/>
      <c r="D73" s="900"/>
      <c r="E73" s="900"/>
      <c r="F73" s="958" t="str">
        <f>'[2]Data Sheet'!$C$40</f>
        <v xml:space="preserve"> </v>
      </c>
      <c r="G73" s="2464" t="str">
        <f>'[2]Data Sheet'!$C$38</f>
        <v xml:space="preserve"> </v>
      </c>
    </row>
    <row r="74" spans="1:7">
      <c r="A74" s="902"/>
      <c r="B74" s="903"/>
      <c r="C74" s="903"/>
      <c r="D74" s="903"/>
      <c r="E74" s="903"/>
      <c r="F74" s="903"/>
      <c r="G74" s="959"/>
    </row>
    <row r="75" spans="1:7">
      <c r="A75" s="2682" t="s">
        <v>4561</v>
      </c>
      <c r="B75" s="2683"/>
      <c r="C75" s="2683"/>
      <c r="D75" s="2683"/>
      <c r="E75" s="2683"/>
      <c r="F75" s="2683"/>
      <c r="G75" s="2684"/>
    </row>
    <row r="76" spans="1:7">
      <c r="A76" s="962"/>
      <c r="B76" s="900"/>
      <c r="C76" s="900"/>
      <c r="D76" s="900"/>
      <c r="E76" s="900"/>
      <c r="F76" s="900"/>
      <c r="G76" s="963"/>
    </row>
    <row r="77" spans="1:7">
      <c r="A77" s="923" t="s">
        <v>1688</v>
      </c>
      <c r="B77" s="924"/>
      <c r="C77" s="925"/>
      <c r="D77" s="926"/>
      <c r="E77" s="927" t="s">
        <v>1438</v>
      </c>
      <c r="F77" s="927" t="s">
        <v>1439</v>
      </c>
      <c r="G77" s="928" t="s">
        <v>1440</v>
      </c>
    </row>
    <row r="78" spans="1:7">
      <c r="A78" s="929" t="s">
        <v>1691</v>
      </c>
      <c r="B78" s="930" t="s">
        <v>1441</v>
      </c>
      <c r="C78" s="931" t="s">
        <v>1442</v>
      </c>
      <c r="D78" s="932" t="s">
        <v>1443</v>
      </c>
      <c r="E78" s="932" t="s">
        <v>1444</v>
      </c>
      <c r="F78" s="932" t="s">
        <v>1445</v>
      </c>
      <c r="G78" s="933" t="s">
        <v>1446</v>
      </c>
    </row>
    <row r="79" spans="1:7">
      <c r="A79" s="934"/>
      <c r="B79" s="935" t="s">
        <v>2952</v>
      </c>
      <c r="C79" s="936" t="s">
        <v>2953</v>
      </c>
      <c r="D79" s="935" t="s">
        <v>2954</v>
      </c>
      <c r="E79" s="935" t="s">
        <v>2955</v>
      </c>
      <c r="F79" s="935" t="s">
        <v>2303</v>
      </c>
      <c r="G79" s="937" t="s">
        <v>2304</v>
      </c>
    </row>
    <row r="80" spans="1:7">
      <c r="A80" s="923">
        <v>1</v>
      </c>
      <c r="B80" s="926"/>
      <c r="C80" s="938"/>
      <c r="D80" s="939"/>
      <c r="E80" s="938"/>
      <c r="F80" s="940" t="str">
        <f t="shared" ref="F80:F134" si="4">IF(ISERR(C80/E80*1000),"  ",C80/E80*1000)</f>
        <v xml:space="preserve">  </v>
      </c>
      <c r="G80" s="941" t="str">
        <f t="shared" ref="G80:G134" si="5">IF(ISERR(D80/C80/1000),"  ",D80/C80/1000)</f>
        <v xml:space="preserve">  </v>
      </c>
    </row>
    <row r="81" spans="1:7">
      <c r="A81" s="929">
        <f t="shared" ref="A81:A103" si="6">A80+1</f>
        <v>2</v>
      </c>
      <c r="B81" s="900"/>
      <c r="C81" s="942"/>
      <c r="D81" s="942"/>
      <c r="E81" s="942"/>
      <c r="F81" s="940" t="str">
        <f t="shared" si="4"/>
        <v xml:space="preserve">  </v>
      </c>
      <c r="G81" s="943" t="str">
        <f t="shared" si="5"/>
        <v xml:space="preserve">  </v>
      </c>
    </row>
    <row r="82" spans="1:7">
      <c r="A82" s="929">
        <f t="shared" si="6"/>
        <v>3</v>
      </c>
      <c r="B82" s="900"/>
      <c r="C82" s="942"/>
      <c r="D82" s="942"/>
      <c r="E82" s="942"/>
      <c r="F82" s="940" t="str">
        <f t="shared" si="4"/>
        <v xml:space="preserve">  </v>
      </c>
      <c r="G82" s="943" t="str">
        <f t="shared" si="5"/>
        <v xml:space="preserve">  </v>
      </c>
    </row>
    <row r="83" spans="1:7">
      <c r="A83" s="929">
        <f t="shared" si="6"/>
        <v>4</v>
      </c>
      <c r="B83" s="900"/>
      <c r="C83" s="942"/>
      <c r="D83" s="942"/>
      <c r="E83" s="942"/>
      <c r="F83" s="940" t="str">
        <f t="shared" si="4"/>
        <v xml:space="preserve">  </v>
      </c>
      <c r="G83" s="943" t="str">
        <f t="shared" si="5"/>
        <v xml:space="preserve">  </v>
      </c>
    </row>
    <row r="84" spans="1:7">
      <c r="A84" s="929">
        <f t="shared" si="6"/>
        <v>5</v>
      </c>
      <c r="B84" s="900"/>
      <c r="C84" s="942"/>
      <c r="D84" s="942"/>
      <c r="E84" s="942"/>
      <c r="F84" s="940" t="str">
        <f t="shared" si="4"/>
        <v xml:space="preserve">  </v>
      </c>
      <c r="G84" s="943" t="str">
        <f t="shared" si="5"/>
        <v xml:space="preserve">  </v>
      </c>
    </row>
    <row r="85" spans="1:7">
      <c r="A85" s="929">
        <f t="shared" si="6"/>
        <v>6</v>
      </c>
      <c r="B85" s="900"/>
      <c r="C85" s="942"/>
      <c r="D85" s="942"/>
      <c r="E85" s="942"/>
      <c r="F85" s="940" t="str">
        <f t="shared" si="4"/>
        <v xml:space="preserve">  </v>
      </c>
      <c r="G85" s="943" t="str">
        <f t="shared" si="5"/>
        <v xml:space="preserve">  </v>
      </c>
    </row>
    <row r="86" spans="1:7">
      <c r="A86" s="929">
        <f t="shared" si="6"/>
        <v>7</v>
      </c>
      <c r="B86" s="900"/>
      <c r="C86" s="942"/>
      <c r="D86" s="942"/>
      <c r="E86" s="942"/>
      <c r="F86" s="940" t="str">
        <f t="shared" si="4"/>
        <v xml:space="preserve">  </v>
      </c>
      <c r="G86" s="943" t="str">
        <f t="shared" si="5"/>
        <v xml:space="preserve">  </v>
      </c>
    </row>
    <row r="87" spans="1:7">
      <c r="A87" s="929">
        <f t="shared" si="6"/>
        <v>8</v>
      </c>
      <c r="B87" s="900"/>
      <c r="C87" s="942"/>
      <c r="D87" s="942"/>
      <c r="E87" s="942"/>
      <c r="F87" s="940" t="str">
        <f t="shared" si="4"/>
        <v xml:space="preserve">  </v>
      </c>
      <c r="G87" s="943" t="str">
        <f t="shared" si="5"/>
        <v xml:space="preserve">  </v>
      </c>
    </row>
    <row r="88" spans="1:7">
      <c r="A88" s="929">
        <f t="shared" si="6"/>
        <v>9</v>
      </c>
      <c r="B88" s="900"/>
      <c r="C88" s="942"/>
      <c r="D88" s="942"/>
      <c r="E88" s="942"/>
      <c r="F88" s="940" t="str">
        <f t="shared" si="4"/>
        <v xml:space="preserve">  </v>
      </c>
      <c r="G88" s="943" t="str">
        <f t="shared" si="5"/>
        <v xml:space="preserve">  </v>
      </c>
    </row>
    <row r="89" spans="1:7">
      <c r="A89" s="929">
        <f t="shared" si="6"/>
        <v>10</v>
      </c>
      <c r="B89" s="900"/>
      <c r="C89" s="942"/>
      <c r="D89" s="942"/>
      <c r="E89" s="942"/>
      <c r="F89" s="940" t="str">
        <f t="shared" si="4"/>
        <v xml:space="preserve">  </v>
      </c>
      <c r="G89" s="943" t="str">
        <f t="shared" si="5"/>
        <v xml:space="preserve">  </v>
      </c>
    </row>
    <row r="90" spans="1:7">
      <c r="A90" s="929">
        <f t="shared" si="6"/>
        <v>11</v>
      </c>
      <c r="B90" s="900"/>
      <c r="C90" s="942"/>
      <c r="D90" s="942"/>
      <c r="E90" s="942"/>
      <c r="F90" s="940" t="str">
        <f t="shared" si="4"/>
        <v xml:space="preserve">  </v>
      </c>
      <c r="G90" s="943" t="str">
        <f t="shared" si="5"/>
        <v xml:space="preserve">  </v>
      </c>
    </row>
    <row r="91" spans="1:7">
      <c r="A91" s="929">
        <f t="shared" si="6"/>
        <v>12</v>
      </c>
      <c r="B91" s="900"/>
      <c r="C91" s="942"/>
      <c r="D91" s="942"/>
      <c r="E91" s="942"/>
      <c r="F91" s="940" t="str">
        <f t="shared" si="4"/>
        <v xml:space="preserve">  </v>
      </c>
      <c r="G91" s="943" t="str">
        <f t="shared" si="5"/>
        <v xml:space="preserve">  </v>
      </c>
    </row>
    <row r="92" spans="1:7">
      <c r="A92" s="929">
        <f t="shared" si="6"/>
        <v>13</v>
      </c>
      <c r="B92" s="900"/>
      <c r="C92" s="942"/>
      <c r="D92" s="942"/>
      <c r="E92" s="942"/>
      <c r="F92" s="940" t="str">
        <f t="shared" si="4"/>
        <v xml:space="preserve">  </v>
      </c>
      <c r="G92" s="943" t="str">
        <f t="shared" si="5"/>
        <v xml:space="preserve">  </v>
      </c>
    </row>
    <row r="93" spans="1:7">
      <c r="A93" s="929">
        <f t="shared" si="6"/>
        <v>14</v>
      </c>
      <c r="B93" s="900"/>
      <c r="C93" s="942"/>
      <c r="D93" s="942"/>
      <c r="E93" s="942"/>
      <c r="F93" s="940" t="str">
        <f t="shared" si="4"/>
        <v xml:space="preserve">  </v>
      </c>
      <c r="G93" s="943" t="str">
        <f t="shared" si="5"/>
        <v xml:space="preserve">  </v>
      </c>
    </row>
    <row r="94" spans="1:7">
      <c r="A94" s="929">
        <f t="shared" si="6"/>
        <v>15</v>
      </c>
      <c r="B94" s="900"/>
      <c r="C94" s="942"/>
      <c r="D94" s="942"/>
      <c r="E94" s="942"/>
      <c r="F94" s="940" t="str">
        <f t="shared" si="4"/>
        <v xml:space="preserve">  </v>
      </c>
      <c r="G94" s="943" t="str">
        <f t="shared" si="5"/>
        <v xml:space="preserve">  </v>
      </c>
    </row>
    <row r="95" spans="1:7">
      <c r="A95" s="929">
        <f t="shared" si="6"/>
        <v>16</v>
      </c>
      <c r="B95" s="900"/>
      <c r="C95" s="942"/>
      <c r="D95" s="942"/>
      <c r="E95" s="942"/>
      <c r="F95" s="940" t="str">
        <f t="shared" si="4"/>
        <v xml:space="preserve">  </v>
      </c>
      <c r="G95" s="943" t="str">
        <f t="shared" si="5"/>
        <v xml:space="preserve">  </v>
      </c>
    </row>
    <row r="96" spans="1:7">
      <c r="A96" s="929">
        <f t="shared" si="6"/>
        <v>17</v>
      </c>
      <c r="B96" s="900"/>
      <c r="C96" s="942"/>
      <c r="D96" s="942"/>
      <c r="E96" s="942"/>
      <c r="F96" s="940" t="str">
        <f t="shared" si="4"/>
        <v xml:space="preserve">  </v>
      </c>
      <c r="G96" s="943" t="str">
        <f t="shared" si="5"/>
        <v xml:space="preserve">  </v>
      </c>
    </row>
    <row r="97" spans="1:7">
      <c r="A97" s="929">
        <f t="shared" si="6"/>
        <v>18</v>
      </c>
      <c r="B97" s="900"/>
      <c r="C97" s="942"/>
      <c r="D97" s="942"/>
      <c r="E97" s="942"/>
      <c r="F97" s="940" t="str">
        <f t="shared" si="4"/>
        <v xml:space="preserve">  </v>
      </c>
      <c r="G97" s="943" t="str">
        <f t="shared" si="5"/>
        <v xml:space="preserve">  </v>
      </c>
    </row>
    <row r="98" spans="1:7">
      <c r="A98" s="929">
        <f t="shared" si="6"/>
        <v>19</v>
      </c>
      <c r="B98" s="900"/>
      <c r="C98" s="942"/>
      <c r="D98" s="942"/>
      <c r="E98" s="942"/>
      <c r="F98" s="940" t="str">
        <f t="shared" si="4"/>
        <v xml:space="preserve">  </v>
      </c>
      <c r="G98" s="943" t="str">
        <f t="shared" si="5"/>
        <v xml:space="preserve">  </v>
      </c>
    </row>
    <row r="99" spans="1:7">
      <c r="A99" s="929">
        <f t="shared" si="6"/>
        <v>20</v>
      </c>
      <c r="B99" s="900"/>
      <c r="C99" s="942"/>
      <c r="D99" s="942"/>
      <c r="E99" s="942"/>
      <c r="F99" s="940" t="str">
        <f t="shared" si="4"/>
        <v xml:space="preserve">  </v>
      </c>
      <c r="G99" s="943" t="str">
        <f t="shared" si="5"/>
        <v xml:space="preserve">  </v>
      </c>
    </row>
    <row r="100" spans="1:7">
      <c r="A100" s="929">
        <f t="shared" si="6"/>
        <v>21</v>
      </c>
      <c r="B100" s="900"/>
      <c r="C100" s="942"/>
      <c r="D100" s="942"/>
      <c r="E100" s="942"/>
      <c r="F100" s="940" t="str">
        <f t="shared" si="4"/>
        <v xml:space="preserve">  </v>
      </c>
      <c r="G100" s="943" t="str">
        <f t="shared" si="5"/>
        <v xml:space="preserve">  </v>
      </c>
    </row>
    <row r="101" spans="1:7">
      <c r="A101" s="929">
        <f t="shared" si="6"/>
        <v>22</v>
      </c>
      <c r="B101" s="900"/>
      <c r="C101" s="942"/>
      <c r="D101" s="942"/>
      <c r="E101" s="942"/>
      <c r="F101" s="940" t="str">
        <f t="shared" si="4"/>
        <v xml:space="preserve">  </v>
      </c>
      <c r="G101" s="943" t="str">
        <f t="shared" si="5"/>
        <v xml:space="preserve">  </v>
      </c>
    </row>
    <row r="102" spans="1:7">
      <c r="A102" s="929">
        <f t="shared" si="6"/>
        <v>23</v>
      </c>
      <c r="B102" s="900"/>
      <c r="C102" s="942"/>
      <c r="D102" s="942"/>
      <c r="E102" s="942"/>
      <c r="F102" s="940" t="str">
        <f t="shared" si="4"/>
        <v xml:space="preserve">  </v>
      </c>
      <c r="G102" s="943" t="str">
        <f t="shared" si="5"/>
        <v xml:space="preserve">  </v>
      </c>
    </row>
    <row r="103" spans="1:7">
      <c r="A103" s="929">
        <f t="shared" si="6"/>
        <v>24</v>
      </c>
      <c r="B103" s="900"/>
      <c r="C103" s="942"/>
      <c r="D103" s="942"/>
      <c r="E103" s="942"/>
      <c r="F103" s="940" t="str">
        <f t="shared" si="4"/>
        <v xml:space="preserve">  </v>
      </c>
      <c r="G103" s="943" t="str">
        <f t="shared" si="5"/>
        <v xml:space="preserve">  </v>
      </c>
    </row>
    <row r="104" spans="1:7">
      <c r="A104" s="929">
        <v>25</v>
      </c>
      <c r="B104" s="900"/>
      <c r="C104" s="942"/>
      <c r="D104" s="942"/>
      <c r="E104" s="942"/>
      <c r="F104" s="940" t="str">
        <f t="shared" si="4"/>
        <v xml:space="preserve">  </v>
      </c>
      <c r="G104" s="943" t="str">
        <f t="shared" si="5"/>
        <v xml:space="preserve">  </v>
      </c>
    </row>
    <row r="105" spans="1:7">
      <c r="A105" s="929">
        <v>26</v>
      </c>
      <c r="B105" s="900"/>
      <c r="C105" s="942"/>
      <c r="D105" s="942"/>
      <c r="E105" s="942"/>
      <c r="F105" s="940" t="str">
        <f t="shared" si="4"/>
        <v xml:space="preserve">  </v>
      </c>
      <c r="G105" s="943" t="str">
        <f t="shared" si="5"/>
        <v xml:space="preserve">  </v>
      </c>
    </row>
    <row r="106" spans="1:7">
      <c r="A106" s="929">
        <v>27</v>
      </c>
      <c r="B106" s="900"/>
      <c r="C106" s="942"/>
      <c r="D106" s="942"/>
      <c r="E106" s="942"/>
      <c r="F106" s="940" t="str">
        <f t="shared" si="4"/>
        <v xml:space="preserve">  </v>
      </c>
      <c r="G106" s="943" t="str">
        <f t="shared" si="5"/>
        <v xml:space="preserve">  </v>
      </c>
    </row>
    <row r="107" spans="1:7">
      <c r="A107" s="929">
        <v>28</v>
      </c>
      <c r="B107" s="900"/>
      <c r="C107" s="942"/>
      <c r="D107" s="942"/>
      <c r="E107" s="942"/>
      <c r="F107" s="940" t="str">
        <f t="shared" si="4"/>
        <v xml:space="preserve">  </v>
      </c>
      <c r="G107" s="943" t="str">
        <f t="shared" si="5"/>
        <v xml:space="preserve">  </v>
      </c>
    </row>
    <row r="108" spans="1:7">
      <c r="A108" s="929">
        <v>29</v>
      </c>
      <c r="B108" s="900"/>
      <c r="C108" s="942"/>
      <c r="D108" s="942"/>
      <c r="E108" s="942"/>
      <c r="F108" s="940" t="str">
        <f t="shared" si="4"/>
        <v xml:space="preserve">  </v>
      </c>
      <c r="G108" s="943" t="str">
        <f t="shared" si="5"/>
        <v xml:space="preserve">  </v>
      </c>
    </row>
    <row r="109" spans="1:7">
      <c r="A109" s="929">
        <v>30</v>
      </c>
      <c r="B109" s="900"/>
      <c r="C109" s="942"/>
      <c r="D109" s="942"/>
      <c r="E109" s="942"/>
      <c r="F109" s="940" t="str">
        <f t="shared" si="4"/>
        <v xml:space="preserve">  </v>
      </c>
      <c r="G109" s="943" t="str">
        <f t="shared" si="5"/>
        <v xml:space="preserve">  </v>
      </c>
    </row>
    <row r="110" spans="1:7">
      <c r="A110" s="929">
        <v>31</v>
      </c>
      <c r="B110" s="900"/>
      <c r="C110" s="942"/>
      <c r="D110" s="942"/>
      <c r="E110" s="942"/>
      <c r="F110" s="940" t="str">
        <f t="shared" si="4"/>
        <v xml:space="preserve">  </v>
      </c>
      <c r="G110" s="943" t="str">
        <f t="shared" si="5"/>
        <v xml:space="preserve">  </v>
      </c>
    </row>
    <row r="111" spans="1:7">
      <c r="A111" s="929">
        <v>32</v>
      </c>
      <c r="B111" s="900"/>
      <c r="C111" s="942"/>
      <c r="D111" s="942"/>
      <c r="E111" s="942"/>
      <c r="F111" s="940" t="str">
        <f t="shared" si="4"/>
        <v xml:space="preserve">  </v>
      </c>
      <c r="G111" s="943" t="str">
        <f t="shared" si="5"/>
        <v xml:space="preserve">  </v>
      </c>
    </row>
    <row r="112" spans="1:7">
      <c r="A112" s="929">
        <v>33</v>
      </c>
      <c r="B112" s="900"/>
      <c r="C112" s="942"/>
      <c r="D112" s="942"/>
      <c r="E112" s="942"/>
      <c r="F112" s="940" t="str">
        <f t="shared" si="4"/>
        <v xml:space="preserve">  </v>
      </c>
      <c r="G112" s="943" t="str">
        <f t="shared" si="5"/>
        <v xml:space="preserve">  </v>
      </c>
    </row>
    <row r="113" spans="1:7">
      <c r="A113" s="929">
        <v>34</v>
      </c>
      <c r="B113" s="900"/>
      <c r="C113" s="942"/>
      <c r="D113" s="942"/>
      <c r="E113" s="942"/>
      <c r="F113" s="940" t="str">
        <f t="shared" si="4"/>
        <v xml:space="preserve">  </v>
      </c>
      <c r="G113" s="943" t="str">
        <f t="shared" si="5"/>
        <v xml:space="preserve">  </v>
      </c>
    </row>
    <row r="114" spans="1:7">
      <c r="A114" s="929">
        <v>35</v>
      </c>
      <c r="B114" s="900"/>
      <c r="C114" s="942"/>
      <c r="D114" s="942"/>
      <c r="E114" s="942"/>
      <c r="F114" s="940" t="str">
        <f t="shared" si="4"/>
        <v xml:space="preserve">  </v>
      </c>
      <c r="G114" s="943" t="str">
        <f t="shared" si="5"/>
        <v xml:space="preserve">  </v>
      </c>
    </row>
    <row r="115" spans="1:7">
      <c r="A115" s="929">
        <v>36</v>
      </c>
      <c r="B115" s="900"/>
      <c r="C115" s="942"/>
      <c r="D115" s="942"/>
      <c r="E115" s="942"/>
      <c r="F115" s="940" t="str">
        <f t="shared" si="4"/>
        <v xml:space="preserve">  </v>
      </c>
      <c r="G115" s="943" t="str">
        <f t="shared" si="5"/>
        <v xml:space="preserve">  </v>
      </c>
    </row>
    <row r="116" spans="1:7">
      <c r="A116" s="929">
        <v>37</v>
      </c>
      <c r="B116" s="900"/>
      <c r="C116" s="942"/>
      <c r="D116" s="942"/>
      <c r="E116" s="942"/>
      <c r="F116" s="940" t="str">
        <f t="shared" si="4"/>
        <v xml:space="preserve">  </v>
      </c>
      <c r="G116" s="943" t="str">
        <f t="shared" si="5"/>
        <v xml:space="preserve">  </v>
      </c>
    </row>
    <row r="117" spans="1:7">
      <c r="A117" s="929">
        <v>38</v>
      </c>
      <c r="B117" s="900"/>
      <c r="C117" s="942"/>
      <c r="D117" s="942"/>
      <c r="E117" s="942"/>
      <c r="F117" s="940" t="str">
        <f t="shared" si="4"/>
        <v xml:space="preserve">  </v>
      </c>
      <c r="G117" s="943" t="str">
        <f t="shared" si="5"/>
        <v xml:space="preserve">  </v>
      </c>
    </row>
    <row r="118" spans="1:7">
      <c r="A118" s="929">
        <v>39</v>
      </c>
      <c r="B118" s="900"/>
      <c r="C118" s="942"/>
      <c r="D118" s="942"/>
      <c r="E118" s="942"/>
      <c r="F118" s="940" t="str">
        <f t="shared" si="4"/>
        <v xml:space="preserve">  </v>
      </c>
      <c r="G118" s="943" t="str">
        <f t="shared" si="5"/>
        <v xml:space="preserve">  </v>
      </c>
    </row>
    <row r="119" spans="1:7">
      <c r="A119" s="929">
        <v>40</v>
      </c>
      <c r="B119" s="900"/>
      <c r="C119" s="942"/>
      <c r="D119" s="942"/>
      <c r="E119" s="942"/>
      <c r="F119" s="940" t="str">
        <f t="shared" si="4"/>
        <v xml:space="preserve">  </v>
      </c>
      <c r="G119" s="943" t="str">
        <f t="shared" si="5"/>
        <v xml:space="preserve">  </v>
      </c>
    </row>
    <row r="120" spans="1:7">
      <c r="A120" s="929">
        <v>41</v>
      </c>
      <c r="B120" s="900"/>
      <c r="C120" s="942"/>
      <c r="D120" s="942"/>
      <c r="E120" s="942"/>
      <c r="F120" s="940" t="str">
        <f t="shared" si="4"/>
        <v xml:space="preserve">  </v>
      </c>
      <c r="G120" s="943" t="str">
        <f t="shared" si="5"/>
        <v xml:space="preserve">  </v>
      </c>
    </row>
    <row r="121" spans="1:7">
      <c r="A121" s="929">
        <f t="shared" ref="A121:A134" si="7">A120+1</f>
        <v>42</v>
      </c>
      <c r="B121" s="900"/>
      <c r="C121" s="942"/>
      <c r="D121" s="942"/>
      <c r="E121" s="942"/>
      <c r="F121" s="940" t="str">
        <f t="shared" si="4"/>
        <v xml:space="preserve">  </v>
      </c>
      <c r="G121" s="943" t="str">
        <f t="shared" si="5"/>
        <v xml:space="preserve">  </v>
      </c>
    </row>
    <row r="122" spans="1:7">
      <c r="A122" s="929">
        <f t="shared" si="7"/>
        <v>43</v>
      </c>
      <c r="B122" s="900"/>
      <c r="C122" s="942"/>
      <c r="D122" s="942"/>
      <c r="E122" s="942"/>
      <c r="F122" s="940" t="str">
        <f t="shared" si="4"/>
        <v xml:space="preserve">  </v>
      </c>
      <c r="G122" s="943" t="str">
        <f t="shared" si="5"/>
        <v xml:space="preserve">  </v>
      </c>
    </row>
    <row r="123" spans="1:7">
      <c r="A123" s="929">
        <f t="shared" si="7"/>
        <v>44</v>
      </c>
      <c r="B123" s="900"/>
      <c r="C123" s="942"/>
      <c r="D123" s="942"/>
      <c r="E123" s="942"/>
      <c r="F123" s="940" t="str">
        <f t="shared" si="4"/>
        <v xml:space="preserve">  </v>
      </c>
      <c r="G123" s="943" t="str">
        <f t="shared" si="5"/>
        <v xml:space="preserve">  </v>
      </c>
    </row>
    <row r="124" spans="1:7">
      <c r="A124" s="929">
        <f t="shared" si="7"/>
        <v>45</v>
      </c>
      <c r="B124" s="900"/>
      <c r="C124" s="942"/>
      <c r="D124" s="942"/>
      <c r="E124" s="942"/>
      <c r="F124" s="940" t="str">
        <f t="shared" si="4"/>
        <v xml:space="preserve">  </v>
      </c>
      <c r="G124" s="943" t="str">
        <f t="shared" si="5"/>
        <v xml:space="preserve">  </v>
      </c>
    </row>
    <row r="125" spans="1:7">
      <c r="A125" s="929">
        <f t="shared" si="7"/>
        <v>46</v>
      </c>
      <c r="B125" s="900"/>
      <c r="C125" s="942"/>
      <c r="D125" s="942"/>
      <c r="E125" s="942"/>
      <c r="F125" s="940" t="str">
        <f t="shared" si="4"/>
        <v xml:space="preserve">  </v>
      </c>
      <c r="G125" s="943" t="str">
        <f t="shared" si="5"/>
        <v xml:space="preserve">  </v>
      </c>
    </row>
    <row r="126" spans="1:7">
      <c r="A126" s="929">
        <f t="shared" si="7"/>
        <v>47</v>
      </c>
      <c r="B126" s="900"/>
      <c r="C126" s="942"/>
      <c r="D126" s="942"/>
      <c r="E126" s="942"/>
      <c r="F126" s="940" t="str">
        <f t="shared" si="4"/>
        <v xml:space="preserve">  </v>
      </c>
      <c r="G126" s="943" t="str">
        <f t="shared" si="5"/>
        <v xml:space="preserve">  </v>
      </c>
    </row>
    <row r="127" spans="1:7">
      <c r="A127" s="929">
        <f t="shared" si="7"/>
        <v>48</v>
      </c>
      <c r="B127" s="900"/>
      <c r="C127" s="942"/>
      <c r="D127" s="942"/>
      <c r="E127" s="942"/>
      <c r="F127" s="940" t="str">
        <f t="shared" si="4"/>
        <v xml:space="preserve">  </v>
      </c>
      <c r="G127" s="943" t="str">
        <f t="shared" si="5"/>
        <v xml:space="preserve">  </v>
      </c>
    </row>
    <row r="128" spans="1:7">
      <c r="A128" s="929">
        <f t="shared" si="7"/>
        <v>49</v>
      </c>
      <c r="B128" s="900"/>
      <c r="C128" s="942"/>
      <c r="D128" s="942"/>
      <c r="E128" s="942"/>
      <c r="F128" s="940" t="str">
        <f t="shared" si="4"/>
        <v xml:space="preserve">  </v>
      </c>
      <c r="G128" s="943" t="str">
        <f t="shared" si="5"/>
        <v xml:space="preserve">  </v>
      </c>
    </row>
    <row r="129" spans="1:7">
      <c r="A129" s="929">
        <f t="shared" si="7"/>
        <v>50</v>
      </c>
      <c r="B129" s="900"/>
      <c r="C129" s="942"/>
      <c r="D129" s="942"/>
      <c r="E129" s="942"/>
      <c r="F129" s="940" t="str">
        <f t="shared" si="4"/>
        <v xml:space="preserve">  </v>
      </c>
      <c r="G129" s="943" t="str">
        <f t="shared" si="5"/>
        <v xml:space="preserve">  </v>
      </c>
    </row>
    <row r="130" spans="1:7">
      <c r="A130" s="929">
        <f t="shared" si="7"/>
        <v>51</v>
      </c>
      <c r="B130" s="900"/>
      <c r="C130" s="942"/>
      <c r="D130" s="942"/>
      <c r="E130" s="942"/>
      <c r="F130" s="940" t="str">
        <f t="shared" si="4"/>
        <v xml:space="preserve">  </v>
      </c>
      <c r="G130" s="943" t="str">
        <f t="shared" si="5"/>
        <v xml:space="preserve">  </v>
      </c>
    </row>
    <row r="131" spans="1:7">
      <c r="A131" s="929">
        <f t="shared" si="7"/>
        <v>52</v>
      </c>
      <c r="B131" s="900"/>
      <c r="C131" s="942"/>
      <c r="D131" s="942"/>
      <c r="E131" s="942"/>
      <c r="F131" s="940" t="str">
        <f t="shared" si="4"/>
        <v xml:space="preserve">  </v>
      </c>
      <c r="G131" s="943" t="str">
        <f t="shared" si="5"/>
        <v xml:space="preserve">  </v>
      </c>
    </row>
    <row r="132" spans="1:7">
      <c r="A132" s="929">
        <f t="shared" si="7"/>
        <v>53</v>
      </c>
      <c r="B132" s="900"/>
      <c r="C132" s="942"/>
      <c r="D132" s="942"/>
      <c r="E132" s="942"/>
      <c r="F132" s="940" t="str">
        <f t="shared" si="4"/>
        <v xml:space="preserve">  </v>
      </c>
      <c r="G132" s="943" t="str">
        <f t="shared" si="5"/>
        <v xml:space="preserve">  </v>
      </c>
    </row>
    <row r="133" spans="1:7">
      <c r="A133" s="929">
        <f t="shared" si="7"/>
        <v>54</v>
      </c>
      <c r="B133" s="915"/>
      <c r="C133" s="946"/>
      <c r="D133" s="946"/>
      <c r="E133" s="946"/>
      <c r="F133" s="940" t="str">
        <f t="shared" si="4"/>
        <v xml:space="preserve">  </v>
      </c>
      <c r="G133" s="943" t="str">
        <f t="shared" si="5"/>
        <v xml:space="preserve">  </v>
      </c>
    </row>
    <row r="134" spans="1:7" ht="15.75" thickBot="1">
      <c r="A134" s="964">
        <f t="shared" si="7"/>
        <v>55</v>
      </c>
      <c r="B134" s="965" t="s">
        <v>1447</v>
      </c>
      <c r="C134" s="966">
        <f>SUM(C80:C133)</f>
        <v>0</v>
      </c>
      <c r="D134" s="967">
        <f>SUM(D80:D133)</f>
        <v>0</v>
      </c>
      <c r="E134" s="955">
        <f>SUM(E80:E133)</f>
        <v>0</v>
      </c>
      <c r="F134" s="955" t="str">
        <f t="shared" si="4"/>
        <v xml:space="preserve">  </v>
      </c>
      <c r="G134" s="956" t="str">
        <f t="shared" si="5"/>
        <v xml:space="preserve">  </v>
      </c>
    </row>
    <row r="135" spans="1:7" s="2468" customFormat="1">
      <c r="A135" s="1087"/>
      <c r="B135" s="1085"/>
      <c r="C135" s="1096"/>
      <c r="D135" s="1097"/>
      <c r="E135" s="1096"/>
      <c r="F135" s="1096"/>
      <c r="G135" s="2469"/>
    </row>
    <row r="136" spans="1:7">
      <c r="A136" s="1507" t="s">
        <v>4613</v>
      </c>
      <c r="B136" s="2512"/>
    </row>
    <row r="137" spans="1:7">
      <c r="A137" s="901" t="s">
        <v>1451</v>
      </c>
      <c r="B137" s="901"/>
      <c r="C137" s="901"/>
      <c r="D137" s="901"/>
      <c r="E137" s="901"/>
      <c r="F137" s="901"/>
      <c r="G137" s="901"/>
    </row>
  </sheetData>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7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view="pageBreakPreview" topLeftCell="I103" colorId="22" zoomScale="80" zoomScaleNormal="100" zoomScaleSheetLayoutView="80" workbookViewId="0">
      <selection activeCell="H79" sqref="H79"/>
    </sheetView>
  </sheetViews>
  <sheetFormatPr defaultColWidth="9.6640625" defaultRowHeight="15"/>
  <cols>
    <col min="1" max="1" width="4.6640625" customWidth="1"/>
    <col min="2" max="2" width="15.6640625" customWidth="1"/>
    <col min="3" max="3" width="17.6640625" customWidth="1"/>
    <col min="4" max="5" width="13.6640625" customWidth="1"/>
    <col min="6" max="6" width="15.33203125" customWidth="1"/>
    <col min="7"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4" t="s">
        <v>1759</v>
      </c>
      <c r="B1" s="61"/>
      <c r="C1" s="223"/>
      <c r="D1" s="61" t="s">
        <v>1306</v>
      </c>
      <c r="E1" s="223"/>
      <c r="F1" s="61" t="s">
        <v>1761</v>
      </c>
      <c r="G1" s="225" t="s">
        <v>1762</v>
      </c>
      <c r="H1" s="62"/>
      <c r="I1" s="24" t="s">
        <v>1759</v>
      </c>
      <c r="J1" s="225" t="s">
        <v>1306</v>
      </c>
      <c r="K1" s="223"/>
      <c r="L1" s="61" t="s">
        <v>1761</v>
      </c>
      <c r="M1" s="223"/>
      <c r="N1" s="61" t="s">
        <v>1762</v>
      </c>
      <c r="O1" s="62"/>
    </row>
    <row r="2" spans="1:15">
      <c r="A2" s="67" t="str">
        <f>'Data Sheet'!$C$25</f>
        <v xml:space="preserve">Niagara Mohawk Power Corporation </v>
      </c>
      <c r="B2" s="12"/>
      <c r="C2" s="76"/>
      <c r="D2" s="12" t="s">
        <v>5108</v>
      </c>
      <c r="E2" s="76"/>
      <c r="F2" s="12" t="s">
        <v>1763</v>
      </c>
      <c r="G2" s="93"/>
      <c r="H2" s="68"/>
      <c r="I2" s="67" t="str">
        <f>'Data Sheet'!$C$25</f>
        <v xml:space="preserve">Niagara Mohawk Power Corporation </v>
      </c>
      <c r="J2" s="12" t="s">
        <v>5108</v>
      </c>
      <c r="K2" s="76"/>
      <c r="L2" s="12" t="s">
        <v>1763</v>
      </c>
      <c r="M2" s="76"/>
      <c r="N2" s="12"/>
      <c r="O2" s="68"/>
    </row>
    <row r="3" spans="1:15" ht="15" customHeight="1">
      <c r="A3" s="67"/>
      <c r="B3" s="12"/>
      <c r="C3" s="76"/>
      <c r="D3" s="12" t="s">
        <v>1120</v>
      </c>
      <c r="E3" s="76"/>
      <c r="F3" s="1265" t="str">
        <f>'Data Sheet'!$C$40</f>
        <v>May 9, 2016</v>
      </c>
      <c r="G3" s="899" t="str">
        <f>'Data Sheet'!$C$38</f>
        <v>December 31, 2015</v>
      </c>
      <c r="H3" s="128"/>
      <c r="I3" s="75"/>
      <c r="J3" s="12" t="s">
        <v>1120</v>
      </c>
      <c r="K3" s="76"/>
      <c r="L3" s="1265" t="str">
        <f>'Data Sheet'!$C$40</f>
        <v>May 9, 2016</v>
      </c>
      <c r="M3" s="919"/>
      <c r="N3" s="900" t="str">
        <f>'Data Sheet'!$C$38</f>
        <v>December 31, 2015</v>
      </c>
      <c r="O3" s="71"/>
    </row>
    <row r="4" spans="1:15" ht="15" customHeight="1">
      <c r="A4" s="226" t="s">
        <v>1452</v>
      </c>
      <c r="B4" s="227"/>
      <c r="C4" s="227"/>
      <c r="D4" s="227"/>
      <c r="E4" s="227"/>
      <c r="F4" s="227"/>
      <c r="G4" s="227"/>
      <c r="H4" s="228"/>
      <c r="I4" s="226" t="s">
        <v>1453</v>
      </c>
      <c r="J4" s="227"/>
      <c r="K4" s="227"/>
      <c r="L4" s="227"/>
      <c r="M4" s="227"/>
      <c r="N4" s="227"/>
      <c r="O4" s="71"/>
    </row>
    <row r="5" spans="1:15">
      <c r="A5" s="67"/>
      <c r="B5" s="12"/>
      <c r="C5" s="12"/>
      <c r="D5" s="12"/>
      <c r="E5" s="12"/>
      <c r="F5" s="12"/>
      <c r="G5" s="12"/>
      <c r="H5" s="68"/>
      <c r="I5" s="82"/>
      <c r="J5" s="84"/>
      <c r="K5" s="84"/>
      <c r="L5" s="84"/>
      <c r="M5" s="84"/>
      <c r="N5" s="84"/>
      <c r="O5" s="68"/>
    </row>
    <row r="6" spans="1:15">
      <c r="A6" s="67" t="s">
        <v>2355</v>
      </c>
      <c r="B6" s="12" t="s">
        <v>1454</v>
      </c>
      <c r="C6" s="12"/>
      <c r="D6" s="12"/>
      <c r="E6" s="12"/>
      <c r="F6" s="12"/>
      <c r="G6" s="12"/>
      <c r="H6" s="68"/>
      <c r="I6" s="67" t="s">
        <v>1455</v>
      </c>
      <c r="J6" s="12"/>
      <c r="K6" s="12"/>
      <c r="L6" s="12"/>
      <c r="M6" s="12"/>
      <c r="N6" s="12"/>
      <c r="O6" s="68"/>
    </row>
    <row r="7" spans="1:15">
      <c r="A7" s="67"/>
      <c r="B7" s="12" t="s">
        <v>633</v>
      </c>
      <c r="C7" s="12"/>
      <c r="D7" s="12"/>
      <c r="E7" s="12"/>
      <c r="F7" s="12"/>
      <c r="G7" s="12"/>
      <c r="H7" s="68"/>
      <c r="I7" s="67" t="s">
        <v>1456</v>
      </c>
      <c r="J7" s="12"/>
      <c r="K7" s="12"/>
      <c r="L7" s="12"/>
      <c r="M7" s="12"/>
      <c r="N7" s="12"/>
      <c r="O7" s="68"/>
    </row>
    <row r="8" spans="1:15">
      <c r="A8" s="67"/>
      <c r="B8" s="12" t="s">
        <v>1457</v>
      </c>
      <c r="C8" s="12"/>
      <c r="D8" s="12"/>
      <c r="E8" s="12"/>
      <c r="F8" s="12"/>
      <c r="G8" s="12"/>
      <c r="H8" s="68"/>
      <c r="I8" s="67" t="s">
        <v>1458</v>
      </c>
      <c r="J8" s="12"/>
      <c r="K8" s="12"/>
      <c r="L8" s="12"/>
      <c r="M8" s="12"/>
      <c r="N8" s="12"/>
      <c r="O8" s="68"/>
    </row>
    <row r="9" spans="1:15">
      <c r="A9" s="67"/>
      <c r="B9" s="12" t="s">
        <v>1459</v>
      </c>
      <c r="C9" s="12"/>
      <c r="D9" s="12"/>
      <c r="E9" s="12"/>
      <c r="F9" s="12"/>
      <c r="G9" s="12"/>
      <c r="H9" s="68"/>
      <c r="I9" s="67" t="s">
        <v>1460</v>
      </c>
      <c r="J9" s="12"/>
      <c r="K9" s="12"/>
      <c r="L9" s="12"/>
      <c r="M9" s="12"/>
      <c r="N9" s="12"/>
      <c r="O9" s="68"/>
    </row>
    <row r="10" spans="1:15">
      <c r="A10" s="962"/>
      <c r="B10" s="900"/>
      <c r="C10" s="900"/>
      <c r="D10" s="900"/>
      <c r="E10" s="12"/>
      <c r="F10" s="12"/>
      <c r="G10" s="12"/>
      <c r="H10" s="68"/>
      <c r="I10" s="67" t="s">
        <v>1461</v>
      </c>
      <c r="J10" s="12"/>
      <c r="K10" s="12"/>
      <c r="L10" s="12"/>
      <c r="M10" s="12"/>
      <c r="N10" s="12"/>
      <c r="O10" s="68"/>
    </row>
    <row r="11" spans="1:15">
      <c r="A11" s="67" t="s">
        <v>2272</v>
      </c>
      <c r="B11" s="12" t="s">
        <v>2921</v>
      </c>
      <c r="C11" s="900"/>
      <c r="D11" s="900"/>
      <c r="E11" s="12"/>
      <c r="F11" s="12"/>
      <c r="G11" s="12"/>
      <c r="H11" s="68"/>
      <c r="I11" s="67" t="s">
        <v>2922</v>
      </c>
      <c r="J11" s="12"/>
      <c r="K11" s="12"/>
      <c r="L11" s="12"/>
      <c r="M11" s="12"/>
      <c r="N11" s="12"/>
      <c r="O11" s="68"/>
    </row>
    <row r="12" spans="1:15">
      <c r="A12" s="67"/>
      <c r="B12" s="12" t="s">
        <v>2923</v>
      </c>
      <c r="C12" s="900"/>
      <c r="D12" s="900"/>
      <c r="E12" s="12"/>
      <c r="F12" s="12"/>
      <c r="G12" s="12"/>
      <c r="H12" s="68"/>
      <c r="I12" s="67" t="s">
        <v>3356</v>
      </c>
      <c r="J12" s="12"/>
      <c r="K12" s="12"/>
      <c r="L12" s="12"/>
      <c r="M12" s="12"/>
      <c r="N12" s="12"/>
      <c r="O12" s="68"/>
    </row>
    <row r="13" spans="1:15">
      <c r="A13" s="67"/>
      <c r="B13" s="12"/>
      <c r="C13" s="900"/>
      <c r="D13" s="900"/>
      <c r="E13" s="12"/>
      <c r="F13" s="12"/>
      <c r="G13" s="12"/>
      <c r="H13" s="68"/>
      <c r="I13" s="67" t="s">
        <v>3357</v>
      </c>
      <c r="J13" s="12"/>
      <c r="K13" s="12"/>
      <c r="L13" s="12"/>
      <c r="M13" s="12"/>
      <c r="N13" s="12"/>
      <c r="O13" s="68"/>
    </row>
    <row r="14" spans="1:15">
      <c r="A14" s="67" t="s">
        <v>2273</v>
      </c>
      <c r="B14" s="12" t="s">
        <v>3358</v>
      </c>
      <c r="C14" s="12"/>
      <c r="D14" s="12"/>
      <c r="E14" s="12"/>
      <c r="F14" s="12"/>
      <c r="G14" s="12"/>
      <c r="H14" s="68"/>
      <c r="I14" s="67" t="s">
        <v>3359</v>
      </c>
      <c r="J14" s="12"/>
      <c r="K14" s="12"/>
      <c r="L14" s="12"/>
      <c r="M14" s="12"/>
      <c r="N14" s="12"/>
      <c r="O14" s="68"/>
    </row>
    <row r="15" spans="1:15">
      <c r="A15" s="67"/>
      <c r="B15" s="12" t="s">
        <v>3360</v>
      </c>
      <c r="C15" s="12"/>
      <c r="D15" s="12"/>
      <c r="E15" s="12"/>
      <c r="F15" s="12"/>
      <c r="G15" s="12"/>
      <c r="H15" s="68"/>
      <c r="I15" s="67" t="s">
        <v>3361</v>
      </c>
      <c r="J15" s="12"/>
      <c r="K15" s="12"/>
      <c r="L15" s="12"/>
      <c r="M15" s="12"/>
      <c r="N15" s="12"/>
      <c r="O15" s="68"/>
    </row>
    <row r="16" spans="1:15">
      <c r="A16" s="67"/>
      <c r="B16" s="12" t="s">
        <v>3362</v>
      </c>
      <c r="C16" s="12"/>
      <c r="D16" s="12"/>
      <c r="E16" s="12"/>
      <c r="F16" s="12"/>
      <c r="G16" s="12"/>
      <c r="H16" s="68"/>
      <c r="I16" s="67" t="s">
        <v>3363</v>
      </c>
      <c r="J16" s="12"/>
      <c r="K16" s="12"/>
      <c r="L16" s="12"/>
      <c r="M16" s="12"/>
      <c r="N16" s="12"/>
      <c r="O16" s="68"/>
    </row>
    <row r="17" spans="1:15">
      <c r="A17" s="67"/>
      <c r="B17" s="12" t="s">
        <v>3364</v>
      </c>
      <c r="C17" s="12"/>
      <c r="D17" s="12"/>
      <c r="E17" s="12"/>
      <c r="F17" s="12"/>
      <c r="G17" s="12"/>
      <c r="H17" s="68"/>
      <c r="I17" s="67" t="s">
        <v>3365</v>
      </c>
      <c r="J17" s="12"/>
      <c r="K17" s="12"/>
      <c r="L17" s="12"/>
      <c r="M17" s="12"/>
      <c r="N17" s="12"/>
      <c r="O17" s="68"/>
    </row>
    <row r="18" spans="1:15">
      <c r="A18" s="67"/>
      <c r="B18" s="12" t="s">
        <v>3366</v>
      </c>
      <c r="C18" s="12"/>
      <c r="D18" s="12"/>
      <c r="E18" s="12"/>
      <c r="F18" s="12"/>
      <c r="G18" s="12"/>
      <c r="H18" s="68"/>
      <c r="I18" s="67" t="s">
        <v>3367</v>
      </c>
      <c r="J18" s="12"/>
      <c r="K18" s="12"/>
      <c r="L18" s="12"/>
      <c r="M18" s="12"/>
      <c r="N18" s="12"/>
      <c r="O18" s="68"/>
    </row>
    <row r="19" spans="1:15">
      <c r="A19" s="67"/>
      <c r="B19" s="12" t="s">
        <v>3368</v>
      </c>
      <c r="C19" s="12"/>
      <c r="D19" s="12"/>
      <c r="E19" s="12"/>
      <c r="F19" s="12"/>
      <c r="G19" s="12"/>
      <c r="H19" s="68"/>
      <c r="I19" s="67" t="s">
        <v>3369</v>
      </c>
      <c r="J19" s="12"/>
      <c r="K19" s="12"/>
      <c r="L19" s="12"/>
      <c r="M19" s="12"/>
      <c r="N19" s="12"/>
      <c r="O19" s="68"/>
    </row>
    <row r="20" spans="1:15">
      <c r="A20" s="67"/>
      <c r="B20" s="12" t="s">
        <v>3370</v>
      </c>
      <c r="C20" s="12"/>
      <c r="D20" s="12"/>
      <c r="E20" s="12"/>
      <c r="F20" s="12"/>
      <c r="G20" s="12"/>
      <c r="H20" s="68"/>
      <c r="I20" s="67" t="s">
        <v>3371</v>
      </c>
      <c r="J20" s="12"/>
      <c r="K20" s="12"/>
      <c r="L20" s="12"/>
      <c r="M20" s="12"/>
      <c r="N20" s="12"/>
      <c r="O20" s="68"/>
    </row>
    <row r="21" spans="1:15">
      <c r="A21" s="67"/>
      <c r="B21" s="12" t="s">
        <v>3372</v>
      </c>
      <c r="C21" s="12"/>
      <c r="D21" s="12"/>
      <c r="E21" s="12"/>
      <c r="F21" s="12"/>
      <c r="G21" s="12"/>
      <c r="H21" s="68"/>
      <c r="I21" s="67" t="s">
        <v>3373</v>
      </c>
      <c r="J21" s="12"/>
      <c r="K21" s="12"/>
      <c r="L21" s="12"/>
      <c r="M21" s="12"/>
      <c r="N21" s="12"/>
      <c r="O21" s="68"/>
    </row>
    <row r="22" spans="1:15">
      <c r="A22" s="67"/>
      <c r="B22" s="12" t="s">
        <v>3374</v>
      </c>
      <c r="C22" s="12"/>
      <c r="D22" s="12"/>
      <c r="E22" s="12"/>
      <c r="F22" s="12"/>
      <c r="G22" s="12"/>
      <c r="H22" s="68"/>
      <c r="I22" s="67" t="s">
        <v>3375</v>
      </c>
      <c r="J22" s="12"/>
      <c r="K22" s="12"/>
      <c r="L22" s="12"/>
      <c r="M22" s="12"/>
      <c r="N22" s="12"/>
      <c r="O22" s="68"/>
    </row>
    <row r="23" spans="1:15">
      <c r="A23" s="67"/>
      <c r="B23" s="12" t="s">
        <v>2600</v>
      </c>
      <c r="C23" s="12"/>
      <c r="D23" s="12"/>
      <c r="E23" s="12"/>
      <c r="F23" s="12"/>
      <c r="G23" s="12"/>
      <c r="H23" s="68"/>
      <c r="I23" s="67" t="s">
        <v>2601</v>
      </c>
      <c r="J23" s="12"/>
      <c r="K23" s="12"/>
      <c r="L23" s="12"/>
      <c r="M23" s="12"/>
      <c r="N23" s="12"/>
      <c r="O23" s="68"/>
    </row>
    <row r="24" spans="1:15">
      <c r="A24" s="67"/>
      <c r="B24" s="12" t="s">
        <v>2602</v>
      </c>
      <c r="C24" s="12"/>
      <c r="D24" s="12"/>
      <c r="E24" s="12"/>
      <c r="F24" s="12"/>
      <c r="G24" s="12"/>
      <c r="H24" s="68"/>
      <c r="I24" s="67" t="s">
        <v>2603</v>
      </c>
      <c r="J24" s="12"/>
      <c r="K24" s="12"/>
      <c r="L24" s="12"/>
      <c r="M24" s="12"/>
      <c r="N24" s="12"/>
      <c r="O24" s="68"/>
    </row>
    <row r="25" spans="1:15">
      <c r="A25" s="67"/>
      <c r="B25" s="12" t="s">
        <v>2604</v>
      </c>
      <c r="C25" s="12"/>
      <c r="D25" s="12"/>
      <c r="E25" s="12"/>
      <c r="F25" s="12"/>
      <c r="G25" s="12"/>
      <c r="H25" s="68"/>
      <c r="I25" s="67" t="s">
        <v>2605</v>
      </c>
      <c r="J25" s="12"/>
      <c r="K25" s="12"/>
      <c r="L25" s="12"/>
      <c r="M25" s="12"/>
      <c r="N25" s="12"/>
      <c r="O25" s="68"/>
    </row>
    <row r="26" spans="1:15">
      <c r="A26" s="67"/>
      <c r="B26" s="12" t="s">
        <v>2606</v>
      </c>
      <c r="C26" s="12"/>
      <c r="D26" s="12"/>
      <c r="E26" s="12"/>
      <c r="F26" s="12"/>
      <c r="G26" s="12"/>
      <c r="H26" s="68"/>
      <c r="I26" s="67" t="s">
        <v>2607</v>
      </c>
      <c r="J26" s="12"/>
      <c r="K26" s="12"/>
      <c r="L26" s="12"/>
      <c r="M26" s="12"/>
      <c r="N26" s="12"/>
      <c r="O26" s="68"/>
    </row>
    <row r="27" spans="1:15">
      <c r="A27" s="67"/>
      <c r="B27" s="12" t="s">
        <v>2608</v>
      </c>
      <c r="C27" s="12"/>
      <c r="D27" s="12"/>
      <c r="E27" s="12"/>
      <c r="F27" s="12"/>
      <c r="G27" s="12"/>
      <c r="H27" s="68"/>
      <c r="I27" s="67" t="s">
        <v>2609</v>
      </c>
      <c r="J27" s="12"/>
      <c r="K27" s="12"/>
      <c r="L27" s="12"/>
      <c r="M27" s="12"/>
      <c r="N27" s="12"/>
      <c r="O27" s="68"/>
    </row>
    <row r="28" spans="1:15">
      <c r="A28" s="67"/>
      <c r="B28" s="12" t="s">
        <v>3310</v>
      </c>
      <c r="C28" s="12"/>
      <c r="D28" s="12"/>
      <c r="E28" s="12"/>
      <c r="F28" s="12"/>
      <c r="G28" s="12"/>
      <c r="H28" s="68"/>
      <c r="I28" s="67" t="s">
        <v>3311</v>
      </c>
      <c r="J28" s="12"/>
      <c r="K28" s="12"/>
      <c r="L28" s="12"/>
      <c r="M28" s="12"/>
      <c r="N28" s="12"/>
      <c r="O28" s="68"/>
    </row>
    <row r="29" spans="1:15">
      <c r="A29" s="67"/>
      <c r="B29" s="12" t="s">
        <v>3312</v>
      </c>
      <c r="C29" s="12"/>
      <c r="D29" s="12"/>
      <c r="E29" s="12"/>
      <c r="F29" s="12"/>
      <c r="G29" s="12"/>
      <c r="H29" s="68"/>
      <c r="I29" s="67" t="s">
        <v>3313</v>
      </c>
      <c r="J29" s="12"/>
      <c r="K29" s="12"/>
      <c r="L29" s="12"/>
      <c r="M29" s="12"/>
      <c r="N29" s="12"/>
      <c r="O29" s="68"/>
    </row>
    <row r="30" spans="1:15">
      <c r="A30" s="67"/>
      <c r="B30" s="12" t="s">
        <v>3508</v>
      </c>
      <c r="C30" s="12"/>
      <c r="D30" s="12"/>
      <c r="E30" s="12"/>
      <c r="F30" s="12"/>
      <c r="G30" s="12"/>
      <c r="H30" s="68"/>
      <c r="I30" s="67" t="s">
        <v>3509</v>
      </c>
      <c r="J30" s="12"/>
      <c r="K30" s="12"/>
      <c r="L30" s="12"/>
      <c r="M30" s="12"/>
      <c r="N30" s="12"/>
      <c r="O30" s="68"/>
    </row>
    <row r="31" spans="1:15">
      <c r="A31" s="67"/>
      <c r="B31" s="12" t="s">
        <v>3510</v>
      </c>
      <c r="C31" s="12"/>
      <c r="D31" s="12"/>
      <c r="E31" s="12"/>
      <c r="F31" s="12"/>
      <c r="G31" s="12"/>
      <c r="H31" s="68"/>
      <c r="I31" s="67" t="s">
        <v>3511</v>
      </c>
      <c r="J31" s="12"/>
      <c r="K31" s="12"/>
      <c r="L31" s="12"/>
      <c r="M31" s="12"/>
      <c r="N31" s="12"/>
      <c r="O31" s="68"/>
    </row>
    <row r="32" spans="1:15">
      <c r="A32" s="67"/>
      <c r="B32" s="12" t="s">
        <v>3512</v>
      </c>
      <c r="C32" s="12"/>
      <c r="D32" s="12"/>
      <c r="E32" s="12"/>
      <c r="F32" s="12"/>
      <c r="G32" s="12"/>
      <c r="H32" s="68"/>
      <c r="I32" s="67" t="s">
        <v>3513</v>
      </c>
      <c r="J32" s="12"/>
      <c r="K32" s="12"/>
      <c r="L32" s="12"/>
      <c r="M32" s="12"/>
      <c r="N32" s="12"/>
      <c r="O32" s="68"/>
    </row>
    <row r="33" spans="1:15">
      <c r="A33" s="67"/>
      <c r="B33" s="12" t="s">
        <v>3514</v>
      </c>
      <c r="C33" s="12"/>
      <c r="D33" s="12"/>
      <c r="E33" s="12"/>
      <c r="F33" s="12"/>
      <c r="G33" s="12"/>
      <c r="H33" s="68"/>
      <c r="I33" s="67"/>
      <c r="J33" s="12"/>
      <c r="K33" s="12"/>
      <c r="L33" s="12"/>
      <c r="M33" s="12"/>
      <c r="N33" s="12"/>
      <c r="O33" s="68"/>
    </row>
    <row r="34" spans="1:15">
      <c r="A34" s="962"/>
      <c r="B34" s="12" t="s">
        <v>3515</v>
      </c>
      <c r="C34" s="900"/>
      <c r="D34" s="12"/>
      <c r="E34" s="12"/>
      <c r="F34" s="12"/>
      <c r="G34" s="12"/>
      <c r="H34" s="68"/>
      <c r="I34" s="67"/>
      <c r="J34" s="12"/>
      <c r="K34" s="12"/>
      <c r="L34" s="12"/>
      <c r="M34" s="12"/>
      <c r="N34" s="12"/>
      <c r="O34" s="68"/>
    </row>
    <row r="35" spans="1:15">
      <c r="A35" s="962"/>
      <c r="B35" s="12"/>
      <c r="C35" s="900"/>
      <c r="D35" s="12"/>
      <c r="E35" s="12"/>
      <c r="F35" s="12"/>
      <c r="G35" s="12"/>
      <c r="H35" s="68"/>
      <c r="I35" s="67"/>
      <c r="J35" s="12"/>
      <c r="K35" s="12"/>
      <c r="L35" s="12"/>
      <c r="M35" s="12"/>
      <c r="N35" s="12"/>
      <c r="O35" s="68"/>
    </row>
    <row r="36" spans="1:15">
      <c r="A36" s="82"/>
      <c r="B36" s="85"/>
      <c r="C36" s="77"/>
      <c r="D36" s="77"/>
      <c r="E36" s="84"/>
      <c r="F36" s="85"/>
      <c r="G36" s="85" t="s">
        <v>3516</v>
      </c>
      <c r="H36" s="80"/>
      <c r="I36" s="362"/>
      <c r="J36" s="516" t="s">
        <v>3517</v>
      </c>
      <c r="K36" s="334"/>
      <c r="L36" s="334"/>
      <c r="M36" s="365"/>
      <c r="N36" s="77"/>
      <c r="O36" s="80"/>
    </row>
    <row r="37" spans="1:15">
      <c r="A37" s="67"/>
      <c r="B37" s="93" t="s">
        <v>3518</v>
      </c>
      <c r="C37" s="76"/>
      <c r="D37" s="76"/>
      <c r="E37" s="287" t="s">
        <v>3519</v>
      </c>
      <c r="F37" s="286" t="s">
        <v>3520</v>
      </c>
      <c r="G37" s="655" t="s">
        <v>3520</v>
      </c>
      <c r="H37" s="327" t="s">
        <v>3520</v>
      </c>
      <c r="I37" s="75"/>
      <c r="J37" s="77"/>
      <c r="K37" s="77"/>
      <c r="L37" s="84"/>
      <c r="M37" s="77"/>
      <c r="N37" s="76"/>
      <c r="O37" s="78"/>
    </row>
    <row r="38" spans="1:15">
      <c r="A38" s="234" t="s">
        <v>1688</v>
      </c>
      <c r="B38" s="93" t="s">
        <v>3521</v>
      </c>
      <c r="C38" s="76"/>
      <c r="D38" s="288" t="s">
        <v>3522</v>
      </c>
      <c r="E38" s="287" t="s">
        <v>3523</v>
      </c>
      <c r="F38" s="286" t="s">
        <v>3524</v>
      </c>
      <c r="G38" s="286" t="s">
        <v>3525</v>
      </c>
      <c r="H38" s="233" t="s">
        <v>3525</v>
      </c>
      <c r="I38" s="273" t="s">
        <v>3526</v>
      </c>
      <c r="J38" s="288" t="s">
        <v>3527</v>
      </c>
      <c r="K38" s="288" t="s">
        <v>3528</v>
      </c>
      <c r="L38" s="64" t="s">
        <v>3529</v>
      </c>
      <c r="M38" s="412"/>
      <c r="N38" s="288" t="s">
        <v>3530</v>
      </c>
      <c r="O38" s="233" t="s">
        <v>1688</v>
      </c>
    </row>
    <row r="39" spans="1:15">
      <c r="A39" s="234" t="s">
        <v>1691</v>
      </c>
      <c r="B39" s="93" t="s">
        <v>3531</v>
      </c>
      <c r="C39" s="76"/>
      <c r="D39" s="288" t="s">
        <v>3532</v>
      </c>
      <c r="E39" s="287" t="s">
        <v>3533</v>
      </c>
      <c r="F39" s="286" t="s">
        <v>3534</v>
      </c>
      <c r="G39" s="286" t="s">
        <v>3535</v>
      </c>
      <c r="H39" s="233" t="s">
        <v>3536</v>
      </c>
      <c r="I39" s="273" t="s">
        <v>3537</v>
      </c>
      <c r="J39" s="288" t="s">
        <v>3538</v>
      </c>
      <c r="K39" s="288" t="s">
        <v>3538</v>
      </c>
      <c r="L39" s="64" t="s">
        <v>3538</v>
      </c>
      <c r="M39" s="412"/>
      <c r="N39" s="288" t="s">
        <v>3539</v>
      </c>
      <c r="O39" s="233" t="s">
        <v>1691</v>
      </c>
    </row>
    <row r="40" spans="1:15">
      <c r="A40" s="69"/>
      <c r="B40" s="100"/>
      <c r="C40" s="113" t="s">
        <v>2952</v>
      </c>
      <c r="D40" s="414" t="s">
        <v>2953</v>
      </c>
      <c r="E40" s="652" t="s">
        <v>2954</v>
      </c>
      <c r="F40" s="324" t="s">
        <v>2955</v>
      </c>
      <c r="G40" s="324" t="s">
        <v>2303</v>
      </c>
      <c r="H40" s="236" t="s">
        <v>2304</v>
      </c>
      <c r="I40" s="274" t="s">
        <v>2305</v>
      </c>
      <c r="J40" s="414" t="s">
        <v>2306</v>
      </c>
      <c r="K40" s="414" t="s">
        <v>2307</v>
      </c>
      <c r="L40" s="70" t="s">
        <v>2308</v>
      </c>
      <c r="M40" s="311"/>
      <c r="N40" s="414" t="s">
        <v>2309</v>
      </c>
      <c r="O40" s="106"/>
    </row>
    <row r="41" spans="1:15">
      <c r="A41" s="69">
        <v>1</v>
      </c>
      <c r="B41" s="100" t="s">
        <v>5364</v>
      </c>
      <c r="C41" s="113"/>
      <c r="D41" s="113"/>
      <c r="E41" s="72"/>
      <c r="F41" s="100"/>
      <c r="G41" s="100"/>
      <c r="H41" s="106"/>
      <c r="I41" s="968"/>
      <c r="J41" s="319"/>
      <c r="K41" s="319"/>
      <c r="L41" s="465"/>
      <c r="M41" s="319"/>
      <c r="N41" s="319">
        <f>SUM(J41:L41)</f>
        <v>0</v>
      </c>
      <c r="O41" s="106">
        <v>1</v>
      </c>
    </row>
    <row r="42" spans="1:15">
      <c r="A42" s="69">
        <v>2</v>
      </c>
      <c r="B42" s="100" t="s">
        <v>5282</v>
      </c>
      <c r="C42" s="113"/>
      <c r="D42" s="113" t="s">
        <v>5373</v>
      </c>
      <c r="E42" s="72" t="s">
        <v>5374</v>
      </c>
      <c r="F42" s="100"/>
      <c r="G42" s="100"/>
      <c r="H42" s="106"/>
      <c r="I42" s="103">
        <v>109.723</v>
      </c>
      <c r="J42" s="467"/>
      <c r="K42" s="467">
        <v>14292.650000000001</v>
      </c>
      <c r="L42" s="468"/>
      <c r="M42" s="467"/>
      <c r="N42" s="467">
        <f t="shared" ref="N42:N51" si="0">SUM(J42:M42)</f>
        <v>14292.650000000001</v>
      </c>
      <c r="O42" s="106">
        <v>2</v>
      </c>
    </row>
    <row r="43" spans="1:15">
      <c r="A43" s="69">
        <v>3</v>
      </c>
      <c r="B43" s="100" t="s">
        <v>5365</v>
      </c>
      <c r="C43" s="113"/>
      <c r="D43" s="113" t="s">
        <v>5373</v>
      </c>
      <c r="E43" s="72" t="s">
        <v>5375</v>
      </c>
      <c r="F43" s="100"/>
      <c r="G43" s="100"/>
      <c r="H43" s="106"/>
      <c r="I43" s="103">
        <v>23.370999999999999</v>
      </c>
      <c r="J43" s="467"/>
      <c r="K43" s="467">
        <v>3972.5799999999995</v>
      </c>
      <c r="L43" s="468"/>
      <c r="M43" s="467"/>
      <c r="N43" s="467">
        <f t="shared" si="0"/>
        <v>3972.5799999999995</v>
      </c>
      <c r="O43" s="106">
        <v>3</v>
      </c>
    </row>
    <row r="44" spans="1:15">
      <c r="A44" s="69">
        <v>4</v>
      </c>
      <c r="B44" s="100" t="s">
        <v>5366</v>
      </c>
      <c r="C44" s="113"/>
      <c r="D44" s="113" t="s">
        <v>5373</v>
      </c>
      <c r="E44" s="72" t="s">
        <v>5376</v>
      </c>
      <c r="F44" s="100"/>
      <c r="G44" s="100"/>
      <c r="H44" s="106"/>
      <c r="I44" s="103">
        <v>5.4969999999999999</v>
      </c>
      <c r="J44" s="467"/>
      <c r="K44" s="467">
        <v>989.56999999999994</v>
      </c>
      <c r="L44" s="468"/>
      <c r="M44" s="467"/>
      <c r="N44" s="467">
        <f t="shared" si="0"/>
        <v>989.56999999999994</v>
      </c>
      <c r="O44" s="106">
        <v>4</v>
      </c>
    </row>
    <row r="45" spans="1:15">
      <c r="A45" s="69">
        <v>5</v>
      </c>
      <c r="B45" s="100" t="s">
        <v>5367</v>
      </c>
      <c r="C45" s="113"/>
      <c r="D45" s="113" t="s">
        <v>5373</v>
      </c>
      <c r="E45" s="72" t="s">
        <v>5377</v>
      </c>
      <c r="F45" s="100"/>
      <c r="G45" s="100"/>
      <c r="H45" s="106"/>
      <c r="I45" s="103">
        <v>310.25</v>
      </c>
      <c r="J45" s="467"/>
      <c r="K45" s="467">
        <v>36369.099999999991</v>
      </c>
      <c r="L45" s="468"/>
      <c r="M45" s="467"/>
      <c r="N45" s="467">
        <f t="shared" si="0"/>
        <v>36369.099999999991</v>
      </c>
      <c r="O45" s="106">
        <v>5</v>
      </c>
    </row>
    <row r="46" spans="1:15">
      <c r="A46" s="69">
        <v>6</v>
      </c>
      <c r="B46" s="100" t="s">
        <v>5368</v>
      </c>
      <c r="C46" s="113"/>
      <c r="D46" s="113" t="s">
        <v>5373</v>
      </c>
      <c r="E46" s="72" t="s">
        <v>5378</v>
      </c>
      <c r="F46" s="100"/>
      <c r="G46" s="100"/>
      <c r="H46" s="106"/>
      <c r="I46" s="103">
        <v>4879.1180000000004</v>
      </c>
      <c r="J46" s="467"/>
      <c r="K46" s="467">
        <v>495762.42999999976</v>
      </c>
      <c r="L46" s="468"/>
      <c r="M46" s="467"/>
      <c r="N46" s="467">
        <f t="shared" si="0"/>
        <v>495762.42999999976</v>
      </c>
      <c r="O46" s="106">
        <v>6</v>
      </c>
    </row>
    <row r="47" spans="1:15">
      <c r="A47" s="69">
        <v>7</v>
      </c>
      <c r="B47" s="100" t="s">
        <v>5369</v>
      </c>
      <c r="C47" s="113"/>
      <c r="D47" s="113" t="s">
        <v>5373</v>
      </c>
      <c r="E47" s="72" t="s">
        <v>5379</v>
      </c>
      <c r="F47" s="100"/>
      <c r="G47" s="100"/>
      <c r="H47" s="106"/>
      <c r="I47" s="103">
        <v>569.17899999999997</v>
      </c>
      <c r="J47" s="467"/>
      <c r="K47" s="467">
        <v>67589.640000000029</v>
      </c>
      <c r="L47" s="468"/>
      <c r="M47" s="467"/>
      <c r="N47" s="467">
        <f t="shared" si="0"/>
        <v>67589.640000000029</v>
      </c>
      <c r="O47" s="106">
        <v>7</v>
      </c>
    </row>
    <row r="48" spans="1:15">
      <c r="A48" s="69">
        <v>8</v>
      </c>
      <c r="B48" s="100"/>
      <c r="C48" s="113"/>
      <c r="D48" s="113"/>
      <c r="E48" s="72"/>
      <c r="F48" s="100"/>
      <c r="G48" s="100"/>
      <c r="H48" s="106"/>
      <c r="I48" s="103"/>
      <c r="J48" s="467"/>
      <c r="K48" s="467"/>
      <c r="L48" s="468"/>
      <c r="M48" s="467"/>
      <c r="N48" s="467">
        <f t="shared" si="0"/>
        <v>0</v>
      </c>
      <c r="O48" s="106">
        <v>8</v>
      </c>
    </row>
    <row r="49" spans="1:15">
      <c r="A49" s="69">
        <v>9</v>
      </c>
      <c r="B49" s="100" t="s">
        <v>5370</v>
      </c>
      <c r="C49" s="113"/>
      <c r="D49" s="113" t="s">
        <v>5292</v>
      </c>
      <c r="E49" s="72" t="s">
        <v>5380</v>
      </c>
      <c r="F49" s="100"/>
      <c r="G49" s="100"/>
      <c r="H49" s="106"/>
      <c r="I49" s="103">
        <v>421416.12099999998</v>
      </c>
      <c r="J49" s="467"/>
      <c r="K49" s="467">
        <v>13925114.619999997</v>
      </c>
      <c r="L49" s="468"/>
      <c r="M49" s="467"/>
      <c r="N49" s="467">
        <f t="shared" si="0"/>
        <v>13925114.619999997</v>
      </c>
      <c r="O49" s="106">
        <v>9</v>
      </c>
    </row>
    <row r="50" spans="1:15">
      <c r="A50" s="69">
        <v>10</v>
      </c>
      <c r="B50" s="100"/>
      <c r="C50" s="113"/>
      <c r="D50" s="113"/>
      <c r="E50" s="72"/>
      <c r="F50" s="100"/>
      <c r="G50" s="100"/>
      <c r="H50" s="106"/>
      <c r="I50" s="103"/>
      <c r="J50" s="467"/>
      <c r="K50" s="467"/>
      <c r="L50" s="468"/>
      <c r="M50" s="467"/>
      <c r="N50" s="467">
        <f t="shared" si="0"/>
        <v>0</v>
      </c>
      <c r="O50" s="106">
        <v>10</v>
      </c>
    </row>
    <row r="51" spans="1:15">
      <c r="A51" s="69">
        <v>11</v>
      </c>
      <c r="B51" s="100" t="s">
        <v>5371</v>
      </c>
      <c r="C51" s="113"/>
      <c r="D51" s="113"/>
      <c r="E51" s="72"/>
      <c r="F51" s="100"/>
      <c r="G51" s="100"/>
      <c r="H51" s="106"/>
      <c r="I51" s="103">
        <v>5897.1380000000008</v>
      </c>
      <c r="J51" s="467"/>
      <c r="K51" s="467">
        <v>618975.96999999974</v>
      </c>
      <c r="L51" s="468"/>
      <c r="M51" s="467"/>
      <c r="N51" s="467">
        <f t="shared" si="0"/>
        <v>618975.96999999974</v>
      </c>
      <c r="O51" s="106">
        <v>11</v>
      </c>
    </row>
    <row r="52" spans="1:15">
      <c r="A52" s="69">
        <v>12</v>
      </c>
      <c r="B52" s="100" t="s">
        <v>5372</v>
      </c>
      <c r="C52" s="113"/>
      <c r="D52" s="113"/>
      <c r="E52" s="72"/>
      <c r="F52" s="100"/>
      <c r="G52" s="100"/>
      <c r="H52" s="106"/>
      <c r="I52" s="103">
        <v>421416.12099999998</v>
      </c>
      <c r="J52" s="467"/>
      <c r="K52" s="467">
        <v>13925114.619999997</v>
      </c>
      <c r="L52" s="468"/>
      <c r="M52" s="467"/>
      <c r="N52" s="467">
        <f>SUM(J52:M52)</f>
        <v>13925114.619999997</v>
      </c>
      <c r="O52" s="106">
        <v>12</v>
      </c>
    </row>
    <row r="53" spans="1:15">
      <c r="A53" s="69">
        <v>13</v>
      </c>
      <c r="B53" s="100" t="s">
        <v>1152</v>
      </c>
      <c r="C53" s="113"/>
      <c r="D53" s="517"/>
      <c r="E53" s="518"/>
      <c r="F53" s="519"/>
      <c r="G53" s="519"/>
      <c r="H53" s="520"/>
      <c r="I53" s="103"/>
      <c r="J53" s="467"/>
      <c r="K53" s="467"/>
      <c r="L53" s="468"/>
      <c r="M53" s="467"/>
      <c r="N53" s="467">
        <f>SUM(J53:M53)</f>
        <v>0</v>
      </c>
      <c r="O53" s="106">
        <v>13</v>
      </c>
    </row>
    <row r="54" spans="1:15" ht="15.75" thickBot="1">
      <c r="A54" s="107">
        <v>14</v>
      </c>
      <c r="B54" s="521" t="s">
        <v>2288</v>
      </c>
      <c r="C54" s="522"/>
      <c r="D54" s="523"/>
      <c r="E54" s="524"/>
      <c r="F54" s="525"/>
      <c r="G54" s="525"/>
      <c r="H54" s="526"/>
      <c r="I54" s="527">
        <f>SUM(I51:I53)</f>
        <v>427313.25899999996</v>
      </c>
      <c r="J54" s="322">
        <f>SUM(J41:J53)</f>
        <v>0</v>
      </c>
      <c r="K54" s="322">
        <f>SUM(K51:K53)</f>
        <v>14544090.589999996</v>
      </c>
      <c r="L54" s="305"/>
      <c r="M54" s="433">
        <f>SUM(M41:M53)</f>
        <v>0</v>
      </c>
      <c r="N54" s="467">
        <f>SUM(J54:M54)</f>
        <v>14544090.589999996</v>
      </c>
      <c r="O54" s="370">
        <v>14</v>
      </c>
    </row>
    <row r="55" spans="1:15">
      <c r="A55" s="64"/>
      <c r="B55" s="64"/>
      <c r="C55" s="64"/>
      <c r="D55" s="64"/>
      <c r="E55" s="64"/>
      <c r="F55" s="64"/>
      <c r="G55" s="64"/>
      <c r="H55" s="64"/>
      <c r="I55" s="64"/>
      <c r="J55" s="64"/>
      <c r="K55" s="64"/>
      <c r="L55" s="64"/>
      <c r="M55" s="64"/>
      <c r="N55" s="64"/>
      <c r="O55" s="64"/>
    </row>
    <row r="56" spans="1:15">
      <c r="A56" s="394" t="s">
        <v>3540</v>
      </c>
      <c r="B56" s="64"/>
      <c r="C56" s="64"/>
      <c r="D56" s="64"/>
      <c r="E56" s="900"/>
      <c r="F56" s="64"/>
      <c r="G56" s="64"/>
      <c r="H56" s="64"/>
      <c r="I56" s="12" t="str">
        <f>A56</f>
        <v>FERC FORM NO.1 (REVISED. 12-90) NYPSC Modified-96</v>
      </c>
      <c r="J56" s="12"/>
      <c r="K56" s="900"/>
      <c r="L56" s="12"/>
      <c r="M56" s="12"/>
      <c r="N56" s="12"/>
      <c r="O56" s="272" t="s">
        <v>3541</v>
      </c>
    </row>
    <row r="57" spans="1:15">
      <c r="A57" s="64" t="s">
        <v>3542</v>
      </c>
      <c r="B57" s="64"/>
      <c r="C57" s="64"/>
      <c r="D57" s="64"/>
      <c r="E57" s="64"/>
      <c r="F57" s="64"/>
      <c r="G57" s="64"/>
      <c r="H57" s="64"/>
      <c r="I57" s="64" t="s">
        <v>3543</v>
      </c>
      <c r="J57" s="64"/>
      <c r="K57" s="64"/>
      <c r="L57" s="64"/>
      <c r="M57" s="64"/>
      <c r="N57" s="64"/>
      <c r="O57" s="64"/>
    </row>
    <row r="58" spans="1:15">
      <c r="A58" s="64"/>
      <c r="B58" s="64"/>
      <c r="C58" s="64"/>
      <c r="D58" s="64"/>
      <c r="E58" s="64"/>
      <c r="F58" s="64"/>
      <c r="G58" s="64"/>
      <c r="H58" s="64"/>
      <c r="I58" s="12"/>
      <c r="J58" s="12"/>
      <c r="K58" s="12"/>
      <c r="L58" s="12"/>
      <c r="M58" s="12"/>
      <c r="N58" s="12"/>
      <c r="O58" s="12"/>
    </row>
    <row r="59" spans="1:15">
      <c r="A59" s="64"/>
      <c r="B59" s="64"/>
      <c r="C59" s="64"/>
      <c r="D59" s="64"/>
      <c r="E59" s="64"/>
      <c r="F59" s="64"/>
      <c r="G59" s="64"/>
      <c r="H59" s="64"/>
      <c r="I59" s="12"/>
      <c r="J59" s="12"/>
      <c r="K59" s="12"/>
      <c r="L59" s="12"/>
      <c r="M59" s="12"/>
      <c r="N59" s="12"/>
      <c r="O59" s="12"/>
    </row>
    <row r="60" spans="1:15">
      <c r="A60" s="64"/>
      <c r="B60" s="64"/>
      <c r="C60" s="64"/>
      <c r="D60" s="64"/>
      <c r="E60" s="64"/>
      <c r="F60" s="64"/>
      <c r="G60" s="64"/>
      <c r="H60" s="64"/>
      <c r="I60" s="12"/>
      <c r="J60" s="12"/>
      <c r="K60" s="12"/>
      <c r="L60" s="12"/>
      <c r="M60" s="12"/>
      <c r="N60" s="12"/>
      <c r="O60" s="12"/>
    </row>
    <row r="61" spans="1:15" ht="15.75">
      <c r="A61" s="66" t="s">
        <v>416</v>
      </c>
      <c r="B61" s="901"/>
      <c r="C61" s="64"/>
      <c r="D61" s="64"/>
      <c r="E61" s="64"/>
      <c r="F61" s="64"/>
      <c r="G61" s="64"/>
      <c r="H61" s="64"/>
      <c r="I61" s="12"/>
      <c r="J61" s="12"/>
      <c r="K61" s="12"/>
      <c r="L61" s="12"/>
      <c r="M61" s="12"/>
      <c r="N61" s="12"/>
      <c r="O61" s="12"/>
    </row>
    <row r="62" spans="1:15" ht="15.75">
      <c r="A62" s="66"/>
      <c r="B62" s="901"/>
      <c r="C62" s="64"/>
      <c r="D62" s="64"/>
      <c r="E62" s="64"/>
      <c r="F62" s="64"/>
      <c r="G62" s="64"/>
      <c r="H62" s="64"/>
      <c r="I62" s="12"/>
      <c r="J62" s="12"/>
      <c r="K62" s="12"/>
      <c r="L62" s="12"/>
      <c r="M62" s="12"/>
      <c r="N62" s="12"/>
      <c r="O62" s="12"/>
    </row>
    <row r="63" spans="1:15" ht="16.5" thickBot="1">
      <c r="A63" s="969" t="str">
        <f>'Data Sheet'!$C$25</f>
        <v xml:space="preserve">Niagara Mohawk Power Corporation </v>
      </c>
      <c r="B63" s="64"/>
      <c r="C63" s="64"/>
      <c r="D63" s="64"/>
      <c r="E63" s="64"/>
      <c r="F63" s="958" t="str">
        <f>'Data Sheet'!$C$40</f>
        <v>May 9, 2016</v>
      </c>
      <c r="G63" s="900" t="str">
        <f>'Data Sheet'!$C$38</f>
        <v>December 31, 2015</v>
      </c>
      <c r="H63" s="64"/>
      <c r="I63" s="969" t="str">
        <f>'Data Sheet'!$C$25</f>
        <v xml:space="preserve">Niagara Mohawk Power Corporation </v>
      </c>
      <c r="J63" s="12"/>
      <c r="K63" s="12"/>
      <c r="L63" s="958" t="str">
        <f>'Data Sheet'!$C$40</f>
        <v>May 9, 2016</v>
      </c>
      <c r="M63" s="12"/>
      <c r="N63" s="900" t="str">
        <f>'Data Sheet'!$C$38</f>
        <v>December 31, 2015</v>
      </c>
      <c r="O63" s="12"/>
    </row>
    <row r="64" spans="1:15">
      <c r="A64" s="24"/>
      <c r="B64" s="61"/>
      <c r="C64" s="61"/>
      <c r="D64" s="61"/>
      <c r="E64" s="61"/>
      <c r="F64" s="61"/>
      <c r="G64" s="61"/>
      <c r="H64" s="62"/>
      <c r="I64" s="24"/>
      <c r="J64" s="61"/>
      <c r="K64" s="61"/>
      <c r="L64" s="61"/>
      <c r="M64" s="61"/>
      <c r="N64" s="61"/>
      <c r="O64" s="62"/>
    </row>
    <row r="65" spans="1:15">
      <c r="A65" s="144" t="s">
        <v>1452</v>
      </c>
      <c r="B65" s="70"/>
      <c r="C65" s="70"/>
      <c r="D65" s="70"/>
      <c r="E65" s="70"/>
      <c r="F65" s="70"/>
      <c r="G65" s="70"/>
      <c r="H65" s="450"/>
      <c r="I65" s="333" t="s">
        <v>1453</v>
      </c>
      <c r="J65" s="334"/>
      <c r="K65" s="334"/>
      <c r="L65" s="334"/>
      <c r="M65" s="334"/>
      <c r="N65" s="334"/>
      <c r="O65" s="68"/>
    </row>
    <row r="66" spans="1:15">
      <c r="A66" s="82"/>
      <c r="B66" s="85"/>
      <c r="C66" s="77"/>
      <c r="D66" s="77"/>
      <c r="E66" s="84"/>
      <c r="F66" s="85"/>
      <c r="G66" s="85" t="s">
        <v>3516</v>
      </c>
      <c r="H66" s="80"/>
      <c r="I66" s="362"/>
      <c r="J66" s="84"/>
      <c r="K66" s="84" t="s">
        <v>3544</v>
      </c>
      <c r="L66" s="84"/>
      <c r="M66" s="77"/>
      <c r="N66" s="77"/>
      <c r="O66" s="80"/>
    </row>
    <row r="67" spans="1:15">
      <c r="A67" s="67"/>
      <c r="B67" s="93" t="s">
        <v>3518</v>
      </c>
      <c r="C67" s="76"/>
      <c r="D67" s="76"/>
      <c r="E67" s="287" t="s">
        <v>3519</v>
      </c>
      <c r="F67" s="286" t="s">
        <v>3520</v>
      </c>
      <c r="G67" s="655" t="s">
        <v>3520</v>
      </c>
      <c r="H67" s="327" t="s">
        <v>3520</v>
      </c>
      <c r="I67" s="75"/>
      <c r="J67" s="77"/>
      <c r="K67" s="77"/>
      <c r="L67" s="84"/>
      <c r="M67" s="77"/>
      <c r="N67" s="76"/>
      <c r="O67" s="78"/>
    </row>
    <row r="68" spans="1:15">
      <c r="A68" s="234" t="s">
        <v>1688</v>
      </c>
      <c r="B68" s="93" t="s">
        <v>3521</v>
      </c>
      <c r="C68" s="76"/>
      <c r="D68" s="288" t="s">
        <v>3522</v>
      </c>
      <c r="E68" s="287" t="s">
        <v>3523</v>
      </c>
      <c r="F68" s="286" t="s">
        <v>3524</v>
      </c>
      <c r="G68" s="286" t="s">
        <v>3525</v>
      </c>
      <c r="H68" s="233" t="s">
        <v>3525</v>
      </c>
      <c r="I68" s="273" t="s">
        <v>3526</v>
      </c>
      <c r="J68" s="288" t="s">
        <v>3527</v>
      </c>
      <c r="K68" s="288" t="s">
        <v>3528</v>
      </c>
      <c r="L68" s="64" t="s">
        <v>3529</v>
      </c>
      <c r="M68" s="412"/>
      <c r="N68" s="288" t="s">
        <v>3530</v>
      </c>
      <c r="O68" s="233" t="s">
        <v>1688</v>
      </c>
    </row>
    <row r="69" spans="1:15">
      <c r="A69" s="234" t="s">
        <v>1691</v>
      </c>
      <c r="B69" s="93" t="s">
        <v>3531</v>
      </c>
      <c r="C69" s="76"/>
      <c r="D69" s="288" t="s">
        <v>3532</v>
      </c>
      <c r="E69" s="287" t="s">
        <v>3533</v>
      </c>
      <c r="F69" s="286" t="s">
        <v>3534</v>
      </c>
      <c r="G69" s="286" t="s">
        <v>3535</v>
      </c>
      <c r="H69" s="233" t="s">
        <v>3536</v>
      </c>
      <c r="I69" s="273" t="s">
        <v>3537</v>
      </c>
      <c r="J69" s="288" t="s">
        <v>3538</v>
      </c>
      <c r="K69" s="288" t="s">
        <v>3538</v>
      </c>
      <c r="L69" s="64" t="s">
        <v>3538</v>
      </c>
      <c r="M69" s="412"/>
      <c r="N69" s="288" t="s">
        <v>3539</v>
      </c>
      <c r="O69" s="233" t="s">
        <v>1691</v>
      </c>
    </row>
    <row r="70" spans="1:15">
      <c r="A70" s="69"/>
      <c r="B70" s="100"/>
      <c r="C70" s="113" t="s">
        <v>2952</v>
      </c>
      <c r="D70" s="414" t="s">
        <v>2953</v>
      </c>
      <c r="E70" s="652" t="s">
        <v>2954</v>
      </c>
      <c r="F70" s="324" t="s">
        <v>2955</v>
      </c>
      <c r="G70" s="324" t="s">
        <v>2303</v>
      </c>
      <c r="H70" s="236" t="s">
        <v>2304</v>
      </c>
      <c r="I70" s="274" t="s">
        <v>2305</v>
      </c>
      <c r="J70" s="414" t="s">
        <v>2306</v>
      </c>
      <c r="K70" s="414" t="s">
        <v>2307</v>
      </c>
      <c r="L70" s="70" t="s">
        <v>2308</v>
      </c>
      <c r="M70" s="311"/>
      <c r="N70" s="414" t="s">
        <v>2309</v>
      </c>
      <c r="O70" s="106"/>
    </row>
    <row r="71" spans="1:15">
      <c r="A71" s="69">
        <v>1</v>
      </c>
      <c r="B71" s="100"/>
      <c r="C71" s="113"/>
      <c r="D71" s="113"/>
      <c r="E71" s="72"/>
      <c r="F71" s="100"/>
      <c r="G71" s="100"/>
      <c r="H71" s="106"/>
      <c r="I71" s="103"/>
      <c r="J71" s="319"/>
      <c r="K71" s="319"/>
      <c r="L71" s="465"/>
      <c r="M71" s="319"/>
      <c r="N71" s="319">
        <f>SUM(J71:L71)</f>
        <v>0</v>
      </c>
      <c r="O71" s="106">
        <v>1</v>
      </c>
    </row>
    <row r="72" spans="1:15">
      <c r="A72" s="69">
        <v>2</v>
      </c>
      <c r="B72" s="100"/>
      <c r="C72" s="113"/>
      <c r="D72" s="113"/>
      <c r="E72" s="72"/>
      <c r="F72" s="100"/>
      <c r="G72" s="100"/>
      <c r="H72" s="106"/>
      <c r="I72" s="103"/>
      <c r="J72" s="467"/>
      <c r="K72" s="467"/>
      <c r="L72" s="468"/>
      <c r="M72" s="467"/>
      <c r="N72" s="467">
        <f t="shared" ref="N72:N120" si="1">SUM(J72:M72)</f>
        <v>0</v>
      </c>
      <c r="O72" s="106">
        <v>2</v>
      </c>
    </row>
    <row r="73" spans="1:15">
      <c r="A73" s="69">
        <v>3</v>
      </c>
      <c r="B73" s="100"/>
      <c r="C73" s="113"/>
      <c r="D73" s="113"/>
      <c r="E73" s="72"/>
      <c r="F73" s="100"/>
      <c r="G73" s="100"/>
      <c r="H73" s="106"/>
      <c r="I73" s="103"/>
      <c r="J73" s="467"/>
      <c r="K73" s="467"/>
      <c r="L73" s="468"/>
      <c r="M73" s="467"/>
      <c r="N73" s="467">
        <f t="shared" si="1"/>
        <v>0</v>
      </c>
      <c r="O73" s="106">
        <v>3</v>
      </c>
    </row>
    <row r="74" spans="1:15">
      <c r="A74" s="69">
        <v>4</v>
      </c>
      <c r="B74" s="100"/>
      <c r="C74" s="113"/>
      <c r="D74" s="113"/>
      <c r="E74" s="72"/>
      <c r="F74" s="100"/>
      <c r="G74" s="100"/>
      <c r="H74" s="106"/>
      <c r="I74" s="103"/>
      <c r="J74" s="467"/>
      <c r="K74" s="467"/>
      <c r="L74" s="468"/>
      <c r="M74" s="467"/>
      <c r="N74" s="467">
        <f t="shared" si="1"/>
        <v>0</v>
      </c>
      <c r="O74" s="106">
        <v>4</v>
      </c>
    </row>
    <row r="75" spans="1:15">
      <c r="A75" s="69">
        <v>5</v>
      </c>
      <c r="B75" s="100"/>
      <c r="C75" s="113"/>
      <c r="D75" s="113"/>
      <c r="E75" s="72"/>
      <c r="F75" s="100"/>
      <c r="G75" s="100"/>
      <c r="H75" s="106"/>
      <c r="I75" s="103"/>
      <c r="J75" s="467"/>
      <c r="K75" s="467"/>
      <c r="L75" s="468"/>
      <c r="M75" s="467"/>
      <c r="N75" s="467">
        <f t="shared" si="1"/>
        <v>0</v>
      </c>
      <c r="O75" s="106">
        <v>5</v>
      </c>
    </row>
    <row r="76" spans="1:15">
      <c r="A76" s="69">
        <v>6</v>
      </c>
      <c r="B76" s="100"/>
      <c r="C76" s="113"/>
      <c r="D76" s="113"/>
      <c r="E76" s="72"/>
      <c r="F76" s="100"/>
      <c r="G76" s="100"/>
      <c r="H76" s="106"/>
      <c r="I76" s="103"/>
      <c r="J76" s="467"/>
      <c r="K76" s="467"/>
      <c r="L76" s="468"/>
      <c r="M76" s="467"/>
      <c r="N76" s="467">
        <f t="shared" si="1"/>
        <v>0</v>
      </c>
      <c r="O76" s="106">
        <v>6</v>
      </c>
    </row>
    <row r="77" spans="1:15">
      <c r="A77" s="69">
        <v>7</v>
      </c>
      <c r="B77" s="100"/>
      <c r="C77" s="113"/>
      <c r="D77" s="113"/>
      <c r="E77" s="72"/>
      <c r="F77" s="100"/>
      <c r="G77" s="100"/>
      <c r="H77" s="106"/>
      <c r="I77" s="103"/>
      <c r="J77" s="467"/>
      <c r="K77" s="467"/>
      <c r="L77" s="468"/>
      <c r="M77" s="467"/>
      <c r="N77" s="467">
        <f t="shared" si="1"/>
        <v>0</v>
      </c>
      <c r="O77" s="106">
        <v>7</v>
      </c>
    </row>
    <row r="78" spans="1:15">
      <c r="A78" s="69">
        <v>8</v>
      </c>
      <c r="B78" s="100"/>
      <c r="C78" s="113"/>
      <c r="D78" s="113"/>
      <c r="E78" s="72"/>
      <c r="F78" s="100"/>
      <c r="G78" s="100"/>
      <c r="H78" s="106"/>
      <c r="I78" s="103"/>
      <c r="J78" s="467"/>
      <c r="K78" s="467"/>
      <c r="L78" s="468"/>
      <c r="M78" s="467"/>
      <c r="N78" s="467">
        <f t="shared" si="1"/>
        <v>0</v>
      </c>
      <c r="O78" s="106">
        <v>8</v>
      </c>
    </row>
    <row r="79" spans="1:15">
      <c r="A79" s="69">
        <v>9</v>
      </c>
      <c r="B79" s="100"/>
      <c r="C79" s="113"/>
      <c r="D79" s="113"/>
      <c r="E79" s="72"/>
      <c r="F79" s="100"/>
      <c r="G79" s="100"/>
      <c r="H79" s="106"/>
      <c r="I79" s="103"/>
      <c r="J79" s="467"/>
      <c r="K79" s="467"/>
      <c r="L79" s="468"/>
      <c r="M79" s="467"/>
      <c r="N79" s="467">
        <f t="shared" si="1"/>
        <v>0</v>
      </c>
      <c r="O79" s="106">
        <v>9</v>
      </c>
    </row>
    <row r="80" spans="1:15">
      <c r="A80" s="69">
        <v>10</v>
      </c>
      <c r="B80" s="100"/>
      <c r="C80" s="113"/>
      <c r="D80" s="113"/>
      <c r="E80" s="72"/>
      <c r="F80" s="100"/>
      <c r="G80" s="100"/>
      <c r="H80" s="106"/>
      <c r="I80" s="103"/>
      <c r="J80" s="467"/>
      <c r="K80" s="467"/>
      <c r="L80" s="468"/>
      <c r="M80" s="467"/>
      <c r="N80" s="467">
        <f t="shared" si="1"/>
        <v>0</v>
      </c>
      <c r="O80" s="106">
        <v>10</v>
      </c>
    </row>
    <row r="81" spans="1:15">
      <c r="A81" s="69">
        <v>11</v>
      </c>
      <c r="B81" s="100"/>
      <c r="C81" s="113"/>
      <c r="D81" s="113"/>
      <c r="E81" s="72"/>
      <c r="F81" s="100"/>
      <c r="G81" s="100"/>
      <c r="H81" s="106"/>
      <c r="I81" s="103"/>
      <c r="J81" s="467"/>
      <c r="K81" s="467"/>
      <c r="L81" s="468"/>
      <c r="M81" s="467"/>
      <c r="N81" s="467">
        <f t="shared" si="1"/>
        <v>0</v>
      </c>
      <c r="O81" s="106">
        <v>11</v>
      </c>
    </row>
    <row r="82" spans="1:15">
      <c r="A82" s="69">
        <v>12</v>
      </c>
      <c r="B82" s="100"/>
      <c r="C82" s="113"/>
      <c r="D82" s="113"/>
      <c r="E82" s="72"/>
      <c r="F82" s="100"/>
      <c r="G82" s="100"/>
      <c r="H82" s="106"/>
      <c r="I82" s="103"/>
      <c r="J82" s="467"/>
      <c r="K82" s="467"/>
      <c r="L82" s="468"/>
      <c r="M82" s="467"/>
      <c r="N82" s="467">
        <f t="shared" si="1"/>
        <v>0</v>
      </c>
      <c r="O82" s="106">
        <v>12</v>
      </c>
    </row>
    <row r="83" spans="1:15">
      <c r="A83" s="69">
        <v>13</v>
      </c>
      <c r="B83" s="100"/>
      <c r="C83" s="113"/>
      <c r="D83" s="113"/>
      <c r="E83" s="72"/>
      <c r="F83" s="100"/>
      <c r="G83" s="100"/>
      <c r="H83" s="106"/>
      <c r="I83" s="103"/>
      <c r="J83" s="467"/>
      <c r="K83" s="467"/>
      <c r="L83" s="468"/>
      <c r="M83" s="467"/>
      <c r="N83" s="467">
        <f t="shared" si="1"/>
        <v>0</v>
      </c>
      <c r="O83" s="106">
        <v>13</v>
      </c>
    </row>
    <row r="84" spans="1:15">
      <c r="A84" s="69">
        <v>14</v>
      </c>
      <c r="B84" s="100"/>
      <c r="C84" s="113"/>
      <c r="D84" s="113"/>
      <c r="E84" s="72"/>
      <c r="F84" s="100"/>
      <c r="G84" s="100"/>
      <c r="H84" s="106"/>
      <c r="I84" s="103"/>
      <c r="J84" s="467"/>
      <c r="K84" s="467"/>
      <c r="L84" s="468"/>
      <c r="M84" s="467"/>
      <c r="N84" s="467">
        <f t="shared" si="1"/>
        <v>0</v>
      </c>
      <c r="O84" s="106">
        <v>14</v>
      </c>
    </row>
    <row r="85" spans="1:15">
      <c r="A85" s="69">
        <v>15</v>
      </c>
      <c r="B85" s="100"/>
      <c r="C85" s="113"/>
      <c r="D85" s="113"/>
      <c r="E85" s="72"/>
      <c r="F85" s="100"/>
      <c r="G85" s="100"/>
      <c r="H85" s="106"/>
      <c r="I85" s="103"/>
      <c r="J85" s="467"/>
      <c r="K85" s="467"/>
      <c r="L85" s="468"/>
      <c r="M85" s="467"/>
      <c r="N85" s="467">
        <f t="shared" si="1"/>
        <v>0</v>
      </c>
      <c r="O85" s="106">
        <v>15</v>
      </c>
    </row>
    <row r="86" spans="1:15">
      <c r="A86" s="69">
        <v>16</v>
      </c>
      <c r="B86" s="100"/>
      <c r="C86" s="113"/>
      <c r="D86" s="113"/>
      <c r="E86" s="72"/>
      <c r="F86" s="100"/>
      <c r="G86" s="100"/>
      <c r="H86" s="106"/>
      <c r="I86" s="103"/>
      <c r="J86" s="467"/>
      <c r="K86" s="467"/>
      <c r="L86" s="468"/>
      <c r="M86" s="467"/>
      <c r="N86" s="467">
        <f t="shared" si="1"/>
        <v>0</v>
      </c>
      <c r="O86" s="106">
        <v>16</v>
      </c>
    </row>
    <row r="87" spans="1:15">
      <c r="A87" s="69">
        <v>17</v>
      </c>
      <c r="B87" s="100"/>
      <c r="C87" s="113"/>
      <c r="D87" s="113"/>
      <c r="E87" s="72"/>
      <c r="F87" s="100"/>
      <c r="G87" s="100"/>
      <c r="H87" s="106"/>
      <c r="I87" s="103"/>
      <c r="J87" s="467"/>
      <c r="K87" s="467"/>
      <c r="L87" s="468"/>
      <c r="M87" s="467"/>
      <c r="N87" s="467">
        <f t="shared" si="1"/>
        <v>0</v>
      </c>
      <c r="O87" s="106">
        <v>17</v>
      </c>
    </row>
    <row r="88" spans="1:15">
      <c r="A88" s="69">
        <v>18</v>
      </c>
      <c r="B88" s="100"/>
      <c r="C88" s="113"/>
      <c r="D88" s="113"/>
      <c r="E88" s="72"/>
      <c r="F88" s="100"/>
      <c r="G88" s="100"/>
      <c r="H88" s="106"/>
      <c r="I88" s="103"/>
      <c r="J88" s="467"/>
      <c r="K88" s="467"/>
      <c r="L88" s="468"/>
      <c r="M88" s="467"/>
      <c r="N88" s="467">
        <f t="shared" si="1"/>
        <v>0</v>
      </c>
      <c r="O88" s="106">
        <v>18</v>
      </c>
    </row>
    <row r="89" spans="1:15">
      <c r="A89" s="69">
        <v>19</v>
      </c>
      <c r="B89" s="100"/>
      <c r="C89" s="113"/>
      <c r="D89" s="113"/>
      <c r="E89" s="72"/>
      <c r="F89" s="100"/>
      <c r="G89" s="100"/>
      <c r="H89" s="106"/>
      <c r="I89" s="103"/>
      <c r="J89" s="467"/>
      <c r="K89" s="467"/>
      <c r="L89" s="468"/>
      <c r="M89" s="467"/>
      <c r="N89" s="467">
        <f t="shared" si="1"/>
        <v>0</v>
      </c>
      <c r="O89" s="106">
        <v>19</v>
      </c>
    </row>
    <row r="90" spans="1:15">
      <c r="A90" s="69">
        <v>20</v>
      </c>
      <c r="B90" s="100"/>
      <c r="C90" s="113"/>
      <c r="D90" s="113"/>
      <c r="E90" s="72"/>
      <c r="F90" s="100"/>
      <c r="G90" s="100"/>
      <c r="H90" s="106"/>
      <c r="I90" s="103"/>
      <c r="J90" s="467"/>
      <c r="K90" s="467"/>
      <c r="L90" s="468"/>
      <c r="M90" s="467"/>
      <c r="N90" s="467">
        <f t="shared" si="1"/>
        <v>0</v>
      </c>
      <c r="O90" s="106">
        <v>20</v>
      </c>
    </row>
    <row r="91" spans="1:15">
      <c r="A91" s="69">
        <v>21</v>
      </c>
      <c r="B91" s="100"/>
      <c r="C91" s="113"/>
      <c r="D91" s="113"/>
      <c r="E91" s="72"/>
      <c r="F91" s="100"/>
      <c r="G91" s="100"/>
      <c r="H91" s="106"/>
      <c r="I91" s="103"/>
      <c r="J91" s="467"/>
      <c r="K91" s="467"/>
      <c r="L91" s="468"/>
      <c r="M91" s="467"/>
      <c r="N91" s="467">
        <f t="shared" si="1"/>
        <v>0</v>
      </c>
      <c r="O91" s="106">
        <v>21</v>
      </c>
    </row>
    <row r="92" spans="1:15">
      <c r="A92" s="69">
        <v>22</v>
      </c>
      <c r="B92" s="100"/>
      <c r="C92" s="113"/>
      <c r="D92" s="113"/>
      <c r="E92" s="72"/>
      <c r="F92" s="100"/>
      <c r="G92" s="100"/>
      <c r="H92" s="106"/>
      <c r="I92" s="103"/>
      <c r="J92" s="467"/>
      <c r="K92" s="467"/>
      <c r="L92" s="468"/>
      <c r="M92" s="467"/>
      <c r="N92" s="467">
        <f t="shared" si="1"/>
        <v>0</v>
      </c>
      <c r="O92" s="106">
        <v>22</v>
      </c>
    </row>
    <row r="93" spans="1:15">
      <c r="A93" s="69">
        <v>23</v>
      </c>
      <c r="B93" s="100"/>
      <c r="C93" s="113"/>
      <c r="D93" s="113"/>
      <c r="E93" s="72"/>
      <c r="F93" s="100"/>
      <c r="G93" s="100"/>
      <c r="H93" s="106"/>
      <c r="I93" s="103"/>
      <c r="J93" s="467"/>
      <c r="K93" s="467"/>
      <c r="L93" s="468"/>
      <c r="M93" s="467"/>
      <c r="N93" s="467">
        <f t="shared" si="1"/>
        <v>0</v>
      </c>
      <c r="O93" s="106">
        <v>23</v>
      </c>
    </row>
    <row r="94" spans="1:15">
      <c r="A94" s="69">
        <v>24</v>
      </c>
      <c r="B94" s="100"/>
      <c r="C94" s="113"/>
      <c r="D94" s="113"/>
      <c r="E94" s="72"/>
      <c r="F94" s="100"/>
      <c r="G94" s="100"/>
      <c r="H94" s="106"/>
      <c r="I94" s="103"/>
      <c r="J94" s="467"/>
      <c r="K94" s="467"/>
      <c r="L94" s="468"/>
      <c r="M94" s="467"/>
      <c r="N94" s="467">
        <f t="shared" si="1"/>
        <v>0</v>
      </c>
      <c r="O94" s="106">
        <v>24</v>
      </c>
    </row>
    <row r="95" spans="1:15">
      <c r="A95" s="69">
        <v>25</v>
      </c>
      <c r="B95" s="100"/>
      <c r="C95" s="113"/>
      <c r="D95" s="113"/>
      <c r="E95" s="72"/>
      <c r="F95" s="100"/>
      <c r="G95" s="100"/>
      <c r="H95" s="106"/>
      <c r="I95" s="103"/>
      <c r="J95" s="467"/>
      <c r="K95" s="467"/>
      <c r="L95" s="468"/>
      <c r="M95" s="467"/>
      <c r="N95" s="467">
        <f t="shared" si="1"/>
        <v>0</v>
      </c>
      <c r="O95" s="106">
        <v>25</v>
      </c>
    </row>
    <row r="96" spans="1:15">
      <c r="A96" s="69">
        <v>26</v>
      </c>
      <c r="B96" s="100"/>
      <c r="C96" s="113"/>
      <c r="D96" s="113"/>
      <c r="E96" s="72"/>
      <c r="F96" s="100"/>
      <c r="G96" s="100"/>
      <c r="H96" s="106"/>
      <c r="I96" s="103"/>
      <c r="J96" s="467"/>
      <c r="K96" s="467"/>
      <c r="L96" s="468"/>
      <c r="M96" s="467"/>
      <c r="N96" s="467">
        <f t="shared" si="1"/>
        <v>0</v>
      </c>
      <c r="O96" s="106">
        <v>26</v>
      </c>
    </row>
    <row r="97" spans="1:15">
      <c r="A97" s="69">
        <v>27</v>
      </c>
      <c r="B97" s="100"/>
      <c r="C97" s="113"/>
      <c r="D97" s="113"/>
      <c r="E97" s="72"/>
      <c r="F97" s="100"/>
      <c r="G97" s="100"/>
      <c r="H97" s="106"/>
      <c r="I97" s="103"/>
      <c r="J97" s="467"/>
      <c r="K97" s="467"/>
      <c r="L97" s="468"/>
      <c r="M97" s="467"/>
      <c r="N97" s="467">
        <f t="shared" si="1"/>
        <v>0</v>
      </c>
      <c r="O97" s="106">
        <v>27</v>
      </c>
    </row>
    <row r="98" spans="1:15">
      <c r="A98" s="69">
        <v>28</v>
      </c>
      <c r="B98" s="100"/>
      <c r="C98" s="113"/>
      <c r="D98" s="113"/>
      <c r="E98" s="72"/>
      <c r="F98" s="100"/>
      <c r="G98" s="100"/>
      <c r="H98" s="106"/>
      <c r="I98" s="103"/>
      <c r="J98" s="467"/>
      <c r="K98" s="467"/>
      <c r="L98" s="468"/>
      <c r="M98" s="467"/>
      <c r="N98" s="467">
        <f t="shared" si="1"/>
        <v>0</v>
      </c>
      <c r="O98" s="106">
        <v>28</v>
      </c>
    </row>
    <row r="99" spans="1:15">
      <c r="A99" s="69">
        <v>29</v>
      </c>
      <c r="B99" s="100"/>
      <c r="C99" s="113"/>
      <c r="D99" s="113"/>
      <c r="E99" s="72"/>
      <c r="F99" s="100"/>
      <c r="G99" s="100"/>
      <c r="H99" s="106"/>
      <c r="I99" s="103"/>
      <c r="J99" s="467"/>
      <c r="K99" s="467"/>
      <c r="L99" s="468"/>
      <c r="M99" s="467"/>
      <c r="N99" s="467">
        <f t="shared" si="1"/>
        <v>0</v>
      </c>
      <c r="O99" s="106">
        <v>29</v>
      </c>
    </row>
    <row r="100" spans="1:15">
      <c r="A100" s="69">
        <v>30</v>
      </c>
      <c r="B100" s="100"/>
      <c r="C100" s="113"/>
      <c r="D100" s="113"/>
      <c r="E100" s="72"/>
      <c r="F100" s="100"/>
      <c r="G100" s="100"/>
      <c r="H100" s="106"/>
      <c r="I100" s="103"/>
      <c r="J100" s="467"/>
      <c r="K100" s="467"/>
      <c r="L100" s="468"/>
      <c r="M100" s="467"/>
      <c r="N100" s="467">
        <f t="shared" si="1"/>
        <v>0</v>
      </c>
      <c r="O100" s="106">
        <v>30</v>
      </c>
    </row>
    <row r="101" spans="1:15">
      <c r="A101" s="69">
        <v>31</v>
      </c>
      <c r="B101" s="100"/>
      <c r="C101" s="113"/>
      <c r="D101" s="113"/>
      <c r="E101" s="72"/>
      <c r="F101" s="100"/>
      <c r="G101" s="100"/>
      <c r="H101" s="106"/>
      <c r="I101" s="103"/>
      <c r="J101" s="467"/>
      <c r="K101" s="467"/>
      <c r="L101" s="468"/>
      <c r="M101" s="467"/>
      <c r="N101" s="467">
        <f t="shared" si="1"/>
        <v>0</v>
      </c>
      <c r="O101" s="106">
        <v>31</v>
      </c>
    </row>
    <row r="102" spans="1:15">
      <c r="A102" s="69">
        <v>32</v>
      </c>
      <c r="B102" s="100"/>
      <c r="C102" s="113"/>
      <c r="D102" s="113"/>
      <c r="E102" s="72"/>
      <c r="F102" s="100"/>
      <c r="G102" s="100"/>
      <c r="H102" s="106"/>
      <c r="I102" s="103"/>
      <c r="J102" s="467"/>
      <c r="K102" s="467"/>
      <c r="L102" s="468"/>
      <c r="M102" s="467"/>
      <c r="N102" s="467">
        <f t="shared" si="1"/>
        <v>0</v>
      </c>
      <c r="O102" s="106">
        <v>32</v>
      </c>
    </row>
    <row r="103" spans="1:15">
      <c r="A103" s="69">
        <v>33</v>
      </c>
      <c r="B103" s="100"/>
      <c r="C103" s="113"/>
      <c r="D103" s="113"/>
      <c r="E103" s="72"/>
      <c r="F103" s="100"/>
      <c r="G103" s="100"/>
      <c r="H103" s="106"/>
      <c r="I103" s="103"/>
      <c r="J103" s="467"/>
      <c r="K103" s="467"/>
      <c r="L103" s="468"/>
      <c r="M103" s="467"/>
      <c r="N103" s="467">
        <f t="shared" si="1"/>
        <v>0</v>
      </c>
      <c r="O103" s="106">
        <v>33</v>
      </c>
    </row>
    <row r="104" spans="1:15">
      <c r="A104" s="69">
        <v>34</v>
      </c>
      <c r="B104" s="100"/>
      <c r="C104" s="113"/>
      <c r="D104" s="113"/>
      <c r="E104" s="72"/>
      <c r="F104" s="100"/>
      <c r="G104" s="100"/>
      <c r="H104" s="106"/>
      <c r="I104" s="103"/>
      <c r="J104" s="467"/>
      <c r="K104" s="467"/>
      <c r="L104" s="468"/>
      <c r="M104" s="467"/>
      <c r="N104" s="467">
        <f t="shared" si="1"/>
        <v>0</v>
      </c>
      <c r="O104" s="106">
        <v>34</v>
      </c>
    </row>
    <row r="105" spans="1:15">
      <c r="A105" s="69">
        <v>35</v>
      </c>
      <c r="B105" s="100"/>
      <c r="C105" s="113"/>
      <c r="D105" s="113"/>
      <c r="E105" s="72"/>
      <c r="F105" s="100"/>
      <c r="G105" s="100"/>
      <c r="H105" s="106"/>
      <c r="I105" s="103"/>
      <c r="J105" s="467"/>
      <c r="K105" s="467"/>
      <c r="L105" s="468"/>
      <c r="M105" s="467"/>
      <c r="N105" s="467">
        <f t="shared" si="1"/>
        <v>0</v>
      </c>
      <c r="O105" s="106">
        <v>35</v>
      </c>
    </row>
    <row r="106" spans="1:15">
      <c r="A106" s="69">
        <v>36</v>
      </c>
      <c r="B106" s="100"/>
      <c r="C106" s="113"/>
      <c r="D106" s="113"/>
      <c r="E106" s="72"/>
      <c r="F106" s="100"/>
      <c r="G106" s="100"/>
      <c r="H106" s="106"/>
      <c r="I106" s="103"/>
      <c r="J106" s="467"/>
      <c r="K106" s="467"/>
      <c r="L106" s="468"/>
      <c r="M106" s="467"/>
      <c r="N106" s="467">
        <f t="shared" si="1"/>
        <v>0</v>
      </c>
      <c r="O106" s="106">
        <v>36</v>
      </c>
    </row>
    <row r="107" spans="1:15">
      <c r="A107" s="69">
        <v>37</v>
      </c>
      <c r="B107" s="100"/>
      <c r="C107" s="113"/>
      <c r="D107" s="113"/>
      <c r="E107" s="72"/>
      <c r="F107" s="100"/>
      <c r="G107" s="100"/>
      <c r="H107" s="106"/>
      <c r="I107" s="103"/>
      <c r="J107" s="467"/>
      <c r="K107" s="467"/>
      <c r="L107" s="468"/>
      <c r="M107" s="467"/>
      <c r="N107" s="467">
        <f t="shared" si="1"/>
        <v>0</v>
      </c>
      <c r="O107" s="106">
        <v>37</v>
      </c>
    </row>
    <row r="108" spans="1:15">
      <c r="A108" s="69">
        <v>38</v>
      </c>
      <c r="B108" s="100"/>
      <c r="C108" s="113"/>
      <c r="D108" s="113"/>
      <c r="E108" s="72"/>
      <c r="F108" s="100"/>
      <c r="G108" s="100"/>
      <c r="H108" s="106"/>
      <c r="I108" s="103"/>
      <c r="J108" s="467"/>
      <c r="K108" s="467"/>
      <c r="L108" s="468"/>
      <c r="M108" s="467"/>
      <c r="N108" s="467">
        <f t="shared" si="1"/>
        <v>0</v>
      </c>
      <c r="O108" s="106">
        <v>38</v>
      </c>
    </row>
    <row r="109" spans="1:15">
      <c r="A109" s="69">
        <v>39</v>
      </c>
      <c r="B109" s="100"/>
      <c r="C109" s="113"/>
      <c r="D109" s="113"/>
      <c r="E109" s="72"/>
      <c r="F109" s="100"/>
      <c r="G109" s="100"/>
      <c r="H109" s="106"/>
      <c r="I109" s="103"/>
      <c r="J109" s="467"/>
      <c r="K109" s="467"/>
      <c r="L109" s="468"/>
      <c r="M109" s="467"/>
      <c r="N109" s="467">
        <f t="shared" si="1"/>
        <v>0</v>
      </c>
      <c r="O109" s="106">
        <v>39</v>
      </c>
    </row>
    <row r="110" spans="1:15">
      <c r="A110" s="69">
        <v>40</v>
      </c>
      <c r="B110" s="100"/>
      <c r="C110" s="113"/>
      <c r="D110" s="113"/>
      <c r="E110" s="72"/>
      <c r="F110" s="100"/>
      <c r="G110" s="100"/>
      <c r="H110" s="106"/>
      <c r="I110" s="103"/>
      <c r="J110" s="467"/>
      <c r="K110" s="467"/>
      <c r="L110" s="468"/>
      <c r="M110" s="467"/>
      <c r="N110" s="467">
        <f t="shared" si="1"/>
        <v>0</v>
      </c>
      <c r="O110" s="106">
        <v>40</v>
      </c>
    </row>
    <row r="111" spans="1:15">
      <c r="A111" s="69">
        <v>41</v>
      </c>
      <c r="B111" s="100"/>
      <c r="C111" s="113"/>
      <c r="D111" s="113"/>
      <c r="E111" s="72"/>
      <c r="F111" s="100"/>
      <c r="G111" s="100"/>
      <c r="H111" s="106"/>
      <c r="I111" s="103"/>
      <c r="J111" s="467"/>
      <c r="K111" s="467"/>
      <c r="L111" s="468"/>
      <c r="M111" s="467"/>
      <c r="N111" s="467">
        <f t="shared" si="1"/>
        <v>0</v>
      </c>
      <c r="O111" s="106">
        <v>41</v>
      </c>
    </row>
    <row r="112" spans="1:15">
      <c r="A112" s="69">
        <v>42</v>
      </c>
      <c r="B112" s="100"/>
      <c r="C112" s="113"/>
      <c r="D112" s="113"/>
      <c r="E112" s="72"/>
      <c r="F112" s="100"/>
      <c r="G112" s="100"/>
      <c r="H112" s="106"/>
      <c r="I112" s="103"/>
      <c r="J112" s="467"/>
      <c r="K112" s="467"/>
      <c r="L112" s="468"/>
      <c r="M112" s="467"/>
      <c r="N112" s="467">
        <f t="shared" si="1"/>
        <v>0</v>
      </c>
      <c r="O112" s="106">
        <v>42</v>
      </c>
    </row>
    <row r="113" spans="1:15">
      <c r="A113" s="69">
        <v>43</v>
      </c>
      <c r="B113" s="100"/>
      <c r="C113" s="113"/>
      <c r="D113" s="113"/>
      <c r="E113" s="72"/>
      <c r="F113" s="100"/>
      <c r="G113" s="100"/>
      <c r="H113" s="106"/>
      <c r="I113" s="103"/>
      <c r="J113" s="467"/>
      <c r="K113" s="467"/>
      <c r="L113" s="468"/>
      <c r="M113" s="467"/>
      <c r="N113" s="467">
        <f t="shared" si="1"/>
        <v>0</v>
      </c>
      <c r="O113" s="106">
        <v>43</v>
      </c>
    </row>
    <row r="114" spans="1:15">
      <c r="A114" s="69">
        <v>44</v>
      </c>
      <c r="B114" s="100"/>
      <c r="C114" s="113"/>
      <c r="D114" s="113"/>
      <c r="E114" s="72"/>
      <c r="F114" s="100"/>
      <c r="G114" s="100"/>
      <c r="H114" s="106"/>
      <c r="I114" s="103"/>
      <c r="J114" s="467"/>
      <c r="K114" s="467"/>
      <c r="L114" s="468"/>
      <c r="M114" s="467"/>
      <c r="N114" s="467">
        <f t="shared" si="1"/>
        <v>0</v>
      </c>
      <c r="O114" s="106">
        <v>44</v>
      </c>
    </row>
    <row r="115" spans="1:15">
      <c r="A115" s="69">
        <v>45</v>
      </c>
      <c r="B115" s="100"/>
      <c r="C115" s="113"/>
      <c r="D115" s="113"/>
      <c r="E115" s="72"/>
      <c r="F115" s="100"/>
      <c r="G115" s="100"/>
      <c r="H115" s="106"/>
      <c r="I115" s="103"/>
      <c r="J115" s="467"/>
      <c r="K115" s="467"/>
      <c r="L115" s="468"/>
      <c r="M115" s="467"/>
      <c r="N115" s="467">
        <f t="shared" si="1"/>
        <v>0</v>
      </c>
      <c r="O115" s="106">
        <v>45</v>
      </c>
    </row>
    <row r="116" spans="1:15">
      <c r="A116" s="69">
        <v>46</v>
      </c>
      <c r="B116" s="100"/>
      <c r="C116" s="113"/>
      <c r="D116" s="113"/>
      <c r="E116" s="72"/>
      <c r="F116" s="100"/>
      <c r="G116" s="100"/>
      <c r="H116" s="106"/>
      <c r="I116" s="103"/>
      <c r="J116" s="467"/>
      <c r="K116" s="467"/>
      <c r="L116" s="468"/>
      <c r="M116" s="467"/>
      <c r="N116" s="467">
        <f t="shared" si="1"/>
        <v>0</v>
      </c>
      <c r="O116" s="106">
        <v>46</v>
      </c>
    </row>
    <row r="117" spans="1:15">
      <c r="A117" s="69">
        <v>47</v>
      </c>
      <c r="B117" s="100"/>
      <c r="C117" s="113"/>
      <c r="D117" s="113"/>
      <c r="E117" s="72"/>
      <c r="F117" s="100"/>
      <c r="G117" s="100"/>
      <c r="H117" s="106"/>
      <c r="I117" s="103"/>
      <c r="J117" s="467"/>
      <c r="K117" s="467"/>
      <c r="L117" s="468"/>
      <c r="M117" s="467"/>
      <c r="N117" s="467">
        <f t="shared" si="1"/>
        <v>0</v>
      </c>
      <c r="O117" s="106">
        <v>47</v>
      </c>
    </row>
    <row r="118" spans="1:15">
      <c r="A118" s="69">
        <v>48</v>
      </c>
      <c r="B118" s="100"/>
      <c r="C118" s="113"/>
      <c r="D118" s="113"/>
      <c r="E118" s="72"/>
      <c r="F118" s="100"/>
      <c r="G118" s="100"/>
      <c r="H118" s="106"/>
      <c r="I118" s="103"/>
      <c r="J118" s="467"/>
      <c r="K118" s="467"/>
      <c r="L118" s="468"/>
      <c r="M118" s="467"/>
      <c r="N118" s="467">
        <f t="shared" si="1"/>
        <v>0</v>
      </c>
      <c r="O118" s="106">
        <v>48</v>
      </c>
    </row>
    <row r="119" spans="1:15">
      <c r="A119" s="69">
        <v>49</v>
      </c>
      <c r="B119" s="100"/>
      <c r="C119" s="113"/>
      <c r="D119" s="113"/>
      <c r="E119" s="72"/>
      <c r="F119" s="100"/>
      <c r="G119" s="100"/>
      <c r="H119" s="106"/>
      <c r="I119" s="103"/>
      <c r="J119" s="467"/>
      <c r="K119" s="467"/>
      <c r="L119" s="468"/>
      <c r="M119" s="467"/>
      <c r="N119" s="467">
        <f t="shared" si="1"/>
        <v>0</v>
      </c>
      <c r="O119" s="106">
        <v>49</v>
      </c>
    </row>
    <row r="120" spans="1:15">
      <c r="A120" s="69">
        <v>50</v>
      </c>
      <c r="B120" s="100"/>
      <c r="C120" s="113"/>
      <c r="D120" s="2505"/>
      <c r="E120" s="2506"/>
      <c r="F120" s="2507"/>
      <c r="G120" s="2507"/>
      <c r="H120" s="2508"/>
      <c r="I120" s="103"/>
      <c r="J120" s="467"/>
      <c r="K120" s="467"/>
      <c r="L120" s="468"/>
      <c r="M120" s="467"/>
      <c r="N120" s="467">
        <f t="shared" si="1"/>
        <v>0</v>
      </c>
      <c r="O120" s="106">
        <v>50</v>
      </c>
    </row>
    <row r="121" spans="1:15" ht="15.75" thickBot="1">
      <c r="A121" s="107">
        <v>51</v>
      </c>
      <c r="B121" s="521" t="s">
        <v>2288</v>
      </c>
      <c r="C121" s="522"/>
      <c r="D121" s="523"/>
      <c r="E121" s="524"/>
      <c r="F121" s="525"/>
      <c r="G121" s="525"/>
      <c r="H121" s="526"/>
      <c r="I121" s="527">
        <f>SUM(I71:I120)</f>
        <v>0</v>
      </c>
      <c r="J121" s="433">
        <f>SUM(J71:J120)</f>
        <v>0</v>
      </c>
      <c r="K121" s="433">
        <f>SUM(K71:K120)</f>
        <v>0</v>
      </c>
      <c r="L121" s="408"/>
      <c r="M121" s="433">
        <f>SUM(M71:M120)</f>
        <v>0</v>
      </c>
      <c r="N121" s="433">
        <f>SUM(N71:N120)</f>
        <v>0</v>
      </c>
      <c r="O121" s="370">
        <v>51</v>
      </c>
    </row>
    <row r="122" spans="1:15">
      <c r="A122" s="811"/>
      <c r="B122" s="970"/>
      <c r="C122" s="970"/>
      <c r="D122" s="1464"/>
      <c r="E122" s="1464"/>
      <c r="F122" s="1464"/>
      <c r="G122" s="1464"/>
      <c r="H122" s="1464"/>
      <c r="I122" s="971"/>
      <c r="J122" s="972"/>
      <c r="K122" s="972"/>
      <c r="L122" s="972"/>
      <c r="M122" s="972"/>
      <c r="N122" s="972"/>
      <c r="O122" s="811"/>
    </row>
    <row r="123" spans="1:15">
      <c r="A123" s="394" t="s">
        <v>3540</v>
      </c>
      <c r="B123" s="900"/>
      <c r="C123" s="900"/>
      <c r="D123" s="900"/>
      <c r="E123" s="900"/>
      <c r="F123" s="900"/>
      <c r="G123" s="900"/>
      <c r="I123" s="394" t="s">
        <v>3540</v>
      </c>
    </row>
    <row r="124" spans="1:15">
      <c r="A124" s="64" t="s">
        <v>3545</v>
      </c>
      <c r="B124" s="64"/>
      <c r="C124" s="64"/>
      <c r="D124" s="64"/>
      <c r="E124" s="64"/>
      <c r="F124" s="64"/>
      <c r="G124" s="64"/>
      <c r="H124" s="64"/>
      <c r="I124" s="64" t="s">
        <v>3546</v>
      </c>
      <c r="J124" s="64"/>
      <c r="K124" s="64"/>
      <c r="L124" s="64"/>
      <c r="M124" s="64"/>
      <c r="N124" s="64"/>
      <c r="O124" s="64"/>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view="pageBreakPreview" topLeftCell="Q46" colorId="22" zoomScale="60" zoomScaleNormal="100" workbookViewId="0">
      <selection activeCell="H79" sqref="H79"/>
    </sheetView>
  </sheetViews>
  <sheetFormatPr defaultColWidth="9.6640625" defaultRowHeight="15"/>
  <cols>
    <col min="1" max="1" width="4.6640625" style="1591" customWidth="1"/>
    <col min="2" max="2" width="1.6640625" style="1591" customWidth="1"/>
    <col min="3" max="3" width="45.6640625" style="1591" customWidth="1"/>
    <col min="4" max="4" width="24.33203125" style="1591" customWidth="1"/>
    <col min="5" max="5" width="15.6640625" style="1591" customWidth="1"/>
    <col min="6" max="6" width="19.21875" style="1591" customWidth="1"/>
    <col min="7" max="7" width="4.6640625" style="1591" customWidth="1"/>
    <col min="8" max="8" width="6.44140625" style="1591" customWidth="1"/>
    <col min="9" max="9" width="45.6640625" style="1591" customWidth="1"/>
    <col min="10" max="10" width="26.21875" style="1591" customWidth="1"/>
    <col min="11" max="11" width="15.6640625" style="1591" customWidth="1"/>
    <col min="12" max="12" width="20.33203125" style="1591" customWidth="1"/>
    <col min="13" max="13" width="4.6640625" style="1591" customWidth="1"/>
    <col min="14" max="14" width="45.6640625" style="1591" customWidth="1"/>
    <col min="15" max="15" width="28.109375" style="1591" customWidth="1"/>
    <col min="16" max="16" width="12.33203125" style="1591" bestFit="1" customWidth="1"/>
    <col min="17" max="17" width="19.21875" style="1591" customWidth="1"/>
    <col min="18" max="18" width="4.6640625" style="1591" customWidth="1"/>
    <col min="19" max="19" width="3.33203125" style="1591" customWidth="1"/>
    <col min="20" max="20" width="52.21875" style="1591" customWidth="1"/>
    <col min="21" max="21" width="22.44140625" style="1591" customWidth="1"/>
    <col min="22" max="22" width="15.6640625" style="1591" customWidth="1"/>
    <col min="23" max="23" width="20.21875" style="1591" customWidth="1"/>
    <col min="24" max="16384" width="9.6640625" style="1591"/>
  </cols>
  <sheetData>
    <row r="1" spans="1:23">
      <c r="A1" s="1543" t="s">
        <v>1759</v>
      </c>
      <c r="B1" s="1700"/>
      <c r="C1" s="1700"/>
      <c r="D1" s="1911" t="s">
        <v>1306</v>
      </c>
      <c r="E1" s="1909" t="s">
        <v>1761</v>
      </c>
      <c r="F1" s="1910" t="s">
        <v>1762</v>
      </c>
      <c r="G1" s="1543" t="s">
        <v>1759</v>
      </c>
      <c r="H1" s="1700"/>
      <c r="I1" s="1700"/>
      <c r="J1" s="1911" t="s">
        <v>1306</v>
      </c>
      <c r="K1" s="1911" t="s">
        <v>1761</v>
      </c>
      <c r="L1" s="1972" t="s">
        <v>3547</v>
      </c>
      <c r="M1" s="1543" t="s">
        <v>2171</v>
      </c>
      <c r="N1" s="1544"/>
      <c r="O1" s="1544" t="s">
        <v>1306</v>
      </c>
      <c r="P1" s="1544" t="s">
        <v>1761</v>
      </c>
      <c r="Q1" s="1910" t="s">
        <v>1762</v>
      </c>
      <c r="R1" s="1543" t="s">
        <v>2171</v>
      </c>
      <c r="S1" s="1700"/>
      <c r="T1" s="1700"/>
      <c r="U1" s="1911" t="s">
        <v>1306</v>
      </c>
      <c r="V1" s="1911" t="s">
        <v>1761</v>
      </c>
      <c r="W1" s="1972" t="s">
        <v>1762</v>
      </c>
    </row>
    <row r="2" spans="1:23" ht="15.75">
      <c r="A2" s="1547" t="str">
        <f>'Data Sheet'!$C$25</f>
        <v xml:space="preserve">Niagara Mohawk Power Corporation </v>
      </c>
      <c r="B2" s="2012"/>
      <c r="C2" s="2012"/>
      <c r="D2" s="2797" t="s">
        <v>5108</v>
      </c>
      <c r="E2" s="1577" t="s">
        <v>1763</v>
      </c>
      <c r="F2" s="2221"/>
      <c r="G2" s="1547" t="str">
        <f>'Data Sheet'!$C$25</f>
        <v xml:space="preserve">Niagara Mohawk Power Corporation </v>
      </c>
      <c r="H2" s="2012"/>
      <c r="I2" s="2012"/>
      <c r="J2" s="2797" t="s">
        <v>5108</v>
      </c>
      <c r="K2" s="1821" t="s">
        <v>1763</v>
      </c>
      <c r="L2" s="2222"/>
      <c r="M2" s="2223" t="str">
        <f>'Data Sheet'!$C$25</f>
        <v xml:space="preserve">Niagara Mohawk Power Corporation </v>
      </c>
      <c r="N2" s="2011"/>
      <c r="O2" s="2979" t="s">
        <v>5108</v>
      </c>
      <c r="P2" s="1548" t="s">
        <v>1763</v>
      </c>
      <c r="Q2" s="2221"/>
      <c r="R2" s="2223" t="str">
        <f>'Data Sheet'!$C$25</f>
        <v xml:space="preserve">Niagara Mohawk Power Corporation </v>
      </c>
      <c r="S2" s="2012"/>
      <c r="T2" s="2012"/>
      <c r="U2" s="2797" t="s">
        <v>5108</v>
      </c>
      <c r="V2" s="1821" t="s">
        <v>1763</v>
      </c>
      <c r="W2" s="2222"/>
    </row>
    <row r="3" spans="1:23" ht="15" customHeight="1">
      <c r="A3" s="2224"/>
      <c r="B3" s="2015"/>
      <c r="C3" s="2015"/>
      <c r="D3" s="2798" t="s">
        <v>1120</v>
      </c>
      <c r="E3" s="2225" t="str">
        <f>'Data Sheet'!$C$40</f>
        <v>May 9, 2016</v>
      </c>
      <c r="F3" s="2226" t="str">
        <f>'Data Sheet'!$C$38</f>
        <v>December 31, 2015</v>
      </c>
      <c r="G3" s="2224"/>
      <c r="H3" s="2015"/>
      <c r="I3" s="2015"/>
      <c r="J3" s="2798" t="s">
        <v>1120</v>
      </c>
      <c r="K3" s="2225" t="str">
        <f>'Data Sheet'!$C$40</f>
        <v>May 9, 2016</v>
      </c>
      <c r="L3" s="2226" t="str">
        <f>'Data Sheet'!$C$38</f>
        <v>December 31, 2015</v>
      </c>
      <c r="M3" s="2224" t="s">
        <v>1748</v>
      </c>
      <c r="N3" s="2014"/>
      <c r="O3" s="2980" t="s">
        <v>1592</v>
      </c>
      <c r="P3" s="2227" t="str">
        <f>'Data Sheet'!$C$40</f>
        <v>May 9, 2016</v>
      </c>
      <c r="Q3" s="2226" t="str">
        <f>'Data Sheet'!$C$38</f>
        <v>December 31, 2015</v>
      </c>
      <c r="R3" s="2224"/>
      <c r="S3" s="2015"/>
      <c r="T3" s="2015"/>
      <c r="U3" s="2798" t="s">
        <v>1592</v>
      </c>
      <c r="V3" s="2228" t="str">
        <f>'Data Sheet'!$C$40</f>
        <v>May 9, 2016</v>
      </c>
      <c r="W3" s="2226" t="str">
        <f>'Data Sheet'!$C$38</f>
        <v>December 31, 2015</v>
      </c>
    </row>
    <row r="4" spans="1:23" ht="15" customHeight="1">
      <c r="A4" s="2229" t="s">
        <v>3548</v>
      </c>
      <c r="B4" s="2017"/>
      <c r="C4" s="2017"/>
      <c r="D4" s="2017"/>
      <c r="E4" s="2017"/>
      <c r="F4" s="2230"/>
      <c r="G4" s="2229" t="s">
        <v>3549</v>
      </c>
      <c r="H4" s="2017"/>
      <c r="I4" s="2017"/>
      <c r="J4" s="2017"/>
      <c r="K4" s="2017"/>
      <c r="L4" s="2230"/>
      <c r="M4" s="2229" t="s">
        <v>3549</v>
      </c>
      <c r="N4" s="2017"/>
      <c r="O4" s="2017"/>
      <c r="P4" s="2017"/>
      <c r="Q4" s="2230"/>
      <c r="R4" s="1915" t="s">
        <v>3549</v>
      </c>
      <c r="S4" s="1826"/>
      <c r="T4" s="1826"/>
      <c r="U4" s="1826"/>
      <c r="V4" s="1826"/>
      <c r="W4" s="1827"/>
    </row>
    <row r="5" spans="1:23">
      <c r="A5" s="1550"/>
      <c r="B5" s="1714" t="s">
        <v>3550</v>
      </c>
      <c r="C5" s="1714"/>
      <c r="D5" s="1714"/>
      <c r="E5" s="1714"/>
      <c r="F5" s="1914"/>
      <c r="G5" s="2185" t="s">
        <v>1688</v>
      </c>
      <c r="H5" s="1569"/>
      <c r="I5" s="1569"/>
      <c r="J5" s="1569"/>
      <c r="K5" s="1998" t="s">
        <v>271</v>
      </c>
      <c r="L5" s="1573" t="s">
        <v>271</v>
      </c>
      <c r="M5" s="2231"/>
      <c r="N5" s="1584"/>
      <c r="O5" s="2232"/>
      <c r="P5" s="1998" t="s">
        <v>271</v>
      </c>
      <c r="Q5" s="1573" t="s">
        <v>271</v>
      </c>
      <c r="R5" s="1547"/>
      <c r="S5" s="1821"/>
      <c r="T5" s="1584" t="s">
        <v>173</v>
      </c>
      <c r="U5" s="1584"/>
      <c r="V5" s="1563" t="s">
        <v>271</v>
      </c>
      <c r="W5" s="1573" t="s">
        <v>271</v>
      </c>
    </row>
    <row r="6" spans="1:23">
      <c r="A6" s="2185"/>
      <c r="B6" s="1569"/>
      <c r="C6" s="1584" t="s">
        <v>173</v>
      </c>
      <c r="D6" s="1584"/>
      <c r="E6" s="1840" t="s">
        <v>271</v>
      </c>
      <c r="F6" s="1922" t="s">
        <v>271</v>
      </c>
      <c r="G6" s="2185" t="s">
        <v>1691</v>
      </c>
      <c r="H6" s="1569"/>
      <c r="I6" s="1569"/>
      <c r="J6" s="1569"/>
      <c r="K6" s="1998" t="s">
        <v>174</v>
      </c>
      <c r="L6" s="1573" t="s">
        <v>177</v>
      </c>
      <c r="M6" s="2185" t="s">
        <v>1688</v>
      </c>
      <c r="N6" s="1584" t="s">
        <v>173</v>
      </c>
      <c r="O6" s="2232"/>
      <c r="P6" s="1998" t="s">
        <v>174</v>
      </c>
      <c r="Q6" s="1573" t="s">
        <v>177</v>
      </c>
      <c r="R6" s="1575" t="s">
        <v>1688</v>
      </c>
      <c r="S6" s="1821"/>
      <c r="T6" s="1584"/>
      <c r="U6" s="1584"/>
      <c r="V6" s="1563" t="s">
        <v>174</v>
      </c>
      <c r="W6" s="1573" t="s">
        <v>177</v>
      </c>
    </row>
    <row r="7" spans="1:23">
      <c r="A7" s="2185" t="s">
        <v>1688</v>
      </c>
      <c r="B7" s="1569"/>
      <c r="C7" s="1584"/>
      <c r="D7" s="1584"/>
      <c r="E7" s="1840" t="s">
        <v>174</v>
      </c>
      <c r="F7" s="1922" t="s">
        <v>177</v>
      </c>
      <c r="G7" s="2187"/>
      <c r="H7" s="1714"/>
      <c r="I7" s="1714"/>
      <c r="J7" s="1714"/>
      <c r="K7" s="1565" t="s">
        <v>2953</v>
      </c>
      <c r="L7" s="1552" t="s">
        <v>2954</v>
      </c>
      <c r="M7" s="2187" t="s">
        <v>1691</v>
      </c>
      <c r="N7" s="2017" t="s">
        <v>2952</v>
      </c>
      <c r="O7" s="2233"/>
      <c r="P7" s="1565" t="s">
        <v>2953</v>
      </c>
      <c r="Q7" s="1552" t="s">
        <v>2954</v>
      </c>
      <c r="R7" s="1923" t="s">
        <v>1691</v>
      </c>
      <c r="S7" s="1913"/>
      <c r="T7" s="2017" t="s">
        <v>2952</v>
      </c>
      <c r="U7" s="2017"/>
      <c r="V7" s="1566" t="s">
        <v>2953</v>
      </c>
      <c r="W7" s="1552" t="s">
        <v>2954</v>
      </c>
    </row>
    <row r="8" spans="1:23">
      <c r="A8" s="2187" t="s">
        <v>1691</v>
      </c>
      <c r="B8" s="1714"/>
      <c r="C8" s="2017" t="s">
        <v>2952</v>
      </c>
      <c r="D8" s="2017"/>
      <c r="E8" s="1924" t="s">
        <v>2953</v>
      </c>
      <c r="F8" s="1925" t="s">
        <v>2954</v>
      </c>
      <c r="G8" s="2187">
        <v>51</v>
      </c>
      <c r="H8" s="2017" t="s">
        <v>3551</v>
      </c>
      <c r="I8" s="2017"/>
      <c r="J8" s="2017"/>
      <c r="K8" s="2234"/>
      <c r="L8" s="2235"/>
      <c r="M8" s="2687">
        <v>117</v>
      </c>
      <c r="N8" s="2690" t="s">
        <v>3960</v>
      </c>
      <c r="O8" s="2690"/>
      <c r="P8" s="2252"/>
      <c r="Q8" s="2253"/>
      <c r="R8" s="1550">
        <v>191</v>
      </c>
      <c r="S8" s="1913"/>
      <c r="T8" s="1714" t="s">
        <v>3959</v>
      </c>
      <c r="U8" s="1714"/>
      <c r="V8" s="2236"/>
      <c r="W8" s="2237"/>
    </row>
    <row r="9" spans="1:23">
      <c r="A9" s="2187">
        <v>1</v>
      </c>
      <c r="B9" s="1714"/>
      <c r="C9" s="1714" t="s">
        <v>3552</v>
      </c>
      <c r="D9" s="1714"/>
      <c r="E9" s="2234"/>
      <c r="F9" s="2235"/>
      <c r="G9" s="2187">
        <f t="shared" ref="G9:G21" si="0">G8+1</f>
        <v>52</v>
      </c>
      <c r="H9" s="1714" t="s">
        <v>3553</v>
      </c>
      <c r="I9" s="1714"/>
      <c r="J9" s="1714"/>
      <c r="K9" s="2238"/>
      <c r="L9" s="2239"/>
      <c r="M9" s="2687">
        <v>118</v>
      </c>
      <c r="N9" s="2686" t="s">
        <v>3561</v>
      </c>
      <c r="O9" s="2690"/>
      <c r="P9" s="2252"/>
      <c r="Q9" s="2253"/>
      <c r="R9" s="1550">
        <v>192</v>
      </c>
      <c r="S9" s="1913"/>
      <c r="T9" s="1714" t="s">
        <v>3555</v>
      </c>
      <c r="U9" s="1714"/>
      <c r="V9" s="2988">
        <v>36260385</v>
      </c>
      <c r="W9" s="2989">
        <v>57928757</v>
      </c>
    </row>
    <row r="10" spans="1:23">
      <c r="A10" s="2187">
        <v>2</v>
      </c>
      <c r="B10" s="1714"/>
      <c r="C10" s="1714" t="s">
        <v>3556</v>
      </c>
      <c r="D10" s="1714"/>
      <c r="E10" s="2242"/>
      <c r="F10" s="2243"/>
      <c r="G10" s="2187">
        <f t="shared" si="0"/>
        <v>53</v>
      </c>
      <c r="H10" s="1714" t="s">
        <v>3557</v>
      </c>
      <c r="I10" s="1714" t="s">
        <v>3558</v>
      </c>
      <c r="J10" s="1714"/>
      <c r="K10" s="2072"/>
      <c r="L10" s="2244"/>
      <c r="M10" s="2687">
        <v>119</v>
      </c>
      <c r="N10" s="2686" t="s">
        <v>3961</v>
      </c>
      <c r="O10" s="2690"/>
      <c r="P10" s="2698"/>
      <c r="Q10" s="2699"/>
      <c r="R10" s="1550">
        <v>193</v>
      </c>
      <c r="S10" s="2245"/>
      <c r="T10" s="1714" t="s">
        <v>3560</v>
      </c>
      <c r="U10" s="1714"/>
      <c r="V10" s="2990">
        <v>4275125</v>
      </c>
      <c r="W10" s="2991">
        <v>801672</v>
      </c>
    </row>
    <row r="11" spans="1:23">
      <c r="A11" s="2187">
        <v>3</v>
      </c>
      <c r="B11" s="1714"/>
      <c r="C11" s="1714" t="s">
        <v>3561</v>
      </c>
      <c r="D11" s="1714"/>
      <c r="E11" s="2238"/>
      <c r="F11" s="2239" t="s">
        <v>1748</v>
      </c>
      <c r="G11" s="2187">
        <f t="shared" si="0"/>
        <v>54</v>
      </c>
      <c r="H11" s="1714" t="s">
        <v>3562</v>
      </c>
      <c r="I11" s="1714" t="s">
        <v>3563</v>
      </c>
      <c r="J11" s="1714"/>
      <c r="K11" s="2072"/>
      <c r="L11" s="2244"/>
      <c r="M11" s="2687">
        <v>120</v>
      </c>
      <c r="N11" s="2686" t="s">
        <v>3962</v>
      </c>
      <c r="O11" s="2696"/>
      <c r="P11" s="2700"/>
      <c r="Q11" s="2701"/>
      <c r="R11" s="1550">
        <v>194</v>
      </c>
      <c r="S11" s="1913"/>
      <c r="T11" s="1714" t="s">
        <v>1055</v>
      </c>
      <c r="U11" s="1714"/>
      <c r="V11" s="2990">
        <v>7618945</v>
      </c>
      <c r="W11" s="2991">
        <v>21215047</v>
      </c>
    </row>
    <row r="12" spans="1:23">
      <c r="A12" s="2187">
        <v>4</v>
      </c>
      <c r="B12" s="1714"/>
      <c r="C12" s="1714" t="s">
        <v>1056</v>
      </c>
      <c r="D12" s="1714"/>
      <c r="E12" s="2240"/>
      <c r="F12" s="2241"/>
      <c r="G12" s="2187">
        <f t="shared" si="0"/>
        <v>55</v>
      </c>
      <c r="H12" s="1714" t="s">
        <v>1057</v>
      </c>
      <c r="I12" s="1714" t="s">
        <v>1058</v>
      </c>
      <c r="J12" s="1714"/>
      <c r="K12" s="2072"/>
      <c r="L12" s="2244"/>
      <c r="M12" s="2687">
        <v>121</v>
      </c>
      <c r="N12" s="2686" t="s">
        <v>3963</v>
      </c>
      <c r="O12" s="2697"/>
      <c r="P12" s="2700"/>
      <c r="Q12" s="2701"/>
      <c r="R12" s="1550">
        <v>195</v>
      </c>
      <c r="S12" s="1913"/>
      <c r="T12" s="1714" t="s">
        <v>1060</v>
      </c>
      <c r="U12" s="1714"/>
      <c r="V12" s="2990">
        <v>83786026</v>
      </c>
      <c r="W12" s="2991">
        <v>99580924</v>
      </c>
    </row>
    <row r="13" spans="1:23">
      <c r="A13" s="2187">
        <v>5</v>
      </c>
      <c r="B13" s="1714"/>
      <c r="C13" s="1714" t="s">
        <v>1061</v>
      </c>
      <c r="D13" s="1714"/>
      <c r="E13" s="2246"/>
      <c r="F13" s="2247"/>
      <c r="G13" s="2187">
        <f t="shared" si="0"/>
        <v>56</v>
      </c>
      <c r="H13" s="1714" t="s">
        <v>1062</v>
      </c>
      <c r="I13" s="1714" t="s">
        <v>1063</v>
      </c>
      <c r="J13" s="1714"/>
      <c r="K13" s="2072"/>
      <c r="L13" s="2244"/>
      <c r="M13" s="2687">
        <v>122</v>
      </c>
      <c r="N13" s="2686" t="s">
        <v>3964</v>
      </c>
      <c r="O13" s="2697"/>
      <c r="P13" s="2700"/>
      <c r="Q13" s="2701"/>
      <c r="R13" s="1550">
        <v>196</v>
      </c>
      <c r="S13" s="1913"/>
      <c r="T13" s="1714" t="s">
        <v>1065</v>
      </c>
      <c r="U13" s="1714"/>
      <c r="V13" s="2990"/>
      <c r="W13" s="2991"/>
    </row>
    <row r="14" spans="1:23">
      <c r="A14" s="2187">
        <v>6</v>
      </c>
      <c r="B14" s="1714"/>
      <c r="C14" s="1714" t="s">
        <v>1066</v>
      </c>
      <c r="D14" s="1714"/>
      <c r="E14" s="2246"/>
      <c r="F14" s="2247"/>
      <c r="G14" s="2187">
        <f t="shared" si="0"/>
        <v>57</v>
      </c>
      <c r="H14" s="1714" t="s">
        <v>1067</v>
      </c>
      <c r="I14" s="1714" t="s">
        <v>1068</v>
      </c>
      <c r="J14" s="1714"/>
      <c r="K14" s="2072"/>
      <c r="L14" s="2244"/>
      <c r="M14" s="2687">
        <v>123</v>
      </c>
      <c r="N14" s="2686" t="s">
        <v>3965</v>
      </c>
      <c r="O14" s="2697"/>
      <c r="P14" s="2700"/>
      <c r="Q14" s="2701"/>
      <c r="R14" s="1550">
        <v>197</v>
      </c>
      <c r="S14" s="1913"/>
      <c r="T14" s="1714" t="s">
        <v>1070</v>
      </c>
      <c r="U14" s="1714"/>
      <c r="V14" s="2990">
        <v>16118360</v>
      </c>
      <c r="W14" s="2991">
        <v>54717152</v>
      </c>
    </row>
    <row r="15" spans="1:23">
      <c r="A15" s="2187">
        <v>7</v>
      </c>
      <c r="B15" s="1714"/>
      <c r="C15" s="1714" t="s">
        <v>1071</v>
      </c>
      <c r="D15" s="1714"/>
      <c r="E15" s="2246"/>
      <c r="F15" s="2247"/>
      <c r="G15" s="2187">
        <f t="shared" si="0"/>
        <v>58</v>
      </c>
      <c r="H15" s="2501"/>
      <c r="I15" s="2686" t="s">
        <v>1072</v>
      </c>
      <c r="J15" s="2501"/>
      <c r="K15" s="2079">
        <f>SUM(K10:K14)</f>
        <v>0</v>
      </c>
      <c r="L15" s="2143">
        <f>SUM(L10:L14)</f>
        <v>0</v>
      </c>
      <c r="M15" s="2687">
        <v>124</v>
      </c>
      <c r="N15" s="2686" t="s">
        <v>3966</v>
      </c>
      <c r="O15" s="2697"/>
      <c r="P15" s="2700"/>
      <c r="Q15" s="2701"/>
      <c r="R15" s="1550">
        <v>198</v>
      </c>
      <c r="S15" s="1913"/>
      <c r="T15" s="1714" t="s">
        <v>1074</v>
      </c>
      <c r="U15" s="1714"/>
      <c r="V15" s="2990"/>
      <c r="W15" s="2991"/>
    </row>
    <row r="16" spans="1:23">
      <c r="A16" s="2187">
        <v>8</v>
      </c>
      <c r="B16" s="1714"/>
      <c r="C16" s="1714" t="s">
        <v>1075</v>
      </c>
      <c r="D16" s="1714"/>
      <c r="E16" s="2246"/>
      <c r="F16" s="2247"/>
      <c r="G16" s="2187">
        <f t="shared" si="0"/>
        <v>59</v>
      </c>
      <c r="H16" s="2501"/>
      <c r="I16" s="2686" t="s">
        <v>1076</v>
      </c>
      <c r="J16" s="2501"/>
      <c r="K16" s="2079">
        <f>K15+E58</f>
        <v>0</v>
      </c>
      <c r="L16" s="2186">
        <f>L15+F58</f>
        <v>0</v>
      </c>
      <c r="M16" s="2687">
        <v>125</v>
      </c>
      <c r="N16" s="2686" t="s">
        <v>3967</v>
      </c>
      <c r="O16" s="2697"/>
      <c r="P16" s="2973">
        <v>4661110</v>
      </c>
      <c r="Q16" s="2974">
        <v>4920728</v>
      </c>
      <c r="R16" s="1550">
        <v>199</v>
      </c>
      <c r="S16" s="1913"/>
      <c r="T16" s="1714" t="s">
        <v>2456</v>
      </c>
      <c r="U16" s="1714"/>
      <c r="V16" s="2990">
        <v>583334</v>
      </c>
      <c r="W16" s="2991">
        <v>297792</v>
      </c>
    </row>
    <row r="17" spans="1:23">
      <c r="A17" s="2187">
        <v>9</v>
      </c>
      <c r="B17" s="1714"/>
      <c r="C17" s="1714" t="s">
        <v>2457</v>
      </c>
      <c r="D17" s="1714"/>
      <c r="E17" s="2246"/>
      <c r="F17" s="2247"/>
      <c r="G17" s="2187">
        <f t="shared" si="0"/>
        <v>60</v>
      </c>
      <c r="H17" s="2017" t="s">
        <v>2458</v>
      </c>
      <c r="I17" s="2017"/>
      <c r="J17" s="2017"/>
      <c r="K17" s="2248"/>
      <c r="L17" s="2249"/>
      <c r="M17" s="2687">
        <v>126</v>
      </c>
      <c r="N17" s="2686" t="s">
        <v>3968</v>
      </c>
      <c r="O17" s="2697"/>
      <c r="P17" s="2700"/>
      <c r="Q17" s="2701"/>
      <c r="R17" s="1550">
        <v>200</v>
      </c>
      <c r="S17" s="1913"/>
      <c r="T17" s="1714" t="s">
        <v>2460</v>
      </c>
      <c r="U17" s="1714"/>
      <c r="V17" s="2990">
        <v>35453806</v>
      </c>
      <c r="W17" s="2991">
        <v>39947457</v>
      </c>
    </row>
    <row r="18" spans="1:23">
      <c r="A18" s="2187">
        <v>10</v>
      </c>
      <c r="B18" s="1714"/>
      <c r="C18" s="1714" t="s">
        <v>2461</v>
      </c>
      <c r="D18" s="1714"/>
      <c r="E18" s="2246"/>
      <c r="F18" s="2247"/>
      <c r="G18" s="2187">
        <f t="shared" si="0"/>
        <v>61</v>
      </c>
      <c r="H18" s="1714" t="s">
        <v>3561</v>
      </c>
      <c r="I18" s="1714"/>
      <c r="J18" s="1714"/>
      <c r="K18" s="2250"/>
      <c r="L18" s="2251"/>
      <c r="M18" s="2687">
        <v>127</v>
      </c>
      <c r="N18" s="2686" t="s">
        <v>4276</v>
      </c>
      <c r="O18" s="2697"/>
      <c r="P18" s="2975">
        <f>SUM(P10:P17)</f>
        <v>4661110</v>
      </c>
      <c r="Q18" s="2703">
        <f>SUM(Q10:Q17)</f>
        <v>4920728</v>
      </c>
      <c r="R18" s="1550">
        <v>201</v>
      </c>
      <c r="S18" s="1913"/>
      <c r="T18" s="1714" t="s">
        <v>2462</v>
      </c>
      <c r="U18" s="1714"/>
      <c r="V18" s="2990">
        <v>31538244</v>
      </c>
      <c r="W18" s="2991">
        <v>34247290</v>
      </c>
    </row>
    <row r="19" spans="1:23">
      <c r="A19" s="2187">
        <v>11</v>
      </c>
      <c r="B19" s="1714"/>
      <c r="C19" s="1714" t="s">
        <v>2463</v>
      </c>
      <c r="D19" s="1714"/>
      <c r="E19" s="2246"/>
      <c r="F19" s="2247"/>
      <c r="G19" s="2187">
        <f t="shared" si="0"/>
        <v>62</v>
      </c>
      <c r="H19" s="1714" t="s">
        <v>2464</v>
      </c>
      <c r="I19" s="1714" t="s">
        <v>2465</v>
      </c>
      <c r="J19" s="1714"/>
      <c r="K19" s="2072"/>
      <c r="L19" s="2244"/>
      <c r="M19" s="2687">
        <v>128</v>
      </c>
      <c r="N19" s="2686" t="s">
        <v>3553</v>
      </c>
      <c r="O19" s="2697"/>
      <c r="P19" s="2252"/>
      <c r="Q19" s="2253"/>
      <c r="R19" s="1550">
        <v>202</v>
      </c>
      <c r="S19" s="2502"/>
      <c r="T19" s="2501" t="s">
        <v>4286</v>
      </c>
      <c r="U19" s="2501"/>
      <c r="V19" s="2027">
        <f>SUM(P79:P80)-P81+SUM(V9:V18)</f>
        <v>363185260</v>
      </c>
      <c r="W19" s="2186">
        <f>SUM(Q79:Q80)-Q81+SUM(W9:W18)</f>
        <v>388869218</v>
      </c>
    </row>
    <row r="20" spans="1:23">
      <c r="A20" s="2187">
        <v>12</v>
      </c>
      <c r="B20" s="1714"/>
      <c r="C20" s="1714" t="s">
        <v>2466</v>
      </c>
      <c r="D20" s="1714"/>
      <c r="E20" s="2246"/>
      <c r="F20" s="2247"/>
      <c r="G20" s="2187">
        <f t="shared" si="0"/>
        <v>63</v>
      </c>
      <c r="H20" s="1714" t="s">
        <v>2467</v>
      </c>
      <c r="I20" s="1714" t="s">
        <v>2468</v>
      </c>
      <c r="J20" s="1714"/>
      <c r="K20" s="2072"/>
      <c r="L20" s="2244"/>
      <c r="M20" s="2687">
        <v>129</v>
      </c>
      <c r="N20" s="2686" t="s">
        <v>3969</v>
      </c>
      <c r="O20" s="2697"/>
      <c r="P20" s="2704"/>
      <c r="Q20" s="2705"/>
      <c r="R20" s="1550">
        <v>203</v>
      </c>
      <c r="S20" s="1913"/>
      <c r="T20" s="1714" t="s">
        <v>3553</v>
      </c>
      <c r="U20" s="1714"/>
      <c r="V20" s="2252"/>
      <c r="W20" s="2253"/>
    </row>
    <row r="21" spans="1:23">
      <c r="A21" s="2187">
        <v>13</v>
      </c>
      <c r="B21" s="1714"/>
      <c r="C21" s="1714" t="s">
        <v>2470</v>
      </c>
      <c r="D21" s="1714"/>
      <c r="E21" s="2027">
        <f>SUM(E12:E20)</f>
        <v>0</v>
      </c>
      <c r="F21" s="2186">
        <f>SUM(F12:F20)</f>
        <v>0</v>
      </c>
      <c r="G21" s="2187">
        <f t="shared" si="0"/>
        <v>64</v>
      </c>
      <c r="H21" s="1714" t="s">
        <v>2471</v>
      </c>
      <c r="I21" s="1714" t="s">
        <v>2472</v>
      </c>
      <c r="J21" s="1714"/>
      <c r="K21" s="2072"/>
      <c r="L21" s="2244"/>
      <c r="M21" s="2687">
        <v>130</v>
      </c>
      <c r="N21" s="2686" t="s">
        <v>3970</v>
      </c>
      <c r="O21" s="2697"/>
      <c r="P21" s="2700"/>
      <c r="Q21" s="2706"/>
      <c r="R21" s="1550">
        <v>204</v>
      </c>
      <c r="S21" s="1913"/>
      <c r="T21" s="1714" t="s">
        <v>2524</v>
      </c>
      <c r="U21" s="1714"/>
      <c r="V21" s="2990">
        <v>2199083</v>
      </c>
      <c r="W21" s="2991">
        <v>3790120</v>
      </c>
    </row>
    <row r="22" spans="1:23">
      <c r="A22" s="2187">
        <v>14</v>
      </c>
      <c r="B22" s="1714"/>
      <c r="C22" s="1714" t="s">
        <v>3553</v>
      </c>
      <c r="D22" s="1714"/>
      <c r="E22" s="2250"/>
      <c r="F22" s="2251"/>
      <c r="G22" s="2687">
        <v>65</v>
      </c>
      <c r="H22" s="2688" t="s">
        <v>4153</v>
      </c>
      <c r="I22" s="2501" t="s">
        <v>4154</v>
      </c>
      <c r="J22" s="2501"/>
      <c r="K22" s="2635"/>
      <c r="L22" s="2689"/>
      <c r="M22" s="2687">
        <v>131</v>
      </c>
      <c r="N22" s="2686" t="s">
        <v>3971</v>
      </c>
      <c r="O22" s="2697"/>
      <c r="P22" s="2700"/>
      <c r="Q22" s="2701"/>
      <c r="R22" s="1547">
        <v>205</v>
      </c>
      <c r="S22" s="2497"/>
      <c r="T22" s="2496" t="s">
        <v>601</v>
      </c>
      <c r="U22" s="2496"/>
      <c r="V22" s="2031">
        <f>V19+V21</f>
        <v>365384343</v>
      </c>
      <c r="W22" s="2001">
        <f>W19+W21</f>
        <v>392659338</v>
      </c>
    </row>
    <row r="23" spans="1:23">
      <c r="A23" s="2187">
        <v>15</v>
      </c>
      <c r="B23" s="1714"/>
      <c r="C23" s="1714" t="s">
        <v>602</v>
      </c>
      <c r="D23" s="1714"/>
      <c r="E23" s="2246"/>
      <c r="F23" s="2247"/>
      <c r="G23" s="2187">
        <v>66</v>
      </c>
      <c r="H23" s="1714" t="s">
        <v>2525</v>
      </c>
      <c r="I23" s="1714" t="s">
        <v>2526</v>
      </c>
      <c r="J23" s="1714"/>
      <c r="K23" s="2072"/>
      <c r="L23" s="2244"/>
      <c r="M23" s="2687">
        <v>132</v>
      </c>
      <c r="N23" s="2686" t="s">
        <v>3972</v>
      </c>
      <c r="O23" s="2697"/>
      <c r="P23" s="2707"/>
      <c r="Q23" s="2708"/>
      <c r="R23" s="1550"/>
      <c r="S23" s="2502"/>
      <c r="T23" s="2501" t="s">
        <v>4287</v>
      </c>
      <c r="U23" s="2501"/>
      <c r="V23" s="2027"/>
      <c r="W23" s="2186"/>
    </row>
    <row r="24" spans="1:23">
      <c r="A24" s="2187">
        <v>16</v>
      </c>
      <c r="B24" s="1714"/>
      <c r="C24" s="1714" t="s">
        <v>606</v>
      </c>
      <c r="D24" s="1714"/>
      <c r="E24" s="2246"/>
      <c r="F24" s="2247"/>
      <c r="G24" s="2187">
        <v>67</v>
      </c>
      <c r="H24" s="1714" t="s">
        <v>603</v>
      </c>
      <c r="I24" s="1714" t="s">
        <v>604</v>
      </c>
      <c r="J24" s="1714"/>
      <c r="K24" s="2072"/>
      <c r="L24" s="2244"/>
      <c r="M24" s="2687">
        <v>133</v>
      </c>
      <c r="N24" s="2686" t="s">
        <v>3973</v>
      </c>
      <c r="O24" s="2697"/>
      <c r="P24" s="2707"/>
      <c r="Q24" s="2708"/>
      <c r="R24" s="1547">
        <v>206</v>
      </c>
      <c r="S24" s="2497"/>
      <c r="T24" s="2496" t="s">
        <v>608</v>
      </c>
      <c r="U24" s="2496"/>
      <c r="V24" s="2140">
        <f>K40+K73+P54+P62+P69+P76+V22+P26</f>
        <v>1744173738</v>
      </c>
      <c r="W24" s="2000">
        <f>L40+L73+Q54+Q62+Q69+Q76+W22+Q26</f>
        <v>2079218409</v>
      </c>
    </row>
    <row r="25" spans="1:23">
      <c r="A25" s="2187">
        <v>17</v>
      </c>
      <c r="B25" s="1714"/>
      <c r="C25" s="1714" t="s">
        <v>609</v>
      </c>
      <c r="D25" s="1714"/>
      <c r="E25" s="2246"/>
      <c r="F25" s="2247"/>
      <c r="G25" s="2187">
        <f>G24+1</f>
        <v>68</v>
      </c>
      <c r="H25" s="2501"/>
      <c r="I25" s="2501" t="s">
        <v>4268</v>
      </c>
      <c r="J25" s="2501"/>
      <c r="K25" s="2079">
        <f>SUM(K19:K24)</f>
        <v>0</v>
      </c>
      <c r="L25" s="2143">
        <f>SUM(L19:L24)</f>
        <v>0</v>
      </c>
      <c r="M25" s="2687">
        <v>134</v>
      </c>
      <c r="N25" s="2686" t="s">
        <v>4277</v>
      </c>
      <c r="O25" s="2697"/>
      <c r="P25" s="2702">
        <f>SUM(P20:P24)</f>
        <v>0</v>
      </c>
      <c r="Q25" s="2703">
        <f>SUM(Q20:Q24)</f>
        <v>0</v>
      </c>
      <c r="R25" s="1550"/>
      <c r="S25" s="2502"/>
      <c r="T25" s="2501" t="s">
        <v>4288</v>
      </c>
      <c r="U25" s="2501"/>
      <c r="V25" s="2144"/>
      <c r="W25" s="2254"/>
    </row>
    <row r="26" spans="1:23">
      <c r="A26" s="2187">
        <v>18</v>
      </c>
      <c r="B26" s="1714"/>
      <c r="C26" s="1714" t="s">
        <v>611</v>
      </c>
      <c r="D26" s="1714"/>
      <c r="E26" s="2246"/>
      <c r="F26" s="2247"/>
      <c r="G26" s="2187">
        <f>G25+1</f>
        <v>69</v>
      </c>
      <c r="H26" s="1714" t="s">
        <v>3553</v>
      </c>
      <c r="I26" s="1714"/>
      <c r="J26" s="1714"/>
      <c r="K26" s="2252"/>
      <c r="L26" s="2253"/>
      <c r="M26" s="2687">
        <v>135</v>
      </c>
      <c r="N26" s="2686" t="s">
        <v>4278</v>
      </c>
      <c r="O26" s="2697"/>
      <c r="P26" s="2976">
        <f>P18+P25</f>
        <v>4661110</v>
      </c>
      <c r="Q26" s="2703">
        <f>Q18+Q25</f>
        <v>4920728</v>
      </c>
      <c r="R26" s="1547"/>
      <c r="S26" s="1569"/>
      <c r="T26" s="1569"/>
      <c r="U26" s="1569"/>
      <c r="V26" s="1569"/>
      <c r="W26" s="1549"/>
    </row>
    <row r="27" spans="1:23">
      <c r="A27" s="2187">
        <v>19</v>
      </c>
      <c r="B27" s="1714"/>
      <c r="C27" s="1714" t="s">
        <v>614</v>
      </c>
      <c r="D27" s="1714"/>
      <c r="E27" s="2246"/>
      <c r="F27" s="2247"/>
      <c r="G27" s="2187">
        <f>G26+1</f>
        <v>70</v>
      </c>
      <c r="H27" s="1714" t="s">
        <v>612</v>
      </c>
      <c r="I27" s="1714" t="s">
        <v>3558</v>
      </c>
      <c r="J27" s="1714"/>
      <c r="K27" s="2072"/>
      <c r="L27" s="2244"/>
      <c r="M27" s="2187">
        <v>136</v>
      </c>
      <c r="N27" s="2017" t="s">
        <v>3955</v>
      </c>
      <c r="O27" s="2017"/>
      <c r="P27" s="2252"/>
      <c r="Q27" s="2253"/>
      <c r="R27" s="1547"/>
      <c r="S27" s="1569"/>
      <c r="T27" s="1569"/>
      <c r="U27" s="1569"/>
      <c r="V27" s="2030"/>
      <c r="W27" s="1549"/>
    </row>
    <row r="28" spans="1:23">
      <c r="A28" s="2187">
        <v>20</v>
      </c>
      <c r="B28" s="1714"/>
      <c r="C28" s="1714" t="s">
        <v>617</v>
      </c>
      <c r="D28" s="1714"/>
      <c r="E28" s="2027">
        <f>SUM(E23:E27)</f>
        <v>0</v>
      </c>
      <c r="F28" s="2186">
        <f>SUM(F23:F27)</f>
        <v>0</v>
      </c>
      <c r="G28" s="2187">
        <f>G27+1</f>
        <v>71</v>
      </c>
      <c r="H28" s="1714" t="s">
        <v>615</v>
      </c>
      <c r="I28" s="1714" t="s">
        <v>3563</v>
      </c>
      <c r="J28" s="1714"/>
      <c r="K28" s="2072"/>
      <c r="L28" s="2244"/>
      <c r="M28" s="2187">
        <v>137</v>
      </c>
      <c r="N28" s="1714" t="s">
        <v>3561</v>
      </c>
      <c r="O28" s="2256"/>
      <c r="P28" s="2252"/>
      <c r="Q28" s="2253"/>
      <c r="R28" s="1547"/>
      <c r="S28" s="1569"/>
      <c r="T28" s="1569"/>
      <c r="U28" s="1569"/>
      <c r="V28" s="2030"/>
      <c r="W28" s="2034"/>
    </row>
    <row r="29" spans="1:23">
      <c r="A29" s="2187">
        <v>21</v>
      </c>
      <c r="B29" s="1714"/>
      <c r="C29" s="1714" t="s">
        <v>621</v>
      </c>
      <c r="D29" s="1714"/>
      <c r="E29" s="2027">
        <f>E21+E28</f>
        <v>0</v>
      </c>
      <c r="F29" s="2186">
        <f>F21+F28</f>
        <v>0</v>
      </c>
      <c r="G29" s="2187">
        <f>G28+1</f>
        <v>72</v>
      </c>
      <c r="H29" s="1714" t="s">
        <v>618</v>
      </c>
      <c r="I29" s="1714" t="s">
        <v>619</v>
      </c>
      <c r="J29" s="1714"/>
      <c r="K29" s="2072"/>
      <c r="L29" s="2244"/>
      <c r="M29" s="2187">
        <v>138</v>
      </c>
      <c r="N29" s="2255" t="s">
        <v>3954</v>
      </c>
      <c r="O29" s="2256"/>
      <c r="P29" s="2257">
        <v>8058696</v>
      </c>
      <c r="Q29" s="2258">
        <v>4694249</v>
      </c>
      <c r="R29" s="1547"/>
      <c r="S29" s="1569"/>
      <c r="T29" s="1569"/>
      <c r="U29" s="1569"/>
      <c r="V29" s="1569"/>
      <c r="W29" s="1549"/>
    </row>
    <row r="30" spans="1:23">
      <c r="A30" s="2187">
        <v>22</v>
      </c>
      <c r="B30" s="1714"/>
      <c r="C30" s="1714" t="s">
        <v>2663</v>
      </c>
      <c r="D30" s="1714"/>
      <c r="E30" s="2259"/>
      <c r="F30" s="2260"/>
      <c r="G30" s="2687">
        <v>73</v>
      </c>
      <c r="H30" s="2688" t="s">
        <v>4155</v>
      </c>
      <c r="I30" s="2501" t="s">
        <v>4156</v>
      </c>
      <c r="J30" s="2501"/>
      <c r="K30" s="2635"/>
      <c r="L30" s="2689"/>
      <c r="M30" s="2187">
        <v>139</v>
      </c>
      <c r="N30" s="1714" t="s">
        <v>3554</v>
      </c>
      <c r="O30" s="1551"/>
      <c r="P30" s="2981">
        <v>8824097</v>
      </c>
      <c r="Q30" s="2982">
        <v>8933753</v>
      </c>
      <c r="R30" s="1547"/>
      <c r="S30" s="1569"/>
      <c r="T30" s="1569"/>
      <c r="U30" s="1569"/>
      <c r="V30" s="1569"/>
      <c r="W30" s="1549"/>
    </row>
    <row r="31" spans="1:23">
      <c r="A31" s="2187">
        <v>23</v>
      </c>
      <c r="B31" s="1714"/>
      <c r="C31" s="1714" t="s">
        <v>3561</v>
      </c>
      <c r="D31" s="1714"/>
      <c r="E31" s="2250"/>
      <c r="F31" s="2251"/>
      <c r="G31" s="2187">
        <v>74</v>
      </c>
      <c r="H31" s="1714" t="s">
        <v>622</v>
      </c>
      <c r="I31" s="1714" t="s">
        <v>623</v>
      </c>
      <c r="J31" s="1714"/>
      <c r="K31" s="2072"/>
      <c r="L31" s="2244"/>
      <c r="M31" s="2187">
        <v>140</v>
      </c>
      <c r="N31" s="1714" t="s">
        <v>3559</v>
      </c>
      <c r="O31" s="1551"/>
      <c r="P31" s="2983">
        <v>5379079</v>
      </c>
      <c r="Q31" s="2977">
        <v>5843725</v>
      </c>
      <c r="R31" s="2517" t="s">
        <v>2777</v>
      </c>
      <c r="S31" s="2518"/>
      <c r="T31" s="2518"/>
      <c r="U31" s="2518"/>
      <c r="V31" s="2518"/>
      <c r="W31" s="2519"/>
    </row>
    <row r="32" spans="1:23">
      <c r="A32" s="2187">
        <v>24</v>
      </c>
      <c r="B32" s="1714"/>
      <c r="C32" s="1714" t="s">
        <v>2778</v>
      </c>
      <c r="D32" s="1714"/>
      <c r="E32" s="2246"/>
      <c r="F32" s="2247"/>
      <c r="G32" s="2187">
        <f>G31+1</f>
        <v>75</v>
      </c>
      <c r="H32" s="2501"/>
      <c r="I32" s="2686" t="s">
        <v>4270</v>
      </c>
      <c r="J32" s="2501"/>
      <c r="K32" s="2079">
        <f>SUM(K27:K31)</f>
        <v>0</v>
      </c>
      <c r="L32" s="2186">
        <f>SUM(L27:L31)</f>
        <v>0</v>
      </c>
      <c r="M32" s="2187">
        <v>141</v>
      </c>
      <c r="N32" s="1714" t="s">
        <v>1054</v>
      </c>
      <c r="O32" s="1551"/>
      <c r="P32" s="2983">
        <v>12390545</v>
      </c>
      <c r="Q32" s="2977">
        <v>11178274</v>
      </c>
      <c r="R32" s="2495"/>
      <c r="S32" s="2496"/>
      <c r="T32" s="2496"/>
      <c r="U32" s="2496"/>
      <c r="V32" s="2496"/>
      <c r="W32" s="2520"/>
    </row>
    <row r="33" spans="1:23">
      <c r="A33" s="2187">
        <v>25</v>
      </c>
      <c r="B33" s="1714"/>
      <c r="C33" s="1714" t="s">
        <v>2780</v>
      </c>
      <c r="D33" s="1714"/>
      <c r="E33" s="2246"/>
      <c r="F33" s="2247"/>
      <c r="G33" s="2187">
        <f>G32+1</f>
        <v>76</v>
      </c>
      <c r="H33" s="2686"/>
      <c r="I33" s="2686" t="s">
        <v>4269</v>
      </c>
      <c r="J33" s="2501"/>
      <c r="K33" s="2079">
        <f>K25+K32</f>
        <v>0</v>
      </c>
      <c r="L33" s="2186">
        <f>L25+L32</f>
        <v>0</v>
      </c>
      <c r="M33" s="2187">
        <v>142</v>
      </c>
      <c r="N33" s="1714" t="s">
        <v>1059</v>
      </c>
      <c r="O33" s="1551"/>
      <c r="P33" s="2983">
        <v>3275540</v>
      </c>
      <c r="Q33" s="2977">
        <v>5558979</v>
      </c>
      <c r="R33" s="2495"/>
      <c r="S33" s="2496"/>
      <c r="T33" s="2496" t="s">
        <v>2783</v>
      </c>
      <c r="U33" s="2496"/>
      <c r="V33" s="2496"/>
      <c r="W33" s="2520"/>
    </row>
    <row r="34" spans="1:23">
      <c r="A34" s="2187">
        <v>26</v>
      </c>
      <c r="B34" s="1714"/>
      <c r="C34" s="1714" t="s">
        <v>2784</v>
      </c>
      <c r="D34" s="1714"/>
      <c r="E34" s="2246"/>
      <c r="F34" s="2247"/>
      <c r="G34" s="2187">
        <f>G33+1</f>
        <v>77</v>
      </c>
      <c r="H34" s="2690" t="s">
        <v>2779</v>
      </c>
      <c r="I34" s="2690"/>
      <c r="J34" s="2690"/>
      <c r="K34" s="2252"/>
      <c r="L34" s="2253"/>
      <c r="M34" s="2687">
        <v>143</v>
      </c>
      <c r="N34" s="2501" t="s">
        <v>4161</v>
      </c>
      <c r="O34" s="2612"/>
      <c r="P34" s="2984"/>
      <c r="Q34" s="2978"/>
      <c r="R34" s="2495"/>
      <c r="S34" s="2496"/>
      <c r="T34" s="2496" t="s">
        <v>2788</v>
      </c>
      <c r="U34" s="2496"/>
      <c r="V34" s="2496"/>
      <c r="W34" s="2520"/>
    </row>
    <row r="35" spans="1:23">
      <c r="A35" s="2187">
        <v>27</v>
      </c>
      <c r="B35" s="1714"/>
      <c r="C35" s="1714" t="s">
        <v>2789</v>
      </c>
      <c r="D35" s="1714"/>
      <c r="E35" s="2246"/>
      <c r="F35" s="2247"/>
      <c r="G35" s="2187">
        <f>G34+1</f>
        <v>78</v>
      </c>
      <c r="H35" s="1714" t="s">
        <v>2781</v>
      </c>
      <c r="I35" s="1714" t="s">
        <v>3264</v>
      </c>
      <c r="J35" s="1714"/>
      <c r="K35" s="2910">
        <v>751963762</v>
      </c>
      <c r="L35" s="2977">
        <v>985843321</v>
      </c>
      <c r="M35" s="2187">
        <v>144</v>
      </c>
      <c r="N35" s="1714" t="s">
        <v>1064</v>
      </c>
      <c r="O35" s="1551"/>
      <c r="P35" s="2983">
        <v>352925</v>
      </c>
      <c r="Q35" s="2977">
        <v>711097</v>
      </c>
      <c r="R35" s="2495"/>
      <c r="S35" s="2496"/>
      <c r="T35" s="2496" t="s">
        <v>2793</v>
      </c>
      <c r="U35" s="2496"/>
      <c r="V35" s="2496"/>
      <c r="W35" s="2520"/>
    </row>
    <row r="36" spans="1:23">
      <c r="A36" s="2187">
        <v>28</v>
      </c>
      <c r="B36" s="1714"/>
      <c r="C36" s="1714" t="s">
        <v>2794</v>
      </c>
      <c r="D36" s="1714"/>
      <c r="E36" s="2246"/>
      <c r="F36" s="2247"/>
      <c r="G36" s="2687">
        <v>79</v>
      </c>
      <c r="H36" s="2688" t="s">
        <v>4157</v>
      </c>
      <c r="I36" s="2501" t="s">
        <v>4158</v>
      </c>
      <c r="J36" s="2501"/>
      <c r="K36" s="2692"/>
      <c r="L36" s="2693"/>
      <c r="M36" s="2187">
        <v>145</v>
      </c>
      <c r="N36" s="1714" t="s">
        <v>1069</v>
      </c>
      <c r="O36" s="1551"/>
      <c r="P36" s="2983">
        <v>12249430</v>
      </c>
      <c r="Q36" s="2977">
        <v>10021126</v>
      </c>
      <c r="R36" s="2495"/>
      <c r="S36" s="2496"/>
      <c r="T36" s="2496" t="s">
        <v>2796</v>
      </c>
      <c r="U36" s="2496"/>
      <c r="V36" s="2496"/>
      <c r="W36" s="2520"/>
    </row>
    <row r="37" spans="1:23">
      <c r="A37" s="2187">
        <v>29</v>
      </c>
      <c r="B37" s="1714"/>
      <c r="C37" s="1714" t="s">
        <v>2797</v>
      </c>
      <c r="D37" s="1714"/>
      <c r="E37" s="2246"/>
      <c r="F37" s="2247"/>
      <c r="G37" s="2187">
        <v>80</v>
      </c>
      <c r="H37" s="1714" t="s">
        <v>2785</v>
      </c>
      <c r="I37" s="1714" t="s">
        <v>2786</v>
      </c>
      <c r="J37" s="1714"/>
      <c r="K37" s="2072"/>
      <c r="L37" s="2244"/>
      <c r="M37" s="2187">
        <v>146</v>
      </c>
      <c r="N37" s="1714" t="s">
        <v>1073</v>
      </c>
      <c r="O37" s="1551"/>
      <c r="P37" s="2983">
        <v>6276609</v>
      </c>
      <c r="Q37" s="2977">
        <v>6457760</v>
      </c>
      <c r="R37" s="2495"/>
      <c r="S37" s="2496"/>
      <c r="T37" s="2496" t="s">
        <v>2799</v>
      </c>
      <c r="U37" s="2496"/>
      <c r="V37" s="2496"/>
      <c r="W37" s="2520"/>
    </row>
    <row r="38" spans="1:23">
      <c r="A38" s="2187">
        <v>30</v>
      </c>
      <c r="B38" s="1714"/>
      <c r="C38" s="1714" t="s">
        <v>2800</v>
      </c>
      <c r="D38" s="1714"/>
      <c r="E38" s="2246"/>
      <c r="F38" s="2247"/>
      <c r="G38" s="2187">
        <f t="shared" ref="G38:G43" si="1">G37+1</f>
        <v>81</v>
      </c>
      <c r="H38" s="1714" t="s">
        <v>2790</v>
      </c>
      <c r="I38" s="1714" t="s">
        <v>2791</v>
      </c>
      <c r="J38" s="1714"/>
      <c r="K38" s="2072"/>
      <c r="L38" s="2244"/>
      <c r="M38" s="2187">
        <v>147</v>
      </c>
      <c r="N38" s="1714" t="s">
        <v>1077</v>
      </c>
      <c r="O38" s="1551"/>
      <c r="P38" s="2983">
        <v>35681393</v>
      </c>
      <c r="Q38" s="2977">
        <v>49950874</v>
      </c>
      <c r="R38" s="2495"/>
      <c r="S38" s="2496"/>
      <c r="T38" s="2496" t="s">
        <v>2802</v>
      </c>
      <c r="U38" s="2496"/>
      <c r="V38" s="2496"/>
      <c r="W38" s="2520"/>
    </row>
    <row r="39" spans="1:23">
      <c r="A39" s="2187">
        <v>31</v>
      </c>
      <c r="B39" s="1714"/>
      <c r="C39" s="1714" t="s">
        <v>2803</v>
      </c>
      <c r="D39" s="1714"/>
      <c r="E39" s="2246"/>
      <c r="F39" s="2247"/>
      <c r="G39" s="2187">
        <f t="shared" si="1"/>
        <v>82</v>
      </c>
      <c r="H39" s="2691"/>
      <c r="I39" s="2501" t="s">
        <v>4271</v>
      </c>
      <c r="J39" s="2501"/>
      <c r="K39" s="2079">
        <f>SUM(K35:K38)</f>
        <v>751963762</v>
      </c>
      <c r="L39" s="2079">
        <f>SUM(L35:L38)</f>
        <v>985843321</v>
      </c>
      <c r="M39" s="2187">
        <v>148</v>
      </c>
      <c r="N39" s="1714" t="s">
        <v>2459</v>
      </c>
      <c r="O39" s="1551"/>
      <c r="P39" s="2983">
        <v>1173269</v>
      </c>
      <c r="Q39" s="2977">
        <v>1501003</v>
      </c>
      <c r="R39" s="2495"/>
      <c r="S39" s="2496"/>
      <c r="T39" s="2496" t="s">
        <v>2804</v>
      </c>
      <c r="U39" s="2496"/>
      <c r="V39" s="2496"/>
      <c r="W39" s="2520"/>
    </row>
    <row r="40" spans="1:23">
      <c r="A40" s="2187">
        <v>32</v>
      </c>
      <c r="B40" s="1714"/>
      <c r="C40" s="1714" t="s">
        <v>2805</v>
      </c>
      <c r="D40" s="1714"/>
      <c r="E40" s="2246"/>
      <c r="F40" s="2247"/>
      <c r="G40" s="2187">
        <f t="shared" si="1"/>
        <v>83</v>
      </c>
      <c r="H40" s="2691"/>
      <c r="I40" s="2501" t="s">
        <v>4272</v>
      </c>
      <c r="J40" s="2501"/>
      <c r="K40" s="2079">
        <f>E29+E49+K16+K33+K39</f>
        <v>751963762</v>
      </c>
      <c r="L40" s="2186">
        <f>F29+F49+L16+L33+L39</f>
        <v>985843321</v>
      </c>
      <c r="M40" s="2187">
        <v>149</v>
      </c>
      <c r="N40" s="2501" t="s">
        <v>4279</v>
      </c>
      <c r="O40" s="2612"/>
      <c r="P40" s="1886">
        <f>SUM(P29:P39)</f>
        <v>93661583</v>
      </c>
      <c r="Q40" s="2143">
        <f>SUM(Q29:Q39)</f>
        <v>104850840</v>
      </c>
      <c r="R40" s="2500"/>
      <c r="S40" s="2501"/>
      <c r="T40" s="2501"/>
      <c r="U40" s="2501"/>
      <c r="V40" s="2501"/>
      <c r="W40" s="2521"/>
    </row>
    <row r="41" spans="1:23">
      <c r="A41" s="2187">
        <v>33</v>
      </c>
      <c r="B41" s="1714"/>
      <c r="C41" s="1714" t="s">
        <v>2807</v>
      </c>
      <c r="D41" s="1714"/>
      <c r="E41" s="2027">
        <f>SUM(E32:E40)</f>
        <v>0</v>
      </c>
      <c r="F41" s="2186">
        <f>SUM(F32:F40)</f>
        <v>0</v>
      </c>
      <c r="G41" s="2187">
        <f t="shared" si="1"/>
        <v>84</v>
      </c>
      <c r="H41" s="2017" t="s">
        <v>2801</v>
      </c>
      <c r="I41" s="2017"/>
      <c r="J41" s="2017"/>
      <c r="K41" s="2248"/>
      <c r="L41" s="2249"/>
      <c r="M41" s="2187">
        <v>150</v>
      </c>
      <c r="N41" s="1714" t="s">
        <v>3553</v>
      </c>
      <c r="O41" s="1551"/>
      <c r="P41" s="2252"/>
      <c r="Q41" s="2253"/>
      <c r="R41" s="2500"/>
      <c r="S41" s="2501"/>
      <c r="T41" s="2501" t="s">
        <v>2809</v>
      </c>
      <c r="U41" s="2522"/>
      <c r="V41" s="2985">
        <v>42369</v>
      </c>
      <c r="W41" s="2523"/>
    </row>
    <row r="42" spans="1:23">
      <c r="A42" s="2187">
        <v>34</v>
      </c>
      <c r="B42" s="1714"/>
      <c r="C42" s="1714" t="s">
        <v>3553</v>
      </c>
      <c r="D42" s="1714"/>
      <c r="E42" s="2250"/>
      <c r="F42" s="2251"/>
      <c r="G42" s="2187">
        <f t="shared" si="1"/>
        <v>85</v>
      </c>
      <c r="H42" s="1714" t="s">
        <v>3561</v>
      </c>
      <c r="I42" s="1714"/>
      <c r="J42" s="1714"/>
      <c r="K42" s="2250"/>
      <c r="L42" s="2251"/>
      <c r="M42" s="2187">
        <v>151</v>
      </c>
      <c r="N42" s="1714" t="s">
        <v>2469</v>
      </c>
      <c r="O42" s="1551"/>
      <c r="P42" s="2983">
        <v>4092347</v>
      </c>
      <c r="Q42" s="2977">
        <v>112931</v>
      </c>
      <c r="R42" s="2500"/>
      <c r="S42" s="2501"/>
      <c r="T42" s="2501" t="s">
        <v>3757</v>
      </c>
      <c r="U42" s="2522"/>
      <c r="V42" s="2986">
        <v>3409</v>
      </c>
      <c r="W42" s="2523"/>
    </row>
    <row r="43" spans="1:23">
      <c r="A43" s="2187">
        <v>35</v>
      </c>
      <c r="B43" s="1714"/>
      <c r="C43" s="1714" t="s">
        <v>3758</v>
      </c>
      <c r="D43" s="1714"/>
      <c r="E43" s="2246"/>
      <c r="F43" s="2247"/>
      <c r="G43" s="2187">
        <f t="shared" si="1"/>
        <v>86</v>
      </c>
      <c r="H43" s="1714" t="s">
        <v>2806</v>
      </c>
      <c r="I43" s="1714" t="s">
        <v>2465</v>
      </c>
      <c r="J43" s="1714"/>
      <c r="K43" s="2910">
        <v>1273654</v>
      </c>
      <c r="L43" s="2977">
        <v>954566</v>
      </c>
      <c r="M43" s="2187">
        <v>152</v>
      </c>
      <c r="N43" s="1714" t="s">
        <v>2523</v>
      </c>
      <c r="O43" s="1551"/>
      <c r="P43" s="2983">
        <v>1161357</v>
      </c>
      <c r="Q43" s="2977">
        <v>1116298</v>
      </c>
      <c r="R43" s="2500"/>
      <c r="S43" s="2501"/>
      <c r="T43" s="2501" t="s">
        <v>3762</v>
      </c>
      <c r="U43" s="2522"/>
      <c r="V43" s="2987">
        <v>3</v>
      </c>
      <c r="W43" s="2523"/>
    </row>
    <row r="44" spans="1:23">
      <c r="A44" s="2187">
        <v>36</v>
      </c>
      <c r="B44" s="1714"/>
      <c r="C44" s="1714" t="s">
        <v>3763</v>
      </c>
      <c r="D44" s="1714"/>
      <c r="E44" s="2246"/>
      <c r="F44" s="2247"/>
      <c r="G44" s="2687">
        <v>87</v>
      </c>
      <c r="H44" s="2688" t="s">
        <v>3931</v>
      </c>
      <c r="I44" s="2501" t="s">
        <v>3943</v>
      </c>
      <c r="J44" s="2501"/>
      <c r="K44" s="2913">
        <v>298757</v>
      </c>
      <c r="L44" s="2978">
        <v>521404</v>
      </c>
      <c r="M44" s="2187">
        <v>153</v>
      </c>
      <c r="N44" s="1714" t="s">
        <v>2527</v>
      </c>
      <c r="O44" s="1551"/>
      <c r="P44" s="2983">
        <v>6250123</v>
      </c>
      <c r="Q44" s="2977">
        <v>7640016</v>
      </c>
      <c r="R44" s="2500"/>
      <c r="S44" s="2501"/>
      <c r="T44" s="2501" t="s">
        <v>3767</v>
      </c>
      <c r="U44" s="2522"/>
      <c r="V44" s="2986">
        <f>V42+V43</f>
        <v>3412</v>
      </c>
      <c r="W44" s="2523"/>
    </row>
    <row r="45" spans="1:23">
      <c r="A45" s="2187">
        <v>37</v>
      </c>
      <c r="B45" s="1714"/>
      <c r="C45" s="1714" t="s">
        <v>3768</v>
      </c>
      <c r="D45" s="1714"/>
      <c r="E45" s="2246"/>
      <c r="F45" s="2247"/>
      <c r="G45" s="2687">
        <v>88</v>
      </c>
      <c r="H45" s="2688" t="s">
        <v>3932</v>
      </c>
      <c r="I45" s="2501" t="s">
        <v>3944</v>
      </c>
      <c r="J45" s="2501"/>
      <c r="K45" s="2913">
        <v>4510770</v>
      </c>
      <c r="L45" s="2978">
        <v>4089027</v>
      </c>
      <c r="M45" s="2687">
        <v>154</v>
      </c>
      <c r="N45" s="2501" t="s">
        <v>4162</v>
      </c>
      <c r="O45" s="2612"/>
      <c r="P45" s="2984"/>
      <c r="Q45" s="2978"/>
      <c r="R45" s="2495"/>
      <c r="S45" s="2496"/>
      <c r="T45" s="2496"/>
      <c r="U45" s="2496"/>
      <c r="V45" s="2496"/>
      <c r="W45" s="2520"/>
    </row>
    <row r="46" spans="1:23">
      <c r="A46" s="2187">
        <v>38</v>
      </c>
      <c r="B46" s="1714"/>
      <c r="C46" s="1714" t="s">
        <v>233</v>
      </c>
      <c r="D46" s="1714"/>
      <c r="E46" s="2246"/>
      <c r="F46" s="2247"/>
      <c r="G46" s="2687">
        <v>89</v>
      </c>
      <c r="H46" s="2688" t="s">
        <v>3933</v>
      </c>
      <c r="I46" s="2501" t="s">
        <v>3945</v>
      </c>
      <c r="J46" s="2501"/>
      <c r="K46" s="2913"/>
      <c r="L46" s="2978"/>
      <c r="M46" s="2687">
        <v>155</v>
      </c>
      <c r="N46" s="2501" t="s">
        <v>4163</v>
      </c>
      <c r="O46" s="2612"/>
      <c r="P46" s="2984"/>
      <c r="Q46" s="2978"/>
      <c r="R46" s="2495"/>
      <c r="S46" s="2496"/>
      <c r="T46" s="2496"/>
      <c r="U46" s="2496"/>
      <c r="V46" s="2496"/>
      <c r="W46" s="2520"/>
    </row>
    <row r="47" spans="1:23">
      <c r="A47" s="2187">
        <v>39</v>
      </c>
      <c r="B47" s="1714"/>
      <c r="C47" s="1714" t="s">
        <v>236</v>
      </c>
      <c r="D47" s="1714"/>
      <c r="E47" s="2246"/>
      <c r="F47" s="2247"/>
      <c r="G47" s="2687">
        <v>90</v>
      </c>
      <c r="H47" s="2688" t="s">
        <v>3934</v>
      </c>
      <c r="I47" s="2501" t="s">
        <v>3946</v>
      </c>
      <c r="J47" s="2501"/>
      <c r="K47" s="2913">
        <v>3171266</v>
      </c>
      <c r="L47" s="2978">
        <v>3483854</v>
      </c>
      <c r="M47" s="2187">
        <v>156</v>
      </c>
      <c r="N47" s="1714" t="s">
        <v>605</v>
      </c>
      <c r="O47" s="1551"/>
      <c r="P47" s="2983">
        <v>94438537</v>
      </c>
      <c r="Q47" s="2977">
        <v>129048024</v>
      </c>
      <c r="R47" s="2495"/>
      <c r="S47" s="2496"/>
      <c r="T47" s="2496"/>
      <c r="U47" s="2496"/>
      <c r="V47" s="2496"/>
      <c r="W47" s="2520"/>
    </row>
    <row r="48" spans="1:23">
      <c r="A48" s="2187">
        <v>40</v>
      </c>
      <c r="B48" s="1714"/>
      <c r="C48" s="1714" t="s">
        <v>238</v>
      </c>
      <c r="D48" s="1714"/>
      <c r="E48" s="2027">
        <f>SUM(E43:E47)</f>
        <v>0</v>
      </c>
      <c r="F48" s="2186">
        <f>SUM(F43:F47)</f>
        <v>0</v>
      </c>
      <c r="G48" s="2687">
        <v>91</v>
      </c>
      <c r="H48" s="2688" t="s">
        <v>3935</v>
      </c>
      <c r="I48" s="2501" t="s">
        <v>3947</v>
      </c>
      <c r="J48" s="2501"/>
      <c r="K48" s="2913">
        <v>646853</v>
      </c>
      <c r="L48" s="2978">
        <v>1324986</v>
      </c>
      <c r="M48" s="2187">
        <v>157</v>
      </c>
      <c r="N48" s="1714" t="s">
        <v>607</v>
      </c>
      <c r="O48" s="1551"/>
      <c r="P48" s="2983">
        <v>8156192</v>
      </c>
      <c r="Q48" s="2977">
        <v>6819833</v>
      </c>
      <c r="R48" s="2495"/>
      <c r="S48" s="2496"/>
      <c r="T48" s="2496"/>
      <c r="U48" s="2496"/>
      <c r="V48" s="2496"/>
      <c r="W48" s="2520"/>
    </row>
    <row r="49" spans="1:23">
      <c r="A49" s="2187">
        <v>41</v>
      </c>
      <c r="B49" s="1714"/>
      <c r="C49" s="1714" t="s">
        <v>240</v>
      </c>
      <c r="D49" s="1714"/>
      <c r="E49" s="2027">
        <f>E41+E48</f>
        <v>0</v>
      </c>
      <c r="F49" s="2186">
        <f>F41+F48</f>
        <v>0</v>
      </c>
      <c r="G49" s="2687">
        <v>92</v>
      </c>
      <c r="H49" s="2688" t="s">
        <v>3936</v>
      </c>
      <c r="I49" s="2501" t="s">
        <v>4351</v>
      </c>
      <c r="J49" s="2501"/>
      <c r="K49" s="2913">
        <v>28835</v>
      </c>
      <c r="L49" s="2978">
        <v>0</v>
      </c>
      <c r="M49" s="2187">
        <v>158</v>
      </c>
      <c r="N49" s="1714" t="s">
        <v>610</v>
      </c>
      <c r="O49" s="1551"/>
      <c r="P49" s="2983">
        <v>2100710</v>
      </c>
      <c r="Q49" s="2977">
        <v>1700695</v>
      </c>
      <c r="R49" s="2495"/>
      <c r="S49" s="2496"/>
      <c r="T49" s="2496"/>
      <c r="U49" s="2496"/>
      <c r="V49" s="2496"/>
      <c r="W49" s="2520"/>
    </row>
    <row r="50" spans="1:23">
      <c r="A50" s="2187">
        <v>42</v>
      </c>
      <c r="B50" s="1714"/>
      <c r="C50" s="1714" t="s">
        <v>242</v>
      </c>
      <c r="D50" s="1714"/>
      <c r="E50" s="2248"/>
      <c r="F50" s="2249"/>
      <c r="G50" s="2687">
        <v>93</v>
      </c>
      <c r="H50" s="2688" t="s">
        <v>3937</v>
      </c>
      <c r="I50" s="2501" t="s">
        <v>3948</v>
      </c>
      <c r="J50" s="2501"/>
      <c r="K50" s="2913"/>
      <c r="L50" s="2978"/>
      <c r="M50" s="2187">
        <v>159</v>
      </c>
      <c r="N50" s="1714" t="s">
        <v>613</v>
      </c>
      <c r="O50" s="1551"/>
      <c r="P50" s="2983">
        <v>5749495</v>
      </c>
      <c r="Q50" s="2977">
        <v>3409742</v>
      </c>
      <c r="R50" s="2495"/>
      <c r="S50" s="2496"/>
      <c r="T50" s="2496"/>
      <c r="U50" s="2496"/>
      <c r="V50" s="2496"/>
      <c r="W50" s="2520"/>
    </row>
    <row r="51" spans="1:23">
      <c r="A51" s="2187">
        <v>43</v>
      </c>
      <c r="B51" s="1714"/>
      <c r="C51" s="1714" t="s">
        <v>3561</v>
      </c>
      <c r="D51" s="1714"/>
      <c r="E51" s="2250"/>
      <c r="F51" s="2251"/>
      <c r="G51" s="2687">
        <v>94</v>
      </c>
      <c r="H51" s="2688" t="s">
        <v>3938</v>
      </c>
      <c r="I51" s="2501" t="s">
        <v>3949</v>
      </c>
      <c r="J51" s="2501"/>
      <c r="K51" s="2913">
        <v>725087</v>
      </c>
      <c r="L51" s="2978">
        <v>702891</v>
      </c>
      <c r="M51" s="2187">
        <v>160</v>
      </c>
      <c r="N51" s="1714" t="s">
        <v>616</v>
      </c>
      <c r="O51" s="1551"/>
      <c r="P51" s="2983">
        <v>380562</v>
      </c>
      <c r="Q51" s="2977">
        <v>349894</v>
      </c>
      <c r="R51" s="2495"/>
      <c r="S51" s="2496"/>
      <c r="T51" s="2496"/>
      <c r="U51" s="2496"/>
      <c r="V51" s="2496"/>
      <c r="W51" s="2520"/>
    </row>
    <row r="52" spans="1:23">
      <c r="A52" s="2187">
        <v>44</v>
      </c>
      <c r="B52" s="1714"/>
      <c r="C52" s="1714" t="s">
        <v>247</v>
      </c>
      <c r="D52" s="1714"/>
      <c r="E52" s="2246"/>
      <c r="F52" s="2247"/>
      <c r="G52" s="2187">
        <v>95</v>
      </c>
      <c r="H52" s="1714" t="s">
        <v>2810</v>
      </c>
      <c r="I52" s="1714" t="s">
        <v>2811</v>
      </c>
      <c r="J52" s="1714"/>
      <c r="K52" s="2910">
        <v>2566306</v>
      </c>
      <c r="L52" s="2977">
        <v>2842842</v>
      </c>
      <c r="M52" s="2187">
        <v>161</v>
      </c>
      <c r="N52" s="1714" t="s">
        <v>620</v>
      </c>
      <c r="O52" s="1551"/>
      <c r="P52" s="2983">
        <v>2078389</v>
      </c>
      <c r="Q52" s="2977">
        <v>2662811</v>
      </c>
      <c r="R52" s="2495"/>
      <c r="S52" s="2496"/>
      <c r="T52" s="2496"/>
      <c r="U52" s="2496"/>
      <c r="V52" s="2496"/>
      <c r="W52" s="2520"/>
    </row>
    <row r="53" spans="1:23">
      <c r="A53" s="2187">
        <v>45</v>
      </c>
      <c r="B53" s="1714"/>
      <c r="C53" s="1714" t="s">
        <v>250</v>
      </c>
      <c r="D53" s="1714"/>
      <c r="E53" s="2246"/>
      <c r="F53" s="2247"/>
      <c r="G53" s="2687">
        <v>96</v>
      </c>
      <c r="H53" s="2688" t="s">
        <v>4159</v>
      </c>
      <c r="I53" s="2501"/>
      <c r="J53" s="2501"/>
      <c r="K53" s="2913"/>
      <c r="L53" s="2978"/>
      <c r="M53" s="2187">
        <v>162</v>
      </c>
      <c r="N53" s="2501" t="s">
        <v>4280</v>
      </c>
      <c r="O53" s="2612"/>
      <c r="P53" s="1886">
        <f>SUM(P42:P52)</f>
        <v>124407712</v>
      </c>
      <c r="Q53" s="2143">
        <f>SUM(Q42:Q52)</f>
        <v>152860244</v>
      </c>
      <c r="R53" s="2495"/>
      <c r="S53" s="2496"/>
      <c r="T53" s="2496"/>
      <c r="U53" s="2496"/>
      <c r="V53" s="2496"/>
      <c r="W53" s="2520"/>
    </row>
    <row r="54" spans="1:23">
      <c r="A54" s="2187">
        <v>46</v>
      </c>
      <c r="B54" s="1714"/>
      <c r="C54" s="1714" t="s">
        <v>2812</v>
      </c>
      <c r="D54" s="1714"/>
      <c r="E54" s="2246"/>
      <c r="F54" s="2247"/>
      <c r="G54" s="2187">
        <v>97</v>
      </c>
      <c r="H54" s="1714" t="s">
        <v>3759</v>
      </c>
      <c r="I54" s="1714" t="s">
        <v>3760</v>
      </c>
      <c r="J54" s="1714"/>
      <c r="K54" s="2910">
        <v>1798158</v>
      </c>
      <c r="L54" s="2977">
        <v>4083642</v>
      </c>
      <c r="M54" s="2187">
        <v>163</v>
      </c>
      <c r="N54" s="2501" t="s">
        <v>4281</v>
      </c>
      <c r="O54" s="2612"/>
      <c r="P54" s="1886">
        <f>P40+P53</f>
        <v>218069295</v>
      </c>
      <c r="Q54" s="2143">
        <f>Q40+Q53</f>
        <v>257711084</v>
      </c>
      <c r="R54" s="2495"/>
      <c r="S54" s="2496"/>
      <c r="T54" s="2496"/>
      <c r="U54" s="2496"/>
      <c r="V54" s="2496"/>
      <c r="W54" s="2520"/>
    </row>
    <row r="55" spans="1:23">
      <c r="A55" s="2187">
        <v>47</v>
      </c>
      <c r="B55" s="1714"/>
      <c r="C55" s="1714" t="s">
        <v>2815</v>
      </c>
      <c r="D55" s="1714"/>
      <c r="E55" s="2246"/>
      <c r="F55" s="2247"/>
      <c r="G55" s="2187">
        <f t="shared" ref="G55:G62" si="2">G54+1</f>
        <v>98</v>
      </c>
      <c r="H55" s="1714" t="s">
        <v>3764</v>
      </c>
      <c r="I55" s="1714" t="s">
        <v>3765</v>
      </c>
      <c r="J55" s="1714"/>
      <c r="K55" s="2910">
        <v>221996</v>
      </c>
      <c r="L55" s="2977">
        <v>544509</v>
      </c>
      <c r="M55" s="2187">
        <v>164</v>
      </c>
      <c r="N55" s="2017" t="s">
        <v>3956</v>
      </c>
      <c r="O55" s="2233"/>
      <c r="P55" s="2234"/>
      <c r="Q55" s="2235"/>
      <c r="R55" s="2495"/>
      <c r="S55" s="2496"/>
      <c r="T55" s="2496"/>
      <c r="U55" s="2496"/>
      <c r="V55" s="2496"/>
      <c r="W55" s="2520"/>
    </row>
    <row r="56" spans="1:23">
      <c r="A56" s="2187">
        <v>48</v>
      </c>
      <c r="B56" s="1714"/>
      <c r="C56" s="1714" t="s">
        <v>2819</v>
      </c>
      <c r="D56" s="1714"/>
      <c r="E56" s="2246"/>
      <c r="F56" s="2247"/>
      <c r="G56" s="2187">
        <f t="shared" si="2"/>
        <v>99</v>
      </c>
      <c r="H56" s="1714" t="s">
        <v>3769</v>
      </c>
      <c r="I56" s="1714" t="s">
        <v>2078</v>
      </c>
      <c r="J56" s="1714"/>
      <c r="K56" s="2910"/>
      <c r="L56" s="2977"/>
      <c r="M56" s="2187">
        <v>165</v>
      </c>
      <c r="N56" s="1714" t="s">
        <v>3561</v>
      </c>
      <c r="O56" s="1551"/>
      <c r="P56" s="2238"/>
      <c r="Q56" s="2239"/>
      <c r="R56" s="2495"/>
      <c r="S56" s="2496"/>
      <c r="T56" s="2496"/>
      <c r="U56" s="2496"/>
      <c r="V56" s="2496"/>
      <c r="W56" s="2520"/>
    </row>
    <row r="57" spans="1:23" ht="15.75" thickBot="1">
      <c r="A57" s="2187">
        <v>49</v>
      </c>
      <c r="B57" s="1714"/>
      <c r="C57" s="1714" t="s">
        <v>2821</v>
      </c>
      <c r="D57" s="1714"/>
      <c r="E57" s="2246"/>
      <c r="F57" s="2247"/>
      <c r="G57" s="2187">
        <f t="shared" si="2"/>
        <v>100</v>
      </c>
      <c r="H57" s="1714" t="s">
        <v>234</v>
      </c>
      <c r="I57" s="1714" t="s">
        <v>235</v>
      </c>
      <c r="J57" s="1714"/>
      <c r="K57" s="2910">
        <v>29167736</v>
      </c>
      <c r="L57" s="2977">
        <v>39974563</v>
      </c>
      <c r="M57" s="2187">
        <v>166</v>
      </c>
      <c r="N57" s="1714" t="s">
        <v>2782</v>
      </c>
      <c r="O57" s="1551"/>
      <c r="P57" s="2983">
        <v>2385439</v>
      </c>
      <c r="Q57" s="2977">
        <v>2803909</v>
      </c>
      <c r="R57" s="2524"/>
      <c r="S57" s="2525"/>
      <c r="T57" s="2525"/>
      <c r="U57" s="2525"/>
      <c r="V57" s="2525"/>
      <c r="W57" s="2526"/>
    </row>
    <row r="58" spans="1:23" ht="15.75" thickBot="1">
      <c r="A58" s="2183">
        <v>50</v>
      </c>
      <c r="B58" s="1580"/>
      <c r="C58" s="1580" t="s">
        <v>3624</v>
      </c>
      <c r="D58" s="1580"/>
      <c r="E58" s="2032">
        <f>SUM(E52:E57)</f>
        <v>0</v>
      </c>
      <c r="F58" s="2004">
        <f>SUM(F52:F57)</f>
        <v>0</v>
      </c>
      <c r="G58" s="2187">
        <f t="shared" si="2"/>
        <v>101</v>
      </c>
      <c r="H58" s="1714" t="s">
        <v>237</v>
      </c>
      <c r="I58" s="1714" t="s">
        <v>604</v>
      </c>
      <c r="J58" s="1714"/>
      <c r="K58" s="2910">
        <v>12311229</v>
      </c>
      <c r="L58" s="2977">
        <v>10991431</v>
      </c>
      <c r="M58" s="2187">
        <v>167</v>
      </c>
      <c r="N58" s="1714" t="s">
        <v>2787</v>
      </c>
      <c r="O58" s="1551"/>
      <c r="P58" s="2983">
        <v>3320488</v>
      </c>
      <c r="Q58" s="2977">
        <v>2515505</v>
      </c>
      <c r="R58" s="1569"/>
      <c r="S58" s="1569"/>
      <c r="T58" s="1569"/>
      <c r="U58" s="1569"/>
      <c r="V58" s="1569"/>
      <c r="W58" s="1569"/>
    </row>
    <row r="59" spans="1:23">
      <c r="A59" s="1584"/>
      <c r="B59" s="1584"/>
      <c r="C59" s="1584"/>
      <c r="D59" s="1584"/>
      <c r="E59" s="1584"/>
      <c r="F59" s="1584"/>
      <c r="G59" s="2187">
        <f t="shared" si="2"/>
        <v>102</v>
      </c>
      <c r="H59" s="2501"/>
      <c r="I59" s="2501" t="s">
        <v>4273</v>
      </c>
      <c r="J59" s="2501"/>
      <c r="K59" s="2079">
        <f>SUM(K43:K58)</f>
        <v>56720647</v>
      </c>
      <c r="L59" s="2186">
        <f>SUM(L43:L58)</f>
        <v>69513715</v>
      </c>
      <c r="M59" s="2187">
        <v>168</v>
      </c>
      <c r="N59" s="1714" t="s">
        <v>2792</v>
      </c>
      <c r="O59" s="1551"/>
      <c r="P59" s="2983">
        <v>33718095</v>
      </c>
      <c r="Q59" s="2977">
        <v>36884965</v>
      </c>
      <c r="R59" s="2783" t="s">
        <v>4614</v>
      </c>
      <c r="S59" s="2563"/>
      <c r="T59" s="2685"/>
      <c r="U59" s="2263"/>
      <c r="V59" s="1584"/>
      <c r="W59" s="1584" t="s">
        <v>3625</v>
      </c>
    </row>
    <row r="60" spans="1:23">
      <c r="A60" s="2783" t="s">
        <v>4614</v>
      </c>
      <c r="B60" s="2563"/>
      <c r="C60" s="2685"/>
      <c r="D60" s="2263"/>
      <c r="E60" s="1584"/>
      <c r="F60" s="1584"/>
      <c r="G60" s="2187">
        <f t="shared" si="2"/>
        <v>103</v>
      </c>
      <c r="H60" s="1714" t="s">
        <v>3553</v>
      </c>
      <c r="I60" s="1714"/>
      <c r="J60" s="1714"/>
      <c r="K60" s="2252"/>
      <c r="L60" s="2253"/>
      <c r="M60" s="2187">
        <v>169</v>
      </c>
      <c r="N60" s="1714" t="s">
        <v>2795</v>
      </c>
      <c r="O60" s="1551"/>
      <c r="P60" s="2983">
        <v>27094491</v>
      </c>
      <c r="Q60" s="2977">
        <v>36849778</v>
      </c>
      <c r="R60" s="1584" t="s">
        <v>3627</v>
      </c>
      <c r="S60" s="2264"/>
      <c r="T60" s="2264"/>
      <c r="U60" s="2264"/>
      <c r="V60" s="2264"/>
      <c r="W60" s="2264"/>
    </row>
    <row r="61" spans="1:23">
      <c r="A61" s="1584" t="s">
        <v>3628</v>
      </c>
      <c r="B61" s="1584"/>
      <c r="C61" s="1584"/>
      <c r="D61" s="1584"/>
      <c r="E61" s="1584"/>
      <c r="F61" s="1584"/>
      <c r="G61" s="2187">
        <f t="shared" si="2"/>
        <v>104</v>
      </c>
      <c r="H61" s="1714" t="s">
        <v>243</v>
      </c>
      <c r="I61" s="1714" t="s">
        <v>3558</v>
      </c>
      <c r="J61" s="1714"/>
      <c r="K61" s="2910">
        <v>1580498</v>
      </c>
      <c r="L61" s="2977">
        <v>2193457</v>
      </c>
      <c r="M61" s="2187">
        <v>170</v>
      </c>
      <c r="N61" s="1714" t="s">
        <v>2798</v>
      </c>
      <c r="O61" s="1551"/>
      <c r="P61" s="2983">
        <v>2964987</v>
      </c>
      <c r="Q61" s="2977">
        <v>538623</v>
      </c>
    </row>
    <row r="62" spans="1:23">
      <c r="A62" s="1584"/>
      <c r="B62" s="1584"/>
      <c r="C62" s="1584"/>
      <c r="D62" s="1584"/>
      <c r="E62" s="1584"/>
      <c r="F62" s="1584"/>
      <c r="G62" s="2187">
        <f t="shared" si="2"/>
        <v>105</v>
      </c>
      <c r="H62" s="1714" t="s">
        <v>245</v>
      </c>
      <c r="I62" s="1714" t="s">
        <v>3563</v>
      </c>
      <c r="J62" s="1714"/>
      <c r="K62" s="2910"/>
      <c r="L62" s="2977">
        <v>44326</v>
      </c>
      <c r="M62" s="2187">
        <v>171</v>
      </c>
      <c r="N62" s="2501" t="s">
        <v>4282</v>
      </c>
      <c r="O62" s="2612"/>
      <c r="P62" s="1886">
        <f>SUM(P57:P61)</f>
        <v>69483500</v>
      </c>
      <c r="Q62" s="2143">
        <f>SUM(Q57:Q61)</f>
        <v>79592780</v>
      </c>
    </row>
    <row r="63" spans="1:23">
      <c r="G63" s="2687">
        <v>106</v>
      </c>
      <c r="H63" s="2688" t="s">
        <v>3939</v>
      </c>
      <c r="I63" s="2501" t="s">
        <v>3950</v>
      </c>
      <c r="J63" s="2501"/>
      <c r="K63" s="2913">
        <v>-446</v>
      </c>
      <c r="L63" s="2978">
        <v>19277</v>
      </c>
      <c r="M63" s="2187">
        <v>172</v>
      </c>
      <c r="N63" s="2017" t="s">
        <v>3957</v>
      </c>
      <c r="O63" s="2233"/>
      <c r="P63" s="2248"/>
      <c r="Q63" s="2249"/>
    </row>
    <row r="64" spans="1:23">
      <c r="G64" s="2687">
        <v>107</v>
      </c>
      <c r="H64" s="2688" t="s">
        <v>3940</v>
      </c>
      <c r="I64" s="2501" t="s">
        <v>3951</v>
      </c>
      <c r="J64" s="2501"/>
      <c r="K64" s="2913">
        <v>257986</v>
      </c>
      <c r="L64" s="2978">
        <v>421515</v>
      </c>
      <c r="M64" s="2187">
        <v>173</v>
      </c>
      <c r="N64" s="1714" t="s">
        <v>3561</v>
      </c>
      <c r="O64" s="1551"/>
      <c r="P64" s="2250"/>
      <c r="Q64" s="2251"/>
    </row>
    <row r="65" spans="7:17">
      <c r="G65" s="2687">
        <v>108</v>
      </c>
      <c r="H65" s="2688" t="s">
        <v>3941</v>
      </c>
      <c r="I65" s="2501" t="s">
        <v>3952</v>
      </c>
      <c r="J65" s="2501"/>
      <c r="K65" s="2913">
        <v>3470</v>
      </c>
      <c r="L65" s="2978">
        <v>3973</v>
      </c>
      <c r="M65" s="2187">
        <v>174</v>
      </c>
      <c r="N65" s="1714" t="s">
        <v>2808</v>
      </c>
      <c r="O65" s="1551"/>
      <c r="P65" s="2261"/>
      <c r="Q65" s="2244"/>
    </row>
    <row r="66" spans="7:17">
      <c r="G66" s="2687">
        <v>109</v>
      </c>
      <c r="H66" s="2688" t="s">
        <v>3942</v>
      </c>
      <c r="I66" s="2501" t="s">
        <v>3953</v>
      </c>
      <c r="J66" s="2501"/>
      <c r="K66" s="2913">
        <v>582029</v>
      </c>
      <c r="L66" s="2978"/>
      <c r="M66" s="2187">
        <v>175</v>
      </c>
      <c r="N66" s="1714" t="s">
        <v>3756</v>
      </c>
      <c r="O66" s="1551"/>
      <c r="P66" s="2983">
        <v>227972252</v>
      </c>
      <c r="Q66" s="2977">
        <v>236289199</v>
      </c>
    </row>
    <row r="67" spans="7:17">
      <c r="G67" s="2187">
        <v>110</v>
      </c>
      <c r="H67" s="1714" t="s">
        <v>248</v>
      </c>
      <c r="I67" s="1714" t="s">
        <v>249</v>
      </c>
      <c r="J67" s="1714"/>
      <c r="K67" s="2910">
        <v>3760836</v>
      </c>
      <c r="L67" s="2977">
        <v>4490081</v>
      </c>
      <c r="M67" s="2187">
        <v>176</v>
      </c>
      <c r="N67" s="1714" t="s">
        <v>3761</v>
      </c>
      <c r="O67" s="1551"/>
      <c r="P67" s="2983">
        <v>904159</v>
      </c>
      <c r="Q67" s="2977">
        <v>1370307</v>
      </c>
    </row>
    <row r="68" spans="7:17">
      <c r="G68" s="2687">
        <v>111</v>
      </c>
      <c r="H68" s="2688" t="s">
        <v>4160</v>
      </c>
      <c r="I68" s="2501" t="s">
        <v>4156</v>
      </c>
      <c r="J68" s="2501"/>
      <c r="K68" s="2913"/>
      <c r="L68" s="2978"/>
      <c r="M68" s="2187">
        <v>177</v>
      </c>
      <c r="N68" s="1714" t="s">
        <v>3766</v>
      </c>
      <c r="O68" s="1551"/>
      <c r="P68" s="2983">
        <v>1024</v>
      </c>
      <c r="Q68" s="2977">
        <v>0</v>
      </c>
    </row>
    <row r="69" spans="7:17">
      <c r="G69" s="2187">
        <v>112</v>
      </c>
      <c r="H69" s="1714" t="s">
        <v>251</v>
      </c>
      <c r="I69" s="1714" t="s">
        <v>252</v>
      </c>
      <c r="J69" s="1714"/>
      <c r="K69" s="2910">
        <v>39745988</v>
      </c>
      <c r="L69" s="2977">
        <v>41616388</v>
      </c>
      <c r="M69" s="2187">
        <v>178</v>
      </c>
      <c r="N69" s="2501" t="s">
        <v>4283</v>
      </c>
      <c r="O69" s="2612"/>
      <c r="P69" s="1886">
        <f>SUM(P65:P68)</f>
        <v>228877435</v>
      </c>
      <c r="Q69" s="2143">
        <f>SUM(Q65:Q68)</f>
        <v>237659506</v>
      </c>
    </row>
    <row r="70" spans="7:17">
      <c r="G70" s="2187">
        <f>G69+1</f>
        <v>113</v>
      </c>
      <c r="H70" s="1714" t="s">
        <v>2813</v>
      </c>
      <c r="I70" s="1714" t="s">
        <v>2814</v>
      </c>
      <c r="J70" s="1714"/>
      <c r="K70" s="2910">
        <v>67669</v>
      </c>
      <c r="L70" s="2977">
        <v>143274</v>
      </c>
      <c r="M70" s="2187">
        <v>179</v>
      </c>
      <c r="N70" s="2017" t="s">
        <v>3958</v>
      </c>
      <c r="O70" s="2233"/>
      <c r="P70" s="2248"/>
      <c r="Q70" s="2249"/>
    </row>
    <row r="71" spans="7:17">
      <c r="G71" s="2187">
        <f>G70+1</f>
        <v>114</v>
      </c>
      <c r="H71" s="1714" t="s">
        <v>2816</v>
      </c>
      <c r="I71" s="1714" t="s">
        <v>2817</v>
      </c>
      <c r="J71" s="1714"/>
      <c r="K71" s="2910">
        <v>924016</v>
      </c>
      <c r="L71" s="2977">
        <v>1107251</v>
      </c>
      <c r="M71" s="2187">
        <v>180</v>
      </c>
      <c r="N71" s="1714" t="s">
        <v>3561</v>
      </c>
      <c r="O71" s="1551"/>
      <c r="P71" s="2250"/>
      <c r="Q71" s="2251"/>
    </row>
    <row r="72" spans="7:17">
      <c r="G72" s="2187">
        <f>G71+1</f>
        <v>115</v>
      </c>
      <c r="H72" s="2501"/>
      <c r="I72" s="2686" t="s">
        <v>4274</v>
      </c>
      <c r="J72" s="2501"/>
      <c r="K72" s="2079">
        <f>SUM(K61:K71)</f>
        <v>46922046</v>
      </c>
      <c r="L72" s="2186">
        <f>SUM(L61:L71)</f>
        <v>50039542</v>
      </c>
      <c r="M72" s="2187">
        <v>181</v>
      </c>
      <c r="N72" s="1714" t="s">
        <v>239</v>
      </c>
      <c r="O72" s="1551"/>
      <c r="P72" s="2261"/>
      <c r="Q72" s="2244"/>
    </row>
    <row r="73" spans="7:17" ht="15.75" thickBot="1">
      <c r="G73" s="2265">
        <f>G72+1</f>
        <v>116</v>
      </c>
      <c r="H73" s="2694"/>
      <c r="I73" s="2695" t="s">
        <v>4275</v>
      </c>
      <c r="J73" s="2695"/>
      <c r="K73" s="2266">
        <f>K59+K72</f>
        <v>103642693</v>
      </c>
      <c r="L73" s="2267">
        <f>L59+L72</f>
        <v>119553257</v>
      </c>
      <c r="M73" s="2187">
        <v>182</v>
      </c>
      <c r="N73" s="1714" t="s">
        <v>241</v>
      </c>
      <c r="O73" s="1551"/>
      <c r="P73" s="2983">
        <v>1408146</v>
      </c>
      <c r="Q73" s="2977">
        <v>1027674</v>
      </c>
    </row>
    <row r="74" spans="7:17">
      <c r="G74" s="1569"/>
      <c r="H74" s="1569"/>
      <c r="I74" s="1569"/>
      <c r="J74" s="2268"/>
      <c r="K74" s="1569"/>
      <c r="L74" s="1569"/>
      <c r="M74" s="2187">
        <v>183</v>
      </c>
      <c r="N74" s="1714" t="s">
        <v>244</v>
      </c>
      <c r="O74" s="1551"/>
      <c r="P74" s="2983">
        <v>683454</v>
      </c>
      <c r="Q74" s="2977">
        <v>250721</v>
      </c>
    </row>
    <row r="75" spans="7:17">
      <c r="G75" s="2783" t="s">
        <v>4614</v>
      </c>
      <c r="H75" s="2563"/>
      <c r="I75" s="2685"/>
      <c r="J75" s="2263"/>
      <c r="K75" s="1569"/>
      <c r="L75" s="1569"/>
      <c r="M75" s="2187">
        <v>184</v>
      </c>
      <c r="N75" s="1714" t="s">
        <v>246</v>
      </c>
      <c r="O75" s="1551"/>
      <c r="P75" s="2261"/>
      <c r="Q75" s="2244"/>
    </row>
    <row r="76" spans="7:17">
      <c r="G76" s="3419">
        <v>321</v>
      </c>
      <c r="H76" s="3419"/>
      <c r="I76" s="3419"/>
      <c r="J76" s="3419"/>
      <c r="K76" s="3419"/>
      <c r="L76" s="3419"/>
      <c r="M76" s="2187">
        <v>185</v>
      </c>
      <c r="N76" s="2501" t="s">
        <v>4284</v>
      </c>
      <c r="O76" s="2612"/>
      <c r="P76" s="1886">
        <f>SUM(P72:P75)</f>
        <v>2091600</v>
      </c>
      <c r="Q76" s="2143">
        <f>SUM(Q72:Q75)</f>
        <v>1278395</v>
      </c>
    </row>
    <row r="77" spans="7:17">
      <c r="M77" s="2187">
        <v>186</v>
      </c>
      <c r="N77" s="2017" t="s">
        <v>4285</v>
      </c>
      <c r="O77" s="2233"/>
      <c r="P77" s="2248"/>
      <c r="Q77" s="2249"/>
    </row>
    <row r="78" spans="7:17">
      <c r="M78" s="2187">
        <v>187</v>
      </c>
      <c r="N78" s="1714" t="s">
        <v>3561</v>
      </c>
      <c r="O78" s="1551"/>
      <c r="P78" s="2250"/>
      <c r="Q78" s="2251"/>
    </row>
    <row r="79" spans="7:17">
      <c r="M79" s="2187">
        <v>188</v>
      </c>
      <c r="N79" s="1714" t="s">
        <v>2818</v>
      </c>
      <c r="O79" s="1551"/>
      <c r="P79" s="2983">
        <v>75298836</v>
      </c>
      <c r="Q79" s="2977">
        <v>54026932</v>
      </c>
    </row>
    <row r="80" spans="7:17">
      <c r="M80" s="2187">
        <v>189</v>
      </c>
      <c r="N80" s="1714" t="s">
        <v>2820</v>
      </c>
      <c r="O80" s="1551"/>
      <c r="P80" s="2983">
        <v>72252199</v>
      </c>
      <c r="Q80" s="2977">
        <v>26106195</v>
      </c>
    </row>
    <row r="81" spans="13:17" ht="15.75" thickBot="1">
      <c r="M81" s="2183">
        <v>190</v>
      </c>
      <c r="N81" s="1580" t="s">
        <v>3623</v>
      </c>
      <c r="O81" s="1579"/>
      <c r="P81" s="2269"/>
      <c r="Q81" s="2270"/>
    </row>
    <row r="82" spans="13:17">
      <c r="M82" s="1569"/>
      <c r="N82" s="1569"/>
      <c r="O82" s="1569"/>
      <c r="P82" s="1569"/>
      <c r="Q82" s="1569"/>
    </row>
    <row r="83" spans="13:17">
      <c r="M83" s="2783" t="s">
        <v>4614</v>
      </c>
      <c r="N83" s="2563"/>
      <c r="O83" s="2685"/>
      <c r="P83" s="1584"/>
      <c r="Q83" s="1584"/>
    </row>
    <row r="84" spans="13:17">
      <c r="M84" s="1584" t="s">
        <v>3626</v>
      </c>
      <c r="N84" s="1584"/>
      <c r="O84" s="1584"/>
      <c r="P84" s="1584"/>
      <c r="Q84" s="1584"/>
    </row>
    <row r="85" spans="13:17">
      <c r="M85" s="1569"/>
      <c r="N85" s="1569"/>
      <c r="O85" s="1569"/>
      <c r="P85" s="1569"/>
      <c r="Q85" s="1569"/>
    </row>
    <row r="86" spans="13:17">
      <c r="M86" s="1569"/>
      <c r="N86" s="1569"/>
      <c r="O86" s="1569"/>
      <c r="P86" s="1569"/>
      <c r="Q86" s="1569"/>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4410"/>
  <sheetViews>
    <sheetView defaultGridColor="0" view="pageBreakPreview" topLeftCell="H277" colorId="22" zoomScale="70" zoomScaleNormal="100" zoomScaleSheetLayoutView="70" workbookViewId="0">
      <selection activeCell="H79" sqref="H79"/>
    </sheetView>
  </sheetViews>
  <sheetFormatPr defaultColWidth="9.6640625" defaultRowHeight="15"/>
  <cols>
    <col min="1" max="1" width="4.6640625" style="1591" customWidth="1"/>
    <col min="2" max="2" width="37.33203125" style="1591" customWidth="1"/>
    <col min="3" max="3" width="15.33203125" style="1591" customWidth="1"/>
    <col min="4" max="4" width="14.5546875" style="1591" customWidth="1"/>
    <col min="5" max="6" width="12.6640625" style="1591" customWidth="1"/>
    <col min="7" max="7" width="18.77734375" style="1591" customWidth="1"/>
    <col min="8" max="8" width="15.6640625" style="1591" bestFit="1" customWidth="1"/>
    <col min="9" max="9" width="3.6640625" style="1591" customWidth="1"/>
    <col min="10" max="10" width="12.6640625" style="1591" customWidth="1"/>
    <col min="11" max="11" width="13.6640625" style="1591" customWidth="1"/>
    <col min="12" max="12" width="14.109375" style="1591" customWidth="1"/>
    <col min="13" max="15" width="13.6640625" style="1591" customWidth="1"/>
    <col min="16" max="16" width="15.6640625" style="1591" customWidth="1"/>
    <col min="17" max="17" width="4.6640625" style="1591" customWidth="1"/>
    <col min="18" max="18" width="13.6640625" style="1591" customWidth="1"/>
    <col min="19" max="16384" width="9.6640625" style="1591"/>
  </cols>
  <sheetData>
    <row r="1" spans="1:17">
      <c r="A1" s="1543" t="s">
        <v>1759</v>
      </c>
      <c r="B1" s="1544"/>
      <c r="C1" s="1700" t="s">
        <v>1306</v>
      </c>
      <c r="D1" s="2271"/>
      <c r="E1" s="1700" t="s">
        <v>1761</v>
      </c>
      <c r="F1" s="1544"/>
      <c r="G1" s="1911" t="s">
        <v>1762</v>
      </c>
      <c r="H1" s="1910"/>
      <c r="I1" s="1543" t="s">
        <v>1759</v>
      </c>
      <c r="J1" s="1700"/>
      <c r="K1" s="1700"/>
      <c r="L1" s="1544"/>
      <c r="M1" s="1700" t="s">
        <v>1306</v>
      </c>
      <c r="N1" s="1544"/>
      <c r="O1" s="1544" t="s">
        <v>1761</v>
      </c>
      <c r="P1" s="1700" t="s">
        <v>1762</v>
      </c>
      <c r="Q1" s="1910"/>
    </row>
    <row r="2" spans="1:17">
      <c r="A2" s="1547" t="str">
        <f>'Data Sheet'!$C$25</f>
        <v xml:space="preserve">Niagara Mohawk Power Corporation </v>
      </c>
      <c r="B2" s="1548"/>
      <c r="C2" s="1569" t="s">
        <v>5279</v>
      </c>
      <c r="D2" s="2272"/>
      <c r="E2" s="1569" t="s">
        <v>1763</v>
      </c>
      <c r="F2" s="1548"/>
      <c r="G2" s="1821"/>
      <c r="H2" s="1549"/>
      <c r="I2" s="1547" t="str">
        <f>'Data Sheet'!$C$25</f>
        <v xml:space="preserve">Niagara Mohawk Power Corporation </v>
      </c>
      <c r="J2" s="1569"/>
      <c r="K2" s="1569"/>
      <c r="L2" s="1548"/>
      <c r="M2" s="1569" t="s">
        <v>5279</v>
      </c>
      <c r="N2" s="1548"/>
      <c r="O2" s="1548" t="s">
        <v>1763</v>
      </c>
      <c r="P2" s="1569"/>
      <c r="Q2" s="1549"/>
    </row>
    <row r="3" spans="1:17" ht="15" customHeight="1">
      <c r="A3" s="1547"/>
      <c r="B3" s="1548"/>
      <c r="C3" s="1714" t="s">
        <v>1592</v>
      </c>
      <c r="D3" s="2273"/>
      <c r="E3" s="2274" t="str">
        <f>'Data Sheet'!$C$40</f>
        <v>May 9, 2016</v>
      </c>
      <c r="F3" s="1551"/>
      <c r="G3" s="2245" t="str">
        <f>'Data Sheet'!$C$38</f>
        <v>December 31, 2015</v>
      </c>
      <c r="H3" s="1914"/>
      <c r="I3" s="1550"/>
      <c r="J3" s="1714"/>
      <c r="K3" s="1714"/>
      <c r="L3" s="1551"/>
      <c r="M3" s="1714" t="s">
        <v>1592</v>
      </c>
      <c r="N3" s="1551"/>
      <c r="O3" s="2274" t="str">
        <f>'Data Sheet'!$C$40</f>
        <v>May 9, 2016</v>
      </c>
      <c r="P3" s="2245" t="str">
        <f>'Data Sheet'!$C$38</f>
        <v>December 31, 2015</v>
      </c>
      <c r="Q3" s="1914"/>
    </row>
    <row r="4" spans="1:17" ht="15" customHeight="1">
      <c r="A4" s="2276" t="s">
        <v>3629</v>
      </c>
      <c r="B4" s="2277"/>
      <c r="C4" s="2277"/>
      <c r="D4" s="1584"/>
      <c r="E4" s="1584"/>
      <c r="F4" s="1584"/>
      <c r="G4" s="2278"/>
      <c r="H4" s="1549"/>
      <c r="I4" s="2033" t="s">
        <v>3630</v>
      </c>
      <c r="J4" s="1584"/>
      <c r="K4" s="1584"/>
      <c r="L4" s="1584"/>
      <c r="M4" s="1584"/>
      <c r="N4" s="1584"/>
      <c r="O4" s="1584"/>
      <c r="P4" s="1584"/>
      <c r="Q4" s="1549"/>
    </row>
    <row r="5" spans="1:17">
      <c r="A5" s="2229" t="s">
        <v>3631</v>
      </c>
      <c r="B5" s="2017"/>
      <c r="C5" s="2017"/>
      <c r="D5" s="2017"/>
      <c r="E5" s="2017"/>
      <c r="F5" s="2017"/>
      <c r="G5" s="2280"/>
      <c r="H5" s="1914"/>
      <c r="I5" s="2229" t="s">
        <v>3632</v>
      </c>
      <c r="J5" s="2017"/>
      <c r="K5" s="2017"/>
      <c r="L5" s="2017"/>
      <c r="M5" s="2017"/>
      <c r="N5" s="2017"/>
      <c r="O5" s="2017"/>
      <c r="P5" s="2017"/>
      <c r="Q5" s="1914"/>
    </row>
    <row r="6" spans="1:17">
      <c r="A6" s="1547"/>
      <c r="B6" s="1569"/>
      <c r="C6" s="1569"/>
      <c r="D6" s="1569"/>
      <c r="E6" s="1569"/>
      <c r="F6" s="1569"/>
      <c r="G6" s="1585"/>
      <c r="H6" s="1549"/>
      <c r="I6" s="1547"/>
      <c r="J6" s="1569"/>
      <c r="K6" s="1569"/>
      <c r="L6" s="1569"/>
      <c r="M6" s="1569"/>
      <c r="N6" s="1569"/>
      <c r="O6" s="1569"/>
      <c r="P6" s="1569"/>
      <c r="Q6" s="1549"/>
    </row>
    <row r="7" spans="1:17">
      <c r="A7" s="1547" t="s">
        <v>2355</v>
      </c>
      <c r="B7" s="1569" t="s">
        <v>3633</v>
      </c>
      <c r="C7" s="1569"/>
      <c r="D7" s="1569"/>
      <c r="E7" s="1569"/>
      <c r="F7" s="1569"/>
      <c r="G7" s="1818"/>
      <c r="H7" s="1549"/>
      <c r="I7" s="1547"/>
      <c r="J7" s="1569" t="s">
        <v>4362</v>
      </c>
      <c r="K7" s="1569"/>
      <c r="L7" s="1569"/>
      <c r="M7" s="1569"/>
      <c r="N7" s="1569"/>
      <c r="O7" s="1569"/>
      <c r="P7" s="1569"/>
      <c r="Q7" s="1549"/>
    </row>
    <row r="8" spans="1:17">
      <c r="A8" s="1547"/>
      <c r="B8" s="1569" t="s">
        <v>3634</v>
      </c>
      <c r="C8" s="1569"/>
      <c r="D8" s="1569"/>
      <c r="E8" s="1569"/>
      <c r="F8" s="1569"/>
      <c r="G8" s="1818"/>
      <c r="H8" s="1549"/>
      <c r="I8" s="1547"/>
      <c r="J8" s="1569" t="s">
        <v>3635</v>
      </c>
      <c r="K8" s="1569"/>
      <c r="L8" s="1569"/>
      <c r="M8" s="1569"/>
      <c r="N8" s="1569"/>
      <c r="O8" s="1569"/>
      <c r="P8" s="1569"/>
      <c r="Q8" s="1549"/>
    </row>
    <row r="9" spans="1:17">
      <c r="A9" s="1547" t="s">
        <v>2272</v>
      </c>
      <c r="B9" s="1569" t="s">
        <v>3636</v>
      </c>
      <c r="C9" s="1569"/>
      <c r="D9" s="1569"/>
      <c r="E9" s="1569"/>
      <c r="F9" s="1569"/>
      <c r="G9" s="1818"/>
      <c r="H9" s="1549"/>
      <c r="I9" s="1547"/>
      <c r="J9" s="1569" t="s">
        <v>3637</v>
      </c>
      <c r="K9" s="1569"/>
      <c r="L9" s="1569"/>
      <c r="M9" s="1569"/>
      <c r="N9" s="1569"/>
      <c r="O9" s="1569"/>
      <c r="P9" s="1569"/>
      <c r="Q9" s="1549"/>
    </row>
    <row r="10" spans="1:17">
      <c r="A10" s="1547"/>
      <c r="B10" s="1569" t="s">
        <v>3638</v>
      </c>
      <c r="C10" s="1569"/>
      <c r="D10" s="1569"/>
      <c r="E10" s="1569"/>
      <c r="F10" s="1569"/>
      <c r="G10" s="1818"/>
      <c r="H10" s="1549"/>
      <c r="I10" s="1547"/>
      <c r="J10" s="1569" t="s">
        <v>3639</v>
      </c>
      <c r="K10" s="1569"/>
      <c r="L10" s="1569"/>
      <c r="M10" s="1569"/>
      <c r="N10" s="1569"/>
      <c r="O10" s="1569"/>
      <c r="P10" s="1569"/>
      <c r="Q10" s="1549"/>
    </row>
    <row r="11" spans="1:17">
      <c r="A11" s="1547"/>
      <c r="B11" s="1569" t="s">
        <v>3640</v>
      </c>
      <c r="C11" s="1569"/>
      <c r="D11" s="1569"/>
      <c r="E11" s="1569"/>
      <c r="F11" s="1569"/>
      <c r="G11" s="1818"/>
      <c r="H11" s="1549"/>
      <c r="I11" s="1547" t="s">
        <v>3641</v>
      </c>
      <c r="J11" s="1569" t="s">
        <v>4363</v>
      </c>
      <c r="K11" s="1569"/>
      <c r="L11" s="1569"/>
      <c r="M11" s="1569"/>
      <c r="N11" s="1569"/>
      <c r="O11" s="1569"/>
      <c r="P11" s="1569"/>
      <c r="Q11" s="1549"/>
    </row>
    <row r="12" spans="1:17">
      <c r="A12" s="1547" t="s">
        <v>2273</v>
      </c>
      <c r="B12" s="1569" t="s">
        <v>3642</v>
      </c>
      <c r="C12" s="1569"/>
      <c r="D12" s="1569"/>
      <c r="E12" s="1569"/>
      <c r="F12" s="1569"/>
      <c r="G12" s="1818"/>
      <c r="H12" s="1549"/>
      <c r="I12" s="1547"/>
      <c r="J12" s="1569" t="s">
        <v>3643</v>
      </c>
      <c r="K12" s="1569"/>
      <c r="L12" s="1569"/>
      <c r="M12" s="1569"/>
      <c r="N12" s="1569"/>
      <c r="O12" s="1569"/>
      <c r="P12" s="1569"/>
      <c r="Q12" s="1549"/>
    </row>
    <row r="13" spans="1:17">
      <c r="A13" s="1547"/>
      <c r="B13" s="1569" t="s">
        <v>3360</v>
      </c>
      <c r="C13" s="1569"/>
      <c r="D13" s="1569"/>
      <c r="E13" s="1569"/>
      <c r="F13" s="1569"/>
      <c r="G13" s="1818"/>
      <c r="H13" s="1549"/>
      <c r="I13" s="1547"/>
      <c r="J13" s="1569" t="s">
        <v>3644</v>
      </c>
      <c r="K13" s="1569"/>
      <c r="L13" s="1569"/>
      <c r="M13" s="1569"/>
      <c r="N13" s="1569"/>
      <c r="O13" s="1569"/>
      <c r="P13" s="1569"/>
      <c r="Q13" s="1549"/>
    </row>
    <row r="14" spans="1:17">
      <c r="A14" s="1547"/>
      <c r="B14" s="1569" t="s">
        <v>3645</v>
      </c>
      <c r="C14" s="1569"/>
      <c r="D14" s="1569"/>
      <c r="E14" s="1569"/>
      <c r="F14" s="1569"/>
      <c r="G14" s="1818"/>
      <c r="H14" s="1549"/>
      <c r="I14" s="1547" t="s">
        <v>3646</v>
      </c>
      <c r="J14" s="1569" t="s">
        <v>3647</v>
      </c>
      <c r="K14" s="1569"/>
      <c r="L14" s="1569"/>
      <c r="M14" s="1569"/>
      <c r="N14" s="1569"/>
      <c r="O14" s="1569"/>
      <c r="P14" s="1569"/>
      <c r="Q14" s="1549"/>
    </row>
    <row r="15" spans="1:17">
      <c r="A15" s="1547"/>
      <c r="B15" s="1569" t="s">
        <v>2560</v>
      </c>
      <c r="C15" s="1569"/>
      <c r="D15" s="1569"/>
      <c r="E15" s="1569"/>
      <c r="F15" s="1569"/>
      <c r="G15" s="1818"/>
      <c r="H15" s="1549"/>
      <c r="I15" s="1547"/>
      <c r="J15" s="1569" t="s">
        <v>2561</v>
      </c>
      <c r="K15" s="1569"/>
      <c r="L15" s="1569"/>
      <c r="M15" s="1569"/>
      <c r="N15" s="1569"/>
      <c r="O15" s="1569"/>
      <c r="P15" s="1569"/>
      <c r="Q15" s="1549"/>
    </row>
    <row r="16" spans="1:17">
      <c r="A16" s="1547"/>
      <c r="B16" s="1569" t="s">
        <v>3366</v>
      </c>
      <c r="C16" s="1569"/>
      <c r="D16" s="1569"/>
      <c r="E16" s="1569"/>
      <c r="F16" s="1569"/>
      <c r="G16" s="1818"/>
      <c r="H16" s="1549"/>
      <c r="I16" s="1547"/>
      <c r="J16" s="1569" t="s">
        <v>2562</v>
      </c>
      <c r="K16" s="1569"/>
      <c r="L16" s="1569"/>
      <c r="M16" s="1569"/>
      <c r="N16" s="1569"/>
      <c r="O16" s="1569"/>
      <c r="P16" s="1569"/>
      <c r="Q16" s="1549"/>
    </row>
    <row r="17" spans="1:17">
      <c r="A17" s="1547"/>
      <c r="B17" s="1569" t="s">
        <v>3368</v>
      </c>
      <c r="C17" s="1569"/>
      <c r="D17" s="1569"/>
      <c r="E17" s="1569"/>
      <c r="F17" s="1569"/>
      <c r="G17" s="1818"/>
      <c r="H17" s="1549"/>
      <c r="I17" s="1547"/>
      <c r="J17" s="1569" t="s">
        <v>2563</v>
      </c>
      <c r="K17" s="1569"/>
      <c r="L17" s="1569"/>
      <c r="M17" s="1569"/>
      <c r="N17" s="1569"/>
      <c r="O17" s="1569"/>
      <c r="P17" s="1569"/>
      <c r="Q17" s="1549"/>
    </row>
    <row r="18" spans="1:17">
      <c r="A18" s="1547"/>
      <c r="B18" s="1569" t="s">
        <v>2564</v>
      </c>
      <c r="C18" s="1569"/>
      <c r="D18" s="1569"/>
      <c r="E18" s="1569"/>
      <c r="F18" s="1569"/>
      <c r="G18" s="1818"/>
      <c r="H18" s="1549"/>
      <c r="I18" s="1547"/>
      <c r="J18" s="1569" t="s">
        <v>2565</v>
      </c>
      <c r="K18" s="1569"/>
      <c r="L18" s="1569"/>
      <c r="M18" s="1569"/>
      <c r="N18" s="1569"/>
      <c r="O18" s="1569"/>
      <c r="P18" s="1569"/>
      <c r="Q18" s="1549"/>
    </row>
    <row r="19" spans="1:17">
      <c r="A19" s="1547"/>
      <c r="B19" s="1569" t="s">
        <v>689</v>
      </c>
      <c r="C19" s="1569"/>
      <c r="D19" s="1569"/>
      <c r="E19" s="1569"/>
      <c r="F19" s="1569"/>
      <c r="G19" s="1818"/>
      <c r="H19" s="1549"/>
      <c r="I19" s="1547"/>
      <c r="J19" s="1569" t="s">
        <v>690</v>
      </c>
      <c r="K19" s="1569"/>
      <c r="L19" s="1569"/>
      <c r="M19" s="1569"/>
      <c r="N19" s="1569"/>
      <c r="O19" s="1569"/>
      <c r="P19" s="1569"/>
      <c r="Q19" s="1549"/>
    </row>
    <row r="20" spans="1:17">
      <c r="A20" s="1547"/>
      <c r="B20" s="1569" t="s">
        <v>691</v>
      </c>
      <c r="C20" s="1569"/>
      <c r="D20" s="1569"/>
      <c r="E20" s="1569"/>
      <c r="F20" s="1569"/>
      <c r="G20" s="1818"/>
      <c r="H20" s="1549"/>
      <c r="I20" s="1547"/>
      <c r="J20" s="1569" t="s">
        <v>692</v>
      </c>
      <c r="K20" s="1569"/>
      <c r="L20" s="1569"/>
      <c r="M20" s="1569"/>
      <c r="N20" s="1569"/>
      <c r="O20" s="1569"/>
      <c r="P20" s="1569"/>
      <c r="Q20" s="1549"/>
    </row>
    <row r="21" spans="1:17">
      <c r="A21" s="1547"/>
      <c r="B21" s="1569" t="s">
        <v>693</v>
      </c>
      <c r="C21" s="1569"/>
      <c r="D21" s="1569"/>
      <c r="E21" s="1569"/>
      <c r="F21" s="1569"/>
      <c r="G21" s="1818"/>
      <c r="H21" s="1549"/>
      <c r="I21" s="1547"/>
      <c r="J21" s="1569" t="s">
        <v>694</v>
      </c>
      <c r="K21" s="1569"/>
      <c r="L21" s="1569"/>
      <c r="M21" s="1569"/>
      <c r="N21" s="1569"/>
      <c r="O21" s="1569"/>
      <c r="P21" s="1569"/>
      <c r="Q21" s="1549"/>
    </row>
    <row r="22" spans="1:17">
      <c r="A22" s="1547"/>
      <c r="B22" s="1569" t="s">
        <v>695</v>
      </c>
      <c r="C22" s="1569"/>
      <c r="D22" s="1569"/>
      <c r="E22" s="1569"/>
      <c r="F22" s="1569"/>
      <c r="G22" s="1818"/>
      <c r="H22" s="1549"/>
      <c r="I22" s="1547" t="s">
        <v>696</v>
      </c>
      <c r="J22" s="1569" t="s">
        <v>697</v>
      </c>
      <c r="K22" s="1569"/>
      <c r="L22" s="1569"/>
      <c r="M22" s="1569"/>
      <c r="N22" s="1569"/>
      <c r="O22" s="1569"/>
      <c r="P22" s="1569"/>
      <c r="Q22" s="1549"/>
    </row>
    <row r="23" spans="1:17">
      <c r="A23" s="1547"/>
      <c r="B23" s="1569" t="s">
        <v>698</v>
      </c>
      <c r="C23" s="1569"/>
      <c r="D23" s="1569"/>
      <c r="E23" s="1569"/>
      <c r="F23" s="1569"/>
      <c r="G23" s="1818"/>
      <c r="H23" s="1549"/>
      <c r="I23" s="1547"/>
      <c r="J23" s="1569" t="s">
        <v>699</v>
      </c>
      <c r="K23" s="1569"/>
      <c r="L23" s="1569"/>
      <c r="M23" s="1569"/>
      <c r="N23" s="1569"/>
      <c r="O23" s="1569"/>
      <c r="P23" s="1569"/>
      <c r="Q23" s="1549"/>
    </row>
    <row r="24" spans="1:17">
      <c r="A24" s="1547"/>
      <c r="B24" s="1569" t="s">
        <v>700</v>
      </c>
      <c r="C24" s="1569"/>
      <c r="D24" s="1569"/>
      <c r="E24" s="1569"/>
      <c r="F24" s="1569"/>
      <c r="G24" s="1818"/>
      <c r="H24" s="1549"/>
      <c r="I24" s="2281"/>
      <c r="J24" s="1569" t="s">
        <v>701</v>
      </c>
      <c r="K24" s="1569"/>
      <c r="L24" s="1569"/>
      <c r="M24" s="1569"/>
      <c r="N24" s="1569"/>
      <c r="O24" s="1569"/>
      <c r="P24" s="1569"/>
      <c r="Q24" s="1549"/>
    </row>
    <row r="25" spans="1:17">
      <c r="A25" s="1547"/>
      <c r="B25" s="1569" t="s">
        <v>2608</v>
      </c>
      <c r="C25" s="1569"/>
      <c r="D25" s="1569"/>
      <c r="E25" s="1569"/>
      <c r="F25" s="1569"/>
      <c r="G25" s="1818"/>
      <c r="H25" s="1549"/>
      <c r="I25" s="1547" t="s">
        <v>702</v>
      </c>
      <c r="J25" s="1569" t="s">
        <v>703</v>
      </c>
      <c r="K25" s="1569"/>
      <c r="L25" s="1569"/>
      <c r="M25" s="1569"/>
      <c r="N25" s="1569"/>
      <c r="O25" s="1569"/>
      <c r="P25" s="1569"/>
      <c r="Q25" s="1549"/>
    </row>
    <row r="26" spans="1:17">
      <c r="A26" s="1547"/>
      <c r="B26" s="1569" t="s">
        <v>704</v>
      </c>
      <c r="C26" s="1569"/>
      <c r="D26" s="1569"/>
      <c r="E26" s="1569"/>
      <c r="F26" s="1569"/>
      <c r="G26" s="1818"/>
      <c r="H26" s="1549"/>
      <c r="I26" s="1547"/>
      <c r="J26" s="1569" t="s">
        <v>705</v>
      </c>
      <c r="K26" s="1569"/>
      <c r="L26" s="1569"/>
      <c r="M26" s="1569"/>
      <c r="N26" s="1569"/>
      <c r="O26" s="1569"/>
      <c r="P26" s="1569"/>
      <c r="Q26" s="1549"/>
    </row>
    <row r="27" spans="1:17">
      <c r="A27" s="1547"/>
      <c r="B27" s="1569" t="s">
        <v>3312</v>
      </c>
      <c r="C27" s="1569"/>
      <c r="D27" s="1569"/>
      <c r="E27" s="1569"/>
      <c r="F27" s="1569"/>
      <c r="G27" s="1818"/>
      <c r="H27" s="1549"/>
      <c r="I27" s="1547"/>
      <c r="J27" s="1569" t="s">
        <v>706</v>
      </c>
      <c r="K27" s="1569"/>
      <c r="L27" s="1569"/>
      <c r="M27" s="1569"/>
      <c r="N27" s="1569"/>
      <c r="O27" s="1569"/>
      <c r="P27" s="1569"/>
      <c r="Q27" s="1549"/>
    </row>
    <row r="28" spans="1:17">
      <c r="A28" s="1547"/>
      <c r="B28" s="1569" t="s">
        <v>707</v>
      </c>
      <c r="C28" s="1569"/>
      <c r="D28" s="1569"/>
      <c r="E28" s="1569"/>
      <c r="F28" s="1569"/>
      <c r="G28" s="1818"/>
      <c r="H28" s="1549"/>
      <c r="I28" s="1547"/>
      <c r="J28" s="1569" t="s">
        <v>708</v>
      </c>
      <c r="K28" s="1569"/>
      <c r="L28" s="1569"/>
      <c r="M28" s="1569"/>
      <c r="N28" s="1569"/>
      <c r="O28" s="1569"/>
      <c r="P28" s="1569"/>
      <c r="Q28" s="1549"/>
    </row>
    <row r="29" spans="1:17">
      <c r="A29" s="2281"/>
      <c r="B29" s="1569" t="s">
        <v>3510</v>
      </c>
      <c r="C29" s="1569"/>
      <c r="D29" s="1569"/>
      <c r="E29" s="1569"/>
      <c r="F29" s="1569"/>
      <c r="G29" s="1818"/>
      <c r="H29" s="1549"/>
      <c r="I29" s="1547"/>
      <c r="J29" s="1569" t="s">
        <v>709</v>
      </c>
      <c r="K29" s="1569"/>
      <c r="L29" s="1569"/>
      <c r="M29" s="1569"/>
      <c r="N29" s="1569"/>
      <c r="O29" s="1569"/>
      <c r="P29" s="1569"/>
      <c r="Q29" s="1549"/>
    </row>
    <row r="30" spans="1:17">
      <c r="A30" s="2281"/>
      <c r="B30" s="2282" t="s">
        <v>3512</v>
      </c>
      <c r="C30" s="1569"/>
      <c r="D30" s="1569"/>
      <c r="E30" s="1569"/>
      <c r="F30" s="1569"/>
      <c r="G30" s="1818"/>
      <c r="H30" s="1549"/>
      <c r="I30" s="1547"/>
      <c r="J30" s="1569" t="s">
        <v>1904</v>
      </c>
      <c r="K30" s="1569"/>
      <c r="L30" s="1569"/>
      <c r="M30" s="1569"/>
      <c r="N30" s="1569"/>
      <c r="O30" s="1569"/>
      <c r="P30" s="1569"/>
      <c r="Q30" s="1549"/>
    </row>
    <row r="31" spans="1:17">
      <c r="A31" s="2281"/>
      <c r="B31" s="2282" t="s">
        <v>1905</v>
      </c>
      <c r="C31" s="1569"/>
      <c r="D31" s="1569"/>
      <c r="E31" s="1569"/>
      <c r="F31" s="1569"/>
      <c r="G31" s="1818"/>
      <c r="H31" s="1549"/>
      <c r="I31" s="1547"/>
      <c r="J31" s="1569" t="s">
        <v>1906</v>
      </c>
      <c r="K31" s="1569"/>
      <c r="L31" s="1569"/>
      <c r="M31" s="1569"/>
      <c r="N31" s="1569"/>
      <c r="O31" s="1569"/>
      <c r="P31" s="1569"/>
      <c r="Q31" s="1549"/>
    </row>
    <row r="32" spans="1:17">
      <c r="A32" s="2281"/>
      <c r="B32" s="2283" t="s">
        <v>3515</v>
      </c>
      <c r="C32" s="1569"/>
      <c r="D32" s="1569"/>
      <c r="E32" s="1569"/>
      <c r="F32" s="1569"/>
      <c r="G32" s="1818"/>
      <c r="H32" s="1549"/>
      <c r="I32" s="1547" t="s">
        <v>1907</v>
      </c>
      <c r="J32" s="1569" t="s">
        <v>1908</v>
      </c>
      <c r="K32" s="1569"/>
      <c r="L32" s="1569"/>
      <c r="M32" s="1569"/>
      <c r="N32" s="1569"/>
      <c r="O32" s="1569"/>
      <c r="P32" s="1569"/>
      <c r="Q32" s="1549"/>
    </row>
    <row r="33" spans="1:17">
      <c r="A33" s="2281"/>
      <c r="B33" s="2282" t="s">
        <v>1909</v>
      </c>
      <c r="C33" s="1569"/>
      <c r="D33" s="1569"/>
      <c r="E33" s="1569"/>
      <c r="F33" s="1569"/>
      <c r="G33" s="1818"/>
      <c r="H33" s="1549"/>
      <c r="I33" s="1547"/>
      <c r="J33" s="1569" t="s">
        <v>1910</v>
      </c>
      <c r="K33" s="1569"/>
      <c r="L33" s="1569"/>
      <c r="M33" s="1569"/>
      <c r="N33" s="1569"/>
      <c r="O33" s="1569"/>
      <c r="P33" s="1839"/>
      <c r="Q33" s="1549"/>
    </row>
    <row r="34" spans="1:17">
      <c r="A34" s="2281"/>
      <c r="B34" s="2282" t="s">
        <v>1911</v>
      </c>
      <c r="C34" s="1569"/>
      <c r="D34" s="1569"/>
      <c r="E34" s="1569"/>
      <c r="F34" s="1569"/>
      <c r="G34" s="1818"/>
      <c r="H34" s="1549"/>
      <c r="I34" s="1547"/>
      <c r="J34" s="1569" t="s">
        <v>1912</v>
      </c>
      <c r="K34" s="1569"/>
      <c r="L34" s="1569"/>
      <c r="M34" s="1569"/>
      <c r="N34" s="1569"/>
      <c r="O34" s="1569"/>
      <c r="P34" s="1839"/>
      <c r="Q34" s="1549"/>
    </row>
    <row r="35" spans="1:17">
      <c r="A35" s="2281"/>
      <c r="B35" s="1569" t="s">
        <v>1913</v>
      </c>
      <c r="C35" s="1569"/>
      <c r="D35" s="1569"/>
      <c r="E35" s="1569"/>
      <c r="F35" s="1569"/>
      <c r="G35" s="1818"/>
      <c r="H35" s="1549"/>
      <c r="I35" s="1547"/>
      <c r="J35" s="1569" t="s">
        <v>1914</v>
      </c>
      <c r="K35" s="1569"/>
      <c r="L35" s="1569"/>
      <c r="M35" s="1569"/>
      <c r="N35" s="1569"/>
      <c r="O35" s="1569"/>
      <c r="P35" s="1839"/>
      <c r="Q35" s="1549"/>
    </row>
    <row r="36" spans="1:17">
      <c r="A36" s="2281"/>
      <c r="B36" s="1569"/>
      <c r="C36" s="1569"/>
      <c r="D36" s="1569"/>
      <c r="E36" s="1569"/>
      <c r="F36" s="1569"/>
      <c r="G36" s="1818"/>
      <c r="H36" s="1549"/>
      <c r="I36" s="2284" t="s">
        <v>1915</v>
      </c>
      <c r="J36" s="2285" t="s">
        <v>1916</v>
      </c>
      <c r="K36" s="1569"/>
      <c r="L36" s="1569"/>
      <c r="M36" s="1569"/>
      <c r="N36" s="1569"/>
      <c r="O36" s="1569"/>
      <c r="P36" s="1569"/>
      <c r="Q36" s="1549"/>
    </row>
    <row r="37" spans="1:17">
      <c r="A37" s="2184"/>
      <c r="B37" s="1585"/>
      <c r="C37" s="2177"/>
      <c r="D37" s="1921"/>
      <c r="E37" s="1921"/>
      <c r="F37" s="3421" t="s">
        <v>4562</v>
      </c>
      <c r="G37" s="3422"/>
      <c r="H37" s="2509" t="s">
        <v>3526</v>
      </c>
      <c r="I37" s="2569" t="s">
        <v>3526</v>
      </c>
      <c r="J37" s="2714"/>
      <c r="K37" s="1826" t="s">
        <v>1917</v>
      </c>
      <c r="L37" s="2286"/>
      <c r="M37" s="1826" t="s">
        <v>1918</v>
      </c>
      <c r="N37" s="1826"/>
      <c r="O37" s="1826"/>
      <c r="P37" s="1826"/>
      <c r="Q37" s="1977"/>
    </row>
    <row r="38" spans="1:17">
      <c r="A38" s="2185"/>
      <c r="B38" s="1998" t="s">
        <v>1919</v>
      </c>
      <c r="C38" s="1548"/>
      <c r="D38" s="1998" t="s">
        <v>1920</v>
      </c>
      <c r="E38" s="1998" t="s">
        <v>3520</v>
      </c>
      <c r="F38" s="1998" t="s">
        <v>3520</v>
      </c>
      <c r="G38" s="2287" t="s">
        <v>3520</v>
      </c>
      <c r="H38" s="2709" t="s">
        <v>4164</v>
      </c>
      <c r="I38" s="2569" t="s">
        <v>4164</v>
      </c>
      <c r="J38" s="2714"/>
      <c r="K38" s="1548" t="s">
        <v>1748</v>
      </c>
      <c r="L38" s="1548"/>
      <c r="M38" s="1998" t="s">
        <v>1921</v>
      </c>
      <c r="N38" s="1998" t="s">
        <v>1922</v>
      </c>
      <c r="O38" s="1563" t="s">
        <v>2287</v>
      </c>
      <c r="P38" s="1821"/>
      <c r="Q38" s="1973"/>
    </row>
    <row r="39" spans="1:17">
      <c r="A39" s="2185"/>
      <c r="B39" s="1998" t="s">
        <v>1923</v>
      </c>
      <c r="C39" s="1998" t="s">
        <v>3522</v>
      </c>
      <c r="D39" s="1998" t="s">
        <v>3523</v>
      </c>
      <c r="E39" s="1998" t="s">
        <v>3524</v>
      </c>
      <c r="F39" s="1998" t="s">
        <v>3525</v>
      </c>
      <c r="G39" s="2288" t="s">
        <v>3525</v>
      </c>
      <c r="H39" s="2709" t="s">
        <v>4166</v>
      </c>
      <c r="I39" s="2569" t="s">
        <v>4168</v>
      </c>
      <c r="J39" s="2714"/>
      <c r="K39" s="1998" t="s">
        <v>3526</v>
      </c>
      <c r="L39" s="1998" t="s">
        <v>3526</v>
      </c>
      <c r="M39" s="1998" t="s">
        <v>528</v>
      </c>
      <c r="N39" s="1998" t="s">
        <v>528</v>
      </c>
      <c r="O39" s="1563" t="s">
        <v>528</v>
      </c>
      <c r="P39" s="1840" t="s">
        <v>1924</v>
      </c>
      <c r="Q39" s="1922" t="s">
        <v>1925</v>
      </c>
    </row>
    <row r="40" spans="1:17">
      <c r="A40" s="2185" t="s">
        <v>1688</v>
      </c>
      <c r="B40" s="1998" t="s">
        <v>1926</v>
      </c>
      <c r="C40" s="1998" t="s">
        <v>3532</v>
      </c>
      <c r="D40" s="1998" t="s">
        <v>3533</v>
      </c>
      <c r="E40" s="1998" t="s">
        <v>1921</v>
      </c>
      <c r="F40" s="1998" t="s">
        <v>3535</v>
      </c>
      <c r="G40" s="2288" t="s">
        <v>3536</v>
      </c>
      <c r="H40" s="2709" t="s">
        <v>4165</v>
      </c>
      <c r="I40" s="2569" t="s">
        <v>4169</v>
      </c>
      <c r="J40" s="2714"/>
      <c r="K40" s="1998" t="s">
        <v>1358</v>
      </c>
      <c r="L40" s="1998" t="s">
        <v>1928</v>
      </c>
      <c r="M40" s="1998" t="s">
        <v>3538</v>
      </c>
      <c r="N40" s="1998" t="s">
        <v>3538</v>
      </c>
      <c r="O40" s="1563" t="s">
        <v>3538</v>
      </c>
      <c r="P40" s="1840" t="s">
        <v>1929</v>
      </c>
      <c r="Q40" s="1922" t="s">
        <v>1691</v>
      </c>
    </row>
    <row r="41" spans="1:17">
      <c r="A41" s="2187" t="s">
        <v>1691</v>
      </c>
      <c r="B41" s="1565" t="s">
        <v>2952</v>
      </c>
      <c r="C41" s="1565" t="s">
        <v>2953</v>
      </c>
      <c r="D41" s="1565" t="s">
        <v>2954</v>
      </c>
      <c r="E41" s="1565" t="s">
        <v>2955</v>
      </c>
      <c r="F41" s="1565" t="s">
        <v>2303</v>
      </c>
      <c r="G41" s="2289" t="s">
        <v>2304</v>
      </c>
      <c r="H41" s="2710" t="s">
        <v>2305</v>
      </c>
      <c r="I41" s="2715"/>
      <c r="J41" s="2612" t="s">
        <v>4167</v>
      </c>
      <c r="K41" s="1565" t="s">
        <v>2306</v>
      </c>
      <c r="L41" s="1565" t="s">
        <v>2307</v>
      </c>
      <c r="M41" s="1565" t="s">
        <v>2308</v>
      </c>
      <c r="N41" s="1565" t="s">
        <v>2309</v>
      </c>
      <c r="O41" s="1566" t="s">
        <v>2310</v>
      </c>
      <c r="P41" s="1924" t="s">
        <v>178</v>
      </c>
      <c r="Q41" s="1925"/>
    </row>
    <row r="42" spans="1:17">
      <c r="A42" s="2187">
        <v>1</v>
      </c>
      <c r="B42" s="1551" t="s">
        <v>5381</v>
      </c>
      <c r="C42" s="1551"/>
      <c r="D42" s="1551"/>
      <c r="E42" s="1551"/>
      <c r="F42" s="1551"/>
      <c r="G42" s="2290" t="s">
        <v>1748</v>
      </c>
      <c r="H42" s="1925"/>
      <c r="I42" s="2716" t="s">
        <v>1748</v>
      </c>
      <c r="J42" s="1893"/>
      <c r="K42" s="1886" t="s">
        <v>1748</v>
      </c>
      <c r="L42" s="1886"/>
      <c r="M42" s="1868" t="s">
        <v>1748</v>
      </c>
      <c r="N42" s="1868" t="s">
        <v>1748</v>
      </c>
      <c r="O42" s="1868" t="s">
        <v>1748</v>
      </c>
      <c r="P42" s="2291">
        <f>SUM(M42:O42)</f>
        <v>0</v>
      </c>
      <c r="Q42" s="1925">
        <v>1</v>
      </c>
    </row>
    <row r="43" spans="1:17">
      <c r="A43" s="2187">
        <v>2</v>
      </c>
      <c r="B43" s="1551" t="s">
        <v>5382</v>
      </c>
      <c r="C43" s="2853" t="s">
        <v>5373</v>
      </c>
      <c r="D43" s="2853" t="s">
        <v>5374</v>
      </c>
      <c r="E43" s="1551"/>
      <c r="F43" s="1551"/>
      <c r="G43" s="2290"/>
      <c r="H43" s="2968">
        <v>361.79199999999997</v>
      </c>
      <c r="I43" s="2716"/>
      <c r="J43" s="1893"/>
      <c r="K43" s="1886"/>
      <c r="L43" s="1886"/>
      <c r="M43" s="1886" t="s">
        <v>1748</v>
      </c>
      <c r="N43" s="1886">
        <v>7598.6799999999985</v>
      </c>
      <c r="O43" s="1886"/>
      <c r="P43" s="2292">
        <f t="shared" ref="P43:P53" si="0">SUM(M43:O43)</f>
        <v>7598.6799999999985</v>
      </c>
      <c r="Q43" s="1925">
        <v>2</v>
      </c>
    </row>
    <row r="44" spans="1:17">
      <c r="A44" s="2187">
        <v>3</v>
      </c>
      <c r="B44" s="1551" t="s">
        <v>5383</v>
      </c>
      <c r="C44" s="2853" t="s">
        <v>5373</v>
      </c>
      <c r="D44" s="2853" t="s">
        <v>5378</v>
      </c>
      <c r="E44" s="1551"/>
      <c r="F44" s="1551"/>
      <c r="G44" s="2290"/>
      <c r="H44" s="2968">
        <v>3207.8838100000007</v>
      </c>
      <c r="I44" s="2716"/>
      <c r="J44" s="1893"/>
      <c r="K44" s="1886"/>
      <c r="L44" s="1886"/>
      <c r="M44" s="1886"/>
      <c r="N44" s="1886">
        <v>330611.90000000002</v>
      </c>
      <c r="O44" s="1886"/>
      <c r="P44" s="2292">
        <f t="shared" si="0"/>
        <v>330611.90000000002</v>
      </c>
      <c r="Q44" s="1925">
        <v>3</v>
      </c>
    </row>
    <row r="45" spans="1:17">
      <c r="A45" s="2187">
        <v>4</v>
      </c>
      <c r="B45" s="1551" t="s">
        <v>5384</v>
      </c>
      <c r="C45" s="2853" t="s">
        <v>5373</v>
      </c>
      <c r="D45" s="2853" t="s">
        <v>5379</v>
      </c>
      <c r="E45" s="1551"/>
      <c r="F45" s="1551"/>
      <c r="G45" s="2290"/>
      <c r="H45" s="2969">
        <v>1230.136</v>
      </c>
      <c r="I45" s="2716"/>
      <c r="J45" s="1893"/>
      <c r="K45" s="1886"/>
      <c r="L45" s="1886"/>
      <c r="M45" s="1886"/>
      <c r="N45" s="1886">
        <v>147148.56</v>
      </c>
      <c r="O45" s="1886"/>
      <c r="P45" s="2292">
        <f t="shared" si="0"/>
        <v>147148.56</v>
      </c>
      <c r="Q45" s="1982">
        <v>4</v>
      </c>
    </row>
    <row r="46" spans="1:17">
      <c r="A46" s="2187">
        <v>5</v>
      </c>
      <c r="B46" s="1551"/>
      <c r="C46" s="1551"/>
      <c r="D46" s="1551"/>
      <c r="E46" s="1551"/>
      <c r="F46" s="1551"/>
      <c r="G46" s="2290"/>
      <c r="H46" s="1925"/>
      <c r="I46" s="2716"/>
      <c r="J46" s="1893"/>
      <c r="K46" s="1886"/>
      <c r="L46" s="1886"/>
      <c r="M46" s="1886"/>
      <c r="N46" s="1886"/>
      <c r="O46" s="1886"/>
      <c r="P46" s="2292">
        <f t="shared" si="0"/>
        <v>0</v>
      </c>
      <c r="Q46" s="1925">
        <v>5</v>
      </c>
    </row>
    <row r="47" spans="1:17">
      <c r="A47" s="2187">
        <v>6</v>
      </c>
      <c r="B47" s="1551" t="s">
        <v>5385</v>
      </c>
      <c r="C47" s="1551"/>
      <c r="D47" s="1551"/>
      <c r="E47" s="1551"/>
      <c r="F47" s="1551"/>
      <c r="G47" s="2290"/>
      <c r="H47" s="1925"/>
      <c r="I47" s="2716"/>
      <c r="J47" s="1893"/>
      <c r="K47" s="1886"/>
      <c r="L47" s="1886"/>
      <c r="M47" s="1886"/>
      <c r="N47" s="1886"/>
      <c r="O47" s="1886"/>
      <c r="P47" s="2292">
        <f t="shared" si="0"/>
        <v>0</v>
      </c>
      <c r="Q47" s="1925">
        <v>6</v>
      </c>
    </row>
    <row r="48" spans="1:17">
      <c r="A48" s="2187">
        <v>7</v>
      </c>
      <c r="B48" s="1551" t="s">
        <v>5386</v>
      </c>
      <c r="C48" s="2853" t="s">
        <v>5430</v>
      </c>
      <c r="D48" s="2853" t="s">
        <v>5431</v>
      </c>
      <c r="E48" s="1551"/>
      <c r="F48" s="1551"/>
      <c r="G48" s="2290"/>
      <c r="H48" s="2968">
        <v>1893.7191999999998</v>
      </c>
      <c r="I48" s="2716"/>
      <c r="J48" s="1893"/>
      <c r="K48" s="1886"/>
      <c r="L48" s="1886"/>
      <c r="M48" s="1886">
        <v>0</v>
      </c>
      <c r="N48" s="1886">
        <v>123015.36</v>
      </c>
      <c r="O48" s="1886">
        <v>0</v>
      </c>
      <c r="P48" s="2292">
        <f t="shared" si="0"/>
        <v>123015.36</v>
      </c>
      <c r="Q48" s="1925">
        <v>7</v>
      </c>
    </row>
    <row r="49" spans="1:17">
      <c r="A49" s="2187">
        <v>8</v>
      </c>
      <c r="B49" s="1551" t="s">
        <v>5387</v>
      </c>
      <c r="C49" s="2853" t="s">
        <v>5430</v>
      </c>
      <c r="D49" s="2853" t="s">
        <v>5432</v>
      </c>
      <c r="E49" s="1551"/>
      <c r="F49" s="1551"/>
      <c r="G49" s="2290"/>
      <c r="H49" s="2968">
        <v>180162.33199999999</v>
      </c>
      <c r="I49" s="2716"/>
      <c r="J49" s="1893"/>
      <c r="K49" s="1886"/>
      <c r="L49" s="1886"/>
      <c r="M49" s="1886">
        <v>0</v>
      </c>
      <c r="N49" s="1886">
        <v>14736466.3709</v>
      </c>
      <c r="O49" s="1886">
        <v>0</v>
      </c>
      <c r="P49" s="2292">
        <f t="shared" si="0"/>
        <v>14736466.3709</v>
      </c>
      <c r="Q49" s="1925">
        <v>8</v>
      </c>
    </row>
    <row r="50" spans="1:17">
      <c r="A50" s="2187">
        <v>9</v>
      </c>
      <c r="B50" s="1551" t="s">
        <v>5388</v>
      </c>
      <c r="C50" s="2853" t="s">
        <v>5430</v>
      </c>
      <c r="D50" s="2853" t="s">
        <v>5433</v>
      </c>
      <c r="E50" s="1551"/>
      <c r="F50" s="1551"/>
      <c r="G50" s="2290"/>
      <c r="H50" s="2968">
        <v>63590.256999999998</v>
      </c>
      <c r="I50" s="2716"/>
      <c r="J50" s="1893"/>
      <c r="K50" s="1886"/>
      <c r="L50" s="1886"/>
      <c r="M50" s="1886">
        <v>0</v>
      </c>
      <c r="N50" s="1886">
        <v>5350090.7386299996</v>
      </c>
      <c r="O50" s="1886">
        <v>0</v>
      </c>
      <c r="P50" s="2292">
        <f t="shared" si="0"/>
        <v>5350090.7386299996</v>
      </c>
      <c r="Q50" s="1925">
        <v>9</v>
      </c>
    </row>
    <row r="51" spans="1:17">
      <c r="A51" s="2187">
        <v>10</v>
      </c>
      <c r="B51" s="1551" t="s">
        <v>5389</v>
      </c>
      <c r="C51" s="2853" t="s">
        <v>5430</v>
      </c>
      <c r="D51" s="2853" t="s">
        <v>5434</v>
      </c>
      <c r="E51" s="1551"/>
      <c r="F51" s="1551"/>
      <c r="G51" s="2290"/>
      <c r="H51" s="2968">
        <v>883.89800000000002</v>
      </c>
      <c r="I51" s="2716"/>
      <c r="J51" s="1893"/>
      <c r="K51" s="1886"/>
      <c r="L51" s="1886"/>
      <c r="M51" s="1886">
        <v>0</v>
      </c>
      <c r="N51" s="1886">
        <v>-145816.13041221173</v>
      </c>
      <c r="O51" s="1886">
        <v>0</v>
      </c>
      <c r="P51" s="2292">
        <f t="shared" si="0"/>
        <v>-145816.13041221173</v>
      </c>
      <c r="Q51" s="1925">
        <v>10</v>
      </c>
    </row>
    <row r="52" spans="1:17">
      <c r="A52" s="2187">
        <v>11</v>
      </c>
      <c r="B52" s="1551" t="s">
        <v>5390</v>
      </c>
      <c r="C52" s="2853" t="s">
        <v>5430</v>
      </c>
      <c r="D52" s="2853" t="s">
        <v>5435</v>
      </c>
      <c r="E52" s="1551"/>
      <c r="F52" s="1551"/>
      <c r="G52" s="2290"/>
      <c r="H52" s="2968">
        <v>2058.81918</v>
      </c>
      <c r="I52" s="2716"/>
      <c r="J52" s="1893"/>
      <c r="K52" s="1886"/>
      <c r="L52" s="1886"/>
      <c r="M52" s="1886">
        <v>0</v>
      </c>
      <c r="N52" s="1886">
        <v>51769.274234682198</v>
      </c>
      <c r="O52" s="1886">
        <v>3496.18</v>
      </c>
      <c r="P52" s="2292">
        <f t="shared" si="0"/>
        <v>55265.454234682198</v>
      </c>
      <c r="Q52" s="1925">
        <v>11</v>
      </c>
    </row>
    <row r="53" spans="1:17">
      <c r="A53" s="2187">
        <v>12</v>
      </c>
      <c r="B53" s="1551" t="s">
        <v>5391</v>
      </c>
      <c r="C53" s="2853" t="s">
        <v>5430</v>
      </c>
      <c r="D53" s="2853" t="s">
        <v>5436</v>
      </c>
      <c r="E53" s="1551"/>
      <c r="F53" s="1551"/>
      <c r="G53" s="2290"/>
      <c r="H53" s="2968">
        <v>1.212</v>
      </c>
      <c r="I53" s="2716"/>
      <c r="J53" s="1893"/>
      <c r="K53" s="1886"/>
      <c r="L53" s="1886"/>
      <c r="M53" s="1886">
        <v>0</v>
      </c>
      <c r="N53" s="1886">
        <v>41.38</v>
      </c>
      <c r="O53" s="1886">
        <v>0</v>
      </c>
      <c r="P53" s="2292">
        <f t="shared" si="0"/>
        <v>41.38</v>
      </c>
      <c r="Q53" s="1925">
        <v>12</v>
      </c>
    </row>
    <row r="54" spans="1:17">
      <c r="A54" s="2187">
        <v>13</v>
      </c>
      <c r="B54" s="1551" t="s">
        <v>1152</v>
      </c>
      <c r="C54" s="1551"/>
      <c r="D54" s="1551"/>
      <c r="E54" s="1551"/>
      <c r="F54" s="1551"/>
      <c r="G54" s="2290"/>
      <c r="H54" s="1925"/>
      <c r="I54" s="2716"/>
      <c r="J54" s="1893"/>
      <c r="K54" s="1886"/>
      <c r="L54" s="1886"/>
      <c r="M54" s="1886">
        <f>M120+M183+M246</f>
        <v>113039839.78999999</v>
      </c>
      <c r="N54" s="1886">
        <f>N120+N183+N246</f>
        <v>542907451.68623698</v>
      </c>
      <c r="O54" s="1886">
        <f>O120+O183+O246</f>
        <v>75412048.260000005</v>
      </c>
      <c r="P54" s="2292">
        <f>SUM(M54:O54)</f>
        <v>731359339.73623693</v>
      </c>
      <c r="Q54" s="1925">
        <v>13</v>
      </c>
    </row>
    <row r="55" spans="1:17" ht="15.75" thickBot="1">
      <c r="A55" s="2183">
        <v>14</v>
      </c>
      <c r="B55" s="2293" t="s">
        <v>2288</v>
      </c>
      <c r="C55" s="2294"/>
      <c r="D55" s="2294"/>
      <c r="E55" s="2294"/>
      <c r="F55" s="2294"/>
      <c r="G55" s="2295"/>
      <c r="H55" s="2510"/>
      <c r="I55" s="2717"/>
      <c r="J55" s="2718">
        <f t="shared" ref="J55:L55" si="1">SUM(J42:J54)</f>
        <v>0</v>
      </c>
      <c r="K55" s="2296">
        <f t="shared" si="1"/>
        <v>0</v>
      </c>
      <c r="L55" s="2296">
        <f t="shared" si="1"/>
        <v>0</v>
      </c>
      <c r="M55" s="2297">
        <f>SUM(M42:M54)</f>
        <v>113039839.78999999</v>
      </c>
      <c r="N55" s="2297">
        <f>SUM(N42:N54)</f>
        <v>563508377.8195895</v>
      </c>
      <c r="O55" s="2297">
        <f>SUM(O42:O54)</f>
        <v>75415544.440000013</v>
      </c>
      <c r="P55" s="2297">
        <f>SUM(P42:P54)</f>
        <v>751963762.0495894</v>
      </c>
      <c r="Q55" s="2298">
        <v>14</v>
      </c>
    </row>
    <row r="56" spans="1:17">
      <c r="A56" s="1584"/>
      <c r="B56" s="1584"/>
      <c r="C56" s="1584"/>
      <c r="D56" s="1584"/>
      <c r="E56" s="1584"/>
      <c r="F56" s="1584"/>
      <c r="G56" s="1907"/>
      <c r="H56" s="1584"/>
      <c r="I56" s="1955"/>
      <c r="J56" s="1955"/>
    </row>
    <row r="57" spans="1:17">
      <c r="A57" s="2783" t="s">
        <v>4615</v>
      </c>
      <c r="B57" s="2642"/>
      <c r="C57" s="2563"/>
      <c r="D57" s="2563"/>
      <c r="E57" s="1584"/>
      <c r="F57" s="1584"/>
      <c r="G57" s="1907"/>
      <c r="H57" s="1584"/>
      <c r="I57" s="2783" t="s">
        <v>4615</v>
      </c>
      <c r="J57" s="2642"/>
      <c r="K57" s="2563"/>
      <c r="L57" s="2563"/>
      <c r="N57" s="2839"/>
      <c r="O57" s="2839"/>
    </row>
    <row r="58" spans="1:17">
      <c r="A58" s="1584" t="s">
        <v>1930</v>
      </c>
      <c r="B58" s="1584"/>
      <c r="C58" s="1584"/>
      <c r="D58" s="1584"/>
      <c r="E58" s="1584"/>
      <c r="F58" s="1584"/>
      <c r="G58" s="1907"/>
      <c r="H58" s="1584"/>
      <c r="I58" s="2563" t="s">
        <v>1931</v>
      </c>
      <c r="J58" s="2563"/>
      <c r="K58" s="1584"/>
      <c r="L58" s="1584"/>
      <c r="M58" s="1584"/>
      <c r="N58" s="1584"/>
      <c r="O58" s="1584"/>
      <c r="P58" s="3003"/>
      <c r="Q58" s="1584"/>
    </row>
    <row r="59" spans="1:17" ht="18">
      <c r="A59" s="2299" t="s">
        <v>416</v>
      </c>
      <c r="B59" s="2264"/>
      <c r="C59" s="2264"/>
      <c r="D59" s="2264"/>
      <c r="E59" s="2264"/>
      <c r="F59" s="2264"/>
      <c r="G59" s="2279"/>
      <c r="H59" s="2264"/>
      <c r="I59" s="1955"/>
      <c r="J59" s="1955"/>
    </row>
    <row r="60" spans="1:17" ht="15.75">
      <c r="A60" s="2263"/>
      <c r="B60" s="2005"/>
      <c r="G60" s="1905"/>
      <c r="I60" s="1955"/>
      <c r="J60" s="1955"/>
    </row>
    <row r="61" spans="1:17" ht="16.5" thickBot="1">
      <c r="A61" s="2300" t="str">
        <f>'Data Sheet'!$C$25</f>
        <v xml:space="preserve">Niagara Mohawk Power Corporation </v>
      </c>
      <c r="B61" s="2263"/>
      <c r="C61" s="2263"/>
      <c r="D61" s="2263"/>
      <c r="E61" s="2301" t="str">
        <f>'Data Sheet'!$C$40</f>
        <v>May 9, 2016</v>
      </c>
      <c r="F61" s="2263"/>
      <c r="G61" s="2302" t="str">
        <f>'Data Sheet'!$C$38</f>
        <v>December 31, 2015</v>
      </c>
      <c r="H61" s="2263"/>
      <c r="I61" s="2711" t="str">
        <f>'Data Sheet'!$C$25</f>
        <v xml:space="preserve">Niagara Mohawk Power Corporation </v>
      </c>
      <c r="J61" s="2496"/>
      <c r="K61" s="2263"/>
      <c r="L61" s="2263"/>
      <c r="M61" s="2263"/>
      <c r="N61" s="2263"/>
      <c r="O61" s="2301" t="str">
        <f>'Data Sheet'!$C$40</f>
        <v>May 9, 2016</v>
      </c>
      <c r="P61" s="1591" t="str">
        <f>'Data Sheet'!$C$38</f>
        <v>December 31, 2015</v>
      </c>
    </row>
    <row r="62" spans="1:17">
      <c r="A62" s="2303"/>
      <c r="B62" s="2304"/>
      <c r="C62" s="2304"/>
      <c r="D62" s="2304"/>
      <c r="E62" s="2304"/>
      <c r="F62" s="2304"/>
      <c r="G62" s="2304"/>
      <c r="H62" s="2305"/>
      <c r="I62" s="2490"/>
      <c r="J62" s="2491"/>
      <c r="K62" s="2304"/>
      <c r="L62" s="2304"/>
      <c r="M62" s="2304"/>
      <c r="N62" s="2304"/>
      <c r="O62" s="2304"/>
      <c r="P62" s="2304"/>
      <c r="Q62" s="2305"/>
    </row>
    <row r="63" spans="1:17">
      <c r="A63" s="2033" t="s">
        <v>3629</v>
      </c>
      <c r="B63" s="1584"/>
      <c r="C63" s="1584"/>
      <c r="D63" s="1584"/>
      <c r="E63" s="1584"/>
      <c r="F63" s="1584"/>
      <c r="G63" s="2279"/>
      <c r="H63" s="2359"/>
      <c r="I63" s="2569" t="s">
        <v>3630</v>
      </c>
      <c r="J63" s="2563"/>
      <c r="K63" s="1584"/>
      <c r="L63" s="1584"/>
      <c r="M63" s="1584"/>
      <c r="N63" s="1584"/>
      <c r="O63" s="1584"/>
      <c r="P63" s="1584"/>
      <c r="Q63" s="1549"/>
    </row>
    <row r="64" spans="1:17">
      <c r="A64" s="2033" t="s">
        <v>3631</v>
      </c>
      <c r="B64" s="1584"/>
      <c r="C64" s="1584"/>
      <c r="D64" s="1584"/>
      <c r="E64" s="1584"/>
      <c r="F64" s="1584"/>
      <c r="G64" s="2279"/>
      <c r="H64" s="2359"/>
      <c r="I64" s="2569" t="s">
        <v>3632</v>
      </c>
      <c r="J64" s="2563"/>
      <c r="K64" s="1584"/>
      <c r="L64" s="1584"/>
      <c r="M64" s="1584"/>
      <c r="N64" s="1584"/>
      <c r="O64" s="1584"/>
      <c r="P64" s="1584"/>
      <c r="Q64" s="1549"/>
    </row>
    <row r="65" spans="1:17">
      <c r="A65" s="2306"/>
      <c r="B65" s="2275"/>
      <c r="C65" s="2275"/>
      <c r="D65" s="2275"/>
      <c r="E65" s="2275"/>
      <c r="F65" s="2275"/>
      <c r="G65" s="2275"/>
      <c r="H65" s="2387"/>
      <c r="I65" s="2713"/>
      <c r="J65" s="2501"/>
      <c r="K65" s="2275"/>
      <c r="L65" s="2275"/>
      <c r="M65" s="2275"/>
      <c r="N65" s="2275"/>
      <c r="O65" s="2275"/>
      <c r="P65" s="2275"/>
      <c r="Q65" s="2307"/>
    </row>
    <row r="66" spans="1:17">
      <c r="A66" s="2184"/>
      <c r="B66" s="1585"/>
      <c r="C66" s="2177"/>
      <c r="D66" s="1921"/>
      <c r="E66" s="1921"/>
      <c r="F66" s="3421" t="s">
        <v>4562</v>
      </c>
      <c r="G66" s="3422"/>
      <c r="H66" s="2509" t="s">
        <v>3526</v>
      </c>
      <c r="I66" s="2569" t="s">
        <v>3526</v>
      </c>
      <c r="J66" s="2714"/>
      <c r="K66" s="1826" t="s">
        <v>1917</v>
      </c>
      <c r="L66" s="2286"/>
      <c r="M66" s="1826" t="s">
        <v>1918</v>
      </c>
      <c r="N66" s="1826"/>
      <c r="O66" s="1826"/>
      <c r="P66" s="1826"/>
      <c r="Q66" s="1977"/>
    </row>
    <row r="67" spans="1:17">
      <c r="A67" s="2185"/>
      <c r="B67" s="1998" t="s">
        <v>1919</v>
      </c>
      <c r="C67" s="1548"/>
      <c r="D67" s="1998" t="s">
        <v>1920</v>
      </c>
      <c r="E67" s="1998" t="s">
        <v>3520</v>
      </c>
      <c r="F67" s="1998" t="s">
        <v>3520</v>
      </c>
      <c r="G67" s="2287" t="s">
        <v>3520</v>
      </c>
      <c r="H67" s="2709" t="s">
        <v>4164</v>
      </c>
      <c r="I67" s="2569" t="s">
        <v>4164</v>
      </c>
      <c r="J67" s="2714"/>
      <c r="K67" s="1548" t="s">
        <v>1748</v>
      </c>
      <c r="L67" s="1548"/>
      <c r="M67" s="1998" t="s">
        <v>1921</v>
      </c>
      <c r="N67" s="1998" t="s">
        <v>1922</v>
      </c>
      <c r="O67" s="1563" t="s">
        <v>2287</v>
      </c>
      <c r="P67" s="1821"/>
      <c r="Q67" s="1973"/>
    </row>
    <row r="68" spans="1:17">
      <c r="A68" s="2185"/>
      <c r="B68" s="1998" t="s">
        <v>1923</v>
      </c>
      <c r="C68" s="1998" t="s">
        <v>3522</v>
      </c>
      <c r="D68" s="1998" t="s">
        <v>3523</v>
      </c>
      <c r="E68" s="1998" t="s">
        <v>3524</v>
      </c>
      <c r="F68" s="1998" t="s">
        <v>3525</v>
      </c>
      <c r="G68" s="2287" t="s">
        <v>3525</v>
      </c>
      <c r="H68" s="2709" t="s">
        <v>4166</v>
      </c>
      <c r="I68" s="2569" t="s">
        <v>4168</v>
      </c>
      <c r="J68" s="2714"/>
      <c r="K68" s="1998" t="s">
        <v>3526</v>
      </c>
      <c r="L68" s="1998" t="s">
        <v>3526</v>
      </c>
      <c r="M68" s="1998" t="s">
        <v>528</v>
      </c>
      <c r="N68" s="1998" t="s">
        <v>528</v>
      </c>
      <c r="O68" s="1563" t="s">
        <v>528</v>
      </c>
      <c r="P68" s="1840" t="s">
        <v>1924</v>
      </c>
      <c r="Q68" s="1922" t="s">
        <v>1925</v>
      </c>
    </row>
    <row r="69" spans="1:17">
      <c r="A69" s="2185" t="s">
        <v>1688</v>
      </c>
      <c r="B69" s="1998" t="s">
        <v>1926</v>
      </c>
      <c r="C69" s="1998" t="s">
        <v>3532</v>
      </c>
      <c r="D69" s="1998" t="s">
        <v>3533</v>
      </c>
      <c r="E69" s="1998" t="s">
        <v>1921</v>
      </c>
      <c r="F69" s="1998" t="s">
        <v>3535</v>
      </c>
      <c r="G69" s="2287" t="s">
        <v>3536</v>
      </c>
      <c r="H69" s="2709" t="s">
        <v>4165</v>
      </c>
      <c r="I69" s="2569" t="s">
        <v>4169</v>
      </c>
      <c r="J69" s="2714"/>
      <c r="K69" s="1998" t="s">
        <v>1358</v>
      </c>
      <c r="L69" s="1998" t="s">
        <v>1928</v>
      </c>
      <c r="M69" s="1998" t="s">
        <v>3538</v>
      </c>
      <c r="N69" s="1998" t="s">
        <v>3538</v>
      </c>
      <c r="O69" s="1563" t="s">
        <v>3538</v>
      </c>
      <c r="P69" s="1840" t="s">
        <v>1929</v>
      </c>
      <c r="Q69" s="1922" t="s">
        <v>1691</v>
      </c>
    </row>
    <row r="70" spans="1:17">
      <c r="A70" s="2187" t="s">
        <v>1691</v>
      </c>
      <c r="B70" s="1565" t="s">
        <v>2952</v>
      </c>
      <c r="C70" s="1565" t="s">
        <v>2953</v>
      </c>
      <c r="D70" s="1565" t="s">
        <v>2954</v>
      </c>
      <c r="E70" s="1565" t="s">
        <v>2955</v>
      </c>
      <c r="F70" s="1565" t="s">
        <v>2303</v>
      </c>
      <c r="G70" s="2289" t="s">
        <v>2304</v>
      </c>
      <c r="H70" s="2710" t="s">
        <v>2305</v>
      </c>
      <c r="I70" s="2715"/>
      <c r="J70" s="2612" t="s">
        <v>4167</v>
      </c>
      <c r="K70" s="1565" t="s">
        <v>2306</v>
      </c>
      <c r="L70" s="1565" t="s">
        <v>2307</v>
      </c>
      <c r="M70" s="1565" t="s">
        <v>2308</v>
      </c>
      <c r="N70" s="1565" t="s">
        <v>2309</v>
      </c>
      <c r="O70" s="1566" t="s">
        <v>2310</v>
      </c>
      <c r="P70" s="1924" t="s">
        <v>178</v>
      </c>
      <c r="Q70" s="1925"/>
    </row>
    <row r="71" spans="1:17">
      <c r="A71" s="2187">
        <v>1</v>
      </c>
      <c r="B71" s="1551" t="s">
        <v>5392</v>
      </c>
      <c r="C71" s="2853" t="s">
        <v>5430</v>
      </c>
      <c r="D71" s="2853" t="s">
        <v>5451</v>
      </c>
      <c r="E71" s="1551" t="s">
        <v>1748</v>
      </c>
      <c r="F71" s="1551" t="s">
        <v>1748</v>
      </c>
      <c r="G71" s="2290" t="s">
        <v>1748</v>
      </c>
      <c r="H71" s="3147">
        <v>7759.2624000000014</v>
      </c>
      <c r="I71" s="2716" t="s">
        <v>1748</v>
      </c>
      <c r="J71" s="1893"/>
      <c r="K71" s="1886" t="s">
        <v>1748</v>
      </c>
      <c r="L71" s="1886"/>
      <c r="M71" s="1868">
        <v>20471.89</v>
      </c>
      <c r="N71" s="1868">
        <v>125851.587227697</v>
      </c>
      <c r="O71" s="1868">
        <v>0</v>
      </c>
      <c r="P71" s="2291">
        <f>SUM(M71:O71)</f>
        <v>146323.477227697</v>
      </c>
      <c r="Q71" s="1925">
        <v>1</v>
      </c>
    </row>
    <row r="72" spans="1:17">
      <c r="A72" s="2187">
        <v>2</v>
      </c>
      <c r="B72" s="1551" t="s">
        <v>5393</v>
      </c>
      <c r="C72" s="2853" t="s">
        <v>5430</v>
      </c>
      <c r="D72" s="2853" t="s">
        <v>5452</v>
      </c>
      <c r="E72" s="1551"/>
      <c r="F72" s="1551"/>
      <c r="G72" s="2290"/>
      <c r="H72" s="3147">
        <v>3930.0136000000007</v>
      </c>
      <c r="I72" s="2716"/>
      <c r="J72" s="1893"/>
      <c r="K72" s="1886"/>
      <c r="L72" s="1886"/>
      <c r="M72" s="1886">
        <v>11756.04</v>
      </c>
      <c r="N72" s="1886">
        <v>59079</v>
      </c>
      <c r="O72" s="1886">
        <v>0</v>
      </c>
      <c r="P72" s="2292">
        <f t="shared" ref="P72:P119" si="2">SUM(M72:O72)</f>
        <v>70835.040000000008</v>
      </c>
      <c r="Q72" s="1925">
        <v>2</v>
      </c>
    </row>
    <row r="73" spans="1:17">
      <c r="A73" s="2187">
        <v>3</v>
      </c>
      <c r="B73" s="1551" t="s">
        <v>5394</v>
      </c>
      <c r="C73" s="2853" t="s">
        <v>5430</v>
      </c>
      <c r="D73" s="2853" t="s">
        <v>5453</v>
      </c>
      <c r="E73" s="1551"/>
      <c r="F73" s="1551"/>
      <c r="G73" s="2290"/>
      <c r="H73" s="3147">
        <v>11117.95478</v>
      </c>
      <c r="I73" s="2716"/>
      <c r="J73" s="1893"/>
      <c r="K73" s="1886"/>
      <c r="L73" s="1886"/>
      <c r="M73" s="1886">
        <v>0</v>
      </c>
      <c r="N73" s="1886">
        <v>885680</v>
      </c>
      <c r="O73" s="1886">
        <v>0</v>
      </c>
      <c r="P73" s="2292">
        <f t="shared" si="2"/>
        <v>885680</v>
      </c>
      <c r="Q73" s="1925">
        <v>3</v>
      </c>
    </row>
    <row r="74" spans="1:17">
      <c r="A74" s="2187">
        <v>4</v>
      </c>
      <c r="B74" s="1551" t="s">
        <v>5395</v>
      </c>
      <c r="C74" s="2853" t="s">
        <v>5292</v>
      </c>
      <c r="D74" s="2853" t="s">
        <v>5454</v>
      </c>
      <c r="E74" s="1551"/>
      <c r="F74" s="1551"/>
      <c r="G74" s="2290"/>
      <c r="H74" s="3147">
        <v>1353.8298</v>
      </c>
      <c r="I74" s="2716"/>
      <c r="J74" s="1893"/>
      <c r="K74" s="1886"/>
      <c r="L74" s="1886"/>
      <c r="M74" s="1886">
        <v>0</v>
      </c>
      <c r="N74" s="1886">
        <v>43113</v>
      </c>
      <c r="O74" s="1886">
        <v>2195</v>
      </c>
      <c r="P74" s="2292">
        <f t="shared" si="2"/>
        <v>45308</v>
      </c>
      <c r="Q74" s="1925">
        <v>4</v>
      </c>
    </row>
    <row r="75" spans="1:17">
      <c r="A75" s="2187">
        <v>5</v>
      </c>
      <c r="B75" s="1551" t="s">
        <v>5396</v>
      </c>
      <c r="C75" s="2853" t="s">
        <v>5430</v>
      </c>
      <c r="D75" s="2853" t="s">
        <v>5455</v>
      </c>
      <c r="E75" s="1551"/>
      <c r="F75" s="1551"/>
      <c r="G75" s="2290"/>
      <c r="H75" s="3147">
        <v>4.7015999999999991</v>
      </c>
      <c r="I75" s="2716"/>
      <c r="J75" s="1893"/>
      <c r="K75" s="1886"/>
      <c r="L75" s="1886"/>
      <c r="M75" s="1886">
        <v>0</v>
      </c>
      <c r="N75" s="1886">
        <v>130.41999999999999</v>
      </c>
      <c r="O75" s="1886">
        <v>0</v>
      </c>
      <c r="P75" s="2292">
        <f t="shared" si="2"/>
        <v>130.41999999999999</v>
      </c>
      <c r="Q75" s="1925">
        <v>5</v>
      </c>
    </row>
    <row r="76" spans="1:17">
      <c r="A76" s="2187">
        <v>6</v>
      </c>
      <c r="B76" s="1551" t="s">
        <v>5397</v>
      </c>
      <c r="C76" s="2853" t="s">
        <v>5430</v>
      </c>
      <c r="D76" s="2853" t="s">
        <v>5456</v>
      </c>
      <c r="E76" s="1551"/>
      <c r="F76" s="1551"/>
      <c r="G76" s="2290"/>
      <c r="H76" s="3147">
        <v>1011.5334</v>
      </c>
      <c r="I76" s="2716"/>
      <c r="J76" s="1893"/>
      <c r="K76" s="1886"/>
      <c r="L76" s="1886"/>
      <c r="M76" s="1886">
        <v>0</v>
      </c>
      <c r="N76" s="1886">
        <v>33522.312366584498</v>
      </c>
      <c r="O76" s="1886">
        <v>1645</v>
      </c>
      <c r="P76" s="2292">
        <f t="shared" si="2"/>
        <v>35167.312366584498</v>
      </c>
      <c r="Q76" s="1925">
        <v>6</v>
      </c>
    </row>
    <row r="77" spans="1:17">
      <c r="A77" s="2187">
        <v>7</v>
      </c>
      <c r="B77" s="1551" t="s">
        <v>5398</v>
      </c>
      <c r="C77" s="2853" t="s">
        <v>5430</v>
      </c>
      <c r="D77" s="2853" t="s">
        <v>5457</v>
      </c>
      <c r="E77" s="1551"/>
      <c r="F77" s="1551"/>
      <c r="G77" s="2290"/>
      <c r="H77" s="3147">
        <v>2333.0884499999997</v>
      </c>
      <c r="I77" s="2716"/>
      <c r="J77" s="1893"/>
      <c r="K77" s="1886"/>
      <c r="L77" s="1886"/>
      <c r="M77" s="1886">
        <v>8911.98</v>
      </c>
      <c r="N77" s="1886">
        <v>59552.745061991707</v>
      </c>
      <c r="O77" s="1886">
        <v>0</v>
      </c>
      <c r="P77" s="2292">
        <f t="shared" si="2"/>
        <v>68464.725061991703</v>
      </c>
      <c r="Q77" s="1925">
        <v>7</v>
      </c>
    </row>
    <row r="78" spans="1:17">
      <c r="A78" s="2187">
        <v>8</v>
      </c>
      <c r="B78" s="1551" t="s">
        <v>5399</v>
      </c>
      <c r="C78" s="2853" t="s">
        <v>5430</v>
      </c>
      <c r="D78" s="2853" t="s">
        <v>5458</v>
      </c>
      <c r="E78" s="1551"/>
      <c r="F78" s="1551"/>
      <c r="G78" s="2290"/>
      <c r="H78" s="3147">
        <v>9510.6876000000011</v>
      </c>
      <c r="I78" s="2716"/>
      <c r="J78" s="1893"/>
      <c r="K78" s="1886"/>
      <c r="L78" s="1886"/>
      <c r="M78" s="1886">
        <v>0</v>
      </c>
      <c r="N78" s="1886">
        <v>1370839.3513</v>
      </c>
      <c r="O78" s="1886">
        <v>0</v>
      </c>
      <c r="P78" s="2292">
        <f t="shared" si="2"/>
        <v>1370839.3513</v>
      </c>
      <c r="Q78" s="1925">
        <v>8</v>
      </c>
    </row>
    <row r="79" spans="1:17">
      <c r="A79" s="2187">
        <v>9</v>
      </c>
      <c r="B79" s="1551" t="s">
        <v>5400</v>
      </c>
      <c r="C79" s="2853" t="s">
        <v>5430</v>
      </c>
      <c r="D79" s="2853" t="s">
        <v>5459</v>
      </c>
      <c r="E79" s="1551"/>
      <c r="F79" s="1551"/>
      <c r="G79" s="2290"/>
      <c r="H79" s="3147">
        <v>205.09363999999999</v>
      </c>
      <c r="I79" s="2716"/>
      <c r="J79" s="1893"/>
      <c r="K79" s="1886"/>
      <c r="L79" s="1886"/>
      <c r="M79" s="1886">
        <v>0</v>
      </c>
      <c r="N79" s="1886">
        <v>3516.365680810618</v>
      </c>
      <c r="O79" s="1886">
        <v>0</v>
      </c>
      <c r="P79" s="2292">
        <f t="shared" si="2"/>
        <v>3516.365680810618</v>
      </c>
      <c r="Q79" s="1925">
        <v>9</v>
      </c>
    </row>
    <row r="80" spans="1:17">
      <c r="A80" s="2187">
        <v>10</v>
      </c>
      <c r="B80" s="1551" t="s">
        <v>5401</v>
      </c>
      <c r="C80" s="2853" t="s">
        <v>5430</v>
      </c>
      <c r="D80" s="2853" t="s">
        <v>5460</v>
      </c>
      <c r="E80" s="1551"/>
      <c r="F80" s="1551"/>
      <c r="G80" s="2290"/>
      <c r="H80" s="3147">
        <v>4026.5364</v>
      </c>
      <c r="I80" s="2716"/>
      <c r="J80" s="1893"/>
      <c r="K80" s="1886"/>
      <c r="L80" s="1886"/>
      <c r="M80" s="1886">
        <v>0</v>
      </c>
      <c r="N80" s="1886">
        <v>261314.25</v>
      </c>
      <c r="O80" s="1886">
        <v>0</v>
      </c>
      <c r="P80" s="2292">
        <f t="shared" si="2"/>
        <v>261314.25</v>
      </c>
      <c r="Q80" s="1925">
        <v>10</v>
      </c>
    </row>
    <row r="81" spans="1:17">
      <c r="A81" s="2187">
        <v>11</v>
      </c>
      <c r="B81" s="1551" t="s">
        <v>5402</v>
      </c>
      <c r="C81" s="2853" t="s">
        <v>5430</v>
      </c>
      <c r="D81" s="2853" t="s">
        <v>5458</v>
      </c>
      <c r="E81" s="1551"/>
      <c r="F81" s="1551"/>
      <c r="G81" s="2290"/>
      <c r="H81" s="3147">
        <v>16500.887999999999</v>
      </c>
      <c r="I81" s="2716"/>
      <c r="J81" s="1893"/>
      <c r="K81" s="1886"/>
      <c r="L81" s="1886"/>
      <c r="M81" s="1886">
        <v>0</v>
      </c>
      <c r="N81" s="1886">
        <v>2363957</v>
      </c>
      <c r="O81" s="1886">
        <v>0</v>
      </c>
      <c r="P81" s="2292">
        <f t="shared" si="2"/>
        <v>2363957</v>
      </c>
      <c r="Q81" s="1925">
        <v>11</v>
      </c>
    </row>
    <row r="82" spans="1:17">
      <c r="A82" s="2187">
        <v>12</v>
      </c>
      <c r="B82" s="1551" t="s">
        <v>5403</v>
      </c>
      <c r="C82" s="2853" t="s">
        <v>5430</v>
      </c>
      <c r="D82" s="2853" t="s">
        <v>5458</v>
      </c>
      <c r="E82" s="1551"/>
      <c r="F82" s="1551"/>
      <c r="G82" s="2290"/>
      <c r="H82" s="3147">
        <v>4804.097999999999</v>
      </c>
      <c r="I82" s="2716"/>
      <c r="J82" s="1893"/>
      <c r="K82" s="1886"/>
      <c r="L82" s="1886"/>
      <c r="M82" s="1886">
        <v>0</v>
      </c>
      <c r="N82" s="1886">
        <v>696052.61339999991</v>
      </c>
      <c r="O82" s="1886">
        <v>0</v>
      </c>
      <c r="P82" s="2292">
        <f t="shared" si="2"/>
        <v>696052.61339999991</v>
      </c>
      <c r="Q82" s="1925">
        <v>12</v>
      </c>
    </row>
    <row r="83" spans="1:17">
      <c r="A83" s="2187">
        <v>13</v>
      </c>
      <c r="B83" s="1551" t="s">
        <v>5404</v>
      </c>
      <c r="C83" s="2853" t="s">
        <v>5292</v>
      </c>
      <c r="D83" s="2853" t="s">
        <v>5461</v>
      </c>
      <c r="E83" s="1551"/>
      <c r="F83" s="1551"/>
      <c r="G83" s="2290"/>
      <c r="H83" s="3147">
        <v>1856.4459000000002</v>
      </c>
      <c r="I83" s="2716"/>
      <c r="J83" s="1893"/>
      <c r="K83" s="1886"/>
      <c r="L83" s="1886"/>
      <c r="M83" s="1886">
        <v>0</v>
      </c>
      <c r="N83" s="1886">
        <v>47942.685269579</v>
      </c>
      <c r="O83" s="1886">
        <v>3151</v>
      </c>
      <c r="P83" s="2292">
        <f t="shared" si="2"/>
        <v>51093.685269579</v>
      </c>
      <c r="Q83" s="1925">
        <v>13</v>
      </c>
    </row>
    <row r="84" spans="1:17">
      <c r="A84" s="2187">
        <v>14</v>
      </c>
      <c r="B84" s="1551" t="s">
        <v>5405</v>
      </c>
      <c r="C84" s="2853" t="s">
        <v>5430</v>
      </c>
      <c r="D84" s="2853" t="s">
        <v>5462</v>
      </c>
      <c r="E84" s="1551"/>
      <c r="F84" s="1551"/>
      <c r="G84" s="2290"/>
      <c r="H84" s="3147">
        <v>4417.8549999999996</v>
      </c>
      <c r="I84" s="2716"/>
      <c r="J84" s="1893"/>
      <c r="K84" s="1886"/>
      <c r="L84" s="1886"/>
      <c r="M84" s="1886">
        <v>11124.45</v>
      </c>
      <c r="N84" s="1886">
        <v>84425.665358547296</v>
      </c>
      <c r="O84" s="1886">
        <v>0</v>
      </c>
      <c r="P84" s="2292">
        <f t="shared" si="2"/>
        <v>95550.115358547293</v>
      </c>
      <c r="Q84" s="1925">
        <v>14</v>
      </c>
    </row>
    <row r="85" spans="1:17">
      <c r="A85" s="2187">
        <v>15</v>
      </c>
      <c r="B85" s="1551" t="s">
        <v>5406</v>
      </c>
      <c r="C85" s="2853" t="s">
        <v>5430</v>
      </c>
      <c r="D85" s="2853" t="s">
        <v>5463</v>
      </c>
      <c r="E85" s="1551"/>
      <c r="F85" s="1551"/>
      <c r="G85" s="2290"/>
      <c r="H85" s="3147">
        <v>14168.573700000003</v>
      </c>
      <c r="I85" s="2716"/>
      <c r="J85" s="1893"/>
      <c r="K85" s="1886"/>
      <c r="L85" s="1886"/>
      <c r="M85" s="1886">
        <v>44453</v>
      </c>
      <c r="N85" s="1886">
        <v>365151.613380672</v>
      </c>
      <c r="O85" s="1886">
        <v>0</v>
      </c>
      <c r="P85" s="2292">
        <f t="shared" si="2"/>
        <v>409604.613380672</v>
      </c>
      <c r="Q85" s="1925">
        <v>15</v>
      </c>
    </row>
    <row r="86" spans="1:17">
      <c r="A86" s="2187">
        <v>16</v>
      </c>
      <c r="B86" s="1551" t="s">
        <v>5407</v>
      </c>
      <c r="C86" s="2853" t="s">
        <v>5430</v>
      </c>
      <c r="D86" s="2853" t="s">
        <v>5464</v>
      </c>
      <c r="E86" s="1551"/>
      <c r="F86" s="1551"/>
      <c r="G86" s="2290"/>
      <c r="H86" s="3147">
        <v>13041.96645</v>
      </c>
      <c r="I86" s="2716"/>
      <c r="J86" s="1893"/>
      <c r="K86" s="1886"/>
      <c r="L86" s="1886"/>
      <c r="M86" s="1886">
        <v>47178.99</v>
      </c>
      <c r="N86" s="1886">
        <v>336216.49041772098</v>
      </c>
      <c r="O86" s="1886">
        <v>0</v>
      </c>
      <c r="P86" s="2292">
        <f t="shared" si="2"/>
        <v>383395.48041772097</v>
      </c>
      <c r="Q86" s="1925">
        <v>16</v>
      </c>
    </row>
    <row r="87" spans="1:17">
      <c r="A87" s="2187">
        <v>17</v>
      </c>
      <c r="B87" s="1551" t="s">
        <v>5408</v>
      </c>
      <c r="C87" s="2853" t="s">
        <v>5465</v>
      </c>
      <c r="D87" s="2853" t="s">
        <v>5466</v>
      </c>
      <c r="E87" s="1551"/>
      <c r="F87" s="1551"/>
      <c r="G87" s="2290"/>
      <c r="H87" s="3147">
        <v>536.36400000000003</v>
      </c>
      <c r="I87" s="2716"/>
      <c r="J87" s="1893"/>
      <c r="K87" s="1886"/>
      <c r="L87" s="1886"/>
      <c r="M87" s="1886">
        <v>4689</v>
      </c>
      <c r="N87" s="1886">
        <v>27181.254517931004</v>
      </c>
      <c r="O87" s="1886">
        <v>0</v>
      </c>
      <c r="P87" s="2292">
        <f t="shared" si="2"/>
        <v>31870.254517931004</v>
      </c>
      <c r="Q87" s="1925">
        <v>17</v>
      </c>
    </row>
    <row r="88" spans="1:17">
      <c r="A88" s="2187">
        <v>18</v>
      </c>
      <c r="B88" s="1551" t="s">
        <v>5409</v>
      </c>
      <c r="C88" s="2853" t="s">
        <v>5430</v>
      </c>
      <c r="D88" s="2853" t="s">
        <v>5467</v>
      </c>
      <c r="E88" s="1551"/>
      <c r="F88" s="1551"/>
      <c r="G88" s="2290"/>
      <c r="H88" s="3147">
        <v>9234.4519999999993</v>
      </c>
      <c r="I88" s="2716"/>
      <c r="J88" s="1893"/>
      <c r="K88" s="1886"/>
      <c r="L88" s="1886"/>
      <c r="M88" s="1886">
        <v>11382.6</v>
      </c>
      <c r="N88" s="1886">
        <v>217824.194942926</v>
      </c>
      <c r="O88" s="1886">
        <v>8795</v>
      </c>
      <c r="P88" s="2292">
        <f t="shared" si="2"/>
        <v>238001.794942926</v>
      </c>
      <c r="Q88" s="1925">
        <v>18</v>
      </c>
    </row>
    <row r="89" spans="1:17">
      <c r="A89" s="2187">
        <v>19</v>
      </c>
      <c r="B89" s="1551" t="s">
        <v>5410</v>
      </c>
      <c r="C89" s="2853" t="s">
        <v>5430</v>
      </c>
      <c r="D89" s="2853" t="s">
        <v>5468</v>
      </c>
      <c r="E89" s="1551"/>
      <c r="F89" s="1551"/>
      <c r="G89" s="2290"/>
      <c r="H89" s="3147">
        <v>20090.043000000001</v>
      </c>
      <c r="I89" s="2716"/>
      <c r="J89" s="1893"/>
      <c r="K89" s="1886"/>
      <c r="L89" s="1886"/>
      <c r="M89" s="1886">
        <v>0</v>
      </c>
      <c r="N89" s="1886">
        <v>1606513.3879999998</v>
      </c>
      <c r="O89" s="1886">
        <v>0</v>
      </c>
      <c r="P89" s="2292">
        <f>SUM(M89:O89)</f>
        <v>1606513.3879999998</v>
      </c>
      <c r="Q89" s="1925">
        <v>19</v>
      </c>
    </row>
    <row r="90" spans="1:17">
      <c r="A90" s="2187">
        <v>20</v>
      </c>
      <c r="B90" s="1551" t="s">
        <v>5411</v>
      </c>
      <c r="C90" s="2853" t="s">
        <v>5430</v>
      </c>
      <c r="D90" s="2853" t="s">
        <v>5469</v>
      </c>
      <c r="E90" s="1551"/>
      <c r="F90" s="1551"/>
      <c r="G90" s="2290"/>
      <c r="H90" s="3147">
        <v>4969.4164000000001</v>
      </c>
      <c r="I90" s="2716"/>
      <c r="J90" s="1893"/>
      <c r="K90" s="1886"/>
      <c r="L90" s="1886"/>
      <c r="M90" s="1886">
        <v>0</v>
      </c>
      <c r="N90" s="1886">
        <v>115283.52099113099</v>
      </c>
      <c r="O90" s="1886">
        <v>8754.16</v>
      </c>
      <c r="P90" s="2292">
        <f t="shared" si="2"/>
        <v>124037.680991131</v>
      </c>
      <c r="Q90" s="1925">
        <v>20</v>
      </c>
    </row>
    <row r="91" spans="1:17">
      <c r="A91" s="2187">
        <v>21</v>
      </c>
      <c r="B91" s="1551" t="s">
        <v>5412</v>
      </c>
      <c r="C91" s="2853" t="s">
        <v>5430</v>
      </c>
      <c r="D91" s="2853" t="s">
        <v>5470</v>
      </c>
      <c r="E91" s="1551"/>
      <c r="F91" s="1551"/>
      <c r="G91" s="2290"/>
      <c r="H91" s="3147">
        <v>6840.9</v>
      </c>
      <c r="I91" s="2716"/>
      <c r="J91" s="1893"/>
      <c r="K91" s="1886"/>
      <c r="L91" s="1886"/>
      <c r="M91" s="1886">
        <v>0</v>
      </c>
      <c r="N91" s="1886">
        <v>156114.00667964199</v>
      </c>
      <c r="O91" s="1886">
        <v>12908</v>
      </c>
      <c r="P91" s="2292">
        <f t="shared" si="2"/>
        <v>169022.00667964199</v>
      </c>
      <c r="Q91" s="1925">
        <v>21</v>
      </c>
    </row>
    <row r="92" spans="1:17">
      <c r="A92" s="2187">
        <v>22</v>
      </c>
      <c r="B92" s="1551" t="s">
        <v>5413</v>
      </c>
      <c r="C92" s="2853" t="s">
        <v>5430</v>
      </c>
      <c r="D92" s="2853" t="s">
        <v>5471</v>
      </c>
      <c r="E92" s="1551"/>
      <c r="F92" s="1551"/>
      <c r="G92" s="2290"/>
      <c r="H92" s="3147">
        <v>41355.300000000003</v>
      </c>
      <c r="I92" s="2716"/>
      <c r="J92" s="1893"/>
      <c r="K92" s="1886"/>
      <c r="L92" s="1886"/>
      <c r="M92" s="1886">
        <v>0</v>
      </c>
      <c r="N92" s="1886">
        <v>936680.70891765994</v>
      </c>
      <c r="O92" s="1886">
        <v>72497.02</v>
      </c>
      <c r="P92" s="2292">
        <f t="shared" si="2"/>
        <v>1009177.72891766</v>
      </c>
      <c r="Q92" s="1925">
        <v>22</v>
      </c>
    </row>
    <row r="93" spans="1:17">
      <c r="A93" s="2187">
        <v>23</v>
      </c>
      <c r="B93" s="1551" t="s">
        <v>5414</v>
      </c>
      <c r="C93" s="2853" t="s">
        <v>5430</v>
      </c>
      <c r="D93" s="2853" t="s">
        <v>5472</v>
      </c>
      <c r="E93" s="1551"/>
      <c r="F93" s="1551"/>
      <c r="G93" s="2290"/>
      <c r="H93" s="3147">
        <v>925.81200000000001</v>
      </c>
      <c r="I93" s="2716"/>
      <c r="J93" s="1893"/>
      <c r="K93" s="1886"/>
      <c r="L93" s="1886"/>
      <c r="M93" s="1886">
        <v>0</v>
      </c>
      <c r="N93" s="1886">
        <v>14466.732878500001</v>
      </c>
      <c r="O93" s="1886">
        <v>1850.15</v>
      </c>
      <c r="P93" s="2292">
        <f t="shared" si="2"/>
        <v>16316.882878500001</v>
      </c>
      <c r="Q93" s="1925">
        <v>23</v>
      </c>
    </row>
    <row r="94" spans="1:17">
      <c r="A94" s="2187">
        <v>24</v>
      </c>
      <c r="B94" s="1551" t="s">
        <v>5415</v>
      </c>
      <c r="C94" s="2853" t="s">
        <v>5430</v>
      </c>
      <c r="D94" s="2853" t="s">
        <v>5473</v>
      </c>
      <c r="E94" s="1551"/>
      <c r="F94" s="1551"/>
      <c r="G94" s="2290"/>
      <c r="H94" s="3147">
        <v>3229.71929</v>
      </c>
      <c r="I94" s="2716"/>
      <c r="J94" s="1893"/>
      <c r="K94" s="1886"/>
      <c r="L94" s="1886"/>
      <c r="M94" s="1886">
        <v>0</v>
      </c>
      <c r="N94" s="1886">
        <v>257258.47397189998</v>
      </c>
      <c r="O94" s="1886">
        <v>0</v>
      </c>
      <c r="P94" s="2292">
        <f t="shared" si="2"/>
        <v>257258.47397189998</v>
      </c>
      <c r="Q94" s="1925">
        <v>24</v>
      </c>
    </row>
    <row r="95" spans="1:17">
      <c r="A95" s="2187">
        <v>25</v>
      </c>
      <c r="B95" s="1551" t="s">
        <v>5416</v>
      </c>
      <c r="C95" s="2853" t="s">
        <v>5430</v>
      </c>
      <c r="D95" s="2853" t="s">
        <v>5474</v>
      </c>
      <c r="E95" s="1551"/>
      <c r="F95" s="1551"/>
      <c r="G95" s="2290"/>
      <c r="H95" s="3147">
        <v>90.141999999999996</v>
      </c>
      <c r="I95" s="2716"/>
      <c r="J95" s="1893"/>
      <c r="K95" s="1886"/>
      <c r="L95" s="1886"/>
      <c r="M95" s="1886">
        <v>0</v>
      </c>
      <c r="N95" s="1886">
        <v>1712.7473200000002</v>
      </c>
      <c r="O95" s="1886">
        <v>0</v>
      </c>
      <c r="P95" s="2292">
        <f t="shared" si="2"/>
        <v>1712.7473200000002</v>
      </c>
      <c r="Q95" s="1925">
        <v>25</v>
      </c>
    </row>
    <row r="96" spans="1:17">
      <c r="A96" s="2187">
        <v>26</v>
      </c>
      <c r="B96" s="1551" t="s">
        <v>5417</v>
      </c>
      <c r="C96" s="2853" t="s">
        <v>5465</v>
      </c>
      <c r="D96" s="2853" t="s">
        <v>5475</v>
      </c>
      <c r="E96" s="1551"/>
      <c r="F96" s="1551"/>
      <c r="G96" s="2290"/>
      <c r="H96" s="3147">
        <v>8738.0090999999993</v>
      </c>
      <c r="I96" s="2716"/>
      <c r="J96" s="1893"/>
      <c r="K96" s="1886"/>
      <c r="L96" s="1886"/>
      <c r="M96" s="1886">
        <v>0</v>
      </c>
      <c r="N96" s="1886">
        <v>472472.58145747491</v>
      </c>
      <c r="O96" s="1886">
        <v>0</v>
      </c>
      <c r="P96" s="2292">
        <f t="shared" si="2"/>
        <v>472472.58145747491</v>
      </c>
      <c r="Q96" s="1925">
        <v>26</v>
      </c>
    </row>
    <row r="97" spans="1:17">
      <c r="A97" s="2187">
        <v>27</v>
      </c>
      <c r="B97" s="1551" t="s">
        <v>5418</v>
      </c>
      <c r="C97" s="2853" t="s">
        <v>5430</v>
      </c>
      <c r="D97" s="2853" t="s">
        <v>5458</v>
      </c>
      <c r="E97" s="1551"/>
      <c r="F97" s="1551"/>
      <c r="G97" s="2290"/>
      <c r="H97" s="3147">
        <v>5499.3729799999992</v>
      </c>
      <c r="I97" s="2716"/>
      <c r="J97" s="1893"/>
      <c r="K97" s="1886"/>
      <c r="L97" s="1886"/>
      <c r="M97" s="1886">
        <v>0</v>
      </c>
      <c r="N97" s="1886">
        <v>806656.96539999999</v>
      </c>
      <c r="O97" s="1886">
        <v>0</v>
      </c>
      <c r="P97" s="2292">
        <f t="shared" si="2"/>
        <v>806656.96539999999</v>
      </c>
      <c r="Q97" s="1925">
        <v>27</v>
      </c>
    </row>
    <row r="98" spans="1:17">
      <c r="A98" s="2187">
        <v>28</v>
      </c>
      <c r="B98" s="1551" t="s">
        <v>5419</v>
      </c>
      <c r="C98" s="2853" t="s">
        <v>5430</v>
      </c>
      <c r="D98" s="2853" t="s">
        <v>5458</v>
      </c>
      <c r="E98" s="1551"/>
      <c r="F98" s="1551"/>
      <c r="G98" s="2290"/>
      <c r="H98" s="3147">
        <v>8675.57762</v>
      </c>
      <c r="I98" s="2716"/>
      <c r="J98" s="1893"/>
      <c r="K98" s="1886"/>
      <c r="L98" s="1886"/>
      <c r="M98" s="1886">
        <v>0</v>
      </c>
      <c r="N98" s="1886">
        <v>1247460.4244000001</v>
      </c>
      <c r="O98" s="1886">
        <v>0</v>
      </c>
      <c r="P98" s="2292">
        <f t="shared" si="2"/>
        <v>1247460.4244000001</v>
      </c>
      <c r="Q98" s="1925">
        <v>28</v>
      </c>
    </row>
    <row r="99" spans="1:17">
      <c r="A99" s="2187">
        <v>29</v>
      </c>
      <c r="B99" s="1551" t="s">
        <v>5420</v>
      </c>
      <c r="C99" s="2853" t="s">
        <v>5430</v>
      </c>
      <c r="D99" s="2853" t="s">
        <v>5458</v>
      </c>
      <c r="E99" s="1551"/>
      <c r="F99" s="1551"/>
      <c r="G99" s="2290"/>
      <c r="H99" s="3147">
        <v>3274.2295799999997</v>
      </c>
      <c r="I99" s="2716"/>
      <c r="J99" s="1893"/>
      <c r="K99" s="1886"/>
      <c r="L99" s="1886"/>
      <c r="M99" s="1886">
        <v>0</v>
      </c>
      <c r="N99" s="1886">
        <v>472095.36470000003</v>
      </c>
      <c r="O99" s="1886">
        <v>0</v>
      </c>
      <c r="P99" s="2292">
        <f t="shared" si="2"/>
        <v>472095.36470000003</v>
      </c>
      <c r="Q99" s="1925">
        <v>29</v>
      </c>
    </row>
    <row r="100" spans="1:17">
      <c r="A100" s="2187">
        <v>30</v>
      </c>
      <c r="B100" s="1551" t="s">
        <v>5421</v>
      </c>
      <c r="C100" s="2853" t="s">
        <v>5430</v>
      </c>
      <c r="D100" s="2853" t="s">
        <v>5476</v>
      </c>
      <c r="E100" s="1551"/>
      <c r="F100" s="1551"/>
      <c r="G100" s="2290"/>
      <c r="H100" s="3147">
        <v>45837.324000000001</v>
      </c>
      <c r="I100" s="2716"/>
      <c r="J100" s="1893"/>
      <c r="K100" s="1886"/>
      <c r="L100" s="1886"/>
      <c r="M100" s="1886">
        <v>0</v>
      </c>
      <c r="N100" s="1886">
        <v>1638437.9830856118</v>
      </c>
      <c r="O100" s="1886">
        <v>0</v>
      </c>
      <c r="P100" s="2292">
        <f t="shared" si="2"/>
        <v>1638437.9830856118</v>
      </c>
      <c r="Q100" s="1925">
        <v>30</v>
      </c>
    </row>
    <row r="101" spans="1:17">
      <c r="A101" s="2187">
        <v>31</v>
      </c>
      <c r="B101" s="1551" t="s">
        <v>5422</v>
      </c>
      <c r="C101" s="2853" t="s">
        <v>5430</v>
      </c>
      <c r="D101" s="2853" t="s">
        <v>5477</v>
      </c>
      <c r="E101" s="1551"/>
      <c r="F101" s="1551"/>
      <c r="G101" s="2290"/>
      <c r="H101" s="3147">
        <v>-44.1995</v>
      </c>
      <c r="I101" s="2716"/>
      <c r="J101" s="1893"/>
      <c r="K101" s="1886"/>
      <c r="L101" s="1886"/>
      <c r="M101" s="1886">
        <v>0</v>
      </c>
      <c r="N101" s="1886">
        <v>-13240.740000000002</v>
      </c>
      <c r="O101" s="1886">
        <v>0</v>
      </c>
      <c r="P101" s="2292">
        <f t="shared" si="2"/>
        <v>-13240.740000000002</v>
      </c>
      <c r="Q101" s="1925">
        <v>31</v>
      </c>
    </row>
    <row r="102" spans="1:17">
      <c r="A102" s="2187">
        <v>32</v>
      </c>
      <c r="B102" s="1551" t="s">
        <v>5423</v>
      </c>
      <c r="C102" s="2853" t="s">
        <v>5430</v>
      </c>
      <c r="D102" s="2853" t="s">
        <v>5478</v>
      </c>
      <c r="E102" s="1551"/>
      <c r="F102" s="1551"/>
      <c r="G102" s="2290"/>
      <c r="H102" s="3147">
        <v>748.202</v>
      </c>
      <c r="I102" s="2716"/>
      <c r="J102" s="1893"/>
      <c r="K102" s="1886"/>
      <c r="L102" s="1886"/>
      <c r="M102" s="1886">
        <v>0</v>
      </c>
      <c r="N102" s="1886">
        <v>16746.083838209699</v>
      </c>
      <c r="O102" s="1886">
        <v>1400.34</v>
      </c>
      <c r="P102" s="2292">
        <f t="shared" si="2"/>
        <v>18146.423838209699</v>
      </c>
      <c r="Q102" s="1925">
        <v>32</v>
      </c>
    </row>
    <row r="103" spans="1:17">
      <c r="A103" s="2187">
        <v>33</v>
      </c>
      <c r="B103" s="1551" t="s">
        <v>5424</v>
      </c>
      <c r="C103" s="2853" t="s">
        <v>5430</v>
      </c>
      <c r="D103" s="2853" t="s">
        <v>5479</v>
      </c>
      <c r="E103" s="1551"/>
      <c r="F103" s="1551"/>
      <c r="G103" s="2290"/>
      <c r="H103" s="3147">
        <v>2973.0960799999998</v>
      </c>
      <c r="I103" s="2716"/>
      <c r="J103" s="1893"/>
      <c r="K103" s="1886"/>
      <c r="L103" s="1886"/>
      <c r="M103" s="1886">
        <v>0</v>
      </c>
      <c r="N103" s="1886">
        <v>84094.789914075503</v>
      </c>
      <c r="O103" s="1886">
        <v>4785.3</v>
      </c>
      <c r="P103" s="2292">
        <f t="shared" si="2"/>
        <v>88880.089914075506</v>
      </c>
      <c r="Q103" s="1925">
        <v>33</v>
      </c>
    </row>
    <row r="104" spans="1:17">
      <c r="A104" s="2187">
        <v>34</v>
      </c>
      <c r="B104" s="1551" t="s">
        <v>5425</v>
      </c>
      <c r="C104" s="2853" t="s">
        <v>5430</v>
      </c>
      <c r="D104" s="2853" t="s">
        <v>5480</v>
      </c>
      <c r="E104" s="1551"/>
      <c r="F104" s="1551"/>
      <c r="G104" s="2290"/>
      <c r="H104" s="3147">
        <v>5.2623999999999995</v>
      </c>
      <c r="I104" s="2716"/>
      <c r="J104" s="1893"/>
      <c r="K104" s="1886"/>
      <c r="L104" s="1886"/>
      <c r="M104" s="1886">
        <v>0</v>
      </c>
      <c r="N104" s="1886">
        <v>66.769897512068965</v>
      </c>
      <c r="O104" s="1886">
        <v>0</v>
      </c>
      <c r="P104" s="2292">
        <f t="shared" si="2"/>
        <v>66.769897512068965</v>
      </c>
      <c r="Q104" s="1925">
        <v>34</v>
      </c>
    </row>
    <row r="105" spans="1:17">
      <c r="A105" s="2187">
        <v>35</v>
      </c>
      <c r="B105" s="1551" t="s">
        <v>5426</v>
      </c>
      <c r="C105" s="2853" t="s">
        <v>5430</v>
      </c>
      <c r="D105" s="2853" t="s">
        <v>5481</v>
      </c>
      <c r="E105" s="1551"/>
      <c r="F105" s="1551"/>
      <c r="G105" s="2290"/>
      <c r="H105" s="3147">
        <v>23247.498</v>
      </c>
      <c r="I105" s="2716"/>
      <c r="J105" s="1893"/>
      <c r="K105" s="1886"/>
      <c r="L105" s="1886"/>
      <c r="M105" s="1886">
        <v>77472</v>
      </c>
      <c r="N105" s="1886">
        <v>837156.88389073801</v>
      </c>
      <c r="O105" s="1886">
        <v>0</v>
      </c>
      <c r="P105" s="2292">
        <f t="shared" si="2"/>
        <v>914628.88389073801</v>
      </c>
      <c r="Q105" s="1925">
        <v>35</v>
      </c>
    </row>
    <row r="106" spans="1:17">
      <c r="A106" s="2187">
        <v>36</v>
      </c>
      <c r="B106" s="1551" t="s">
        <v>5427</v>
      </c>
      <c r="C106" s="2853" t="s">
        <v>5430</v>
      </c>
      <c r="D106" s="2853" t="s">
        <v>5482</v>
      </c>
      <c r="E106" s="1551"/>
      <c r="F106" s="1551"/>
      <c r="G106" s="2290"/>
      <c r="H106" s="3147">
        <v>1070.3948</v>
      </c>
      <c r="I106" s="2716"/>
      <c r="J106" s="1893"/>
      <c r="K106" s="1886"/>
      <c r="L106" s="1886"/>
      <c r="M106" s="1886">
        <v>6767.9</v>
      </c>
      <c r="N106" s="1886">
        <v>59854.189999999995</v>
      </c>
      <c r="O106" s="1886">
        <v>0</v>
      </c>
      <c r="P106" s="2292">
        <f t="shared" si="2"/>
        <v>66622.09</v>
      </c>
      <c r="Q106" s="1925">
        <v>36</v>
      </c>
    </row>
    <row r="107" spans="1:17">
      <c r="A107" s="2187">
        <v>37</v>
      </c>
      <c r="B107" s="1551" t="s">
        <v>5428</v>
      </c>
      <c r="C107" s="2853" t="s">
        <v>5430</v>
      </c>
      <c r="D107" s="2853" t="s">
        <v>5483</v>
      </c>
      <c r="E107" s="1551"/>
      <c r="F107" s="1551"/>
      <c r="G107" s="2290"/>
      <c r="H107" s="3147">
        <v>44879.063999999998</v>
      </c>
      <c r="I107" s="2716"/>
      <c r="J107" s="1893"/>
      <c r="K107" s="1886"/>
      <c r="L107" s="1886"/>
      <c r="M107" s="1886">
        <v>0</v>
      </c>
      <c r="N107" s="1886">
        <v>4813029.9567200001</v>
      </c>
      <c r="O107" s="1886">
        <v>0</v>
      </c>
      <c r="P107" s="2292">
        <f t="shared" si="2"/>
        <v>4813029.9567200001</v>
      </c>
      <c r="Q107" s="1925">
        <v>37</v>
      </c>
    </row>
    <row r="108" spans="1:17">
      <c r="A108" s="2187">
        <v>38</v>
      </c>
      <c r="B108" s="1551" t="s">
        <v>5429</v>
      </c>
      <c r="C108" s="2853" t="s">
        <v>5465</v>
      </c>
      <c r="D108" s="2853" t="s">
        <v>5484</v>
      </c>
      <c r="E108" s="1551"/>
      <c r="F108" s="1551"/>
      <c r="G108" s="2290"/>
      <c r="H108" s="3147">
        <v>10526.565099999998</v>
      </c>
      <c r="I108" s="2716"/>
      <c r="J108" s="1893"/>
      <c r="K108" s="1886"/>
      <c r="L108" s="1886"/>
      <c r="M108" s="1886">
        <v>39630.15</v>
      </c>
      <c r="N108" s="1886">
        <v>187808.609951886</v>
      </c>
      <c r="O108" s="1886">
        <v>0</v>
      </c>
      <c r="P108" s="2292">
        <f t="shared" si="2"/>
        <v>227438.75995188599</v>
      </c>
      <c r="Q108" s="1925">
        <v>38</v>
      </c>
    </row>
    <row r="109" spans="1:17">
      <c r="A109" s="2187">
        <v>39</v>
      </c>
      <c r="B109" s="1551" t="s">
        <v>5437</v>
      </c>
      <c r="C109" s="2853" t="s">
        <v>5430</v>
      </c>
      <c r="D109" s="2853" t="s">
        <v>5485</v>
      </c>
      <c r="E109" s="1551"/>
      <c r="F109" s="1551"/>
      <c r="G109" s="2290"/>
      <c r="H109" s="3147">
        <v>8549.6420999999991</v>
      </c>
      <c r="I109" s="2716"/>
      <c r="J109" s="1893"/>
      <c r="K109" s="1886"/>
      <c r="L109" s="1886"/>
      <c r="M109" s="1886">
        <v>30946.9</v>
      </c>
      <c r="N109" s="1886">
        <v>514897.78999999992</v>
      </c>
      <c r="O109" s="1886">
        <v>0</v>
      </c>
      <c r="P109" s="2292">
        <f t="shared" si="2"/>
        <v>545844.68999999994</v>
      </c>
      <c r="Q109" s="1925">
        <v>39</v>
      </c>
    </row>
    <row r="110" spans="1:17">
      <c r="A110" s="2187">
        <v>40</v>
      </c>
      <c r="B110" s="1551" t="s">
        <v>5438</v>
      </c>
      <c r="C110" s="2853" t="s">
        <v>5430</v>
      </c>
      <c r="D110" s="2853" t="s">
        <v>5486</v>
      </c>
      <c r="E110" s="1551"/>
      <c r="F110" s="1551"/>
      <c r="G110" s="2290"/>
      <c r="H110" s="3147">
        <v>6201.2039999999997</v>
      </c>
      <c r="I110" s="2716"/>
      <c r="J110" s="1893"/>
      <c r="K110" s="1886"/>
      <c r="L110" s="1886"/>
      <c r="M110" s="1886">
        <v>0</v>
      </c>
      <c r="N110" s="1886">
        <v>371799.1</v>
      </c>
      <c r="O110" s="1886">
        <v>0</v>
      </c>
      <c r="P110" s="2292">
        <f t="shared" si="2"/>
        <v>371799.1</v>
      </c>
      <c r="Q110" s="1925">
        <v>40</v>
      </c>
    </row>
    <row r="111" spans="1:17">
      <c r="A111" s="2187">
        <v>41</v>
      </c>
      <c r="B111" s="1551" t="s">
        <v>5439</v>
      </c>
      <c r="C111" s="2853" t="s">
        <v>5465</v>
      </c>
      <c r="D111" s="2853" t="s">
        <v>5487</v>
      </c>
      <c r="E111" s="1551"/>
      <c r="F111" s="1551"/>
      <c r="G111" s="2290"/>
      <c r="H111" s="3147">
        <v>0.20904</v>
      </c>
      <c r="I111" s="2716"/>
      <c r="J111" s="1893"/>
      <c r="K111" s="1886"/>
      <c r="L111" s="1886"/>
      <c r="M111" s="1886">
        <v>0</v>
      </c>
      <c r="N111" s="1886">
        <v>1.9227748558870961</v>
      </c>
      <c r="O111" s="1886">
        <v>0</v>
      </c>
      <c r="P111" s="2292">
        <f t="shared" si="2"/>
        <v>1.9227748558870961</v>
      </c>
      <c r="Q111" s="1925">
        <v>41</v>
      </c>
    </row>
    <row r="112" spans="1:17">
      <c r="A112" s="2187">
        <v>42</v>
      </c>
      <c r="B112" s="1551" t="s">
        <v>5440</v>
      </c>
      <c r="C112" s="2853" t="s">
        <v>5465</v>
      </c>
      <c r="D112" s="2853" t="s">
        <v>5488</v>
      </c>
      <c r="E112" s="1551"/>
      <c r="F112" s="1551"/>
      <c r="G112" s="2290"/>
      <c r="H112" s="3147">
        <v>1693.0408400000001</v>
      </c>
      <c r="I112" s="2716"/>
      <c r="J112" s="1893"/>
      <c r="K112" s="1886"/>
      <c r="L112" s="1886"/>
      <c r="M112" s="1886">
        <v>0</v>
      </c>
      <c r="N112" s="1886">
        <v>37309.482411477897</v>
      </c>
      <c r="O112" s="1886">
        <v>2806.22</v>
      </c>
      <c r="P112" s="2292">
        <f t="shared" si="2"/>
        <v>40115.702411477898</v>
      </c>
      <c r="Q112" s="1925">
        <v>42</v>
      </c>
    </row>
    <row r="113" spans="1:17">
      <c r="A113" s="2187">
        <v>43</v>
      </c>
      <c r="B113" s="1551" t="s">
        <v>5441</v>
      </c>
      <c r="C113" s="2853" t="s">
        <v>5292</v>
      </c>
      <c r="D113" s="2853" t="s">
        <v>5489</v>
      </c>
      <c r="E113" s="1551"/>
      <c r="F113" s="1551"/>
      <c r="G113" s="2290"/>
      <c r="H113" s="3147">
        <v>28.8749</v>
      </c>
      <c r="I113" s="2716"/>
      <c r="J113" s="1893"/>
      <c r="K113" s="1886"/>
      <c r="L113" s="1886"/>
      <c r="M113" s="1886">
        <v>0</v>
      </c>
      <c r="N113" s="1886">
        <v>506.70638686760742</v>
      </c>
      <c r="O113" s="1886">
        <v>0</v>
      </c>
      <c r="P113" s="2292">
        <f t="shared" si="2"/>
        <v>506.70638686760742</v>
      </c>
      <c r="Q113" s="1925">
        <v>43</v>
      </c>
    </row>
    <row r="114" spans="1:17">
      <c r="A114" s="2187">
        <v>44</v>
      </c>
      <c r="B114" s="1551" t="s">
        <v>5442</v>
      </c>
      <c r="C114" s="2853" t="s">
        <v>5430</v>
      </c>
      <c r="D114" s="2853" t="s">
        <v>5490</v>
      </c>
      <c r="E114" s="1551"/>
      <c r="F114" s="1551"/>
      <c r="G114" s="2290"/>
      <c r="H114" s="3147">
        <v>7534.2143099999994</v>
      </c>
      <c r="I114" s="2716"/>
      <c r="J114" s="1893"/>
      <c r="K114" s="1886"/>
      <c r="L114" s="1886"/>
      <c r="M114" s="1886">
        <v>15199.8</v>
      </c>
      <c r="N114" s="1886">
        <v>195658.66331732302</v>
      </c>
      <c r="O114" s="1886">
        <v>4415.22</v>
      </c>
      <c r="P114" s="2292">
        <f t="shared" si="2"/>
        <v>215273.68331732301</v>
      </c>
      <c r="Q114" s="1925">
        <v>44</v>
      </c>
    </row>
    <row r="115" spans="1:17">
      <c r="A115" s="2187">
        <v>45</v>
      </c>
      <c r="B115" s="1551" t="s">
        <v>5443</v>
      </c>
      <c r="C115" s="2853" t="s">
        <v>5430</v>
      </c>
      <c r="D115" s="2853" t="s">
        <v>5491</v>
      </c>
      <c r="E115" s="1551"/>
      <c r="F115" s="1551"/>
      <c r="G115" s="2290"/>
      <c r="H115" s="3147">
        <v>286855.96799999999</v>
      </c>
      <c r="I115" s="2716"/>
      <c r="J115" s="1893"/>
      <c r="K115" s="1886"/>
      <c r="L115" s="1886"/>
      <c r="M115" s="1886">
        <v>0</v>
      </c>
      <c r="N115" s="1886">
        <v>35694111.414800003</v>
      </c>
      <c r="O115" s="1886">
        <v>0</v>
      </c>
      <c r="P115" s="2292">
        <f t="shared" si="2"/>
        <v>35694111.414800003</v>
      </c>
      <c r="Q115" s="1925">
        <v>45</v>
      </c>
    </row>
    <row r="116" spans="1:17">
      <c r="A116" s="2187">
        <v>46</v>
      </c>
      <c r="B116" s="1551" t="s">
        <v>5444</v>
      </c>
      <c r="C116" s="2853" t="s">
        <v>5430</v>
      </c>
      <c r="D116" s="2853" t="s">
        <v>5492</v>
      </c>
      <c r="E116" s="1551"/>
      <c r="F116" s="1551"/>
      <c r="G116" s="2290"/>
      <c r="H116" s="3147">
        <v>11279.915999999999</v>
      </c>
      <c r="I116" s="2716"/>
      <c r="J116" s="1893"/>
      <c r="K116" s="1886"/>
      <c r="L116" s="1886"/>
      <c r="M116" s="1886">
        <v>0</v>
      </c>
      <c r="N116" s="1886">
        <v>1038316.2631000001</v>
      </c>
      <c r="O116" s="1886">
        <v>0</v>
      </c>
      <c r="P116" s="2292">
        <f t="shared" si="2"/>
        <v>1038316.2631000001</v>
      </c>
      <c r="Q116" s="1925">
        <v>46</v>
      </c>
    </row>
    <row r="117" spans="1:17">
      <c r="A117" s="2187">
        <v>47</v>
      </c>
      <c r="B117" s="1551" t="s">
        <v>5445</v>
      </c>
      <c r="C117" s="2853" t="s">
        <v>5430</v>
      </c>
      <c r="D117" s="2853" t="s">
        <v>5493</v>
      </c>
      <c r="E117" s="1551"/>
      <c r="F117" s="1551"/>
      <c r="G117" s="2290"/>
      <c r="H117" s="3147">
        <v>13276.668</v>
      </c>
      <c r="I117" s="2716"/>
      <c r="J117" s="1893"/>
      <c r="K117" s="1886"/>
      <c r="L117" s="1886"/>
      <c r="M117" s="1886">
        <v>0</v>
      </c>
      <c r="N117" s="1886">
        <v>863126.00000000012</v>
      </c>
      <c r="O117" s="1886">
        <v>0</v>
      </c>
      <c r="P117" s="2292">
        <f t="shared" si="2"/>
        <v>863126.00000000012</v>
      </c>
      <c r="Q117" s="1925">
        <v>47</v>
      </c>
    </row>
    <row r="118" spans="1:17">
      <c r="A118" s="2187">
        <v>48</v>
      </c>
      <c r="B118" s="1551" t="s">
        <v>5446</v>
      </c>
      <c r="C118" s="2853" t="s">
        <v>5430</v>
      </c>
      <c r="D118" s="2853" t="s">
        <v>5494</v>
      </c>
      <c r="E118" s="1551"/>
      <c r="F118" s="1551"/>
      <c r="G118" s="2290"/>
      <c r="H118" s="3147">
        <v>23080.566329999998</v>
      </c>
      <c r="I118" s="2716"/>
      <c r="J118" s="1893"/>
      <c r="K118" s="1886"/>
      <c r="L118" s="1886"/>
      <c r="M118" s="1886">
        <v>0</v>
      </c>
      <c r="N118" s="1886">
        <v>1501595.7503999998</v>
      </c>
      <c r="O118" s="1886">
        <v>0</v>
      </c>
      <c r="P118" s="2292">
        <f t="shared" si="2"/>
        <v>1501595.7503999998</v>
      </c>
      <c r="Q118" s="1925">
        <v>48</v>
      </c>
    </row>
    <row r="119" spans="1:17">
      <c r="A119" s="2187">
        <v>49</v>
      </c>
      <c r="B119" s="1551" t="s">
        <v>5447</v>
      </c>
      <c r="C119" s="2853" t="s">
        <v>5430</v>
      </c>
      <c r="D119" s="2853" t="s">
        <v>5495</v>
      </c>
      <c r="E119" s="1551"/>
      <c r="F119" s="1551"/>
      <c r="G119" s="2290"/>
      <c r="H119" s="3147">
        <v>2160.6779999999994</v>
      </c>
      <c r="I119" s="2716"/>
      <c r="J119" s="1893"/>
      <c r="K119" s="1886"/>
      <c r="L119" s="1886"/>
      <c r="M119" s="1886">
        <v>0</v>
      </c>
      <c r="N119" s="1886">
        <v>69563.563873930703</v>
      </c>
      <c r="O119" s="1886">
        <v>3626.84</v>
      </c>
      <c r="P119" s="2292">
        <f t="shared" si="2"/>
        <v>73190.4038739307</v>
      </c>
      <c r="Q119" s="1925">
        <v>49</v>
      </c>
    </row>
    <row r="120" spans="1:17" ht="15.75" thickBot="1">
      <c r="A120" s="2183">
        <v>50</v>
      </c>
      <c r="B120" s="2293" t="s">
        <v>2288</v>
      </c>
      <c r="C120" s="2308"/>
      <c r="D120" s="2308"/>
      <c r="E120" s="2308"/>
      <c r="F120" s="2308"/>
      <c r="G120" s="2309"/>
      <c r="H120" s="2362"/>
      <c r="I120" s="2717"/>
      <c r="J120" s="2718">
        <f t="shared" ref="J120:P120" si="3">SUM(J71:J119)</f>
        <v>0</v>
      </c>
      <c r="K120" s="2296">
        <f t="shared" si="3"/>
        <v>0</v>
      </c>
      <c r="L120" s="2296">
        <f t="shared" si="3"/>
        <v>0</v>
      </c>
      <c r="M120" s="2297">
        <f>SUM(M71:M119)</f>
        <v>329984.7</v>
      </c>
      <c r="N120" s="2297">
        <f>SUM(N71:N119)</f>
        <v>60978906.648003258</v>
      </c>
      <c r="O120" s="2297">
        <f>SUM(O71:O119)</f>
        <v>128829.25</v>
      </c>
      <c r="P120" s="2297">
        <f t="shared" si="3"/>
        <v>61437720.598003253</v>
      </c>
      <c r="Q120" s="2298">
        <v>50</v>
      </c>
    </row>
    <row r="121" spans="1:17">
      <c r="A121" s="1839"/>
      <c r="B121" s="1839"/>
      <c r="C121" s="2311"/>
      <c r="D121" s="2311"/>
      <c r="E121" s="2311"/>
      <c r="F121" s="2311"/>
      <c r="G121" s="2311"/>
      <c r="H121" s="2311"/>
      <c r="I121" s="2257"/>
      <c r="J121" s="2257"/>
      <c r="K121" s="1904"/>
      <c r="L121" s="1904"/>
      <c r="M121" s="2312"/>
      <c r="N121" s="2312"/>
      <c r="O121" s="2312"/>
      <c r="P121" s="2312"/>
      <c r="Q121" s="1839"/>
    </row>
    <row r="122" spans="1:17">
      <c r="A122" s="2783" t="s">
        <v>4615</v>
      </c>
      <c r="B122" s="2642"/>
      <c r="C122" s="2563"/>
      <c r="D122" s="2563"/>
      <c r="E122" s="2263"/>
      <c r="F122" s="2263"/>
      <c r="G122" s="2302"/>
      <c r="H122" s="2263"/>
      <c r="I122" s="2783" t="s">
        <v>4615</v>
      </c>
      <c r="J122" s="2642"/>
      <c r="K122" s="2563"/>
      <c r="L122" s="2563"/>
      <c r="M122" s="2263"/>
      <c r="N122" s="2313"/>
    </row>
    <row r="123" spans="1:17">
      <c r="A123" s="1584" t="s">
        <v>1932</v>
      </c>
      <c r="B123" s="1584"/>
      <c r="C123" s="1584"/>
      <c r="D123" s="1584"/>
      <c r="E123" s="1584"/>
      <c r="F123" s="1584"/>
      <c r="G123" s="1907"/>
      <c r="H123" s="1584"/>
      <c r="I123" s="2563" t="s">
        <v>1933</v>
      </c>
      <c r="J123" s="2563"/>
      <c r="K123" s="1584"/>
      <c r="L123" s="1584"/>
      <c r="M123" s="1584"/>
      <c r="N123" s="1584"/>
      <c r="O123" s="1584"/>
      <c r="P123" s="1584"/>
      <c r="Q123" s="1584"/>
    </row>
    <row r="124" spans="1:17" ht="16.5" thickBot="1">
      <c r="A124" s="2300" t="str">
        <f>'Data Sheet'!$C$25</f>
        <v xml:space="preserve">Niagara Mohawk Power Corporation </v>
      </c>
      <c r="B124" s="2263"/>
      <c r="C124" s="2263"/>
      <c r="D124" s="2263"/>
      <c r="E124" s="2301" t="str">
        <f>'Data Sheet'!$C$40</f>
        <v>May 9, 2016</v>
      </c>
      <c r="F124" s="2263"/>
      <c r="G124" s="2302" t="str">
        <f>'Data Sheet'!$C$38</f>
        <v>December 31, 2015</v>
      </c>
      <c r="H124" s="2263"/>
      <c r="I124" s="2711" t="str">
        <f>'Data Sheet'!$C$25</f>
        <v xml:space="preserve">Niagara Mohawk Power Corporation </v>
      </c>
      <c r="J124" s="2496"/>
      <c r="K124" s="2263"/>
      <c r="L124" s="2263"/>
      <c r="M124" s="2263"/>
      <c r="N124" s="2263"/>
      <c r="O124" s="2301" t="str">
        <f>'Data Sheet'!$C$40</f>
        <v>May 9, 2016</v>
      </c>
      <c r="P124" s="1591" t="str">
        <f>'Data Sheet'!$C$38</f>
        <v>December 31, 2015</v>
      </c>
    </row>
    <row r="125" spans="1:17">
      <c r="A125" s="2303"/>
      <c r="B125" s="2304"/>
      <c r="C125" s="2304"/>
      <c r="D125" s="2304"/>
      <c r="E125" s="2304"/>
      <c r="F125" s="2304"/>
      <c r="G125" s="2304"/>
      <c r="H125" s="2304"/>
      <c r="I125" s="2490"/>
      <c r="J125" s="2491"/>
      <c r="K125" s="2304"/>
      <c r="L125" s="2304"/>
      <c r="M125" s="2304"/>
      <c r="N125" s="2304"/>
      <c r="O125" s="2304"/>
      <c r="P125" s="2304"/>
      <c r="Q125" s="2305"/>
    </row>
    <row r="126" spans="1:17">
      <c r="A126" s="2033" t="s">
        <v>3629</v>
      </c>
      <c r="B126" s="1584"/>
      <c r="C126" s="1584"/>
      <c r="D126" s="1584"/>
      <c r="E126" s="1584"/>
      <c r="F126" s="1584"/>
      <c r="G126" s="2279"/>
      <c r="H126" s="2279"/>
      <c r="I126" s="2569" t="s">
        <v>3630</v>
      </c>
      <c r="J126" s="2563"/>
      <c r="K126" s="1584"/>
      <c r="L126" s="1584"/>
      <c r="M126" s="1584"/>
      <c r="N126" s="1584"/>
      <c r="O126" s="1584"/>
      <c r="P126" s="1584"/>
      <c r="Q126" s="1549"/>
    </row>
    <row r="127" spans="1:17">
      <c r="A127" s="2033" t="s">
        <v>3631</v>
      </c>
      <c r="B127" s="1584"/>
      <c r="C127" s="1584"/>
      <c r="D127" s="1584"/>
      <c r="E127" s="1584"/>
      <c r="F127" s="1584"/>
      <c r="G127" s="2279"/>
      <c r="H127" s="2279"/>
      <c r="I127" s="2569" t="s">
        <v>3632</v>
      </c>
      <c r="J127" s="2563"/>
      <c r="K127" s="1584"/>
      <c r="L127" s="1584"/>
      <c r="M127" s="1584"/>
      <c r="N127" s="1584"/>
      <c r="O127" s="1584"/>
      <c r="P127" s="1584"/>
      <c r="Q127" s="1549"/>
    </row>
    <row r="128" spans="1:17">
      <c r="A128" s="2306"/>
      <c r="B128" s="2275"/>
      <c r="C128" s="2275"/>
      <c r="D128" s="2275"/>
      <c r="E128" s="2275"/>
      <c r="F128" s="2275"/>
      <c r="G128" s="2275"/>
      <c r="H128" s="2302"/>
      <c r="I128" s="2713"/>
      <c r="J128" s="2501"/>
      <c r="K128" s="2275"/>
      <c r="L128" s="2275"/>
      <c r="M128" s="2275"/>
      <c r="N128" s="2275"/>
      <c r="O128" s="2275"/>
      <c r="P128" s="2275"/>
      <c r="Q128" s="2307"/>
    </row>
    <row r="129" spans="1:17">
      <c r="A129" s="2184"/>
      <c r="B129" s="1585"/>
      <c r="C129" s="2177"/>
      <c r="D129" s="1921"/>
      <c r="E129" s="1921"/>
      <c r="F129" s="3421" t="s">
        <v>4562</v>
      </c>
      <c r="G129" s="3422"/>
      <c r="H129" s="2509" t="s">
        <v>3526</v>
      </c>
      <c r="I129" s="2569" t="s">
        <v>3526</v>
      </c>
      <c r="J129" s="2714"/>
      <c r="K129" s="1826" t="s">
        <v>1917</v>
      </c>
      <c r="L129" s="2286"/>
      <c r="M129" s="1826" t="s">
        <v>1918</v>
      </c>
      <c r="N129" s="1826"/>
      <c r="O129" s="1826"/>
      <c r="P129" s="1826"/>
      <c r="Q129" s="1977"/>
    </row>
    <row r="130" spans="1:17">
      <c r="A130" s="2185"/>
      <c r="B130" s="1998" t="s">
        <v>1919</v>
      </c>
      <c r="C130" s="1548"/>
      <c r="D130" s="1998" t="s">
        <v>1920</v>
      </c>
      <c r="E130" s="1998" t="s">
        <v>3520</v>
      </c>
      <c r="F130" s="1998" t="s">
        <v>3520</v>
      </c>
      <c r="G130" s="2287" t="s">
        <v>3520</v>
      </c>
      <c r="H130" s="2709" t="s">
        <v>4164</v>
      </c>
      <c r="I130" s="2569" t="s">
        <v>4164</v>
      </c>
      <c r="J130" s="2714"/>
      <c r="K130" s="1548" t="s">
        <v>1748</v>
      </c>
      <c r="L130" s="1548"/>
      <c r="M130" s="1998" t="s">
        <v>1921</v>
      </c>
      <c r="N130" s="1998" t="s">
        <v>1922</v>
      </c>
      <c r="O130" s="1563" t="s">
        <v>2287</v>
      </c>
      <c r="P130" s="1821"/>
      <c r="Q130" s="1973"/>
    </row>
    <row r="131" spans="1:17">
      <c r="A131" s="2185"/>
      <c r="B131" s="1998" t="s">
        <v>1923</v>
      </c>
      <c r="C131" s="1998" t="s">
        <v>3522</v>
      </c>
      <c r="D131" s="1998" t="s">
        <v>3523</v>
      </c>
      <c r="E131" s="1998" t="s">
        <v>3524</v>
      </c>
      <c r="F131" s="1998" t="s">
        <v>3525</v>
      </c>
      <c r="G131" s="2287" t="s">
        <v>3525</v>
      </c>
      <c r="H131" s="2709" t="s">
        <v>4166</v>
      </c>
      <c r="I131" s="2569" t="s">
        <v>4168</v>
      </c>
      <c r="J131" s="2714"/>
      <c r="K131" s="1998" t="s">
        <v>3526</v>
      </c>
      <c r="L131" s="1998" t="s">
        <v>3526</v>
      </c>
      <c r="M131" s="1998" t="s">
        <v>528</v>
      </c>
      <c r="N131" s="1998" t="s">
        <v>528</v>
      </c>
      <c r="O131" s="1563" t="s">
        <v>528</v>
      </c>
      <c r="P131" s="1840" t="s">
        <v>1924</v>
      </c>
      <c r="Q131" s="1922" t="s">
        <v>1925</v>
      </c>
    </row>
    <row r="132" spans="1:17">
      <c r="A132" s="2185" t="s">
        <v>1688</v>
      </c>
      <c r="B132" s="1998" t="s">
        <v>1926</v>
      </c>
      <c r="C132" s="1998" t="s">
        <v>3532</v>
      </c>
      <c r="D132" s="1998" t="s">
        <v>3533</v>
      </c>
      <c r="E132" s="1998" t="s">
        <v>1921</v>
      </c>
      <c r="F132" s="1998" t="s">
        <v>3535</v>
      </c>
      <c r="G132" s="2287" t="s">
        <v>3536</v>
      </c>
      <c r="H132" s="2709" t="s">
        <v>4165</v>
      </c>
      <c r="I132" s="2569" t="s">
        <v>4169</v>
      </c>
      <c r="J132" s="2714"/>
      <c r="K132" s="1998" t="s">
        <v>1358</v>
      </c>
      <c r="L132" s="1998" t="s">
        <v>1928</v>
      </c>
      <c r="M132" s="1998" t="s">
        <v>3538</v>
      </c>
      <c r="N132" s="1998" t="s">
        <v>3538</v>
      </c>
      <c r="O132" s="1563" t="s">
        <v>3538</v>
      </c>
      <c r="P132" s="1840" t="s">
        <v>1929</v>
      </c>
      <c r="Q132" s="1922" t="s">
        <v>1691</v>
      </c>
    </row>
    <row r="133" spans="1:17">
      <c r="A133" s="2187" t="s">
        <v>1691</v>
      </c>
      <c r="B133" s="1565" t="s">
        <v>2952</v>
      </c>
      <c r="C133" s="1565" t="s">
        <v>2953</v>
      </c>
      <c r="D133" s="1565" t="s">
        <v>2954</v>
      </c>
      <c r="E133" s="1565" t="s">
        <v>2955</v>
      </c>
      <c r="F133" s="1565" t="s">
        <v>2303</v>
      </c>
      <c r="G133" s="2289" t="s">
        <v>2304</v>
      </c>
      <c r="H133" s="2710" t="s">
        <v>2305</v>
      </c>
      <c r="I133" s="2715"/>
      <c r="J133" s="2612" t="s">
        <v>4167</v>
      </c>
      <c r="K133" s="1565" t="s">
        <v>2306</v>
      </c>
      <c r="L133" s="1565" t="s">
        <v>2307</v>
      </c>
      <c r="M133" s="1565" t="s">
        <v>2308</v>
      </c>
      <c r="N133" s="1565" t="s">
        <v>2309</v>
      </c>
      <c r="O133" s="1566" t="s">
        <v>2310</v>
      </c>
      <c r="P133" s="1924" t="s">
        <v>178</v>
      </c>
      <c r="Q133" s="1925"/>
    </row>
    <row r="134" spans="1:17">
      <c r="A134" s="2187">
        <v>1</v>
      </c>
      <c r="B134" s="1551" t="s">
        <v>5448</v>
      </c>
      <c r="C134" s="2853" t="s">
        <v>5292</v>
      </c>
      <c r="D134" s="2853" t="s">
        <v>5527</v>
      </c>
      <c r="E134" s="1551" t="s">
        <v>1748</v>
      </c>
      <c r="F134" s="1551" t="s">
        <v>1748</v>
      </c>
      <c r="G134" s="2290" t="s">
        <v>1748</v>
      </c>
      <c r="H134" s="3195">
        <v>43.003500000000003</v>
      </c>
      <c r="I134" s="3193" t="s">
        <v>1748</v>
      </c>
      <c r="J134" s="1893"/>
      <c r="K134" s="1886" t="s">
        <v>1748</v>
      </c>
      <c r="L134" s="1886"/>
      <c r="M134" s="1868">
        <v>0</v>
      </c>
      <c r="N134" s="1868">
        <v>935.13908502564993</v>
      </c>
      <c r="O134" s="1868">
        <v>72.849999999999994</v>
      </c>
      <c r="P134" s="2291">
        <f>SUM(M134:O134)</f>
        <v>1007.98908502565</v>
      </c>
      <c r="Q134" s="1925">
        <v>1</v>
      </c>
    </row>
    <row r="135" spans="1:17">
      <c r="A135" s="2187">
        <v>2</v>
      </c>
      <c r="B135" s="1551" t="s">
        <v>5449</v>
      </c>
      <c r="C135" s="2853" t="s">
        <v>5292</v>
      </c>
      <c r="D135" s="2853" t="s">
        <v>5528</v>
      </c>
      <c r="E135" s="1551"/>
      <c r="F135" s="1551"/>
      <c r="G135" s="2290"/>
      <c r="H135" s="3196">
        <v>1058.5953999999999</v>
      </c>
      <c r="I135" s="3193"/>
      <c r="J135" s="1893"/>
      <c r="K135" s="1886"/>
      <c r="L135" s="1886"/>
      <c r="M135" s="1886">
        <v>0</v>
      </c>
      <c r="N135" s="1886">
        <v>23998.828206990598</v>
      </c>
      <c r="O135" s="1886">
        <v>1841.49</v>
      </c>
      <c r="P135" s="2292">
        <f>SUM(M135:O135)</f>
        <v>25840.3182069906</v>
      </c>
      <c r="Q135" s="1925">
        <v>2</v>
      </c>
    </row>
    <row r="136" spans="1:17">
      <c r="A136" s="2187">
        <v>3</v>
      </c>
      <c r="B136" s="1551" t="s">
        <v>5450</v>
      </c>
      <c r="C136" s="2853" t="s">
        <v>5430</v>
      </c>
      <c r="D136" s="2853" t="s">
        <v>5529</v>
      </c>
      <c r="E136" s="1551"/>
      <c r="F136" s="1551"/>
      <c r="G136" s="2290"/>
      <c r="H136" s="3196">
        <v>6.3E-2</v>
      </c>
      <c r="I136" s="3193"/>
      <c r="J136" s="1893"/>
      <c r="K136" s="1886"/>
      <c r="L136" s="1886"/>
      <c r="M136" s="1886">
        <v>11519.75</v>
      </c>
      <c r="N136" s="1886">
        <v>15291.7</v>
      </c>
      <c r="O136" s="1886">
        <v>0</v>
      </c>
      <c r="P136" s="2292">
        <f t="shared" ref="P136:P182" si="4">SUM(M136:O136)</f>
        <v>26811.45</v>
      </c>
      <c r="Q136" s="1925">
        <v>3</v>
      </c>
    </row>
    <row r="137" spans="1:17">
      <c r="A137" s="2187">
        <v>4</v>
      </c>
      <c r="B137" s="1551" t="s">
        <v>5496</v>
      </c>
      <c r="C137" s="2853" t="s">
        <v>5430</v>
      </c>
      <c r="D137" s="2853" t="s">
        <v>5530</v>
      </c>
      <c r="E137" s="1551"/>
      <c r="F137" s="1551"/>
      <c r="G137" s="2290"/>
      <c r="H137" s="3196">
        <v>2886.3756000000008</v>
      </c>
      <c r="I137" s="3193"/>
      <c r="J137" s="1893"/>
      <c r="K137" s="1886"/>
      <c r="L137" s="1886"/>
      <c r="M137" s="1886">
        <v>0</v>
      </c>
      <c r="N137" s="1886">
        <v>222250.92</v>
      </c>
      <c r="O137" s="1886">
        <v>0</v>
      </c>
      <c r="P137" s="2292">
        <f t="shared" si="4"/>
        <v>222250.92</v>
      </c>
      <c r="Q137" s="1925">
        <v>4</v>
      </c>
    </row>
    <row r="138" spans="1:17">
      <c r="A138" s="2187">
        <v>5</v>
      </c>
      <c r="B138" s="1551" t="s">
        <v>5496</v>
      </c>
      <c r="C138" s="2853" t="s">
        <v>5430</v>
      </c>
      <c r="D138" s="2853" t="s">
        <v>5531</v>
      </c>
      <c r="E138" s="1551"/>
      <c r="F138" s="1551"/>
      <c r="G138" s="2290"/>
      <c r="H138" s="3196">
        <v>12726</v>
      </c>
      <c r="I138" s="3193"/>
      <c r="J138" s="1893"/>
      <c r="K138" s="1886"/>
      <c r="L138" s="1886"/>
      <c r="M138" s="1886">
        <v>0</v>
      </c>
      <c r="N138" s="1886">
        <v>1258912.0597100002</v>
      </c>
      <c r="O138" s="1886">
        <v>0</v>
      </c>
      <c r="P138" s="2292">
        <f t="shared" si="4"/>
        <v>1258912.0597100002</v>
      </c>
      <c r="Q138" s="1925">
        <v>5</v>
      </c>
    </row>
    <row r="139" spans="1:17">
      <c r="A139" s="2187">
        <v>6</v>
      </c>
      <c r="B139" s="1551" t="s">
        <v>5497</v>
      </c>
      <c r="C139" s="2853" t="s">
        <v>5292</v>
      </c>
      <c r="D139" s="2853" t="s">
        <v>5532</v>
      </c>
      <c r="E139" s="1551"/>
      <c r="F139" s="1551"/>
      <c r="G139" s="2290"/>
      <c r="H139" s="3196">
        <v>6235.6779999999999</v>
      </c>
      <c r="I139" s="3193"/>
      <c r="J139" s="1893"/>
      <c r="K139" s="1886"/>
      <c r="L139" s="1886"/>
      <c r="M139" s="1886">
        <v>0</v>
      </c>
      <c r="N139" s="1886">
        <v>157477.73507962699</v>
      </c>
      <c r="O139" s="1886">
        <v>10966.31</v>
      </c>
      <c r="P139" s="2292">
        <f t="shared" si="4"/>
        <v>168444.04507962699</v>
      </c>
      <c r="Q139" s="1925">
        <v>6</v>
      </c>
    </row>
    <row r="140" spans="1:17">
      <c r="A140" s="2187">
        <v>7</v>
      </c>
      <c r="B140" s="1551" t="s">
        <v>5498</v>
      </c>
      <c r="C140" s="2853" t="s">
        <v>5430</v>
      </c>
      <c r="D140" s="2853" t="s">
        <v>5458</v>
      </c>
      <c r="E140" s="1551"/>
      <c r="F140" s="1551"/>
      <c r="G140" s="2290"/>
      <c r="H140" s="3196">
        <v>6276.2079999999996</v>
      </c>
      <c r="I140" s="3193"/>
      <c r="J140" s="1893"/>
      <c r="K140" s="1886"/>
      <c r="L140" s="1886"/>
      <c r="M140" s="1886">
        <v>0</v>
      </c>
      <c r="N140" s="1886">
        <v>908374.91859999998</v>
      </c>
      <c r="O140" s="1886">
        <v>0</v>
      </c>
      <c r="P140" s="2292">
        <f t="shared" si="4"/>
        <v>908374.91859999998</v>
      </c>
      <c r="Q140" s="1925">
        <v>7</v>
      </c>
    </row>
    <row r="141" spans="1:17">
      <c r="A141" s="2187">
        <v>8</v>
      </c>
      <c r="B141" s="1551" t="s">
        <v>5499</v>
      </c>
      <c r="C141" s="2853" t="s">
        <v>5292</v>
      </c>
      <c r="D141" s="2853" t="s">
        <v>5533</v>
      </c>
      <c r="E141" s="1551"/>
      <c r="F141" s="1551"/>
      <c r="G141" s="2290"/>
      <c r="H141" s="3196">
        <v>2.0999999999999998E-4</v>
      </c>
      <c r="I141" s="3193"/>
      <c r="J141" s="1893"/>
      <c r="K141" s="1886"/>
      <c r="L141" s="1886"/>
      <c r="M141" s="1886">
        <v>0</v>
      </c>
      <c r="N141" s="1886">
        <v>4.1425712459677412E-3</v>
      </c>
      <c r="O141" s="1886">
        <v>0</v>
      </c>
      <c r="P141" s="2292">
        <f t="shared" si="4"/>
        <v>4.1425712459677412E-3</v>
      </c>
      <c r="Q141" s="1925">
        <v>8</v>
      </c>
    </row>
    <row r="142" spans="1:17">
      <c r="A142" s="2187">
        <v>9</v>
      </c>
      <c r="B142" s="1551" t="s">
        <v>5500</v>
      </c>
      <c r="C142" s="2853" t="s">
        <v>5292</v>
      </c>
      <c r="D142" s="2853" t="s">
        <v>5534</v>
      </c>
      <c r="E142" s="1551"/>
      <c r="F142" s="1551"/>
      <c r="G142" s="2290"/>
      <c r="H142" s="3196">
        <v>1458.7814499999995</v>
      </c>
      <c r="I142" s="3193"/>
      <c r="J142" s="1893"/>
      <c r="K142" s="1886"/>
      <c r="L142" s="1886"/>
      <c r="M142" s="1886">
        <v>0</v>
      </c>
      <c r="N142" s="1886">
        <v>35902.752422059704</v>
      </c>
      <c r="O142" s="1886">
        <v>2538.6</v>
      </c>
      <c r="P142" s="2292">
        <f t="shared" si="4"/>
        <v>38441.352422059703</v>
      </c>
      <c r="Q142" s="1925">
        <v>9</v>
      </c>
    </row>
    <row r="143" spans="1:17">
      <c r="A143" s="2187">
        <v>10</v>
      </c>
      <c r="B143" s="1551" t="s">
        <v>5501</v>
      </c>
      <c r="C143" s="2853" t="s">
        <v>5430</v>
      </c>
      <c r="D143" s="2853" t="s">
        <v>5535</v>
      </c>
      <c r="E143" s="1551"/>
      <c r="F143" s="1551"/>
      <c r="G143" s="2290"/>
      <c r="H143" s="3196">
        <v>12103.279480000003</v>
      </c>
      <c r="I143" s="3193"/>
      <c r="J143" s="1893"/>
      <c r="K143" s="1886"/>
      <c r="L143" s="1886"/>
      <c r="M143" s="1886">
        <v>44095.23</v>
      </c>
      <c r="N143" s="1886">
        <v>246656.25416726401</v>
      </c>
      <c r="O143" s="1886">
        <v>0</v>
      </c>
      <c r="P143" s="2292">
        <f t="shared" si="4"/>
        <v>290751.48416726402</v>
      </c>
      <c r="Q143" s="1925">
        <v>10</v>
      </c>
    </row>
    <row r="144" spans="1:17">
      <c r="A144" s="2187">
        <v>11</v>
      </c>
      <c r="B144" s="1551" t="s">
        <v>5502</v>
      </c>
      <c r="C144" s="2853" t="s">
        <v>5292</v>
      </c>
      <c r="D144" s="2853" t="s">
        <v>5536</v>
      </c>
      <c r="E144" s="1551"/>
      <c r="F144" s="1551"/>
      <c r="G144" s="2290"/>
      <c r="H144" s="3196">
        <v>343.0145</v>
      </c>
      <c r="I144" s="3193"/>
      <c r="J144" s="1893"/>
      <c r="K144" s="1886"/>
      <c r="L144" s="1886"/>
      <c r="M144" s="1886">
        <v>1739.6</v>
      </c>
      <c r="N144" s="1886">
        <v>8269.4996779905996</v>
      </c>
      <c r="O144" s="1886">
        <v>0</v>
      </c>
      <c r="P144" s="2292">
        <f t="shared" si="4"/>
        <v>10009.0996779906</v>
      </c>
      <c r="Q144" s="1925">
        <v>11</v>
      </c>
    </row>
    <row r="145" spans="1:17">
      <c r="A145" s="2187">
        <v>12</v>
      </c>
      <c r="B145" s="1551" t="s">
        <v>5503</v>
      </c>
      <c r="C145" s="2853" t="s">
        <v>5292</v>
      </c>
      <c r="D145" s="2853" t="s">
        <v>5537</v>
      </c>
      <c r="E145" s="1551"/>
      <c r="F145" s="1551"/>
      <c r="G145" s="2290"/>
      <c r="H145" s="3196">
        <v>1578.5650000000001</v>
      </c>
      <c r="I145" s="3193"/>
      <c r="J145" s="1893"/>
      <c r="K145" s="1886"/>
      <c r="L145" s="1886"/>
      <c r="M145" s="1886">
        <v>4580.2</v>
      </c>
      <c r="N145" s="1886">
        <v>45625.644485529505</v>
      </c>
      <c r="O145" s="1886">
        <v>0</v>
      </c>
      <c r="P145" s="2292">
        <f t="shared" si="4"/>
        <v>50205.844485529502</v>
      </c>
      <c r="Q145" s="1925">
        <v>12</v>
      </c>
    </row>
    <row r="146" spans="1:17">
      <c r="A146" s="2187">
        <v>13</v>
      </c>
      <c r="B146" s="1551" t="s">
        <v>5504</v>
      </c>
      <c r="C146" s="2853" t="s">
        <v>5292</v>
      </c>
      <c r="D146" s="2853" t="s">
        <v>5538</v>
      </c>
      <c r="E146" s="1551"/>
      <c r="F146" s="1551"/>
      <c r="G146" s="2290"/>
      <c r="H146" s="3196">
        <v>563.84799999999996</v>
      </c>
      <c r="I146" s="3193"/>
      <c r="J146" s="1893"/>
      <c r="K146" s="1886"/>
      <c r="L146" s="1886"/>
      <c r="M146" s="1886">
        <v>0</v>
      </c>
      <c r="N146" s="1886">
        <v>14393.4933187231</v>
      </c>
      <c r="O146" s="1886">
        <v>979.45</v>
      </c>
      <c r="P146" s="2292">
        <f t="shared" si="4"/>
        <v>15372.943318723101</v>
      </c>
      <c r="Q146" s="1925">
        <v>13</v>
      </c>
    </row>
    <row r="147" spans="1:17">
      <c r="A147" s="2187">
        <v>14</v>
      </c>
      <c r="B147" s="1551" t="s">
        <v>5505</v>
      </c>
      <c r="C147" s="2853" t="s">
        <v>5430</v>
      </c>
      <c r="D147" s="2853" t="s">
        <v>5539</v>
      </c>
      <c r="E147" s="1551"/>
      <c r="F147" s="1551"/>
      <c r="G147" s="2290"/>
      <c r="H147" s="3196">
        <v>6574.75</v>
      </c>
      <c r="I147" s="3193"/>
      <c r="J147" s="1893"/>
      <c r="K147" s="1886"/>
      <c r="L147" s="1886"/>
      <c r="M147" s="1886">
        <v>0</v>
      </c>
      <c r="N147" s="1886">
        <v>394773.21000000008</v>
      </c>
      <c r="O147" s="1886">
        <v>0</v>
      </c>
      <c r="P147" s="2292">
        <f t="shared" si="4"/>
        <v>394773.21000000008</v>
      </c>
      <c r="Q147" s="1925">
        <v>14</v>
      </c>
    </row>
    <row r="148" spans="1:17">
      <c r="A148" s="2187">
        <v>15</v>
      </c>
      <c r="B148" s="1551" t="s">
        <v>5506</v>
      </c>
      <c r="C148" s="2853" t="s">
        <v>5430</v>
      </c>
      <c r="D148" s="2853" t="s">
        <v>5540</v>
      </c>
      <c r="E148" s="1551"/>
      <c r="F148" s="1551"/>
      <c r="G148" s="2290"/>
      <c r="H148" s="3196">
        <v>4772.9409999999998</v>
      </c>
      <c r="I148" s="3193"/>
      <c r="J148" s="1893"/>
      <c r="K148" s="1886"/>
      <c r="L148" s="1886"/>
      <c r="M148" s="1886">
        <v>20015.900000000001</v>
      </c>
      <c r="N148" s="1886">
        <v>443993.81999999995</v>
      </c>
      <c r="O148" s="1886">
        <v>0</v>
      </c>
      <c r="P148" s="2292">
        <f t="shared" si="4"/>
        <v>464009.72</v>
      </c>
      <c r="Q148" s="1925">
        <v>15</v>
      </c>
    </row>
    <row r="149" spans="1:17">
      <c r="A149" s="2187">
        <v>16</v>
      </c>
      <c r="B149" s="1551" t="s">
        <v>5507</v>
      </c>
      <c r="C149" s="2853" t="s">
        <v>5292</v>
      </c>
      <c r="D149" s="2853" t="s">
        <v>5541</v>
      </c>
      <c r="E149" s="1551"/>
      <c r="F149" s="1551"/>
      <c r="G149" s="2290"/>
      <c r="H149" s="3196">
        <v>302.77402000000001</v>
      </c>
      <c r="I149" s="3193"/>
      <c r="J149" s="1893"/>
      <c r="K149" s="1886"/>
      <c r="L149" s="1886"/>
      <c r="M149" s="1886">
        <v>1099.0999999999999</v>
      </c>
      <c r="N149" s="1886">
        <v>9025.6407686129005</v>
      </c>
      <c r="O149" s="1886">
        <v>0</v>
      </c>
      <c r="P149" s="2292">
        <f t="shared" si="4"/>
        <v>10124.740768612901</v>
      </c>
      <c r="Q149" s="1925">
        <v>16</v>
      </c>
    </row>
    <row r="150" spans="1:17">
      <c r="A150" s="2187">
        <v>17</v>
      </c>
      <c r="B150" s="1551" t="s">
        <v>5508</v>
      </c>
      <c r="C150" s="2853" t="s">
        <v>5430</v>
      </c>
      <c r="D150" s="2853" t="s">
        <v>5542</v>
      </c>
      <c r="E150" s="1551"/>
      <c r="F150" s="1551"/>
      <c r="G150" s="2290"/>
      <c r="H150" s="3196">
        <v>9484.9484700000012</v>
      </c>
      <c r="I150" s="3193"/>
      <c r="J150" s="1893"/>
      <c r="K150" s="1886"/>
      <c r="L150" s="1886"/>
      <c r="M150" s="1886">
        <v>0</v>
      </c>
      <c r="N150" s="1886">
        <v>2019445.6</v>
      </c>
      <c r="O150" s="1886">
        <v>0</v>
      </c>
      <c r="P150" s="2292">
        <f t="shared" si="4"/>
        <v>2019445.6</v>
      </c>
      <c r="Q150" s="1925">
        <v>17</v>
      </c>
    </row>
    <row r="151" spans="1:17">
      <c r="A151" s="2187">
        <v>18</v>
      </c>
      <c r="B151" s="1551" t="s">
        <v>5509</v>
      </c>
      <c r="C151" s="2853" t="s">
        <v>5292</v>
      </c>
      <c r="D151" s="2853" t="s">
        <v>5543</v>
      </c>
      <c r="E151" s="1551"/>
      <c r="F151" s="1551"/>
      <c r="G151" s="2290"/>
      <c r="H151" s="3196">
        <v>1496.7327999999995</v>
      </c>
      <c r="I151" s="3193"/>
      <c r="J151" s="1893"/>
      <c r="K151" s="1886"/>
      <c r="L151" s="1886"/>
      <c r="M151" s="1886">
        <v>0</v>
      </c>
      <c r="N151" s="1886">
        <v>66259.656228571403</v>
      </c>
      <c r="O151" s="1886">
        <v>3689.88</v>
      </c>
      <c r="P151" s="2292">
        <f t="shared" si="4"/>
        <v>69949.536228571407</v>
      </c>
      <c r="Q151" s="1925">
        <v>18</v>
      </c>
    </row>
    <row r="152" spans="1:17">
      <c r="A152" s="2187">
        <v>19</v>
      </c>
      <c r="B152" s="1551" t="s">
        <v>5510</v>
      </c>
      <c r="C152" s="2853" t="s">
        <v>5430</v>
      </c>
      <c r="D152" s="2853" t="s">
        <v>5544</v>
      </c>
      <c r="E152" s="1551"/>
      <c r="F152" s="1551"/>
      <c r="G152" s="2290"/>
      <c r="H152" s="3196">
        <v>18260.448</v>
      </c>
      <c r="I152" s="3193"/>
      <c r="J152" s="1893"/>
      <c r="K152" s="1886"/>
      <c r="L152" s="1886"/>
      <c r="M152" s="1886">
        <v>75895.649999999994</v>
      </c>
      <c r="N152" s="1886">
        <v>474931.55048415996</v>
      </c>
      <c r="O152" s="1886">
        <v>0</v>
      </c>
      <c r="P152" s="2292">
        <f t="shared" si="4"/>
        <v>550827.20048415998</v>
      </c>
      <c r="Q152" s="1925">
        <v>19</v>
      </c>
    </row>
    <row r="153" spans="1:17">
      <c r="A153" s="2187">
        <v>20</v>
      </c>
      <c r="B153" s="1551" t="s">
        <v>5511</v>
      </c>
      <c r="C153" s="2853" t="s">
        <v>5430</v>
      </c>
      <c r="D153" s="2853" t="s">
        <v>5545</v>
      </c>
      <c r="E153" s="1551"/>
      <c r="F153" s="1551"/>
      <c r="G153" s="2290"/>
      <c r="H153" s="3196">
        <v>17828.163</v>
      </c>
      <c r="I153" s="3193"/>
      <c r="J153" s="1893"/>
      <c r="K153" s="1886"/>
      <c r="L153" s="1886"/>
      <c r="M153" s="1886">
        <v>0</v>
      </c>
      <c r="N153" s="1886">
        <v>631956.86224578996</v>
      </c>
      <c r="O153" s="1886">
        <v>28645.3</v>
      </c>
      <c r="P153" s="2292">
        <f t="shared" si="4"/>
        <v>660602.16224579001</v>
      </c>
      <c r="Q153" s="1925">
        <v>20</v>
      </c>
    </row>
    <row r="154" spans="1:17">
      <c r="A154" s="2187">
        <v>21</v>
      </c>
      <c r="B154" s="1551" t="s">
        <v>5512</v>
      </c>
      <c r="C154" s="2853" t="s">
        <v>5430</v>
      </c>
      <c r="D154" s="2853" t="s">
        <v>5546</v>
      </c>
      <c r="E154" s="1551"/>
      <c r="F154" s="1551"/>
      <c r="G154" s="2290"/>
      <c r="H154" s="3196">
        <v>8534.5220000000008</v>
      </c>
      <c r="I154" s="3193"/>
      <c r="J154" s="1893"/>
      <c r="K154" s="1886"/>
      <c r="L154" s="1886"/>
      <c r="M154" s="1886">
        <v>13287.24</v>
      </c>
      <c r="N154" s="1886">
        <v>165361.475827457</v>
      </c>
      <c r="O154" s="1886">
        <v>0</v>
      </c>
      <c r="P154" s="2292">
        <f t="shared" si="4"/>
        <v>178648.715827457</v>
      </c>
      <c r="Q154" s="1925">
        <v>21</v>
      </c>
    </row>
    <row r="155" spans="1:17">
      <c r="A155" s="2187">
        <v>22</v>
      </c>
      <c r="B155" s="1551" t="s">
        <v>5513</v>
      </c>
      <c r="C155" s="2853" t="s">
        <v>5430</v>
      </c>
      <c r="D155" s="2853" t="s">
        <v>5547</v>
      </c>
      <c r="E155" s="1551"/>
      <c r="F155" s="1551"/>
      <c r="G155" s="2290"/>
      <c r="H155" s="3196">
        <v>3320.9609999999998</v>
      </c>
      <c r="I155" s="3193"/>
      <c r="J155" s="1893"/>
      <c r="K155" s="1886"/>
      <c r="L155" s="1886"/>
      <c r="M155" s="1886">
        <v>2084.4</v>
      </c>
      <c r="N155" s="1886">
        <v>174399.84186800302</v>
      </c>
      <c r="O155" s="1886">
        <v>0</v>
      </c>
      <c r="P155" s="2292">
        <f t="shared" si="4"/>
        <v>176484.24186800301</v>
      </c>
      <c r="Q155" s="1925">
        <v>22</v>
      </c>
    </row>
    <row r="156" spans="1:17">
      <c r="A156" s="2187">
        <v>23</v>
      </c>
      <c r="B156" s="1551" t="s">
        <v>5514</v>
      </c>
      <c r="C156" s="2853" t="s">
        <v>5430</v>
      </c>
      <c r="D156" s="2853" t="s">
        <v>5548</v>
      </c>
      <c r="E156" s="1551"/>
      <c r="F156" s="1551"/>
      <c r="G156" s="2290"/>
      <c r="H156" s="3196">
        <v>190994.86</v>
      </c>
      <c r="I156" s="3193"/>
      <c r="J156" s="1893"/>
      <c r="K156" s="1886"/>
      <c r="L156" s="1886"/>
      <c r="M156" s="1886">
        <v>676427</v>
      </c>
      <c r="N156" s="1886">
        <v>5043302.2932521095</v>
      </c>
      <c r="O156" s="1886">
        <v>0</v>
      </c>
      <c r="P156" s="2292">
        <f t="shared" si="4"/>
        <v>5719729.2932521095</v>
      </c>
      <c r="Q156" s="1925">
        <v>23</v>
      </c>
    </row>
    <row r="157" spans="1:17">
      <c r="A157" s="2187">
        <v>24</v>
      </c>
      <c r="B157" s="1551" t="s">
        <v>5515</v>
      </c>
      <c r="C157" s="2853" t="s">
        <v>5430</v>
      </c>
      <c r="D157" s="2853" t="s">
        <v>5549</v>
      </c>
      <c r="E157" s="1551"/>
      <c r="F157" s="1551"/>
      <c r="G157" s="2290"/>
      <c r="H157" s="3196">
        <v>4341.3981999999996</v>
      </c>
      <c r="I157" s="3193"/>
      <c r="J157" s="1893"/>
      <c r="K157" s="1886"/>
      <c r="L157" s="1886"/>
      <c r="M157" s="1886">
        <v>0</v>
      </c>
      <c r="N157" s="1886">
        <v>196850.11143586409</v>
      </c>
      <c r="O157" s="1886">
        <v>0</v>
      </c>
      <c r="P157" s="2292">
        <f t="shared" si="4"/>
        <v>196850.11143586409</v>
      </c>
      <c r="Q157" s="1925">
        <v>24</v>
      </c>
    </row>
    <row r="158" spans="1:17">
      <c r="A158" s="2187">
        <v>25</v>
      </c>
      <c r="B158" s="1551" t="s">
        <v>5516</v>
      </c>
      <c r="C158" s="2853" t="s">
        <v>5430</v>
      </c>
      <c r="D158" s="2853" t="s">
        <v>5550</v>
      </c>
      <c r="E158" s="1551"/>
      <c r="F158" s="1551"/>
      <c r="G158" s="2290"/>
      <c r="H158" s="3196">
        <v>17060.567999999999</v>
      </c>
      <c r="I158" s="3193"/>
      <c r="J158" s="1893"/>
      <c r="K158" s="1886"/>
      <c r="L158" s="1886"/>
      <c r="M158" s="1886">
        <v>771763.05</v>
      </c>
      <c r="N158" s="1886">
        <v>-228185.64711828006</v>
      </c>
      <c r="O158" s="1886">
        <v>0</v>
      </c>
      <c r="P158" s="2292">
        <f t="shared" si="4"/>
        <v>543577.40288171999</v>
      </c>
      <c r="Q158" s="1925">
        <v>25</v>
      </c>
    </row>
    <row r="159" spans="1:17">
      <c r="A159" s="2187">
        <v>26</v>
      </c>
      <c r="B159" s="1551" t="s">
        <v>5517</v>
      </c>
      <c r="C159" s="2853" t="s">
        <v>5430</v>
      </c>
      <c r="D159" s="2853" t="s">
        <v>5551</v>
      </c>
      <c r="E159" s="1551"/>
      <c r="F159" s="1551"/>
      <c r="G159" s="2290"/>
      <c r="H159" s="3196">
        <v>1637.922</v>
      </c>
      <c r="I159" s="3193"/>
      <c r="J159" s="1893"/>
      <c r="K159" s="1886"/>
      <c r="L159" s="1886"/>
      <c r="M159" s="1886">
        <v>5290.7</v>
      </c>
      <c r="N159" s="1886">
        <v>56035.565020006899</v>
      </c>
      <c r="O159" s="1886">
        <v>0</v>
      </c>
      <c r="P159" s="2292">
        <f t="shared" si="4"/>
        <v>61326.265020006897</v>
      </c>
      <c r="Q159" s="1925">
        <v>26</v>
      </c>
    </row>
    <row r="160" spans="1:17">
      <c r="A160" s="2187">
        <v>27</v>
      </c>
      <c r="B160" s="1551" t="s">
        <v>5518</v>
      </c>
      <c r="C160" s="2853" t="s">
        <v>5292</v>
      </c>
      <c r="D160" s="2853" t="s">
        <v>5552</v>
      </c>
      <c r="E160" s="1551"/>
      <c r="F160" s="1551"/>
      <c r="G160" s="2290"/>
      <c r="H160" s="3196">
        <v>15.0665</v>
      </c>
      <c r="I160" s="3193"/>
      <c r="J160" s="1893"/>
      <c r="K160" s="1886"/>
      <c r="L160" s="1886"/>
      <c r="M160" s="1886">
        <v>162.19999999999999</v>
      </c>
      <c r="N160" s="1886">
        <v>1084.39003542193</v>
      </c>
      <c r="O160" s="1886">
        <v>0</v>
      </c>
      <c r="P160" s="2292">
        <f t="shared" si="4"/>
        <v>1246.59003542193</v>
      </c>
      <c r="Q160" s="1925">
        <v>27</v>
      </c>
    </row>
    <row r="161" spans="1:17">
      <c r="A161" s="2187">
        <v>28</v>
      </c>
      <c r="B161" s="1551" t="s">
        <v>5519</v>
      </c>
      <c r="C161" s="2853" t="s">
        <v>5430</v>
      </c>
      <c r="D161" s="2853" t="s">
        <v>5553</v>
      </c>
      <c r="E161" s="1551"/>
      <c r="F161" s="1551"/>
      <c r="G161" s="2290"/>
      <c r="H161" s="3196">
        <v>2154.5578000000005</v>
      </c>
      <c r="I161" s="3193"/>
      <c r="J161" s="1893"/>
      <c r="K161" s="1886"/>
      <c r="L161" s="1886"/>
      <c r="M161" s="1886">
        <v>0</v>
      </c>
      <c r="N161" s="1886">
        <v>85731.64340566902</v>
      </c>
      <c r="O161" s="1886">
        <v>0</v>
      </c>
      <c r="P161" s="2292">
        <f t="shared" si="4"/>
        <v>85731.64340566902</v>
      </c>
      <c r="Q161" s="1925">
        <v>28</v>
      </c>
    </row>
    <row r="162" spans="1:17">
      <c r="A162" s="2187">
        <v>29</v>
      </c>
      <c r="B162" s="1551" t="s">
        <v>5520</v>
      </c>
      <c r="C162" s="2853" t="s">
        <v>5430</v>
      </c>
      <c r="D162" s="2853" t="s">
        <v>5554</v>
      </c>
      <c r="E162" s="1551"/>
      <c r="F162" s="1551"/>
      <c r="G162" s="2290"/>
      <c r="H162" s="3196">
        <v>121.58980000000001</v>
      </c>
      <c r="I162" s="3193"/>
      <c r="J162" s="1893"/>
      <c r="K162" s="1886"/>
      <c r="L162" s="1886"/>
      <c r="M162" s="1886">
        <v>481.5</v>
      </c>
      <c r="N162" s="1886">
        <v>3010.79126581217</v>
      </c>
      <c r="O162" s="1886">
        <v>0</v>
      </c>
      <c r="P162" s="2292">
        <f t="shared" si="4"/>
        <v>3492.29126581217</v>
      </c>
      <c r="Q162" s="1925">
        <v>29</v>
      </c>
    </row>
    <row r="163" spans="1:17">
      <c r="A163" s="2187">
        <v>30</v>
      </c>
      <c r="B163" s="1551" t="s">
        <v>5521</v>
      </c>
      <c r="C163" s="2853" t="s">
        <v>5430</v>
      </c>
      <c r="D163" s="2853" t="s">
        <v>5555</v>
      </c>
      <c r="E163" s="1551"/>
      <c r="F163" s="1551"/>
      <c r="G163" s="2290"/>
      <c r="H163" s="3196">
        <v>652.05100000000004</v>
      </c>
      <c r="I163" s="3193"/>
      <c r="J163" s="1893"/>
      <c r="K163" s="1886"/>
      <c r="L163" s="1886"/>
      <c r="M163" s="1886">
        <v>2495</v>
      </c>
      <c r="N163" s="1886">
        <v>19909.55</v>
      </c>
      <c r="O163" s="1886">
        <v>0</v>
      </c>
      <c r="P163" s="2292">
        <f t="shared" si="4"/>
        <v>22404.55</v>
      </c>
      <c r="Q163" s="1925">
        <v>30</v>
      </c>
    </row>
    <row r="164" spans="1:17">
      <c r="A164" s="2187">
        <v>31</v>
      </c>
      <c r="B164" s="1551" t="s">
        <v>5522</v>
      </c>
      <c r="C164" s="2853" t="s">
        <v>5430</v>
      </c>
      <c r="D164" s="2853" t="s">
        <v>5556</v>
      </c>
      <c r="E164" s="1551"/>
      <c r="F164" s="1551"/>
      <c r="G164" s="2290"/>
      <c r="H164" s="3196">
        <v>10852.378350000001</v>
      </c>
      <c r="I164" s="3193"/>
      <c r="J164" s="1893"/>
      <c r="K164" s="1886"/>
      <c r="L164" s="1886"/>
      <c r="M164" s="1886">
        <v>0</v>
      </c>
      <c r="N164" s="1886">
        <v>385417.48225241003</v>
      </c>
      <c r="O164" s="1886">
        <v>15369.17</v>
      </c>
      <c r="P164" s="2292">
        <f t="shared" si="4"/>
        <v>400786.65225241001</v>
      </c>
      <c r="Q164" s="1925">
        <v>31</v>
      </c>
    </row>
    <row r="165" spans="1:17">
      <c r="A165" s="2187">
        <v>32</v>
      </c>
      <c r="B165" s="1551" t="s">
        <v>5523</v>
      </c>
      <c r="C165" s="2853" t="s">
        <v>5430</v>
      </c>
      <c r="D165" s="2853" t="s">
        <v>5557</v>
      </c>
      <c r="E165" s="1551"/>
      <c r="F165" s="1551"/>
      <c r="G165" s="2290"/>
      <c r="H165" s="3196">
        <v>211.84777000000003</v>
      </c>
      <c r="I165" s="3193"/>
      <c r="J165" s="1893"/>
      <c r="K165" s="1886"/>
      <c r="L165" s="1886"/>
      <c r="M165" s="1886">
        <v>0</v>
      </c>
      <c r="N165" s="1886">
        <v>6815.79</v>
      </c>
      <c r="O165" s="1886">
        <v>328.22</v>
      </c>
      <c r="P165" s="2292">
        <f t="shared" si="4"/>
        <v>7144.01</v>
      </c>
      <c r="Q165" s="1925">
        <v>32</v>
      </c>
    </row>
    <row r="166" spans="1:17">
      <c r="A166" s="2187">
        <v>33</v>
      </c>
      <c r="B166" s="1551" t="s">
        <v>5524</v>
      </c>
      <c r="C166" s="2853" t="s">
        <v>5430</v>
      </c>
      <c r="D166" s="2853" t="s">
        <v>5558</v>
      </c>
      <c r="E166" s="1551"/>
      <c r="F166" s="1551"/>
      <c r="G166" s="2290"/>
      <c r="H166" s="3196">
        <v>1121.3735099999999</v>
      </c>
      <c r="I166" s="3193"/>
      <c r="J166" s="1893"/>
      <c r="K166" s="1886"/>
      <c r="L166" s="1886"/>
      <c r="M166" s="1886">
        <v>0</v>
      </c>
      <c r="N166" s="1886">
        <v>47812.856127733001</v>
      </c>
      <c r="O166" s="1886">
        <v>0</v>
      </c>
      <c r="P166" s="2292">
        <f t="shared" si="4"/>
        <v>47812.856127733001</v>
      </c>
      <c r="Q166" s="1925">
        <v>33</v>
      </c>
    </row>
    <row r="167" spans="1:17">
      <c r="A167" s="2187">
        <v>34</v>
      </c>
      <c r="B167" s="1551" t="s">
        <v>5525</v>
      </c>
      <c r="C167" s="2853" t="s">
        <v>5430</v>
      </c>
      <c r="D167" s="2853" t="s">
        <v>5559</v>
      </c>
      <c r="E167" s="1551"/>
      <c r="F167" s="1551"/>
      <c r="G167" s="2290"/>
      <c r="H167" s="3196">
        <v>297.85399999999998</v>
      </c>
      <c r="I167" s="3193"/>
      <c r="J167" s="1893"/>
      <c r="K167" s="1886"/>
      <c r="L167" s="1886"/>
      <c r="M167" s="1886">
        <v>0</v>
      </c>
      <c r="N167" s="1886">
        <v>7548.6057192528733</v>
      </c>
      <c r="O167" s="1886">
        <v>0</v>
      </c>
      <c r="P167" s="2292">
        <f t="shared" si="4"/>
        <v>7548.6057192528733</v>
      </c>
      <c r="Q167" s="1925">
        <v>34</v>
      </c>
    </row>
    <row r="168" spans="1:17">
      <c r="A168" s="2187">
        <v>35</v>
      </c>
      <c r="B168" s="1551" t="s">
        <v>5526</v>
      </c>
      <c r="C168" s="2853" t="s">
        <v>5430</v>
      </c>
      <c r="D168" s="2853" t="s">
        <v>5560</v>
      </c>
      <c r="E168" s="1551"/>
      <c r="F168" s="1551"/>
      <c r="G168" s="2290"/>
      <c r="H168" s="3196">
        <v>44356.421999999999</v>
      </c>
      <c r="I168" s="3193"/>
      <c r="J168" s="1893"/>
      <c r="K168" s="1886"/>
      <c r="L168" s="1886"/>
      <c r="M168" s="1886">
        <v>56048</v>
      </c>
      <c r="N168" s="1886">
        <v>809120.05420359003</v>
      </c>
      <c r="O168" s="1886">
        <v>0</v>
      </c>
      <c r="P168" s="2292">
        <f>SUM(M168:O168)</f>
        <v>865168.05420359003</v>
      </c>
      <c r="Q168" s="1925">
        <v>35</v>
      </c>
    </row>
    <row r="169" spans="1:17">
      <c r="A169" s="2187">
        <v>36</v>
      </c>
      <c r="B169" s="1551"/>
      <c r="C169" s="1551"/>
      <c r="D169" s="1551"/>
      <c r="E169" s="1551"/>
      <c r="F169" s="1551"/>
      <c r="G169" s="2290"/>
      <c r="H169" s="3197"/>
      <c r="I169" s="3193"/>
      <c r="J169" s="1893"/>
      <c r="K169" s="1886"/>
      <c r="L169" s="1886"/>
      <c r="M169" s="1886"/>
      <c r="N169" s="1886"/>
      <c r="O169" s="1886"/>
      <c r="P169" s="2292">
        <f t="shared" si="4"/>
        <v>0</v>
      </c>
      <c r="Q169" s="1925">
        <v>36</v>
      </c>
    </row>
    <row r="170" spans="1:17">
      <c r="A170" s="2187">
        <v>37</v>
      </c>
      <c r="B170" s="1551" t="s">
        <v>5582</v>
      </c>
      <c r="C170" s="1551"/>
      <c r="D170" s="1551"/>
      <c r="E170" s="1551"/>
      <c r="F170" s="1551"/>
      <c r="G170" s="2290"/>
      <c r="H170" s="3197"/>
      <c r="I170" s="3193"/>
      <c r="J170" s="1893"/>
      <c r="K170" s="1886"/>
      <c r="L170" s="1886"/>
      <c r="M170" s="1886"/>
      <c r="N170" s="1886"/>
      <c r="O170" s="1886"/>
      <c r="P170" s="2292">
        <f t="shared" si="4"/>
        <v>0</v>
      </c>
      <c r="Q170" s="1925">
        <v>37</v>
      </c>
    </row>
    <row r="171" spans="1:17">
      <c r="A171" s="2187">
        <v>38</v>
      </c>
      <c r="B171" s="1551" t="s">
        <v>5583</v>
      </c>
      <c r="C171" s="2917" t="s">
        <v>5373</v>
      </c>
      <c r="D171" s="2917" t="s">
        <v>5597</v>
      </c>
      <c r="E171" s="1551"/>
      <c r="F171" s="1551"/>
      <c r="G171" s="2290"/>
      <c r="H171" s="3198">
        <v>34.479999999999997</v>
      </c>
      <c r="I171" s="3193"/>
      <c r="J171" s="1893"/>
      <c r="K171" s="1886"/>
      <c r="L171" s="1886"/>
      <c r="M171" s="1886"/>
      <c r="N171" s="1886">
        <v>2076.3500000000004</v>
      </c>
      <c r="O171" s="1886"/>
      <c r="P171" s="2292">
        <f t="shared" si="4"/>
        <v>2076.3500000000004</v>
      </c>
      <c r="Q171" s="1925">
        <v>38</v>
      </c>
    </row>
    <row r="172" spans="1:17">
      <c r="A172" s="2187">
        <v>39</v>
      </c>
      <c r="B172" s="1551" t="s">
        <v>5584</v>
      </c>
      <c r="C172" s="2917" t="s">
        <v>5373</v>
      </c>
      <c r="D172" s="2917" t="s">
        <v>969</v>
      </c>
      <c r="E172" s="1551"/>
      <c r="F172" s="1551"/>
      <c r="G172" s="2290"/>
      <c r="H172" s="3198">
        <v>307.10240000000005</v>
      </c>
      <c r="I172" s="3193"/>
      <c r="J172" s="1893"/>
      <c r="K172" s="1886"/>
      <c r="L172" s="1886"/>
      <c r="M172" s="1886"/>
      <c r="N172" s="1886">
        <v>32927.01</v>
      </c>
      <c r="O172" s="1886"/>
      <c r="P172" s="2292">
        <f t="shared" si="4"/>
        <v>32927.01</v>
      </c>
      <c r="Q172" s="1925">
        <v>39</v>
      </c>
    </row>
    <row r="173" spans="1:17">
      <c r="A173" s="2187">
        <v>40</v>
      </c>
      <c r="B173" s="1551" t="s">
        <v>5585</v>
      </c>
      <c r="C173" s="2917" t="s">
        <v>5373</v>
      </c>
      <c r="D173" s="2917" t="s">
        <v>5598</v>
      </c>
      <c r="E173" s="1551"/>
      <c r="F173" s="1551"/>
      <c r="G173" s="2290"/>
      <c r="H173" s="3198">
        <v>60.573999999999998</v>
      </c>
      <c r="I173" s="3193"/>
      <c r="J173" s="1893"/>
      <c r="K173" s="1886"/>
      <c r="L173" s="1886"/>
      <c r="M173" s="1886"/>
      <c r="N173" s="1886">
        <v>10973.37</v>
      </c>
      <c r="O173" s="1886"/>
      <c r="P173" s="2292">
        <f t="shared" si="4"/>
        <v>10973.37</v>
      </c>
      <c r="Q173" s="1925">
        <v>40</v>
      </c>
    </row>
    <row r="174" spans="1:17">
      <c r="A174" s="2187">
        <v>41</v>
      </c>
      <c r="B174" s="1551" t="s">
        <v>5586</v>
      </c>
      <c r="C174" s="2917" t="s">
        <v>5373</v>
      </c>
      <c r="D174" s="2917" t="s">
        <v>5599</v>
      </c>
      <c r="E174" s="1551"/>
      <c r="F174" s="1551"/>
      <c r="G174" s="2290"/>
      <c r="H174" s="3198">
        <v>0</v>
      </c>
      <c r="I174" s="3193"/>
      <c r="J174" s="1893"/>
      <c r="K174" s="1886"/>
      <c r="L174" s="1886"/>
      <c r="M174" s="1886"/>
      <c r="N174" s="1886">
        <v>0</v>
      </c>
      <c r="O174" s="1886"/>
      <c r="P174" s="2292">
        <f t="shared" si="4"/>
        <v>0</v>
      </c>
      <c r="Q174" s="1925">
        <v>41</v>
      </c>
    </row>
    <row r="175" spans="1:17">
      <c r="A175" s="2187">
        <v>42</v>
      </c>
      <c r="B175" s="1551" t="s">
        <v>5587</v>
      </c>
      <c r="C175" s="2917" t="s">
        <v>5373</v>
      </c>
      <c r="D175" s="2917"/>
      <c r="E175" s="1551"/>
      <c r="F175" s="1551"/>
      <c r="G175" s="2290"/>
      <c r="H175" s="3198">
        <v>18.111999999999998</v>
      </c>
      <c r="I175" s="3193"/>
      <c r="J175" s="1893"/>
      <c r="K175" s="1886"/>
      <c r="L175" s="1886"/>
      <c r="M175" s="1886"/>
      <c r="N175" s="1886">
        <v>1244.23</v>
      </c>
      <c r="O175" s="1886"/>
      <c r="P175" s="2292">
        <f t="shared" si="4"/>
        <v>1244.23</v>
      </c>
      <c r="Q175" s="1925">
        <v>42</v>
      </c>
    </row>
    <row r="176" spans="1:17">
      <c r="A176" s="2187">
        <v>43</v>
      </c>
      <c r="B176" s="1551" t="s">
        <v>5588</v>
      </c>
      <c r="C176" s="2917" t="s">
        <v>5292</v>
      </c>
      <c r="D176" s="2917" t="s">
        <v>5600</v>
      </c>
      <c r="E176" s="1551"/>
      <c r="F176" s="1551"/>
      <c r="G176" s="2290"/>
      <c r="H176" s="3198">
        <v>0</v>
      </c>
      <c r="I176" s="3193"/>
      <c r="J176" s="1893"/>
      <c r="K176" s="1886"/>
      <c r="L176" s="1886"/>
      <c r="M176" s="1886"/>
      <c r="N176" s="1886">
        <v>0</v>
      </c>
      <c r="O176" s="1886">
        <v>92009.24</v>
      </c>
      <c r="P176" s="2292">
        <f t="shared" si="4"/>
        <v>92009.24</v>
      </c>
      <c r="Q176" s="1925">
        <v>43</v>
      </c>
    </row>
    <row r="177" spans="1:17">
      <c r="A177" s="2187">
        <v>44</v>
      </c>
      <c r="B177" s="1551"/>
      <c r="C177" s="2917"/>
      <c r="D177" s="2917"/>
      <c r="E177" s="1551"/>
      <c r="F177" s="1551"/>
      <c r="G177" s="2290"/>
      <c r="H177" s="3197"/>
      <c r="I177" s="3193"/>
      <c r="J177" s="1893"/>
      <c r="K177" s="1886"/>
      <c r="L177" s="1886"/>
      <c r="M177" s="1886"/>
      <c r="N177" s="1886"/>
      <c r="O177" s="1886"/>
      <c r="P177" s="2292">
        <f t="shared" si="4"/>
        <v>0</v>
      </c>
      <c r="Q177" s="1925">
        <v>44</v>
      </c>
    </row>
    <row r="178" spans="1:17">
      <c r="A178" s="2187">
        <v>45</v>
      </c>
      <c r="B178" s="1551" t="s">
        <v>5589</v>
      </c>
      <c r="C178" s="2917"/>
      <c r="D178" s="2917"/>
      <c r="E178" s="1551"/>
      <c r="F178" s="1551"/>
      <c r="G178" s="2290"/>
      <c r="H178" s="3197"/>
      <c r="I178" s="3193"/>
      <c r="J178" s="1893"/>
      <c r="K178" s="1886"/>
      <c r="L178" s="1886"/>
      <c r="M178" s="1886"/>
      <c r="N178" s="1886"/>
      <c r="O178" s="1886"/>
      <c r="P178" s="2292">
        <f t="shared" si="4"/>
        <v>0</v>
      </c>
      <c r="Q178" s="1925">
        <v>45</v>
      </c>
    </row>
    <row r="179" spans="1:17">
      <c r="A179" s="2187">
        <v>46</v>
      </c>
      <c r="B179" s="1551" t="s">
        <v>5590</v>
      </c>
      <c r="C179" s="2917" t="s">
        <v>5601</v>
      </c>
      <c r="D179" s="2917" t="s">
        <v>5602</v>
      </c>
      <c r="E179" s="1551"/>
      <c r="F179" s="1551"/>
      <c r="G179" s="2290"/>
      <c r="H179" s="3196">
        <v>191625</v>
      </c>
      <c r="I179" s="3193"/>
      <c r="J179" s="1893"/>
      <c r="K179" s="1886"/>
      <c r="L179" s="1886"/>
      <c r="M179" s="1886">
        <v>8547000</v>
      </c>
      <c r="N179" s="1886">
        <v>942795</v>
      </c>
      <c r="O179" s="1886">
        <v>0</v>
      </c>
      <c r="P179" s="2292">
        <f t="shared" si="4"/>
        <v>9489795</v>
      </c>
      <c r="Q179" s="1925">
        <v>46</v>
      </c>
    </row>
    <row r="180" spans="1:17">
      <c r="A180" s="2187">
        <v>47</v>
      </c>
      <c r="B180" s="1551" t="s">
        <v>5591</v>
      </c>
      <c r="C180" s="2917" t="s">
        <v>5603</v>
      </c>
      <c r="D180" s="2917" t="s">
        <v>5604</v>
      </c>
      <c r="E180" s="1551"/>
      <c r="F180" s="1551"/>
      <c r="G180" s="2290"/>
      <c r="H180" s="3196">
        <v>21564.431930000002</v>
      </c>
      <c r="I180" s="3193"/>
      <c r="J180" s="1893"/>
      <c r="K180" s="1886"/>
      <c r="L180" s="1886"/>
      <c r="M180" s="1886">
        <v>0</v>
      </c>
      <c r="N180" s="1886">
        <v>778102.48044573201</v>
      </c>
      <c r="O180" s="1886">
        <v>46222.5</v>
      </c>
      <c r="P180" s="2292">
        <f t="shared" si="4"/>
        <v>824324.98044573201</v>
      </c>
      <c r="Q180" s="1925">
        <v>47</v>
      </c>
    </row>
    <row r="181" spans="1:17">
      <c r="A181" s="2187">
        <v>48</v>
      </c>
      <c r="B181" s="1551"/>
      <c r="C181" s="1551"/>
      <c r="D181" s="1551"/>
      <c r="E181" s="1551"/>
      <c r="F181" s="1551"/>
      <c r="G181" s="2290"/>
      <c r="H181" s="3197"/>
      <c r="I181" s="3193"/>
      <c r="J181" s="1893"/>
      <c r="K181" s="1886"/>
      <c r="L181" s="1886"/>
      <c r="M181" s="1886"/>
      <c r="N181" s="1886"/>
      <c r="O181" s="1886"/>
      <c r="P181" s="2292">
        <f t="shared" si="4"/>
        <v>0</v>
      </c>
      <c r="Q181" s="1925">
        <v>48</v>
      </c>
    </row>
    <row r="182" spans="1:17">
      <c r="A182" s="2187">
        <v>49</v>
      </c>
      <c r="B182" s="1551"/>
      <c r="C182" s="1551"/>
      <c r="D182" s="1551"/>
      <c r="E182" s="1551"/>
      <c r="F182" s="1551"/>
      <c r="G182" s="2290"/>
      <c r="H182" s="3197"/>
      <c r="I182" s="3193"/>
      <c r="J182" s="1893"/>
      <c r="K182" s="1886"/>
      <c r="L182" s="1886"/>
      <c r="M182" s="1886"/>
      <c r="N182" s="1886"/>
      <c r="O182" s="1886"/>
      <c r="P182" s="2292">
        <f t="shared" si="4"/>
        <v>0</v>
      </c>
      <c r="Q182" s="1925">
        <v>49</v>
      </c>
    </row>
    <row r="183" spans="1:17" ht="15.75" thickBot="1">
      <c r="A183" s="2183">
        <v>50</v>
      </c>
      <c r="B183" s="2293" t="s">
        <v>2288</v>
      </c>
      <c r="C183" s="2308"/>
      <c r="D183" s="2308"/>
      <c r="E183" s="2308"/>
      <c r="F183" s="2308"/>
      <c r="G183" s="2309"/>
      <c r="H183" s="3199"/>
      <c r="I183" s="3194"/>
      <c r="J183" s="2718">
        <f t="shared" ref="J183:P183" si="5">SUM(J134:J182)</f>
        <v>0</v>
      </c>
      <c r="K183" s="2296">
        <f t="shared" si="5"/>
        <v>0</v>
      </c>
      <c r="L183" s="2296">
        <f t="shared" si="5"/>
        <v>0</v>
      </c>
      <c r="M183" s="2297">
        <f t="shared" si="5"/>
        <v>10233984.52</v>
      </c>
      <c r="N183" s="2297">
        <f>SUM(N134:N182)</f>
        <v>15520808.532363694</v>
      </c>
      <c r="O183" s="2297">
        <f>SUM(O134:O182)</f>
        <v>202663.01</v>
      </c>
      <c r="P183" s="2297">
        <f t="shared" si="5"/>
        <v>25957456.062363695</v>
      </c>
      <c r="Q183" s="2298">
        <v>50</v>
      </c>
    </row>
    <row r="184" spans="1:17">
      <c r="A184" s="1839"/>
      <c r="B184" s="1839"/>
      <c r="I184" s="2257"/>
      <c r="J184" s="2257"/>
      <c r="K184" s="1904"/>
      <c r="L184" s="1904"/>
      <c r="M184" s="2312"/>
      <c r="N184" s="2312"/>
      <c r="O184" s="2312"/>
      <c r="P184" s="2312"/>
      <c r="Q184" s="1839"/>
    </row>
    <row r="185" spans="1:17">
      <c r="A185" s="2783" t="s">
        <v>4615</v>
      </c>
      <c r="B185" s="2642"/>
      <c r="C185" s="2563"/>
      <c r="D185" s="2563"/>
      <c r="E185" s="2263"/>
      <c r="F185" s="2263"/>
      <c r="G185" s="2263"/>
      <c r="H185" s="2263"/>
      <c r="I185" s="2783" t="s">
        <v>4615</v>
      </c>
      <c r="J185" s="2642"/>
      <c r="K185" s="2563"/>
      <c r="L185" s="2563"/>
      <c r="M185" s="2263"/>
      <c r="N185" s="2313"/>
    </row>
    <row r="186" spans="1:17">
      <c r="A186" s="1584" t="s">
        <v>1934</v>
      </c>
      <c r="B186" s="1584"/>
      <c r="C186" s="1584"/>
      <c r="D186" s="1584"/>
      <c r="E186" s="1584"/>
      <c r="F186" s="1584"/>
      <c r="G186" s="1584"/>
      <c r="H186" s="1584"/>
      <c r="I186" s="2563" t="s">
        <v>1935</v>
      </c>
      <c r="J186" s="2563"/>
      <c r="K186" s="1584"/>
      <c r="L186" s="1584"/>
      <c r="M186" s="1584"/>
      <c r="N186" s="1584"/>
      <c r="O186" s="1584"/>
      <c r="P186" s="1584"/>
      <c r="Q186" s="1584"/>
    </row>
    <row r="187" spans="1:17" ht="16.5" thickBot="1">
      <c r="A187" s="2300" t="str">
        <f>'Data Sheet'!$C$25</f>
        <v xml:space="preserve">Niagara Mohawk Power Corporation </v>
      </c>
      <c r="B187" s="2263"/>
      <c r="C187" s="2263"/>
      <c r="D187" s="2263"/>
      <c r="E187" s="2301" t="str">
        <f>'Data Sheet'!$C$40</f>
        <v>May 9, 2016</v>
      </c>
      <c r="F187" s="2263"/>
      <c r="G187" s="2263" t="str">
        <f>'Data Sheet'!$C$38</f>
        <v>December 31, 2015</v>
      </c>
      <c r="H187" s="2263"/>
      <c r="I187" s="2711" t="str">
        <f>'Data Sheet'!$C$25</f>
        <v xml:space="preserve">Niagara Mohawk Power Corporation </v>
      </c>
      <c r="J187" s="2496"/>
      <c r="K187" s="2263"/>
      <c r="L187" s="2263"/>
      <c r="M187" s="2263"/>
      <c r="N187" s="2263"/>
      <c r="O187" s="2301" t="str">
        <f>'Data Sheet'!$C$40</f>
        <v>May 9, 2016</v>
      </c>
      <c r="P187" s="1591" t="str">
        <f>'Data Sheet'!$C$38</f>
        <v>December 31, 2015</v>
      </c>
    </row>
    <row r="188" spans="1:17">
      <c r="A188" s="2303"/>
      <c r="B188" s="2304"/>
      <c r="C188" s="2304"/>
      <c r="D188" s="2304"/>
      <c r="E188" s="2304"/>
      <c r="F188" s="2304"/>
      <c r="G188" s="2304"/>
      <c r="H188" s="2304"/>
      <c r="I188" s="2490"/>
      <c r="J188" s="2491"/>
      <c r="K188" s="2304"/>
      <c r="L188" s="2304"/>
      <c r="M188" s="2304"/>
      <c r="N188" s="2304"/>
      <c r="O188" s="2304"/>
      <c r="P188" s="2304"/>
      <c r="Q188" s="2305"/>
    </row>
    <row r="189" spans="1:17">
      <c r="A189" s="2033" t="s">
        <v>3629</v>
      </c>
      <c r="B189" s="1584"/>
      <c r="C189" s="1584"/>
      <c r="D189" s="1584"/>
      <c r="E189" s="1584"/>
      <c r="F189" s="1584"/>
      <c r="G189" s="2279"/>
      <c r="H189" s="2279"/>
      <c r="I189" s="2569" t="s">
        <v>3630</v>
      </c>
      <c r="J189" s="2563"/>
      <c r="K189" s="1584"/>
      <c r="L189" s="1584"/>
      <c r="M189" s="1584"/>
      <c r="N189" s="1584"/>
      <c r="O189" s="1584"/>
      <c r="P189" s="1584"/>
      <c r="Q189" s="1549"/>
    </row>
    <row r="190" spans="1:17">
      <c r="A190" s="2033" t="s">
        <v>3631</v>
      </c>
      <c r="B190" s="1584"/>
      <c r="C190" s="1584"/>
      <c r="D190" s="1584"/>
      <c r="E190" s="1584"/>
      <c r="F190" s="1584"/>
      <c r="G190" s="2279"/>
      <c r="H190" s="2279"/>
      <c r="I190" s="2569" t="s">
        <v>3632</v>
      </c>
      <c r="J190" s="2563"/>
      <c r="K190" s="1584"/>
      <c r="L190" s="1584"/>
      <c r="M190" s="1584"/>
      <c r="N190" s="1584"/>
      <c r="O190" s="1584"/>
      <c r="P190" s="1584"/>
      <c r="Q190" s="1549"/>
    </row>
    <row r="191" spans="1:17">
      <c r="A191" s="2306"/>
      <c r="B191" s="2275"/>
      <c r="C191" s="2275"/>
      <c r="D191" s="2275"/>
      <c r="E191" s="2275"/>
      <c r="F191" s="2275"/>
      <c r="G191" s="2275"/>
      <c r="H191" s="2302"/>
      <c r="I191" s="2713"/>
      <c r="J191" s="2501"/>
      <c r="K191" s="2275"/>
      <c r="L191" s="2275"/>
      <c r="M191" s="2275"/>
      <c r="N191" s="2275"/>
      <c r="O191" s="2275"/>
      <c r="P191" s="2275"/>
      <c r="Q191" s="2307"/>
    </row>
    <row r="192" spans="1:17">
      <c r="A192" s="2184"/>
      <c r="B192" s="1585"/>
      <c r="C192" s="2177"/>
      <c r="D192" s="1921"/>
      <c r="E192" s="1921"/>
      <c r="F192" s="3421" t="s">
        <v>4562</v>
      </c>
      <c r="G192" s="3422"/>
      <c r="H192" s="2509" t="s">
        <v>3526</v>
      </c>
      <c r="I192" s="2569" t="s">
        <v>3526</v>
      </c>
      <c r="J192" s="2714"/>
      <c r="K192" s="1826" t="s">
        <v>1917</v>
      </c>
      <c r="L192" s="2286"/>
      <c r="M192" s="1826" t="s">
        <v>1918</v>
      </c>
      <c r="N192" s="1826"/>
      <c r="O192" s="1826"/>
      <c r="P192" s="1826"/>
      <c r="Q192" s="1977"/>
    </row>
    <row r="193" spans="1:17">
      <c r="A193" s="2185"/>
      <c r="B193" s="1998" t="s">
        <v>1919</v>
      </c>
      <c r="C193" s="1548"/>
      <c r="D193" s="1998" t="s">
        <v>1920</v>
      </c>
      <c r="E193" s="1998" t="s">
        <v>3520</v>
      </c>
      <c r="F193" s="1998" t="s">
        <v>3520</v>
      </c>
      <c r="G193" s="2287" t="s">
        <v>3520</v>
      </c>
      <c r="H193" s="2709" t="s">
        <v>4164</v>
      </c>
      <c r="I193" s="2569" t="s">
        <v>4164</v>
      </c>
      <c r="J193" s="2714"/>
      <c r="K193" s="1548" t="s">
        <v>1748</v>
      </c>
      <c r="L193" s="1548"/>
      <c r="M193" s="1998" t="s">
        <v>1921</v>
      </c>
      <c r="N193" s="1998" t="s">
        <v>1922</v>
      </c>
      <c r="O193" s="1563" t="s">
        <v>2287</v>
      </c>
      <c r="P193" s="1821"/>
      <c r="Q193" s="1973"/>
    </row>
    <row r="194" spans="1:17">
      <c r="A194" s="2185"/>
      <c r="B194" s="1998" t="s">
        <v>1923</v>
      </c>
      <c r="C194" s="1998" t="s">
        <v>3522</v>
      </c>
      <c r="D194" s="1998" t="s">
        <v>3523</v>
      </c>
      <c r="E194" s="1998" t="s">
        <v>3524</v>
      </c>
      <c r="F194" s="1998" t="s">
        <v>3525</v>
      </c>
      <c r="G194" s="2287" t="s">
        <v>3525</v>
      </c>
      <c r="H194" s="2709" t="s">
        <v>4166</v>
      </c>
      <c r="I194" s="2569" t="s">
        <v>4168</v>
      </c>
      <c r="J194" s="2714"/>
      <c r="K194" s="1998" t="s">
        <v>3526</v>
      </c>
      <c r="L194" s="1998" t="s">
        <v>3526</v>
      </c>
      <c r="M194" s="1998" t="s">
        <v>528</v>
      </c>
      <c r="N194" s="1998" t="s">
        <v>528</v>
      </c>
      <c r="O194" s="1563" t="s">
        <v>528</v>
      </c>
      <c r="P194" s="1840" t="s">
        <v>1924</v>
      </c>
      <c r="Q194" s="1922" t="s">
        <v>1925</v>
      </c>
    </row>
    <row r="195" spans="1:17">
      <c r="A195" s="2185" t="s">
        <v>1688</v>
      </c>
      <c r="B195" s="1998" t="s">
        <v>1926</v>
      </c>
      <c r="C195" s="1998" t="s">
        <v>3532</v>
      </c>
      <c r="D195" s="1998" t="s">
        <v>3533</v>
      </c>
      <c r="E195" s="1998" t="s">
        <v>1921</v>
      </c>
      <c r="F195" s="1998" t="s">
        <v>3535</v>
      </c>
      <c r="G195" s="2287" t="s">
        <v>3536</v>
      </c>
      <c r="H195" s="2709" t="s">
        <v>4165</v>
      </c>
      <c r="I195" s="2569" t="s">
        <v>4169</v>
      </c>
      <c r="J195" s="2714"/>
      <c r="K195" s="1998" t="s">
        <v>1358</v>
      </c>
      <c r="L195" s="1998" t="s">
        <v>1928</v>
      </c>
      <c r="M195" s="1998" t="s">
        <v>3538</v>
      </c>
      <c r="N195" s="1998" t="s">
        <v>3538</v>
      </c>
      <c r="O195" s="1563" t="s">
        <v>3538</v>
      </c>
      <c r="P195" s="1840" t="s">
        <v>1929</v>
      </c>
      <c r="Q195" s="1922" t="s">
        <v>1691</v>
      </c>
    </row>
    <row r="196" spans="1:17">
      <c r="A196" s="2187" t="s">
        <v>1691</v>
      </c>
      <c r="B196" s="1565" t="s">
        <v>2952</v>
      </c>
      <c r="C196" s="1565" t="s">
        <v>2953</v>
      </c>
      <c r="D196" s="1565" t="s">
        <v>2954</v>
      </c>
      <c r="E196" s="1565" t="s">
        <v>2955</v>
      </c>
      <c r="F196" s="1565" t="s">
        <v>2303</v>
      </c>
      <c r="G196" s="2289" t="s">
        <v>2304</v>
      </c>
      <c r="H196" s="2710" t="s">
        <v>2305</v>
      </c>
      <c r="I196" s="2715"/>
      <c r="J196" s="2612" t="s">
        <v>4167</v>
      </c>
      <c r="K196" s="1565" t="s">
        <v>2306</v>
      </c>
      <c r="L196" s="1565" t="s">
        <v>2307</v>
      </c>
      <c r="M196" s="1565" t="s">
        <v>2308</v>
      </c>
      <c r="N196" s="1565" t="s">
        <v>2309</v>
      </c>
      <c r="O196" s="1566" t="s">
        <v>2310</v>
      </c>
      <c r="P196" s="1924" t="s">
        <v>178</v>
      </c>
      <c r="Q196" s="1925"/>
    </row>
    <row r="197" spans="1:17">
      <c r="A197" s="2187">
        <v>1</v>
      </c>
      <c r="B197" s="1551" t="s">
        <v>5592</v>
      </c>
      <c r="C197" s="1551" t="s">
        <v>1748</v>
      </c>
      <c r="D197" s="1551" t="s">
        <v>1748</v>
      </c>
      <c r="E197" s="1551" t="s">
        <v>1748</v>
      </c>
      <c r="F197" s="1551" t="s">
        <v>1748</v>
      </c>
      <c r="G197" s="2290" t="s">
        <v>1748</v>
      </c>
      <c r="H197" s="1714"/>
      <c r="I197" s="2716" t="s">
        <v>1748</v>
      </c>
      <c r="J197" s="1893"/>
      <c r="K197" s="1886" t="s">
        <v>1748</v>
      </c>
      <c r="L197" s="1886"/>
      <c r="M197" s="1868" t="s">
        <v>1748</v>
      </c>
      <c r="N197" s="1868" t="s">
        <v>1748</v>
      </c>
      <c r="O197" s="1868" t="s">
        <v>1748</v>
      </c>
      <c r="P197" s="2291"/>
      <c r="Q197" s="1925">
        <v>1</v>
      </c>
    </row>
    <row r="198" spans="1:17">
      <c r="A198" s="2187">
        <v>2</v>
      </c>
      <c r="B198" s="1551" t="s">
        <v>5593</v>
      </c>
      <c r="C198" s="2917" t="s">
        <v>5292</v>
      </c>
      <c r="D198" s="1551"/>
      <c r="E198" s="1551"/>
      <c r="F198" s="1551"/>
      <c r="G198" s="2290"/>
      <c r="H198" s="1714"/>
      <c r="I198" s="2716"/>
      <c r="J198" s="1893"/>
      <c r="K198" s="1886"/>
      <c r="L198" s="1886"/>
      <c r="M198" s="1886" t="s">
        <v>1748</v>
      </c>
      <c r="N198" s="1886">
        <v>-98141.74</v>
      </c>
      <c r="O198" s="1886"/>
      <c r="P198" s="2292">
        <f t="shared" ref="P198:P245" si="6">SUM(M198:O198)</f>
        <v>-98141.74</v>
      </c>
      <c r="Q198" s="1925">
        <v>2</v>
      </c>
    </row>
    <row r="199" spans="1:17">
      <c r="A199" s="2187">
        <v>3</v>
      </c>
      <c r="B199" s="1551"/>
      <c r="C199" s="1551"/>
      <c r="D199" s="1551"/>
      <c r="E199" s="1551"/>
      <c r="F199" s="1551"/>
      <c r="G199" s="2290"/>
      <c r="H199" s="1714"/>
      <c r="I199" s="2716"/>
      <c r="J199" s="1893"/>
      <c r="K199" s="1886"/>
      <c r="L199" s="1886"/>
      <c r="M199" s="1886"/>
      <c r="N199" s="1886"/>
      <c r="O199" s="1886"/>
      <c r="P199" s="2292">
        <f t="shared" si="6"/>
        <v>0</v>
      </c>
      <c r="Q199" s="1925">
        <v>3</v>
      </c>
    </row>
    <row r="200" spans="1:17">
      <c r="A200" s="2187">
        <v>4</v>
      </c>
      <c r="B200" s="1551" t="s">
        <v>5594</v>
      </c>
      <c r="C200" s="1551"/>
      <c r="D200" s="1551"/>
      <c r="E200" s="1551"/>
      <c r="F200" s="1551"/>
      <c r="G200" s="2290"/>
      <c r="H200" s="2992">
        <v>3861.7060000000001</v>
      </c>
      <c r="I200" s="2716"/>
      <c r="J200" s="1893"/>
      <c r="K200" s="1886"/>
      <c r="L200" s="1886"/>
      <c r="M200" s="1886"/>
      <c r="N200" s="1886">
        <v>159876.53000000017</v>
      </c>
      <c r="O200" s="1886"/>
      <c r="P200" s="2292">
        <f t="shared" si="6"/>
        <v>159876.53000000017</v>
      </c>
      <c r="Q200" s="1925">
        <v>4</v>
      </c>
    </row>
    <row r="201" spans="1:17">
      <c r="A201" s="2187">
        <v>5</v>
      </c>
      <c r="B201" s="1551"/>
      <c r="C201" s="2917"/>
      <c r="D201" s="2917"/>
      <c r="E201" s="1551"/>
      <c r="F201" s="1551"/>
      <c r="G201" s="2290"/>
      <c r="H201" s="1714"/>
      <c r="I201" s="2716"/>
      <c r="J201" s="1893"/>
      <c r="K201" s="1886"/>
      <c r="L201" s="1886"/>
      <c r="M201" s="1886"/>
      <c r="N201" s="1886"/>
      <c r="O201" s="1886"/>
      <c r="P201" s="2292">
        <f t="shared" si="6"/>
        <v>0</v>
      </c>
      <c r="Q201" s="1925">
        <v>5</v>
      </c>
    </row>
    <row r="202" spans="1:17">
      <c r="A202" s="2187">
        <v>6</v>
      </c>
      <c r="B202" s="1551" t="s">
        <v>5613</v>
      </c>
      <c r="C202" s="2917"/>
      <c r="D202" s="2917"/>
      <c r="E202" s="1551"/>
      <c r="F202" s="1551"/>
      <c r="G202" s="2290"/>
      <c r="H202" s="1714"/>
      <c r="I202" s="2716"/>
      <c r="J202" s="1893"/>
      <c r="K202" s="1886"/>
      <c r="L202" s="1886"/>
      <c r="M202" s="1886"/>
      <c r="N202" s="1886"/>
      <c r="O202" s="1886"/>
      <c r="P202" s="2292">
        <f t="shared" si="6"/>
        <v>0</v>
      </c>
      <c r="Q202" s="1925">
        <v>6</v>
      </c>
    </row>
    <row r="203" spans="1:17">
      <c r="A203" s="2187">
        <v>7</v>
      </c>
      <c r="B203" s="1551" t="s">
        <v>5614</v>
      </c>
      <c r="C203" s="2917" t="s">
        <v>5380</v>
      </c>
      <c r="D203" s="2917"/>
      <c r="E203" s="1551"/>
      <c r="F203" s="1551"/>
      <c r="G203" s="2290"/>
      <c r="H203" s="2992">
        <v>12315050.07</v>
      </c>
      <c r="I203" s="2716"/>
      <c r="J203" s="1893"/>
      <c r="K203" s="1886"/>
      <c r="L203" s="1886"/>
      <c r="M203" s="1886">
        <v>73816870.569999993</v>
      </c>
      <c r="N203" s="1886">
        <v>466145284.23586994</v>
      </c>
      <c r="O203" s="1886"/>
      <c r="P203" s="2292">
        <f t="shared" si="6"/>
        <v>539962154.80586994</v>
      </c>
      <c r="Q203" s="1925">
        <v>7</v>
      </c>
    </row>
    <row r="204" spans="1:17">
      <c r="A204" s="2187">
        <v>8</v>
      </c>
      <c r="B204" s="1551"/>
      <c r="C204" s="2917"/>
      <c r="D204" s="2917"/>
      <c r="E204" s="1551"/>
      <c r="F204" s="1551"/>
      <c r="G204" s="2290"/>
      <c r="H204" s="1714"/>
      <c r="I204" s="2716"/>
      <c r="J204" s="1893"/>
      <c r="K204" s="1886"/>
      <c r="L204" s="1886"/>
      <c r="M204" s="1886"/>
      <c r="N204" s="1886"/>
      <c r="O204" s="1886"/>
      <c r="P204" s="2292">
        <f t="shared" si="6"/>
        <v>0</v>
      </c>
      <c r="Q204" s="1925">
        <v>8</v>
      </c>
    </row>
    <row r="205" spans="1:17">
      <c r="A205" s="2187">
        <v>9</v>
      </c>
      <c r="B205" s="1551" t="s">
        <v>5615</v>
      </c>
      <c r="C205" s="2917"/>
      <c r="D205" s="2917"/>
      <c r="E205" s="1551"/>
      <c r="F205" s="1551"/>
      <c r="G205" s="2290"/>
      <c r="H205" s="1714"/>
      <c r="I205" s="2716"/>
      <c r="J205" s="1893"/>
      <c r="K205" s="1886"/>
      <c r="L205" s="1886"/>
      <c r="M205" s="1886"/>
      <c r="N205" s="1886"/>
      <c r="O205" s="1886"/>
      <c r="P205" s="2292">
        <f t="shared" si="6"/>
        <v>0</v>
      </c>
      <c r="Q205" s="1925">
        <v>9</v>
      </c>
    </row>
    <row r="206" spans="1:17">
      <c r="A206" s="2187">
        <v>10</v>
      </c>
      <c r="B206" s="1551" t="s">
        <v>5616</v>
      </c>
      <c r="C206" s="2917" t="s">
        <v>5292</v>
      </c>
      <c r="D206" s="2917"/>
      <c r="E206" s="1551"/>
      <c r="F206" s="1551"/>
      <c r="G206" s="2290"/>
      <c r="H206" s="1714"/>
      <c r="I206" s="2716"/>
      <c r="J206" s="1893"/>
      <c r="K206" s="1886"/>
      <c r="L206" s="1886"/>
      <c r="M206" s="1886">
        <v>0</v>
      </c>
      <c r="N206" s="1886">
        <v>0</v>
      </c>
      <c r="O206" s="1886">
        <v>75032268</v>
      </c>
      <c r="P206" s="2292">
        <f t="shared" si="6"/>
        <v>75032268</v>
      </c>
      <c r="Q206" s="1925">
        <v>10</v>
      </c>
    </row>
    <row r="207" spans="1:17">
      <c r="A207" s="2187">
        <v>11</v>
      </c>
      <c r="B207" s="1551" t="s">
        <v>5617</v>
      </c>
      <c r="C207" s="2917" t="s">
        <v>5292</v>
      </c>
      <c r="D207" s="2917"/>
      <c r="E207" s="1551"/>
      <c r="F207" s="1551"/>
      <c r="G207" s="2290"/>
      <c r="H207" s="1714"/>
      <c r="I207" s="2716"/>
      <c r="J207" s="1893"/>
      <c r="K207" s="1886"/>
      <c r="L207" s="1886"/>
      <c r="M207" s="1886">
        <v>0</v>
      </c>
      <c r="N207" s="1886">
        <v>200717.48</v>
      </c>
      <c r="O207" s="1886">
        <v>0</v>
      </c>
      <c r="P207" s="2292">
        <f t="shared" si="6"/>
        <v>200717.48</v>
      </c>
      <c r="Q207" s="1925">
        <v>11</v>
      </c>
    </row>
    <row r="208" spans="1:17">
      <c r="A208" s="2187">
        <v>12</v>
      </c>
      <c r="B208" s="1551" t="s">
        <v>5618</v>
      </c>
      <c r="C208" s="2917" t="s">
        <v>5292</v>
      </c>
      <c r="D208" s="2917"/>
      <c r="E208" s="1551"/>
      <c r="F208" s="1551"/>
      <c r="G208" s="2290"/>
      <c r="H208" s="1714"/>
      <c r="I208" s="2716"/>
      <c r="J208" s="1893"/>
      <c r="K208" s="1886"/>
      <c r="L208" s="1886"/>
      <c r="M208" s="1886">
        <v>2804000</v>
      </c>
      <c r="N208" s="1886">
        <v>0</v>
      </c>
      <c r="O208" s="1886">
        <v>0</v>
      </c>
      <c r="P208" s="2292">
        <f t="shared" si="6"/>
        <v>2804000</v>
      </c>
      <c r="Q208" s="1925">
        <v>12</v>
      </c>
    </row>
    <row r="209" spans="1:17">
      <c r="A209" s="2187">
        <v>13</v>
      </c>
      <c r="B209" s="1551" t="s">
        <v>5619</v>
      </c>
      <c r="C209" s="2917" t="s">
        <v>5292</v>
      </c>
      <c r="D209" s="2917"/>
      <c r="E209" s="1551"/>
      <c r="F209" s="1551"/>
      <c r="G209" s="2290"/>
      <c r="H209" s="1714"/>
      <c r="I209" s="2716"/>
      <c r="J209" s="1893"/>
      <c r="K209" s="1886"/>
      <c r="L209" s="1886"/>
      <c r="M209" s="1886">
        <v>11030000</v>
      </c>
      <c r="N209" s="1886">
        <v>0</v>
      </c>
      <c r="O209" s="1886">
        <v>0</v>
      </c>
      <c r="P209" s="2292">
        <f t="shared" si="6"/>
        <v>11030000</v>
      </c>
      <c r="Q209" s="1925">
        <v>13</v>
      </c>
    </row>
    <row r="210" spans="1:17">
      <c r="A210" s="2187">
        <v>14</v>
      </c>
      <c r="B210" s="1551" t="s">
        <v>5620</v>
      </c>
      <c r="C210" s="2917" t="s">
        <v>5292</v>
      </c>
      <c r="D210" s="2917"/>
      <c r="E210" s="1551"/>
      <c r="F210" s="1551"/>
      <c r="G210" s="2290"/>
      <c r="H210" s="1714"/>
      <c r="I210" s="2716"/>
      <c r="J210" s="1893"/>
      <c r="K210" s="1886"/>
      <c r="L210" s="1886"/>
      <c r="M210" s="1886">
        <v>9335000</v>
      </c>
      <c r="N210" s="1886">
        <v>0</v>
      </c>
      <c r="O210" s="1886">
        <v>0</v>
      </c>
      <c r="P210" s="2292">
        <f t="shared" si="6"/>
        <v>9335000</v>
      </c>
      <c r="Q210" s="1925">
        <v>14</v>
      </c>
    </row>
    <row r="211" spans="1:17">
      <c r="A211" s="2187">
        <v>15</v>
      </c>
      <c r="B211" s="1551" t="s">
        <v>5621</v>
      </c>
      <c r="C211" s="2917" t="s">
        <v>5292</v>
      </c>
      <c r="D211" s="2917"/>
      <c r="E211" s="1551"/>
      <c r="F211" s="1551"/>
      <c r="G211" s="2290"/>
      <c r="H211" s="1714"/>
      <c r="I211" s="2716"/>
      <c r="J211" s="1893"/>
      <c r="K211" s="1886"/>
      <c r="L211" s="1886"/>
      <c r="M211" s="1886">
        <v>4335000</v>
      </c>
      <c r="N211" s="1886">
        <v>0</v>
      </c>
      <c r="O211" s="1886">
        <v>0</v>
      </c>
      <c r="P211" s="2292">
        <f t="shared" si="6"/>
        <v>4335000</v>
      </c>
      <c r="Q211" s="1925">
        <v>15</v>
      </c>
    </row>
    <row r="212" spans="1:17">
      <c r="A212" s="2187">
        <v>16</v>
      </c>
      <c r="B212" s="1551" t="s">
        <v>5622</v>
      </c>
      <c r="C212" s="2917" t="s">
        <v>5292</v>
      </c>
      <c r="D212" s="2917"/>
      <c r="E212" s="1551"/>
      <c r="F212" s="1551"/>
      <c r="G212" s="2290"/>
      <c r="H212" s="1714"/>
      <c r="I212" s="2716"/>
      <c r="J212" s="1893"/>
      <c r="K212" s="1886"/>
      <c r="L212" s="1886"/>
      <c r="M212" s="1886">
        <v>1155000</v>
      </c>
      <c r="N212" s="1886">
        <v>0</v>
      </c>
      <c r="O212" s="1886">
        <v>0</v>
      </c>
      <c r="P212" s="2292">
        <f t="shared" si="6"/>
        <v>1155000</v>
      </c>
      <c r="Q212" s="1925">
        <v>16</v>
      </c>
    </row>
    <row r="213" spans="1:17">
      <c r="A213" s="2187">
        <v>17</v>
      </c>
      <c r="B213" s="1551" t="s">
        <v>5623</v>
      </c>
      <c r="C213" s="2917" t="s">
        <v>5292</v>
      </c>
      <c r="D213" s="2917"/>
      <c r="E213" s="1551"/>
      <c r="F213" s="1551"/>
      <c r="G213" s="2290"/>
      <c r="H213" s="1714"/>
      <c r="I213" s="2716"/>
      <c r="J213" s="1893"/>
      <c r="K213" s="1886"/>
      <c r="L213" s="1886"/>
      <c r="M213" s="1886">
        <v>0</v>
      </c>
      <c r="N213" s="1886">
        <v>0</v>
      </c>
      <c r="O213" s="1886">
        <v>39516</v>
      </c>
      <c r="P213" s="2292">
        <f t="shared" si="6"/>
        <v>39516</v>
      </c>
      <c r="Q213" s="1925">
        <v>17</v>
      </c>
    </row>
    <row r="214" spans="1:17">
      <c r="A214" s="2187">
        <v>18</v>
      </c>
      <c r="B214" s="1551" t="s">
        <v>5624</v>
      </c>
      <c r="C214" s="2917" t="s">
        <v>5292</v>
      </c>
      <c r="D214" s="2917"/>
      <c r="E214" s="1551"/>
      <c r="F214" s="1551"/>
      <c r="G214" s="2290"/>
      <c r="H214" s="1714"/>
      <c r="I214" s="2716"/>
      <c r="J214" s="1893"/>
      <c r="K214" s="1886"/>
      <c r="L214" s="1886"/>
      <c r="M214" s="1886">
        <v>0</v>
      </c>
      <c r="N214" s="1886">
        <v>0</v>
      </c>
      <c r="O214" s="1886">
        <v>6564</v>
      </c>
      <c r="P214" s="2292">
        <f t="shared" si="6"/>
        <v>6564</v>
      </c>
      <c r="Q214" s="1925">
        <v>18</v>
      </c>
    </row>
    <row r="215" spans="1:17">
      <c r="A215" s="2187">
        <v>19</v>
      </c>
      <c r="B215" s="1551" t="s">
        <v>5625</v>
      </c>
      <c r="C215" s="2917" t="s">
        <v>5292</v>
      </c>
      <c r="D215" s="2917"/>
      <c r="E215" s="1551"/>
      <c r="F215" s="1551"/>
      <c r="G215" s="2290"/>
      <c r="H215" s="1714"/>
      <c r="I215" s="2716"/>
      <c r="J215" s="1893"/>
      <c r="K215" s="1886"/>
      <c r="L215" s="1886"/>
      <c r="M215" s="1886">
        <v>0</v>
      </c>
      <c r="N215" s="1886">
        <v>0</v>
      </c>
      <c r="O215" s="1886">
        <v>2208</v>
      </c>
      <c r="P215" s="2292">
        <f t="shared" si="6"/>
        <v>2208</v>
      </c>
      <c r="Q215" s="1925">
        <v>19</v>
      </c>
    </row>
    <row r="216" spans="1:17">
      <c r="A216" s="2187">
        <v>20</v>
      </c>
      <c r="B216" s="1551"/>
      <c r="C216" s="2917"/>
      <c r="D216" s="2917"/>
      <c r="E216" s="1551"/>
      <c r="F216" s="1551"/>
      <c r="G216" s="2290"/>
      <c r="H216" s="1714"/>
      <c r="I216" s="2716"/>
      <c r="J216" s="1893"/>
      <c r="K216" s="1886"/>
      <c r="L216" s="1886"/>
      <c r="M216" s="1886"/>
      <c r="N216" s="1886"/>
      <c r="O216" s="1886"/>
      <c r="P216" s="2292">
        <f t="shared" si="6"/>
        <v>0</v>
      </c>
      <c r="Q216" s="1925">
        <v>20</v>
      </c>
    </row>
    <row r="217" spans="1:17">
      <c r="A217" s="2187">
        <v>21</v>
      </c>
      <c r="B217" s="1551"/>
      <c r="C217" s="2917"/>
      <c r="D217" s="2917"/>
      <c r="E217" s="1551"/>
      <c r="F217" s="1551"/>
      <c r="G217" s="2290"/>
      <c r="H217" s="1714"/>
      <c r="I217" s="2716"/>
      <c r="J217" s="1893"/>
      <c r="K217" s="1886"/>
      <c r="L217" s="1886"/>
      <c r="M217" s="1886"/>
      <c r="N217" s="1886"/>
      <c r="O217" s="1886"/>
      <c r="P217" s="2292">
        <f t="shared" si="6"/>
        <v>0</v>
      </c>
      <c r="Q217" s="1925">
        <v>21</v>
      </c>
    </row>
    <row r="218" spans="1:17">
      <c r="A218" s="2187">
        <v>22</v>
      </c>
      <c r="B218" s="1551"/>
      <c r="C218" s="2917"/>
      <c r="D218" s="2917"/>
      <c r="E218" s="1551"/>
      <c r="F218" s="1551"/>
      <c r="G218" s="2290"/>
      <c r="H218" s="1714"/>
      <c r="I218" s="2716"/>
      <c r="J218" s="1893"/>
      <c r="K218" s="1886"/>
      <c r="L218" s="1886"/>
      <c r="M218" s="1886"/>
      <c r="N218" s="1886"/>
      <c r="O218" s="1886"/>
      <c r="P218" s="2292">
        <f t="shared" si="6"/>
        <v>0</v>
      </c>
      <c r="Q218" s="1925">
        <v>22</v>
      </c>
    </row>
    <row r="219" spans="1:17">
      <c r="A219" s="2187">
        <v>23</v>
      </c>
      <c r="B219" s="1551"/>
      <c r="C219" s="2917"/>
      <c r="D219" s="2917"/>
      <c r="E219" s="1551"/>
      <c r="F219" s="1551"/>
      <c r="G219" s="2290"/>
      <c r="H219" s="1714"/>
      <c r="I219" s="2716"/>
      <c r="J219" s="1893"/>
      <c r="K219" s="1886"/>
      <c r="L219" s="1886"/>
      <c r="M219" s="1886"/>
      <c r="N219" s="1886"/>
      <c r="O219" s="1886"/>
      <c r="P219" s="2292">
        <f t="shared" si="6"/>
        <v>0</v>
      </c>
      <c r="Q219" s="1925">
        <v>23</v>
      </c>
    </row>
    <row r="220" spans="1:17">
      <c r="A220" s="2187">
        <v>24</v>
      </c>
      <c r="B220" s="1551"/>
      <c r="C220" s="2917"/>
      <c r="D220" s="2917"/>
      <c r="E220" s="1551"/>
      <c r="F220" s="1551"/>
      <c r="G220" s="2290"/>
      <c r="H220" s="1714"/>
      <c r="I220" s="2716"/>
      <c r="J220" s="1893"/>
      <c r="K220" s="1886"/>
      <c r="L220" s="1886"/>
      <c r="M220" s="1886"/>
      <c r="N220" s="1886"/>
      <c r="O220" s="1886"/>
      <c r="P220" s="2292">
        <f t="shared" si="6"/>
        <v>0</v>
      </c>
      <c r="Q220" s="1925">
        <v>24</v>
      </c>
    </row>
    <row r="221" spans="1:17">
      <c r="A221" s="2187">
        <v>25</v>
      </c>
      <c r="B221" s="1551"/>
      <c r="C221" s="2917"/>
      <c r="D221" s="2917"/>
      <c r="E221" s="1551"/>
      <c r="F221" s="1551"/>
      <c r="G221" s="2290"/>
      <c r="H221" s="1714"/>
      <c r="I221" s="2716"/>
      <c r="J221" s="1893"/>
      <c r="K221" s="1886"/>
      <c r="L221" s="1886"/>
      <c r="M221" s="1886"/>
      <c r="N221" s="1886"/>
      <c r="O221" s="1886"/>
      <c r="P221" s="2292">
        <f t="shared" si="6"/>
        <v>0</v>
      </c>
      <c r="Q221" s="1925">
        <v>25</v>
      </c>
    </row>
    <row r="222" spans="1:17">
      <c r="A222" s="2187">
        <v>26</v>
      </c>
      <c r="B222" s="1551"/>
      <c r="C222" s="2917"/>
      <c r="D222" s="2917"/>
      <c r="E222" s="1551"/>
      <c r="F222" s="1551"/>
      <c r="G222" s="2290"/>
      <c r="H222" s="1714"/>
      <c r="I222" s="2716"/>
      <c r="J222" s="1893"/>
      <c r="K222" s="1886"/>
      <c r="L222" s="1886"/>
      <c r="M222" s="1886"/>
      <c r="N222" s="1886"/>
      <c r="O222" s="1886"/>
      <c r="P222" s="2292">
        <f t="shared" si="6"/>
        <v>0</v>
      </c>
      <c r="Q222" s="1925">
        <v>26</v>
      </c>
    </row>
    <row r="223" spans="1:17">
      <c r="A223" s="2187">
        <v>27</v>
      </c>
      <c r="B223" s="1551"/>
      <c r="C223" s="2917"/>
      <c r="D223" s="2917"/>
      <c r="E223" s="1551"/>
      <c r="F223" s="1551"/>
      <c r="G223" s="2290"/>
      <c r="H223" s="1714"/>
      <c r="I223" s="2716"/>
      <c r="J223" s="1893"/>
      <c r="K223" s="1886"/>
      <c r="L223" s="1886"/>
      <c r="M223" s="1886"/>
      <c r="N223" s="1886"/>
      <c r="O223" s="1886"/>
      <c r="P223" s="2292">
        <f t="shared" si="6"/>
        <v>0</v>
      </c>
      <c r="Q223" s="1925">
        <v>27</v>
      </c>
    </row>
    <row r="224" spans="1:17">
      <c r="A224" s="2187">
        <v>28</v>
      </c>
      <c r="B224" s="1551"/>
      <c r="C224" s="2917"/>
      <c r="D224" s="2917"/>
      <c r="E224" s="1551"/>
      <c r="F224" s="1551"/>
      <c r="G224" s="2290"/>
      <c r="H224" s="1714"/>
      <c r="I224" s="2716"/>
      <c r="J224" s="1893"/>
      <c r="K224" s="1886"/>
      <c r="L224" s="1886"/>
      <c r="M224" s="1886"/>
      <c r="N224" s="1886"/>
      <c r="O224" s="1886"/>
      <c r="P224" s="2292">
        <f t="shared" si="6"/>
        <v>0</v>
      </c>
      <c r="Q224" s="1925">
        <v>28</v>
      </c>
    </row>
    <row r="225" spans="1:17">
      <c r="A225" s="2187">
        <v>29</v>
      </c>
      <c r="B225" s="1551"/>
      <c r="C225" s="2917"/>
      <c r="D225" s="2917"/>
      <c r="E225" s="1551"/>
      <c r="F225" s="1551"/>
      <c r="G225" s="2290"/>
      <c r="H225" s="1714"/>
      <c r="I225" s="2716"/>
      <c r="J225" s="1893"/>
      <c r="K225" s="1886"/>
      <c r="L225" s="1886"/>
      <c r="M225" s="1886"/>
      <c r="N225" s="1886"/>
      <c r="O225" s="1886"/>
      <c r="P225" s="2292">
        <f t="shared" si="6"/>
        <v>0</v>
      </c>
      <c r="Q225" s="1925">
        <v>29</v>
      </c>
    </row>
    <row r="226" spans="1:17">
      <c r="A226" s="2187">
        <v>30</v>
      </c>
      <c r="B226" s="1551"/>
      <c r="C226" s="2917"/>
      <c r="D226" s="2917"/>
      <c r="E226" s="1551"/>
      <c r="F226" s="1551"/>
      <c r="G226" s="2290"/>
      <c r="H226" s="1714"/>
      <c r="I226" s="2716"/>
      <c r="J226" s="1893"/>
      <c r="K226" s="1886"/>
      <c r="L226" s="1886"/>
      <c r="M226" s="1886"/>
      <c r="N226" s="1886"/>
      <c r="O226" s="1886"/>
      <c r="P226" s="2292">
        <f t="shared" si="6"/>
        <v>0</v>
      </c>
      <c r="Q226" s="1925">
        <v>30</v>
      </c>
    </row>
    <row r="227" spans="1:17">
      <c r="A227" s="2187">
        <v>31</v>
      </c>
      <c r="B227" s="1551"/>
      <c r="C227" s="2917"/>
      <c r="D227" s="2917"/>
      <c r="E227" s="1551"/>
      <c r="F227" s="1551"/>
      <c r="G227" s="2290"/>
      <c r="H227" s="1714"/>
      <c r="I227" s="2716"/>
      <c r="J227" s="1893"/>
      <c r="K227" s="1886"/>
      <c r="L227" s="1886"/>
      <c r="M227" s="1886"/>
      <c r="N227" s="1886"/>
      <c r="O227" s="1886"/>
      <c r="P227" s="2292">
        <f t="shared" si="6"/>
        <v>0</v>
      </c>
      <c r="Q227" s="1925">
        <v>31</v>
      </c>
    </row>
    <row r="228" spans="1:17">
      <c r="A228" s="2187">
        <v>32</v>
      </c>
      <c r="B228" s="1551"/>
      <c r="C228" s="2917"/>
      <c r="D228" s="2917"/>
      <c r="E228" s="1551"/>
      <c r="F228" s="1551"/>
      <c r="G228" s="2290"/>
      <c r="H228" s="1714"/>
      <c r="I228" s="2716"/>
      <c r="J228" s="1893"/>
      <c r="K228" s="1886"/>
      <c r="L228" s="1886"/>
      <c r="M228" s="1886"/>
      <c r="N228" s="1886"/>
      <c r="O228" s="1886"/>
      <c r="P228" s="2292">
        <f t="shared" si="6"/>
        <v>0</v>
      </c>
      <c r="Q228" s="1925">
        <v>32</v>
      </c>
    </row>
    <row r="229" spans="1:17">
      <c r="A229" s="2187">
        <v>33</v>
      </c>
      <c r="B229" s="1551"/>
      <c r="C229" s="2917"/>
      <c r="D229" s="2917"/>
      <c r="E229" s="1551"/>
      <c r="F229" s="1551"/>
      <c r="G229" s="2290"/>
      <c r="H229" s="1714"/>
      <c r="I229" s="2716"/>
      <c r="J229" s="1893"/>
      <c r="K229" s="1886"/>
      <c r="L229" s="1886"/>
      <c r="M229" s="1886"/>
      <c r="N229" s="1886"/>
      <c r="O229" s="1886"/>
      <c r="P229" s="2292">
        <f t="shared" si="6"/>
        <v>0</v>
      </c>
      <c r="Q229" s="1925">
        <v>33</v>
      </c>
    </row>
    <row r="230" spans="1:17">
      <c r="A230" s="2187">
        <v>34</v>
      </c>
      <c r="B230" s="1551"/>
      <c r="C230" s="2917"/>
      <c r="D230" s="2917"/>
      <c r="E230" s="1551"/>
      <c r="F230" s="1551"/>
      <c r="G230" s="2290"/>
      <c r="H230" s="1714"/>
      <c r="I230" s="2716"/>
      <c r="J230" s="1893"/>
      <c r="K230" s="1886"/>
      <c r="L230" s="1886"/>
      <c r="M230" s="1886"/>
      <c r="N230" s="1886"/>
      <c r="O230" s="1886"/>
      <c r="P230" s="2292">
        <f t="shared" si="6"/>
        <v>0</v>
      </c>
      <c r="Q230" s="1925">
        <v>34</v>
      </c>
    </row>
    <row r="231" spans="1:17">
      <c r="A231" s="2187">
        <v>35</v>
      </c>
      <c r="B231" s="1551"/>
      <c r="C231" s="2917"/>
      <c r="D231" s="2917"/>
      <c r="E231" s="1551"/>
      <c r="F231" s="1551"/>
      <c r="G231" s="2290"/>
      <c r="H231" s="1714"/>
      <c r="I231" s="2716"/>
      <c r="J231" s="1893"/>
      <c r="K231" s="1886"/>
      <c r="L231" s="1886"/>
      <c r="M231" s="1886"/>
      <c r="N231" s="1886"/>
      <c r="O231" s="1886"/>
      <c r="P231" s="2292">
        <f t="shared" si="6"/>
        <v>0</v>
      </c>
      <c r="Q231" s="1925">
        <v>35</v>
      </c>
    </row>
    <row r="232" spans="1:17">
      <c r="A232" s="2187">
        <v>36</v>
      </c>
      <c r="B232" s="1551"/>
      <c r="C232" s="2917"/>
      <c r="D232" s="2917"/>
      <c r="E232" s="1551"/>
      <c r="F232" s="1551"/>
      <c r="G232" s="2290"/>
      <c r="H232" s="1714"/>
      <c r="I232" s="2716"/>
      <c r="J232" s="1893"/>
      <c r="K232" s="1886"/>
      <c r="L232" s="1886"/>
      <c r="M232" s="1886"/>
      <c r="N232" s="1886"/>
      <c r="O232" s="1886"/>
      <c r="P232" s="2292">
        <f t="shared" si="6"/>
        <v>0</v>
      </c>
      <c r="Q232" s="1925">
        <v>36</v>
      </c>
    </row>
    <row r="233" spans="1:17">
      <c r="A233" s="2187">
        <v>37</v>
      </c>
      <c r="B233" s="1551"/>
      <c r="C233" s="2917"/>
      <c r="D233" s="2917"/>
      <c r="E233" s="1551"/>
      <c r="F233" s="1551"/>
      <c r="G233" s="2290"/>
      <c r="H233" s="1714"/>
      <c r="I233" s="2716"/>
      <c r="J233" s="1893"/>
      <c r="K233" s="1886"/>
      <c r="L233" s="1886"/>
      <c r="M233" s="1886"/>
      <c r="N233" s="1886"/>
      <c r="O233" s="1886"/>
      <c r="P233" s="2292">
        <f t="shared" si="6"/>
        <v>0</v>
      </c>
      <c r="Q233" s="1925">
        <v>37</v>
      </c>
    </row>
    <row r="234" spans="1:17">
      <c r="A234" s="2187">
        <v>38</v>
      </c>
      <c r="B234" s="1551"/>
      <c r="C234" s="2917"/>
      <c r="D234" s="2917"/>
      <c r="E234" s="1551"/>
      <c r="F234" s="1551"/>
      <c r="G234" s="2290"/>
      <c r="H234" s="1714"/>
      <c r="I234" s="2716"/>
      <c r="J234" s="1893"/>
      <c r="K234" s="1886"/>
      <c r="L234" s="1886"/>
      <c r="M234" s="1886"/>
      <c r="N234" s="1886"/>
      <c r="O234" s="1886"/>
      <c r="P234" s="2292">
        <f t="shared" si="6"/>
        <v>0</v>
      </c>
      <c r="Q234" s="1925">
        <v>38</v>
      </c>
    </row>
    <row r="235" spans="1:17">
      <c r="A235" s="2187">
        <v>39</v>
      </c>
      <c r="B235" s="1551"/>
      <c r="C235" s="2917"/>
      <c r="D235" s="2917"/>
      <c r="E235" s="1551"/>
      <c r="F235" s="1551"/>
      <c r="G235" s="2290"/>
      <c r="H235" s="1714"/>
      <c r="I235" s="2716"/>
      <c r="J235" s="1893"/>
      <c r="K235" s="1886"/>
      <c r="L235" s="1886"/>
      <c r="M235" s="1886"/>
      <c r="N235" s="1886"/>
      <c r="O235" s="1886"/>
      <c r="P235" s="2292">
        <f t="shared" si="6"/>
        <v>0</v>
      </c>
      <c r="Q235" s="1925">
        <v>39</v>
      </c>
    </row>
    <row r="236" spans="1:17">
      <c r="A236" s="2187">
        <v>40</v>
      </c>
      <c r="B236" s="1551"/>
      <c r="C236" s="2917"/>
      <c r="D236" s="2917"/>
      <c r="E236" s="1551"/>
      <c r="F236" s="1551"/>
      <c r="G236" s="2290"/>
      <c r="H236" s="1714"/>
      <c r="I236" s="2716"/>
      <c r="J236" s="1893"/>
      <c r="K236" s="1886"/>
      <c r="L236" s="1886"/>
      <c r="M236" s="1886"/>
      <c r="N236" s="1886"/>
      <c r="O236" s="1886"/>
      <c r="P236" s="2292">
        <f t="shared" si="6"/>
        <v>0</v>
      </c>
      <c r="Q236" s="1925">
        <v>40</v>
      </c>
    </row>
    <row r="237" spans="1:17">
      <c r="A237" s="2187">
        <v>41</v>
      </c>
      <c r="B237" s="1551"/>
      <c r="C237" s="2917"/>
      <c r="D237" s="2917"/>
      <c r="E237" s="1551"/>
      <c r="F237" s="1551"/>
      <c r="G237" s="2290"/>
      <c r="H237" s="1714"/>
      <c r="I237" s="2716"/>
      <c r="J237" s="1893"/>
      <c r="K237" s="1886"/>
      <c r="L237" s="1886"/>
      <c r="M237" s="1886"/>
      <c r="N237" s="1886"/>
      <c r="O237" s="1886"/>
      <c r="P237" s="2292">
        <f t="shared" si="6"/>
        <v>0</v>
      </c>
      <c r="Q237" s="1925">
        <v>41</v>
      </c>
    </row>
    <row r="238" spans="1:17">
      <c r="A238" s="2187">
        <v>42</v>
      </c>
      <c r="B238" s="1551"/>
      <c r="C238" s="2917"/>
      <c r="D238" s="2917"/>
      <c r="E238" s="1551"/>
      <c r="F238" s="1551"/>
      <c r="G238" s="2290"/>
      <c r="H238" s="1714"/>
      <c r="I238" s="2716"/>
      <c r="J238" s="1893"/>
      <c r="K238" s="1886"/>
      <c r="L238" s="1886"/>
      <c r="M238" s="1886"/>
      <c r="N238" s="1886"/>
      <c r="O238" s="1886"/>
      <c r="P238" s="2292">
        <f t="shared" si="6"/>
        <v>0</v>
      </c>
      <c r="Q238" s="1925">
        <v>42</v>
      </c>
    </row>
    <row r="239" spans="1:17">
      <c r="A239" s="2187">
        <v>43</v>
      </c>
      <c r="B239" s="1551"/>
      <c r="C239" s="2917"/>
      <c r="D239" s="2917"/>
      <c r="E239" s="1551"/>
      <c r="F239" s="1551"/>
      <c r="G239" s="2290"/>
      <c r="H239" s="1714"/>
      <c r="I239" s="2716"/>
      <c r="J239" s="1893"/>
      <c r="K239" s="1886"/>
      <c r="L239" s="1886"/>
      <c r="M239" s="1886"/>
      <c r="N239" s="1886"/>
      <c r="O239" s="1886"/>
      <c r="P239" s="2292">
        <f t="shared" si="6"/>
        <v>0</v>
      </c>
      <c r="Q239" s="1925">
        <v>43</v>
      </c>
    </row>
    <row r="240" spans="1:17">
      <c r="A240" s="2187">
        <v>44</v>
      </c>
      <c r="B240" s="1551"/>
      <c r="C240" s="2917"/>
      <c r="D240" s="2917"/>
      <c r="E240" s="1551"/>
      <c r="F240" s="1551"/>
      <c r="G240" s="2290"/>
      <c r="H240" s="1714"/>
      <c r="I240" s="2716"/>
      <c r="J240" s="1893"/>
      <c r="K240" s="1886"/>
      <c r="L240" s="1886"/>
      <c r="M240" s="1886"/>
      <c r="N240" s="1886"/>
      <c r="O240" s="1886"/>
      <c r="P240" s="2292">
        <f t="shared" si="6"/>
        <v>0</v>
      </c>
      <c r="Q240" s="1925">
        <v>44</v>
      </c>
    </row>
    <row r="241" spans="1:17">
      <c r="A241" s="2187">
        <v>45</v>
      </c>
      <c r="B241" s="1551"/>
      <c r="C241" s="2917"/>
      <c r="D241" s="2917"/>
      <c r="E241" s="1551"/>
      <c r="F241" s="1551"/>
      <c r="G241" s="2290"/>
      <c r="H241" s="1714"/>
      <c r="I241" s="2716"/>
      <c r="J241" s="1893"/>
      <c r="K241" s="1886"/>
      <c r="L241" s="1886"/>
      <c r="M241" s="1886"/>
      <c r="N241" s="1886"/>
      <c r="O241" s="1886"/>
      <c r="P241" s="2292">
        <f t="shared" si="6"/>
        <v>0</v>
      </c>
      <c r="Q241" s="1925">
        <v>45</v>
      </c>
    </row>
    <row r="242" spans="1:17">
      <c r="A242" s="2187">
        <v>46</v>
      </c>
      <c r="B242" s="1551"/>
      <c r="C242" s="2917"/>
      <c r="D242" s="2917"/>
      <c r="E242" s="1551"/>
      <c r="F242" s="1551"/>
      <c r="G242" s="2290"/>
      <c r="H242" s="1714"/>
      <c r="I242" s="2716"/>
      <c r="J242" s="1893"/>
      <c r="K242" s="1886"/>
      <c r="L242" s="1886"/>
      <c r="M242" s="1886"/>
      <c r="N242" s="1886"/>
      <c r="O242" s="1886"/>
      <c r="P242" s="2292">
        <f t="shared" si="6"/>
        <v>0</v>
      </c>
      <c r="Q242" s="1925">
        <v>46</v>
      </c>
    </row>
    <row r="243" spans="1:17">
      <c r="A243" s="2187">
        <v>47</v>
      </c>
      <c r="B243" s="1551"/>
      <c r="C243" s="2917"/>
      <c r="D243" s="2917"/>
      <c r="E243" s="1551"/>
      <c r="F243" s="1551"/>
      <c r="G243" s="2290"/>
      <c r="H243" s="1714"/>
      <c r="I243" s="2716"/>
      <c r="J243" s="1893"/>
      <c r="K243" s="1886"/>
      <c r="L243" s="1886"/>
      <c r="M243" s="1886"/>
      <c r="N243" s="1886"/>
      <c r="O243" s="1886"/>
      <c r="P243" s="2292">
        <f t="shared" si="6"/>
        <v>0</v>
      </c>
      <c r="Q243" s="1925">
        <v>47</v>
      </c>
    </row>
    <row r="244" spans="1:17">
      <c r="A244" s="2187">
        <v>48</v>
      </c>
      <c r="B244" s="1551"/>
      <c r="C244" s="2917"/>
      <c r="D244" s="2917"/>
      <c r="E244" s="1551"/>
      <c r="F244" s="1551"/>
      <c r="G244" s="2290"/>
      <c r="H244" s="1714"/>
      <c r="I244" s="2716"/>
      <c r="J244" s="1893"/>
      <c r="K244" s="1886"/>
      <c r="L244" s="1886"/>
      <c r="M244" s="1886"/>
      <c r="N244" s="1886"/>
      <c r="O244" s="1886"/>
      <c r="P244" s="2292">
        <f t="shared" si="6"/>
        <v>0</v>
      </c>
      <c r="Q244" s="1925">
        <v>48</v>
      </c>
    </row>
    <row r="245" spans="1:17">
      <c r="A245" s="2187">
        <v>49</v>
      </c>
      <c r="B245" s="1551"/>
      <c r="C245" s="2917"/>
      <c r="D245" s="2917"/>
      <c r="E245" s="1551"/>
      <c r="F245" s="1551"/>
      <c r="G245" s="2290"/>
      <c r="H245" s="1714"/>
      <c r="I245" s="2716"/>
      <c r="J245" s="1893"/>
      <c r="K245" s="1886"/>
      <c r="L245" s="1886"/>
      <c r="M245" s="1886"/>
      <c r="N245" s="1886"/>
      <c r="O245" s="1886"/>
      <c r="P245" s="2292">
        <f t="shared" si="6"/>
        <v>0</v>
      </c>
      <c r="Q245" s="1925">
        <v>49</v>
      </c>
    </row>
    <row r="246" spans="1:17" ht="15.75" thickBot="1">
      <c r="A246" s="2183">
        <v>50</v>
      </c>
      <c r="B246" s="2293" t="s">
        <v>2288</v>
      </c>
      <c r="C246" s="2308"/>
      <c r="D246" s="2308"/>
      <c r="E246" s="2308"/>
      <c r="F246" s="2308"/>
      <c r="G246" s="2309"/>
      <c r="H246" s="2310"/>
      <c r="I246" s="2717"/>
      <c r="J246" s="2718">
        <f t="shared" ref="J246:P246" si="7">SUM(J197:J245)</f>
        <v>0</v>
      </c>
      <c r="K246" s="2296">
        <f t="shared" si="7"/>
        <v>0</v>
      </c>
      <c r="L246" s="2296">
        <f t="shared" si="7"/>
        <v>0</v>
      </c>
      <c r="M246" s="2297">
        <f t="shared" si="7"/>
        <v>102475870.56999999</v>
      </c>
      <c r="N246" s="2297">
        <f>SUM(N197:N245)</f>
        <v>466407736.50586998</v>
      </c>
      <c r="O246" s="2297">
        <f>SUM(O197:O245)</f>
        <v>75080556</v>
      </c>
      <c r="P246" s="2297">
        <f t="shared" si="7"/>
        <v>643964163.07586992</v>
      </c>
      <c r="Q246" s="2298">
        <v>50</v>
      </c>
    </row>
    <row r="247" spans="1:17">
      <c r="A247" s="1839"/>
      <c r="B247" s="1839"/>
      <c r="I247" s="1904"/>
      <c r="J247" s="1904"/>
      <c r="K247" s="1904"/>
      <c r="L247" s="1904"/>
      <c r="M247" s="2312"/>
      <c r="N247" s="2312"/>
      <c r="O247" s="2312"/>
      <c r="P247" s="2312"/>
      <c r="Q247" s="1839"/>
    </row>
    <row r="248" spans="1:17">
      <c r="A248" s="2783" t="s">
        <v>4615</v>
      </c>
      <c r="B248" s="2642"/>
      <c r="C248" s="2563"/>
      <c r="D248" s="2563"/>
      <c r="E248" s="2263"/>
      <c r="F248" s="2263"/>
      <c r="G248" s="2263"/>
      <c r="H248" s="2263"/>
      <c r="I248" s="2783" t="s">
        <v>4615</v>
      </c>
      <c r="J248" s="2642"/>
      <c r="K248" s="2563"/>
      <c r="L248" s="2563"/>
      <c r="M248" s="2263"/>
      <c r="N248" s="2313"/>
    </row>
    <row r="249" spans="1:17">
      <c r="A249" s="1584" t="s">
        <v>1936</v>
      </c>
      <c r="B249" s="1584"/>
      <c r="C249" s="1584"/>
      <c r="D249" s="1584"/>
      <c r="E249" s="1584"/>
      <c r="F249" s="1584"/>
      <c r="G249" s="1584"/>
      <c r="H249" s="1584"/>
      <c r="I249" s="1584" t="s">
        <v>1937</v>
      </c>
      <c r="J249" s="1584"/>
      <c r="K249" s="1584"/>
      <c r="L249" s="1584"/>
      <c r="M249" s="1584"/>
      <c r="N249" s="1584"/>
      <c r="O249" s="1584"/>
      <c r="P249" s="1584"/>
      <c r="Q249" s="1584"/>
    </row>
    <row r="250" spans="1:17" ht="15.75">
      <c r="A250" s="2993"/>
      <c r="B250" s="2997"/>
      <c r="C250" s="2997"/>
      <c r="D250" s="2997"/>
      <c r="E250" s="2998"/>
      <c r="F250" s="2997"/>
      <c r="G250" s="2997"/>
      <c r="H250" s="2997"/>
      <c r="I250" s="2993"/>
      <c r="J250" s="2641"/>
      <c r="K250" s="2997"/>
      <c r="L250" s="2997"/>
      <c r="M250" s="2997"/>
      <c r="N250" s="2997"/>
      <c r="O250" s="2998"/>
      <c r="P250" s="2999"/>
      <c r="Q250" s="2999"/>
    </row>
    <row r="251" spans="1:17">
      <c r="A251" s="2997"/>
      <c r="B251" s="2997"/>
      <c r="C251" s="2997"/>
      <c r="D251" s="2997"/>
      <c r="E251" s="2997"/>
      <c r="F251" s="2997"/>
      <c r="G251" s="2997"/>
      <c r="H251" s="2997"/>
      <c r="I251" s="2641"/>
      <c r="J251" s="2641"/>
      <c r="K251" s="2997"/>
      <c r="L251" s="2997"/>
      <c r="M251" s="2997"/>
      <c r="N251" s="2997"/>
      <c r="O251" s="2997"/>
      <c r="P251" s="2997"/>
      <c r="Q251" s="2997"/>
    </row>
    <row r="252" spans="1:17">
      <c r="A252" s="2994"/>
      <c r="B252" s="2994"/>
      <c r="C252" s="2994"/>
      <c r="D252" s="2994"/>
      <c r="E252" s="2994"/>
      <c r="F252" s="2994"/>
      <c r="G252" s="3000"/>
      <c r="H252" s="3000"/>
      <c r="I252" s="2994"/>
      <c r="J252" s="2994"/>
      <c r="K252" s="2994"/>
      <c r="L252" s="2994"/>
      <c r="M252" s="2994"/>
      <c r="N252" s="2994"/>
      <c r="O252" s="2994"/>
      <c r="P252" s="2994"/>
      <c r="Q252" s="2641"/>
    </row>
    <row r="253" spans="1:17">
      <c r="A253" s="2994"/>
      <c r="B253" s="2994"/>
      <c r="C253" s="2994"/>
      <c r="D253" s="2994"/>
      <c r="E253" s="2994"/>
      <c r="F253" s="2994"/>
      <c r="G253" s="3000"/>
      <c r="H253" s="3000"/>
      <c r="I253" s="2994"/>
      <c r="J253" s="2994"/>
      <c r="K253" s="2994"/>
      <c r="L253" s="2994"/>
      <c r="M253" s="2994"/>
      <c r="N253" s="2994"/>
      <c r="O253" s="2994"/>
      <c r="P253" s="2994"/>
      <c r="Q253" s="2641"/>
    </row>
    <row r="254" spans="1:17">
      <c r="A254" s="2997"/>
      <c r="B254" s="2997"/>
      <c r="C254" s="2997"/>
      <c r="D254" s="2997"/>
      <c r="E254" s="2997"/>
      <c r="F254" s="2997"/>
      <c r="G254" s="2997"/>
      <c r="H254" s="2997"/>
      <c r="I254" s="2641"/>
      <c r="J254" s="2641"/>
      <c r="K254" s="2997"/>
      <c r="L254" s="2997"/>
      <c r="M254" s="2997"/>
      <c r="N254" s="2997"/>
      <c r="O254" s="2997"/>
      <c r="P254" s="2997"/>
      <c r="Q254" s="2997"/>
    </row>
    <row r="255" spans="1:17">
      <c r="A255" s="2995"/>
      <c r="B255" s="2641"/>
      <c r="C255" s="2641"/>
      <c r="D255" s="2641"/>
      <c r="E255" s="2641"/>
      <c r="F255" s="3420"/>
      <c r="G255" s="3420"/>
      <c r="H255" s="2995"/>
      <c r="I255" s="2994"/>
      <c r="J255" s="2994"/>
      <c r="K255" s="2994"/>
      <c r="L255" s="2994"/>
      <c r="M255" s="2994"/>
      <c r="N255" s="2994"/>
      <c r="O255" s="2994"/>
      <c r="P255" s="2994"/>
      <c r="Q255" s="2641"/>
    </row>
    <row r="256" spans="1:17">
      <c r="A256" s="2995"/>
      <c r="B256" s="2995"/>
      <c r="C256" s="2641"/>
      <c r="D256" s="2995"/>
      <c r="E256" s="2995"/>
      <c r="F256" s="2995"/>
      <c r="G256" s="2995"/>
      <c r="H256" s="2995"/>
      <c r="I256" s="2994"/>
      <c r="J256" s="2994"/>
      <c r="K256" s="2641"/>
      <c r="L256" s="2641"/>
      <c r="M256" s="2995"/>
      <c r="N256" s="2995"/>
      <c r="O256" s="2995"/>
      <c r="P256" s="2641"/>
      <c r="Q256" s="2641"/>
    </row>
    <row r="257" spans="1:17">
      <c r="A257" s="2995"/>
      <c r="B257" s="2995"/>
      <c r="C257" s="2995"/>
      <c r="D257" s="2995"/>
      <c r="E257" s="2995"/>
      <c r="F257" s="2995"/>
      <c r="G257" s="2995"/>
      <c r="H257" s="2995"/>
      <c r="I257" s="2994"/>
      <c r="J257" s="2994"/>
      <c r="K257" s="2995"/>
      <c r="L257" s="2995"/>
      <c r="M257" s="2995"/>
      <c r="N257" s="2995"/>
      <c r="O257" s="2995"/>
      <c r="P257" s="2995"/>
      <c r="Q257" s="2995"/>
    </row>
    <row r="258" spans="1:17">
      <c r="A258" s="2995"/>
      <c r="B258" s="2995"/>
      <c r="C258" s="2995"/>
      <c r="D258" s="2995"/>
      <c r="E258" s="2995"/>
      <c r="F258" s="2995"/>
      <c r="G258" s="2995"/>
      <c r="H258" s="2995"/>
      <c r="I258" s="2994"/>
      <c r="J258" s="2994"/>
      <c r="K258" s="2995"/>
      <c r="L258" s="2995"/>
      <c r="M258" s="2995"/>
      <c r="N258" s="2995"/>
      <c r="O258" s="2995"/>
      <c r="P258" s="2995"/>
      <c r="Q258" s="2995"/>
    </row>
    <row r="259" spans="1:17">
      <c r="A259" s="2995"/>
      <c r="B259" s="2995"/>
      <c r="C259" s="2995"/>
      <c r="D259" s="2995"/>
      <c r="E259" s="2995"/>
      <c r="F259" s="2995"/>
      <c r="G259" s="2995"/>
      <c r="H259" s="2995"/>
      <c r="I259" s="2995"/>
      <c r="J259" s="2641"/>
      <c r="K259" s="2995"/>
      <c r="L259" s="2995"/>
      <c r="M259" s="2995"/>
      <c r="N259" s="2995"/>
      <c r="O259" s="2995"/>
      <c r="P259" s="2995"/>
      <c r="Q259" s="2995"/>
    </row>
    <row r="260" spans="1:17">
      <c r="A260" s="2995"/>
      <c r="B260" s="2641"/>
      <c r="C260" s="2995"/>
      <c r="D260" s="2995"/>
      <c r="E260" s="2641"/>
      <c r="F260" s="2641"/>
      <c r="G260" s="2641"/>
      <c r="H260" s="2641"/>
      <c r="I260" s="2257"/>
      <c r="J260" s="2257"/>
      <c r="K260" s="2257"/>
      <c r="L260" s="2257"/>
      <c r="M260" s="3001"/>
      <c r="N260" s="3001"/>
      <c r="O260" s="3001"/>
      <c r="P260" s="3001"/>
      <c r="Q260" s="2995"/>
    </row>
    <row r="261" spans="1:17">
      <c r="A261" s="2995"/>
      <c r="B261" s="2641"/>
      <c r="C261" s="2995"/>
      <c r="D261" s="2995"/>
      <c r="E261" s="2641"/>
      <c r="F261" s="2641"/>
      <c r="G261" s="2641"/>
      <c r="H261" s="2641"/>
      <c r="I261" s="2257"/>
      <c r="J261" s="2257"/>
      <c r="K261" s="2257"/>
      <c r="L261" s="2257"/>
      <c r="M261" s="2257"/>
      <c r="N261" s="2257"/>
      <c r="O261" s="2257"/>
      <c r="P261" s="2257"/>
      <c r="Q261" s="2995"/>
    </row>
    <row r="262" spans="1:17">
      <c r="A262" s="2995"/>
      <c r="B262" s="2641"/>
      <c r="C262" s="2995"/>
      <c r="D262" s="2995"/>
      <c r="E262" s="2641"/>
      <c r="F262" s="2641"/>
      <c r="G262" s="2641"/>
      <c r="H262" s="2641"/>
      <c r="I262" s="2257"/>
      <c r="J262" s="2257"/>
      <c r="K262" s="2257"/>
      <c r="L262" s="2257"/>
      <c r="M262" s="2257"/>
      <c r="N262" s="2257"/>
      <c r="O262" s="2257"/>
      <c r="P262" s="2257"/>
      <c r="Q262" s="2995"/>
    </row>
    <row r="263" spans="1:17">
      <c r="A263" s="2995"/>
      <c r="B263" s="2641"/>
      <c r="C263" s="2995"/>
      <c r="D263" s="2995"/>
      <c r="E263" s="2641"/>
      <c r="F263" s="2641"/>
      <c r="G263" s="2641"/>
      <c r="H263" s="2641"/>
      <c r="I263" s="2257"/>
      <c r="J263" s="2257"/>
      <c r="K263" s="2257"/>
      <c r="L263" s="2257"/>
      <c r="M263" s="2257"/>
      <c r="N263" s="2257"/>
      <c r="O263" s="2257"/>
      <c r="P263" s="2257"/>
      <c r="Q263" s="2995"/>
    </row>
    <row r="264" spans="1:17">
      <c r="A264" s="2995"/>
      <c r="B264" s="2641"/>
      <c r="C264" s="2995"/>
      <c r="D264" s="2995"/>
      <c r="E264" s="2641"/>
      <c r="F264" s="2641"/>
      <c r="G264" s="2641"/>
      <c r="H264" s="2641"/>
      <c r="I264" s="2257"/>
      <c r="J264" s="2257"/>
      <c r="K264" s="2257"/>
      <c r="L264" s="2257"/>
      <c r="M264" s="2257"/>
      <c r="N264" s="2257"/>
      <c r="O264" s="2257"/>
      <c r="P264" s="2257"/>
      <c r="Q264" s="2995"/>
    </row>
    <row r="265" spans="1:17">
      <c r="A265" s="2995"/>
      <c r="B265" s="2641"/>
      <c r="C265" s="2995"/>
      <c r="D265" s="2995"/>
      <c r="E265" s="2641"/>
      <c r="F265" s="2641"/>
      <c r="G265" s="2641"/>
      <c r="H265" s="2641"/>
      <c r="I265" s="2257"/>
      <c r="J265" s="2257"/>
      <c r="K265" s="2257"/>
      <c r="L265" s="2257"/>
      <c r="M265" s="2257"/>
      <c r="N265" s="2257"/>
      <c r="O265" s="2257"/>
      <c r="P265" s="2257"/>
      <c r="Q265" s="2995"/>
    </row>
    <row r="266" spans="1:17">
      <c r="A266" s="2995"/>
      <c r="B266" s="2641"/>
      <c r="C266" s="2995"/>
      <c r="D266" s="2995"/>
      <c r="E266" s="2641"/>
      <c r="F266" s="2641"/>
      <c r="G266" s="2641"/>
      <c r="H266" s="2641"/>
      <c r="I266" s="2257"/>
      <c r="J266" s="2257"/>
      <c r="K266" s="2257"/>
      <c r="L266" s="2257"/>
      <c r="M266" s="2257"/>
      <c r="N266" s="2257"/>
      <c r="O266" s="2257"/>
      <c r="P266" s="2257"/>
      <c r="Q266" s="2995"/>
    </row>
    <row r="267" spans="1:17">
      <c r="A267" s="2995"/>
      <c r="B267" s="2641"/>
      <c r="C267" s="2995"/>
      <c r="D267" s="2995"/>
      <c r="E267" s="2641"/>
      <c r="F267" s="2641"/>
      <c r="G267" s="2641"/>
      <c r="H267" s="2641"/>
      <c r="I267" s="2257"/>
      <c r="J267" s="2257"/>
      <c r="K267" s="2257"/>
      <c r="L267" s="2257"/>
      <c r="M267" s="2257"/>
      <c r="N267" s="2257"/>
      <c r="O267" s="2257"/>
      <c r="P267" s="2257"/>
      <c r="Q267" s="2995"/>
    </row>
    <row r="268" spans="1:17">
      <c r="A268" s="2995"/>
      <c r="B268" s="2641"/>
      <c r="C268" s="2995"/>
      <c r="D268" s="2995"/>
      <c r="E268" s="2641"/>
      <c r="F268" s="2641"/>
      <c r="G268" s="2641"/>
      <c r="H268" s="2641"/>
      <c r="I268" s="2257"/>
      <c r="J268" s="2257"/>
      <c r="K268" s="2257"/>
      <c r="L268" s="2257"/>
      <c r="M268" s="2257"/>
      <c r="N268" s="2257"/>
      <c r="O268" s="2257"/>
      <c r="P268" s="2257"/>
      <c r="Q268" s="2995"/>
    </row>
    <row r="269" spans="1:17">
      <c r="A269" s="2995"/>
      <c r="B269" s="2641"/>
      <c r="C269" s="2995"/>
      <c r="D269" s="2995"/>
      <c r="E269" s="2641"/>
      <c r="F269" s="2641"/>
      <c r="G269" s="2641"/>
      <c r="H269" s="2641"/>
      <c r="I269" s="2257"/>
      <c r="J269" s="2257"/>
      <c r="K269" s="2257"/>
      <c r="L269" s="2257"/>
      <c r="M269" s="2257"/>
      <c r="N269" s="2257"/>
      <c r="O269" s="2257"/>
      <c r="P269" s="2257"/>
      <c r="Q269" s="2995"/>
    </row>
    <row r="270" spans="1:17">
      <c r="A270" s="2995"/>
      <c r="B270" s="2641"/>
      <c r="C270" s="2995"/>
      <c r="D270" s="2995"/>
      <c r="E270" s="2641"/>
      <c r="F270" s="2641"/>
      <c r="G270" s="2641"/>
      <c r="H270" s="2641"/>
      <c r="I270" s="2257"/>
      <c r="J270" s="2257"/>
      <c r="K270" s="2257"/>
      <c r="L270" s="2257"/>
      <c r="M270" s="2257"/>
      <c r="N270" s="2257"/>
      <c r="O270" s="2257"/>
      <c r="P270" s="2257"/>
      <c r="Q270" s="2995"/>
    </row>
    <row r="271" spans="1:17">
      <c r="A271" s="2995"/>
      <c r="B271" s="2641"/>
      <c r="C271" s="2995"/>
      <c r="D271" s="2995"/>
      <c r="E271" s="2641"/>
      <c r="F271" s="2641"/>
      <c r="G271" s="2641"/>
      <c r="H271" s="2641"/>
      <c r="I271" s="2257"/>
      <c r="J271" s="2257"/>
      <c r="K271" s="2257"/>
      <c r="L271" s="2257"/>
      <c r="M271" s="2257"/>
      <c r="N271" s="2257"/>
      <c r="O271" s="2257"/>
      <c r="P271" s="2257"/>
      <c r="Q271" s="2995"/>
    </row>
    <row r="272" spans="1:17">
      <c r="A272" s="2995"/>
      <c r="B272" s="2641"/>
      <c r="C272" s="2995"/>
      <c r="D272" s="2995"/>
      <c r="E272" s="2641"/>
      <c r="F272" s="2641"/>
      <c r="G272" s="2641"/>
      <c r="H272" s="2641"/>
      <c r="I272" s="2257"/>
      <c r="J272" s="2257"/>
      <c r="K272" s="2257"/>
      <c r="L272" s="2257"/>
      <c r="M272" s="2257"/>
      <c r="N272" s="2257"/>
      <c r="O272" s="2257"/>
      <c r="P272" s="2257"/>
      <c r="Q272" s="2995"/>
    </row>
    <row r="273" spans="1:17">
      <c r="A273" s="2995"/>
      <c r="B273" s="2641"/>
      <c r="C273" s="2995"/>
      <c r="D273" s="2995"/>
      <c r="E273" s="2641"/>
      <c r="F273" s="2641"/>
      <c r="G273" s="2641"/>
      <c r="H273" s="2641"/>
      <c r="I273" s="2257"/>
      <c r="J273" s="2257"/>
      <c r="K273" s="2257"/>
      <c r="L273" s="2257"/>
      <c r="M273" s="2257"/>
      <c r="N273" s="2257"/>
      <c r="O273" s="2257"/>
      <c r="P273" s="2257"/>
      <c r="Q273" s="2995"/>
    </row>
    <row r="274" spans="1:17">
      <c r="A274" s="2995"/>
      <c r="B274" s="2641"/>
      <c r="C274" s="2995"/>
      <c r="D274" s="2995"/>
      <c r="E274" s="2641"/>
      <c r="F274" s="2641"/>
      <c r="G274" s="2641"/>
      <c r="H274" s="2641"/>
      <c r="I274" s="2257"/>
      <c r="J274" s="2257"/>
      <c r="K274" s="2257"/>
      <c r="L274" s="2257"/>
      <c r="M274" s="2257"/>
      <c r="N274" s="2257"/>
      <c r="O274" s="2257"/>
      <c r="P274" s="2257"/>
      <c r="Q274" s="2995"/>
    </row>
    <row r="275" spans="1:17">
      <c r="A275" s="2995"/>
      <c r="B275" s="2641"/>
      <c r="C275" s="2995"/>
      <c r="D275" s="2995"/>
      <c r="E275" s="2641"/>
      <c r="F275" s="2641"/>
      <c r="G275" s="2641"/>
      <c r="H275" s="2641"/>
      <c r="I275" s="2257"/>
      <c r="J275" s="2257"/>
      <c r="K275" s="2257"/>
      <c r="L275" s="2257"/>
      <c r="M275" s="2257"/>
      <c r="N275" s="2257"/>
      <c r="O275" s="2257"/>
      <c r="P275" s="2257"/>
      <c r="Q275" s="2995"/>
    </row>
    <row r="276" spans="1:17">
      <c r="A276" s="2995"/>
      <c r="B276" s="2641"/>
      <c r="C276" s="2995"/>
      <c r="D276" s="2995"/>
      <c r="E276" s="2641"/>
      <c r="F276" s="2641"/>
      <c r="G276" s="2641"/>
      <c r="H276" s="2641"/>
      <c r="I276" s="2257"/>
      <c r="J276" s="2257"/>
      <c r="K276" s="2257"/>
      <c r="L276" s="2257"/>
      <c r="M276" s="2257"/>
      <c r="N276" s="2257"/>
      <c r="O276" s="2257"/>
      <c r="P276" s="2257"/>
      <c r="Q276" s="2995"/>
    </row>
    <row r="277" spans="1:17">
      <c r="A277" s="2995"/>
      <c r="B277" s="2641"/>
      <c r="C277" s="2995"/>
      <c r="D277" s="2995"/>
      <c r="E277" s="2641"/>
      <c r="F277" s="2641"/>
      <c r="G277" s="2641"/>
      <c r="H277" s="2641"/>
      <c r="I277" s="2257"/>
      <c r="J277" s="2257"/>
      <c r="K277" s="2257"/>
      <c r="L277" s="2257"/>
      <c r="M277" s="2257"/>
      <c r="N277" s="2257"/>
      <c r="O277" s="2257"/>
      <c r="P277" s="2257"/>
      <c r="Q277" s="2995"/>
    </row>
    <row r="278" spans="1:17">
      <c r="A278" s="2995"/>
      <c r="B278" s="2641"/>
      <c r="C278" s="2995"/>
      <c r="D278" s="2995"/>
      <c r="E278" s="2641"/>
      <c r="F278" s="2641"/>
      <c r="G278" s="2641"/>
      <c r="H278" s="2641"/>
      <c r="I278" s="2257"/>
      <c r="J278" s="2257"/>
      <c r="K278" s="2257"/>
      <c r="L278" s="2257"/>
      <c r="M278" s="2257"/>
      <c r="N278" s="2257"/>
      <c r="O278" s="2257"/>
      <c r="P278" s="2257"/>
      <c r="Q278" s="2995"/>
    </row>
    <row r="279" spans="1:17">
      <c r="A279" s="2995"/>
      <c r="B279" s="2641"/>
      <c r="C279" s="2995"/>
      <c r="D279" s="2995"/>
      <c r="E279" s="2641"/>
      <c r="F279" s="2641"/>
      <c r="G279" s="2641"/>
      <c r="H279" s="2641"/>
      <c r="I279" s="2257"/>
      <c r="J279" s="2257"/>
      <c r="K279" s="2257"/>
      <c r="L279" s="2257"/>
      <c r="M279" s="2257"/>
      <c r="N279" s="2257"/>
      <c r="O279" s="2257"/>
      <c r="P279" s="2257"/>
      <c r="Q279" s="2995"/>
    </row>
    <row r="280" spans="1:17">
      <c r="A280" s="2995"/>
      <c r="B280" s="2641"/>
      <c r="C280" s="2995"/>
      <c r="D280" s="2995"/>
      <c r="E280" s="2641"/>
      <c r="F280" s="2641"/>
      <c r="G280" s="2641"/>
      <c r="H280" s="2641"/>
      <c r="I280" s="2257"/>
      <c r="J280" s="2257"/>
      <c r="K280" s="2257"/>
      <c r="L280" s="2257"/>
      <c r="M280" s="2257"/>
      <c r="N280" s="2257"/>
      <c r="O280" s="2257"/>
      <c r="P280" s="2257"/>
      <c r="Q280" s="2995"/>
    </row>
    <row r="281" spans="1:17">
      <c r="A281" s="2995"/>
      <c r="B281" s="2641"/>
      <c r="C281" s="2995"/>
      <c r="D281" s="2995"/>
      <c r="E281" s="2641"/>
      <c r="F281" s="2641"/>
      <c r="G281" s="2641"/>
      <c r="H281" s="2641"/>
      <c r="I281" s="2257"/>
      <c r="J281" s="2257"/>
      <c r="K281" s="2257"/>
      <c r="L281" s="2257"/>
      <c r="M281" s="2257"/>
      <c r="N281" s="2257"/>
      <c r="O281" s="2257"/>
      <c r="P281" s="2257"/>
      <c r="Q281" s="2995"/>
    </row>
    <row r="282" spans="1:17">
      <c r="A282" s="2995"/>
      <c r="B282" s="2641"/>
      <c r="C282" s="2995"/>
      <c r="D282" s="2995"/>
      <c r="E282" s="2641"/>
      <c r="F282" s="2641"/>
      <c r="G282" s="2641"/>
      <c r="H282" s="2641"/>
      <c r="I282" s="2257"/>
      <c r="J282" s="2257"/>
      <c r="K282" s="2257"/>
      <c r="L282" s="2257"/>
      <c r="M282" s="2257"/>
      <c r="N282" s="2257"/>
      <c r="O282" s="2257"/>
      <c r="P282" s="2257"/>
      <c r="Q282" s="2995"/>
    </row>
    <row r="283" spans="1:17">
      <c r="A283" s="2995"/>
      <c r="B283" s="2641"/>
      <c r="C283" s="2995"/>
      <c r="D283" s="2995"/>
      <c r="E283" s="2641"/>
      <c r="F283" s="2641"/>
      <c r="G283" s="2641"/>
      <c r="H283" s="2641"/>
      <c r="I283" s="2257"/>
      <c r="J283" s="2257"/>
      <c r="K283" s="2257"/>
      <c r="L283" s="2257"/>
      <c r="M283" s="2257"/>
      <c r="N283" s="2257"/>
      <c r="O283" s="2257"/>
      <c r="P283" s="2257"/>
      <c r="Q283" s="2995"/>
    </row>
    <row r="284" spans="1:17">
      <c r="A284" s="2995"/>
      <c r="B284" s="2641"/>
      <c r="C284" s="2995"/>
      <c r="D284" s="2995"/>
      <c r="E284" s="2641"/>
      <c r="F284" s="2641"/>
      <c r="G284" s="2641"/>
      <c r="H284" s="2641"/>
      <c r="I284" s="2257"/>
      <c r="J284" s="2257"/>
      <c r="K284" s="2257"/>
      <c r="L284" s="2257"/>
      <c r="M284" s="2257"/>
      <c r="N284" s="2257"/>
      <c r="O284" s="2257"/>
      <c r="P284" s="2257"/>
      <c r="Q284" s="2995"/>
    </row>
    <row r="285" spans="1:17">
      <c r="A285" s="2995"/>
      <c r="B285" s="2641"/>
      <c r="C285" s="2995"/>
      <c r="D285" s="2995"/>
      <c r="E285" s="2641"/>
      <c r="F285" s="2641"/>
      <c r="G285" s="2641"/>
      <c r="H285" s="2641"/>
      <c r="I285" s="2257"/>
      <c r="J285" s="2257"/>
      <c r="K285" s="2257"/>
      <c r="L285" s="2257"/>
      <c r="M285" s="2257"/>
      <c r="N285" s="2257"/>
      <c r="O285" s="2257"/>
      <c r="P285" s="2257"/>
      <c r="Q285" s="2995"/>
    </row>
    <row r="286" spans="1:17">
      <c r="A286" s="2995"/>
      <c r="B286" s="2641"/>
      <c r="C286" s="2995"/>
      <c r="D286" s="2995"/>
      <c r="E286" s="2641"/>
      <c r="F286" s="2641"/>
      <c r="G286" s="2641"/>
      <c r="H286" s="2641"/>
      <c r="I286" s="2257"/>
      <c r="J286" s="2257"/>
      <c r="K286" s="2257"/>
      <c r="L286" s="2257"/>
      <c r="M286" s="2257"/>
      <c r="N286" s="2257"/>
      <c r="O286" s="2257"/>
      <c r="P286" s="2257"/>
      <c r="Q286" s="2995"/>
    </row>
    <row r="287" spans="1:17">
      <c r="A287" s="2995"/>
      <c r="B287" s="2641"/>
      <c r="C287" s="2995"/>
      <c r="D287" s="2995"/>
      <c r="E287" s="2641"/>
      <c r="F287" s="2641"/>
      <c r="G287" s="2641"/>
      <c r="H287" s="2641"/>
      <c r="I287" s="2257"/>
      <c r="J287" s="2257"/>
      <c r="K287" s="2257"/>
      <c r="L287" s="2257"/>
      <c r="M287" s="2257"/>
      <c r="N287" s="2257"/>
      <c r="O287" s="2257"/>
      <c r="P287" s="2257"/>
      <c r="Q287" s="2995"/>
    </row>
    <row r="288" spans="1:17">
      <c r="A288" s="2995"/>
      <c r="B288" s="2641"/>
      <c r="C288" s="2995"/>
      <c r="D288" s="2995"/>
      <c r="E288" s="2641"/>
      <c r="F288" s="2641"/>
      <c r="G288" s="2641"/>
      <c r="H288" s="2641"/>
      <c r="I288" s="2257"/>
      <c r="J288" s="2257"/>
      <c r="K288" s="2257"/>
      <c r="L288" s="2257"/>
      <c r="M288" s="2257"/>
      <c r="N288" s="2257"/>
      <c r="O288" s="2257"/>
      <c r="P288" s="2257"/>
      <c r="Q288" s="2995"/>
    </row>
    <row r="289" spans="1:17">
      <c r="A289" s="2995"/>
      <c r="B289" s="2641"/>
      <c r="C289" s="2995"/>
      <c r="D289" s="2995"/>
      <c r="E289" s="2641"/>
      <c r="F289" s="2641"/>
      <c r="G289" s="2641"/>
      <c r="H289" s="2641"/>
      <c r="I289" s="2257"/>
      <c r="J289" s="2257"/>
      <c r="K289" s="2257"/>
      <c r="L289" s="2257"/>
      <c r="M289" s="2257"/>
      <c r="N289" s="2257"/>
      <c r="O289" s="2257"/>
      <c r="P289" s="2257"/>
      <c r="Q289" s="2995"/>
    </row>
    <row r="290" spans="1:17">
      <c r="A290" s="2995"/>
      <c r="B290" s="2641"/>
      <c r="C290" s="2995"/>
      <c r="D290" s="2995"/>
      <c r="E290" s="2641"/>
      <c r="F290" s="2641"/>
      <c r="G290" s="2641"/>
      <c r="H290" s="2641"/>
      <c r="I290" s="2257"/>
      <c r="J290" s="2257"/>
      <c r="K290" s="2257"/>
      <c r="L290" s="2257"/>
      <c r="M290" s="2257"/>
      <c r="N290" s="2257"/>
      <c r="O290" s="2257"/>
      <c r="P290" s="2257"/>
      <c r="Q290" s="2995"/>
    </row>
    <row r="291" spans="1:17">
      <c r="A291" s="2995"/>
      <c r="B291" s="2641"/>
      <c r="C291" s="2995"/>
      <c r="D291" s="2995"/>
      <c r="E291" s="2641"/>
      <c r="F291" s="2641"/>
      <c r="G291" s="2641"/>
      <c r="H291" s="2641"/>
      <c r="I291" s="2257"/>
      <c r="J291" s="2257"/>
      <c r="K291" s="2257"/>
      <c r="L291" s="2257"/>
      <c r="M291" s="2257"/>
      <c r="N291" s="2257"/>
      <c r="O291" s="2257"/>
      <c r="P291" s="2257"/>
      <c r="Q291" s="2995"/>
    </row>
    <row r="292" spans="1:17">
      <c r="A292" s="2995"/>
      <c r="B292" s="2641"/>
      <c r="C292" s="2995"/>
      <c r="D292" s="2995"/>
      <c r="E292" s="2641"/>
      <c r="F292" s="2641"/>
      <c r="G292" s="2641"/>
      <c r="H292" s="2641"/>
      <c r="I292" s="2257"/>
      <c r="J292" s="2257"/>
      <c r="K292" s="2257"/>
      <c r="L292" s="2257"/>
      <c r="M292" s="2257"/>
      <c r="N292" s="2257"/>
      <c r="O292" s="2257"/>
      <c r="P292" s="2257"/>
      <c r="Q292" s="2995"/>
    </row>
    <row r="293" spans="1:17">
      <c r="A293" s="2995"/>
      <c r="B293" s="2641"/>
      <c r="C293" s="2995"/>
      <c r="D293" s="2995"/>
      <c r="E293" s="2641"/>
      <c r="F293" s="2641"/>
      <c r="G293" s="2641"/>
      <c r="H293" s="2641"/>
      <c r="I293" s="2257"/>
      <c r="J293" s="2257"/>
      <c r="K293" s="2257"/>
      <c r="L293" s="2257"/>
      <c r="M293" s="2257"/>
      <c r="N293" s="2257"/>
      <c r="O293" s="2257"/>
      <c r="P293" s="2257"/>
      <c r="Q293" s="2995"/>
    </row>
    <row r="294" spans="1:17">
      <c r="A294" s="2995"/>
      <c r="B294" s="2641"/>
      <c r="C294" s="2995"/>
      <c r="D294" s="2995"/>
      <c r="E294" s="2641"/>
      <c r="F294" s="2641"/>
      <c r="G294" s="2641"/>
      <c r="H294" s="2641"/>
      <c r="I294" s="2257"/>
      <c r="J294" s="2257"/>
      <c r="K294" s="2257"/>
      <c r="L294" s="2257"/>
      <c r="M294" s="2257"/>
      <c r="N294" s="2257"/>
      <c r="O294" s="2257"/>
      <c r="P294" s="2257"/>
      <c r="Q294" s="2995"/>
    </row>
    <row r="295" spans="1:17">
      <c r="A295" s="2995"/>
      <c r="B295" s="2641"/>
      <c r="C295" s="2995"/>
      <c r="D295" s="2995"/>
      <c r="E295" s="2641"/>
      <c r="F295" s="2641"/>
      <c r="G295" s="2641"/>
      <c r="H295" s="2641"/>
      <c r="I295" s="2257"/>
      <c r="J295" s="2257"/>
      <c r="K295" s="2257"/>
      <c r="L295" s="2257"/>
      <c r="M295" s="2257"/>
      <c r="N295" s="2257"/>
      <c r="O295" s="2257"/>
      <c r="P295" s="2257"/>
      <c r="Q295" s="2995"/>
    </row>
    <row r="296" spans="1:17">
      <c r="A296" s="2995"/>
      <c r="B296" s="2641"/>
      <c r="C296" s="2995"/>
      <c r="D296" s="2995"/>
      <c r="E296" s="2641"/>
      <c r="F296" s="2641"/>
      <c r="G296" s="2641"/>
      <c r="H296" s="2641"/>
      <c r="I296" s="2257"/>
      <c r="J296" s="2257"/>
      <c r="K296" s="2257"/>
      <c r="L296" s="2257"/>
      <c r="M296" s="2257"/>
      <c r="N296" s="2257"/>
      <c r="O296" s="2257"/>
      <c r="P296" s="2257"/>
      <c r="Q296" s="2995"/>
    </row>
    <row r="297" spans="1:17">
      <c r="A297" s="2995"/>
      <c r="B297" s="2641"/>
      <c r="C297" s="2995"/>
      <c r="D297" s="2995"/>
      <c r="E297" s="2641"/>
      <c r="F297" s="2641"/>
      <c r="G297" s="2641"/>
      <c r="H297" s="2641"/>
      <c r="I297" s="2257"/>
      <c r="J297" s="2257"/>
      <c r="K297" s="2257"/>
      <c r="L297" s="2257"/>
      <c r="M297" s="2257"/>
      <c r="N297" s="2257"/>
      <c r="O297" s="2257"/>
      <c r="P297" s="2257"/>
      <c r="Q297" s="2995"/>
    </row>
    <row r="298" spans="1:17">
      <c r="A298" s="2995"/>
      <c r="B298" s="2641"/>
      <c r="C298" s="2995"/>
      <c r="D298" s="2995"/>
      <c r="E298" s="2641"/>
      <c r="F298" s="2641"/>
      <c r="G298" s="2641"/>
      <c r="H298" s="2641"/>
      <c r="I298" s="2257"/>
      <c r="J298" s="2257"/>
      <c r="K298" s="2257"/>
      <c r="L298" s="2257"/>
      <c r="M298" s="2257"/>
      <c r="N298" s="2257"/>
      <c r="O298" s="2257"/>
      <c r="P298" s="2257"/>
      <c r="Q298" s="2995"/>
    </row>
    <row r="299" spans="1:17">
      <c r="A299" s="2995"/>
      <c r="B299" s="2641"/>
      <c r="C299" s="2995"/>
      <c r="D299" s="2995"/>
      <c r="E299" s="2641"/>
      <c r="F299" s="2641"/>
      <c r="G299" s="2641"/>
      <c r="H299" s="2641"/>
      <c r="I299" s="2257"/>
      <c r="J299" s="2257"/>
      <c r="K299" s="2257"/>
      <c r="L299" s="2257"/>
      <c r="M299" s="2257"/>
      <c r="N299" s="2257"/>
      <c r="O299" s="2257"/>
      <c r="P299" s="2257"/>
      <c r="Q299" s="2995"/>
    </row>
    <row r="300" spans="1:17">
      <c r="A300" s="2995"/>
      <c r="B300" s="2641"/>
      <c r="C300" s="2995"/>
      <c r="D300" s="2995"/>
      <c r="E300" s="2641"/>
      <c r="F300" s="2641"/>
      <c r="G300" s="2641"/>
      <c r="H300" s="2641"/>
      <c r="I300" s="2257"/>
      <c r="J300" s="2257"/>
      <c r="K300" s="2257"/>
      <c r="L300" s="2257"/>
      <c r="M300" s="2257"/>
      <c r="N300" s="2257"/>
      <c r="O300" s="2257"/>
      <c r="P300" s="2257"/>
      <c r="Q300" s="2995"/>
    </row>
    <row r="301" spans="1:17">
      <c r="A301" s="2995"/>
      <c r="B301" s="2641"/>
      <c r="C301" s="2995"/>
      <c r="D301" s="2995"/>
      <c r="E301" s="2641"/>
      <c r="F301" s="2641"/>
      <c r="G301" s="2641"/>
      <c r="H301" s="2641"/>
      <c r="I301" s="2257"/>
      <c r="J301" s="2257"/>
      <c r="K301" s="2257"/>
      <c r="L301" s="2257"/>
      <c r="M301" s="2257"/>
      <c r="N301" s="2257"/>
      <c r="O301" s="2257"/>
      <c r="P301" s="2257"/>
      <c r="Q301" s="2995"/>
    </row>
    <row r="302" spans="1:17">
      <c r="A302" s="2995"/>
      <c r="B302" s="2641"/>
      <c r="C302" s="2995"/>
      <c r="D302" s="2995"/>
      <c r="E302" s="2641"/>
      <c r="F302" s="2641"/>
      <c r="G302" s="2641"/>
      <c r="H302" s="2641"/>
      <c r="I302" s="2257"/>
      <c r="J302" s="2257"/>
      <c r="K302" s="2257"/>
      <c r="L302" s="2257"/>
      <c r="M302" s="2257"/>
      <c r="N302" s="2257"/>
      <c r="O302" s="2257"/>
      <c r="P302" s="2257"/>
      <c r="Q302" s="2995"/>
    </row>
    <row r="303" spans="1:17">
      <c r="A303" s="2995"/>
      <c r="B303" s="2641"/>
      <c r="C303" s="2995"/>
      <c r="D303" s="2995"/>
      <c r="E303" s="2641"/>
      <c r="F303" s="2641"/>
      <c r="G303" s="2641"/>
      <c r="H303" s="2641"/>
      <c r="I303" s="2257"/>
      <c r="J303" s="2257"/>
      <c r="K303" s="2257"/>
      <c r="L303" s="2257"/>
      <c r="M303" s="2257"/>
      <c r="N303" s="2257"/>
      <c r="O303" s="2257"/>
      <c r="P303" s="2257"/>
      <c r="Q303" s="2995"/>
    </row>
    <row r="304" spans="1:17">
      <c r="A304" s="2995"/>
      <c r="B304" s="2641"/>
      <c r="C304" s="2995"/>
      <c r="D304" s="2995"/>
      <c r="E304" s="2641"/>
      <c r="F304" s="2641"/>
      <c r="G304" s="2641"/>
      <c r="H304" s="2641"/>
      <c r="I304" s="2257"/>
      <c r="J304" s="2257"/>
      <c r="K304" s="2257"/>
      <c r="L304" s="2257"/>
      <c r="M304" s="2257"/>
      <c r="N304" s="2257"/>
      <c r="O304" s="2257"/>
      <c r="P304" s="2257"/>
      <c r="Q304" s="2995"/>
    </row>
    <row r="305" spans="1:17">
      <c r="A305" s="2995"/>
      <c r="B305" s="2641"/>
      <c r="C305" s="2995"/>
      <c r="D305" s="2995"/>
      <c r="E305" s="2641"/>
      <c r="F305" s="2641"/>
      <c r="G305" s="2641"/>
      <c r="H305" s="2641"/>
      <c r="I305" s="2257"/>
      <c r="J305" s="2257"/>
      <c r="K305" s="2257"/>
      <c r="L305" s="2257"/>
      <c r="M305" s="2257"/>
      <c r="N305" s="2257"/>
      <c r="O305" s="2257"/>
      <c r="P305" s="2257"/>
      <c r="Q305" s="2995"/>
    </row>
    <row r="306" spans="1:17">
      <c r="A306" s="2995"/>
      <c r="B306" s="2641"/>
      <c r="C306" s="2995"/>
      <c r="D306" s="2995"/>
      <c r="E306" s="2641"/>
      <c r="F306" s="2641"/>
      <c r="G306" s="2641"/>
      <c r="H306" s="2641"/>
      <c r="I306" s="2257"/>
      <c r="J306" s="2257"/>
      <c r="K306" s="2257"/>
      <c r="L306" s="2257"/>
      <c r="M306" s="2257"/>
      <c r="N306" s="2257"/>
      <c r="O306" s="2257"/>
      <c r="P306" s="2257"/>
      <c r="Q306" s="2995"/>
    </row>
    <row r="307" spans="1:17">
      <c r="A307" s="2995"/>
      <c r="B307" s="2641"/>
      <c r="C307" s="2995"/>
      <c r="D307" s="2995"/>
      <c r="E307" s="2641"/>
      <c r="F307" s="2641"/>
      <c r="G307" s="2641"/>
      <c r="H307" s="2641"/>
      <c r="I307" s="2257"/>
      <c r="J307" s="2257"/>
      <c r="K307" s="2257"/>
      <c r="L307" s="2257"/>
      <c r="M307" s="2257"/>
      <c r="N307" s="2257"/>
      <c r="O307" s="2257"/>
      <c r="P307" s="2257"/>
      <c r="Q307" s="2995"/>
    </row>
    <row r="308" spans="1:17">
      <c r="A308" s="2995"/>
      <c r="B308" s="2641"/>
      <c r="C308" s="2995"/>
      <c r="D308" s="2995"/>
      <c r="E308" s="2641"/>
      <c r="F308" s="2641"/>
      <c r="G308" s="2641"/>
      <c r="H308" s="2641"/>
      <c r="I308" s="2257"/>
      <c r="J308" s="2257"/>
      <c r="K308" s="2257"/>
      <c r="L308" s="2257"/>
      <c r="M308" s="2257"/>
      <c r="N308" s="2257"/>
      <c r="O308" s="2257"/>
      <c r="P308" s="2257"/>
      <c r="Q308" s="2995"/>
    </row>
    <row r="309" spans="1:17">
      <c r="A309" s="2995"/>
      <c r="B309" s="2995"/>
      <c r="C309" s="2641"/>
      <c r="D309" s="2641"/>
      <c r="E309" s="2641"/>
      <c r="F309" s="2641"/>
      <c r="G309" s="2641"/>
      <c r="H309" s="2641"/>
      <c r="I309" s="2257"/>
      <c r="J309" s="2257"/>
      <c r="K309" s="2257"/>
      <c r="L309" s="2257"/>
      <c r="M309" s="3001"/>
      <c r="N309" s="3001"/>
      <c r="O309" s="3001"/>
      <c r="P309" s="3001"/>
      <c r="Q309" s="2995"/>
    </row>
    <row r="310" spans="1:17">
      <c r="A310" s="2995"/>
      <c r="B310" s="2995"/>
      <c r="C310" s="2999"/>
      <c r="D310" s="2999"/>
      <c r="E310" s="2999"/>
      <c r="F310" s="2999"/>
      <c r="G310" s="2999"/>
      <c r="H310" s="2999"/>
      <c r="I310" s="2257"/>
      <c r="J310" s="2257"/>
      <c r="K310" s="2257"/>
      <c r="L310" s="2257"/>
      <c r="M310" s="3001"/>
      <c r="N310" s="3001"/>
      <c r="O310" s="3001"/>
      <c r="P310" s="3001"/>
      <c r="Q310" s="2995"/>
    </row>
    <row r="311" spans="1:17">
      <c r="A311" s="2996"/>
      <c r="B311" s="2996"/>
      <c r="C311" s="2994"/>
      <c r="D311" s="2994"/>
      <c r="E311" s="2997"/>
      <c r="F311" s="2997"/>
      <c r="G311" s="2997"/>
      <c r="H311" s="2997"/>
      <c r="I311" s="2996"/>
      <c r="J311" s="2996"/>
      <c r="K311" s="2994"/>
      <c r="L311" s="2994"/>
      <c r="M311" s="2997"/>
      <c r="N311" s="3002"/>
      <c r="O311" s="2999"/>
      <c r="P311" s="2999"/>
      <c r="Q311" s="2999"/>
    </row>
    <row r="312" spans="1:17">
      <c r="A312" s="2994"/>
      <c r="B312" s="2994"/>
      <c r="C312" s="2994"/>
      <c r="D312" s="2994"/>
      <c r="E312" s="2994"/>
      <c r="F312" s="2994"/>
      <c r="G312" s="2994"/>
      <c r="H312" s="2994"/>
      <c r="I312" s="2994"/>
      <c r="J312" s="2994"/>
      <c r="K312" s="2994"/>
      <c r="L312" s="2994"/>
      <c r="M312" s="2994"/>
      <c r="N312" s="2994"/>
      <c r="O312" s="2994"/>
      <c r="P312" s="2994"/>
      <c r="Q312" s="2994"/>
    </row>
    <row r="313" spans="1:17" ht="15.75">
      <c r="A313" s="2993"/>
      <c r="B313" s="2997"/>
      <c r="C313" s="2997"/>
      <c r="D313" s="2997"/>
      <c r="E313" s="2998"/>
      <c r="F313" s="2997"/>
      <c r="G313" s="2997"/>
      <c r="H313" s="2997"/>
      <c r="I313" s="2993"/>
      <c r="J313" s="2641"/>
      <c r="K313" s="2997"/>
      <c r="L313" s="2997"/>
      <c r="M313" s="2997"/>
      <c r="N313" s="2997"/>
      <c r="O313" s="2998"/>
      <c r="P313" s="2999"/>
      <c r="Q313" s="2999"/>
    </row>
    <row r="314" spans="1:17">
      <c r="A314" s="2997"/>
      <c r="B314" s="2997"/>
      <c r="C314" s="2997"/>
      <c r="D314" s="2997"/>
      <c r="E314" s="2997"/>
      <c r="F314" s="2997"/>
      <c r="G314" s="2997"/>
      <c r="H314" s="2997"/>
      <c r="I314" s="2641"/>
      <c r="J314" s="2641"/>
      <c r="K314" s="2997"/>
      <c r="L314" s="2997"/>
      <c r="M314" s="2997"/>
      <c r="N314" s="2997"/>
      <c r="O314" s="2997"/>
      <c r="P314" s="2997"/>
      <c r="Q314" s="2997"/>
    </row>
    <row r="315" spans="1:17">
      <c r="A315" s="2994"/>
      <c r="B315" s="2994"/>
      <c r="C315" s="2994"/>
      <c r="D315" s="2994"/>
      <c r="E315" s="2994"/>
      <c r="F315" s="2994"/>
      <c r="G315" s="3000"/>
      <c r="H315" s="3000"/>
      <c r="I315" s="2994"/>
      <c r="J315" s="2994"/>
      <c r="K315" s="2994"/>
      <c r="L315" s="2994"/>
      <c r="M315" s="2994"/>
      <c r="N315" s="2994"/>
      <c r="O315" s="2994"/>
      <c r="P315" s="2994"/>
      <c r="Q315" s="2641"/>
    </row>
    <row r="316" spans="1:17">
      <c r="A316" s="2994"/>
      <c r="B316" s="2994"/>
      <c r="C316" s="2994"/>
      <c r="D316" s="2994"/>
      <c r="E316" s="2994"/>
      <c r="F316" s="2994"/>
      <c r="G316" s="3000"/>
      <c r="H316" s="3000"/>
      <c r="I316" s="2994"/>
      <c r="J316" s="2994"/>
      <c r="K316" s="2994"/>
      <c r="L316" s="2994"/>
      <c r="M316" s="2994"/>
      <c r="N316" s="2994"/>
      <c r="O316" s="2994"/>
      <c r="P316" s="2994"/>
      <c r="Q316" s="2641"/>
    </row>
    <row r="317" spans="1:17">
      <c r="A317" s="2997"/>
      <c r="B317" s="2997"/>
      <c r="C317" s="2997"/>
      <c r="D317" s="2997"/>
      <c r="E317" s="2997"/>
      <c r="F317" s="2997"/>
      <c r="G317" s="2997"/>
      <c r="H317" s="2997"/>
      <c r="I317" s="2641"/>
      <c r="J317" s="2641"/>
      <c r="K317" s="2997"/>
      <c r="L317" s="2997"/>
      <c r="M317" s="2997"/>
      <c r="N317" s="2997"/>
      <c r="O317" s="2997"/>
      <c r="P317" s="2997"/>
      <c r="Q317" s="2997"/>
    </row>
    <row r="318" spans="1:17">
      <c r="A318" s="2995"/>
      <c r="B318" s="2641"/>
      <c r="C318" s="2641"/>
      <c r="D318" s="2641"/>
      <c r="E318" s="2641"/>
      <c r="F318" s="3420"/>
      <c r="G318" s="3420"/>
      <c r="H318" s="2995"/>
      <c r="I318" s="2994"/>
      <c r="J318" s="2994"/>
      <c r="K318" s="2994"/>
      <c r="L318" s="2994"/>
      <c r="M318" s="2994"/>
      <c r="N318" s="2994"/>
      <c r="O318" s="2994"/>
      <c r="P318" s="2994"/>
      <c r="Q318" s="2641"/>
    </row>
    <row r="319" spans="1:17">
      <c r="A319" s="2995"/>
      <c r="B319" s="2995"/>
      <c r="C319" s="2641"/>
      <c r="D319" s="2995"/>
      <c r="E319" s="2995"/>
      <c r="F319" s="2995"/>
      <c r="G319" s="2995"/>
      <c r="H319" s="2995"/>
      <c r="I319" s="2994"/>
      <c r="J319" s="2994"/>
      <c r="K319" s="2641"/>
      <c r="L319" s="2641"/>
      <c r="M319" s="2995"/>
      <c r="N319" s="2995"/>
      <c r="O319" s="2995"/>
      <c r="P319" s="2641"/>
      <c r="Q319" s="2641"/>
    </row>
    <row r="320" spans="1:17">
      <c r="A320" s="2995"/>
      <c r="B320" s="2995"/>
      <c r="C320" s="2995"/>
      <c r="D320" s="2995"/>
      <c r="E320" s="2995"/>
      <c r="F320" s="2995"/>
      <c r="G320" s="2995"/>
      <c r="H320" s="2995"/>
      <c r="I320" s="2994"/>
      <c r="J320" s="2994"/>
      <c r="K320" s="2995"/>
      <c r="L320" s="2995"/>
      <c r="M320" s="2995"/>
      <c r="N320" s="2995"/>
      <c r="O320" s="2995"/>
      <c r="P320" s="2995"/>
      <c r="Q320" s="2995"/>
    </row>
    <row r="321" spans="1:17">
      <c r="A321" s="2995"/>
      <c r="B321" s="2995"/>
      <c r="C321" s="2995"/>
      <c r="D321" s="2995"/>
      <c r="E321" s="2995"/>
      <c r="F321" s="2995"/>
      <c r="G321" s="2995"/>
      <c r="H321" s="2995"/>
      <c r="I321" s="2994"/>
      <c r="J321" s="2994"/>
      <c r="K321" s="2995"/>
      <c r="L321" s="2995"/>
      <c r="M321" s="2995"/>
      <c r="N321" s="2995"/>
      <c r="O321" s="2995"/>
      <c r="P321" s="2995"/>
      <c r="Q321" s="2995"/>
    </row>
    <row r="322" spans="1:17">
      <c r="A322" s="2995"/>
      <c r="B322" s="2995"/>
      <c r="C322" s="2995"/>
      <c r="D322" s="2995"/>
      <c r="E322" s="2995"/>
      <c r="F322" s="2995"/>
      <c r="G322" s="2995"/>
      <c r="H322" s="2995"/>
      <c r="I322" s="2995"/>
      <c r="J322" s="2641"/>
      <c r="K322" s="2995"/>
      <c r="L322" s="2995"/>
      <c r="M322" s="2995"/>
      <c r="N322" s="2995"/>
      <c r="O322" s="2995"/>
      <c r="P322" s="2995"/>
      <c r="Q322" s="2995"/>
    </row>
    <row r="323" spans="1:17">
      <c r="A323" s="2995"/>
      <c r="B323" s="2641"/>
      <c r="C323" s="2995"/>
      <c r="D323" s="2995"/>
      <c r="E323" s="2641"/>
      <c r="F323" s="2641"/>
      <c r="G323" s="2641"/>
      <c r="H323" s="2641"/>
      <c r="I323" s="2257"/>
      <c r="J323" s="2257"/>
      <c r="K323" s="2257"/>
      <c r="L323" s="2257"/>
      <c r="M323" s="3001"/>
      <c r="N323" s="3001"/>
      <c r="O323" s="3001"/>
      <c r="P323" s="3001"/>
      <c r="Q323" s="2995"/>
    </row>
    <row r="324" spans="1:17">
      <c r="A324" s="2995"/>
      <c r="B324" s="2641"/>
      <c r="C324" s="2995"/>
      <c r="D324" s="2995"/>
      <c r="E324" s="2641"/>
      <c r="F324" s="2641"/>
      <c r="G324" s="2641"/>
      <c r="H324" s="2641"/>
      <c r="I324" s="2257"/>
      <c r="J324" s="2257"/>
      <c r="K324" s="2257"/>
      <c r="L324" s="2257"/>
      <c r="M324" s="2257"/>
      <c r="N324" s="2257"/>
      <c r="O324" s="2257"/>
      <c r="P324" s="2257"/>
      <c r="Q324" s="2995"/>
    </row>
    <row r="325" spans="1:17">
      <c r="A325" s="2995"/>
      <c r="B325" s="2641"/>
      <c r="C325" s="2995"/>
      <c r="D325" s="2995"/>
      <c r="E325" s="2641"/>
      <c r="F325" s="2641"/>
      <c r="G325" s="2641"/>
      <c r="H325" s="2641"/>
      <c r="I325" s="2257"/>
      <c r="J325" s="2257"/>
      <c r="K325" s="2257"/>
      <c r="L325" s="2257"/>
      <c r="M325" s="2257"/>
      <c r="N325" s="2257"/>
      <c r="O325" s="2257"/>
      <c r="P325" s="2257"/>
      <c r="Q325" s="2995"/>
    </row>
    <row r="326" spans="1:17">
      <c r="A326" s="2995"/>
      <c r="B326" s="2641"/>
      <c r="C326" s="2995"/>
      <c r="D326" s="2995"/>
      <c r="E326" s="2641"/>
      <c r="F326" s="2641"/>
      <c r="G326" s="2641"/>
      <c r="H326" s="2641"/>
      <c r="I326" s="2257"/>
      <c r="J326" s="2257"/>
      <c r="K326" s="2257"/>
      <c r="L326" s="2257"/>
      <c r="M326" s="2257"/>
      <c r="N326" s="2257"/>
      <c r="O326" s="2257"/>
      <c r="P326" s="2257"/>
      <c r="Q326" s="2995"/>
    </row>
    <row r="327" spans="1:17">
      <c r="A327" s="2995"/>
      <c r="B327" s="2641"/>
      <c r="C327" s="2995"/>
      <c r="D327" s="2995"/>
      <c r="E327" s="2641"/>
      <c r="F327" s="2641"/>
      <c r="G327" s="2641"/>
      <c r="H327" s="2641"/>
      <c r="I327" s="2257"/>
      <c r="J327" s="2257"/>
      <c r="K327" s="2257"/>
      <c r="L327" s="2257"/>
      <c r="M327" s="2257"/>
      <c r="N327" s="2257"/>
      <c r="O327" s="2257"/>
      <c r="P327" s="2257"/>
      <c r="Q327" s="2995"/>
    </row>
    <row r="328" spans="1:17">
      <c r="A328" s="2995"/>
      <c r="B328" s="2641"/>
      <c r="C328" s="2995"/>
      <c r="D328" s="2995"/>
      <c r="E328" s="2641"/>
      <c r="F328" s="2641"/>
      <c r="G328" s="2641"/>
      <c r="H328" s="2641"/>
      <c r="I328" s="2257"/>
      <c r="J328" s="2257"/>
      <c r="K328" s="2257"/>
      <c r="L328" s="2257"/>
      <c r="M328" s="2257"/>
      <c r="N328" s="2257"/>
      <c r="O328" s="2257"/>
      <c r="P328" s="2257"/>
      <c r="Q328" s="2995"/>
    </row>
    <row r="329" spans="1:17">
      <c r="A329" s="2995"/>
      <c r="B329" s="2641"/>
      <c r="C329" s="2995"/>
      <c r="D329" s="2995"/>
      <c r="E329" s="2641"/>
      <c r="F329" s="2641"/>
      <c r="G329" s="2641"/>
      <c r="H329" s="2641"/>
      <c r="I329" s="2257"/>
      <c r="J329" s="2257"/>
      <c r="K329" s="2257"/>
      <c r="L329" s="2257"/>
      <c r="M329" s="2257"/>
      <c r="N329" s="2257"/>
      <c r="O329" s="2257"/>
      <c r="P329" s="2257"/>
      <c r="Q329" s="2995"/>
    </row>
    <row r="330" spans="1:17">
      <c r="A330" s="2995"/>
      <c r="B330" s="2641"/>
      <c r="C330" s="2995"/>
      <c r="D330" s="2995"/>
      <c r="E330" s="2641"/>
      <c r="F330" s="2641"/>
      <c r="G330" s="2641"/>
      <c r="H330" s="2641"/>
      <c r="I330" s="2257"/>
      <c r="J330" s="2257"/>
      <c r="K330" s="2257"/>
      <c r="L330" s="2257"/>
      <c r="M330" s="2257"/>
      <c r="N330" s="2257"/>
      <c r="O330" s="2257"/>
      <c r="P330" s="2257"/>
      <c r="Q330" s="2995"/>
    </row>
    <row r="331" spans="1:17">
      <c r="A331" s="2995"/>
      <c r="B331" s="2641"/>
      <c r="C331" s="2995"/>
      <c r="D331" s="2995"/>
      <c r="E331" s="2641"/>
      <c r="F331" s="2641"/>
      <c r="G331" s="2641"/>
      <c r="H331" s="2641"/>
      <c r="I331" s="2257"/>
      <c r="J331" s="2257"/>
      <c r="K331" s="2257"/>
      <c r="L331" s="2257"/>
      <c r="M331" s="2257"/>
      <c r="N331" s="2257"/>
      <c r="O331" s="2257"/>
      <c r="P331" s="2257"/>
      <c r="Q331" s="2995"/>
    </row>
    <row r="332" spans="1:17">
      <c r="A332" s="2995"/>
      <c r="B332" s="2641"/>
      <c r="C332" s="2995"/>
      <c r="D332" s="2995"/>
      <c r="E332" s="2641"/>
      <c r="F332" s="2641"/>
      <c r="G332" s="2641"/>
      <c r="H332" s="2641"/>
      <c r="I332" s="2257"/>
      <c r="J332" s="2257"/>
      <c r="K332" s="2257"/>
      <c r="L332" s="2257"/>
      <c r="M332" s="2257"/>
      <c r="N332" s="2257"/>
      <c r="O332" s="2257"/>
      <c r="P332" s="2257"/>
      <c r="Q332" s="2995"/>
    </row>
    <row r="333" spans="1:17">
      <c r="A333" s="2995"/>
      <c r="B333" s="2641"/>
      <c r="C333" s="2995"/>
      <c r="D333" s="2995"/>
      <c r="E333" s="2641"/>
      <c r="F333" s="2641"/>
      <c r="G333" s="2641"/>
      <c r="H333" s="2641"/>
      <c r="I333" s="2257"/>
      <c r="J333" s="2257"/>
      <c r="K333" s="2257"/>
      <c r="L333" s="2257"/>
      <c r="M333" s="2257"/>
      <c r="N333" s="2257"/>
      <c r="O333" s="2257"/>
      <c r="P333" s="2257"/>
      <c r="Q333" s="2995"/>
    </row>
    <row r="334" spans="1:17">
      <c r="A334" s="2995"/>
      <c r="B334" s="2641"/>
      <c r="C334" s="2995"/>
      <c r="D334" s="2995"/>
      <c r="E334" s="2641"/>
      <c r="F334" s="2641"/>
      <c r="G334" s="2641"/>
      <c r="H334" s="2641"/>
      <c r="I334" s="2257"/>
      <c r="J334" s="2257"/>
      <c r="K334" s="2257"/>
      <c r="L334" s="2257"/>
      <c r="M334" s="2257"/>
      <c r="N334" s="2257"/>
      <c r="O334" s="2257"/>
      <c r="P334" s="2257"/>
      <c r="Q334" s="2995"/>
    </row>
    <row r="335" spans="1:17">
      <c r="A335" s="2995"/>
      <c r="B335" s="2641"/>
      <c r="C335" s="2995"/>
      <c r="D335" s="2995"/>
      <c r="E335" s="2641"/>
      <c r="F335" s="2641"/>
      <c r="G335" s="2641"/>
      <c r="H335" s="2641"/>
      <c r="I335" s="2257"/>
      <c r="J335" s="2257"/>
      <c r="K335" s="2257"/>
      <c r="L335" s="2257"/>
      <c r="M335" s="2257"/>
      <c r="N335" s="2257"/>
      <c r="O335" s="2257"/>
      <c r="P335" s="2257"/>
      <c r="Q335" s="2995"/>
    </row>
    <row r="336" spans="1:17">
      <c r="A336" s="2995"/>
      <c r="B336" s="2641"/>
      <c r="C336" s="2995"/>
      <c r="D336" s="2995"/>
      <c r="E336" s="2641"/>
      <c r="F336" s="2641"/>
      <c r="G336" s="2641"/>
      <c r="H336" s="2641"/>
      <c r="I336" s="2257"/>
      <c r="J336" s="2257"/>
      <c r="K336" s="2257"/>
      <c r="L336" s="2257"/>
      <c r="M336" s="2257"/>
      <c r="N336" s="2257"/>
      <c r="O336" s="2257"/>
      <c r="P336" s="2257"/>
      <c r="Q336" s="2995"/>
    </row>
    <row r="337" spans="1:17">
      <c r="A337" s="2995"/>
      <c r="B337" s="2641"/>
      <c r="C337" s="2995"/>
      <c r="D337" s="2995"/>
      <c r="E337" s="2641"/>
      <c r="F337" s="2641"/>
      <c r="G337" s="2641"/>
      <c r="H337" s="2641"/>
      <c r="I337" s="2257"/>
      <c r="J337" s="2257"/>
      <c r="K337" s="2257"/>
      <c r="L337" s="2257"/>
      <c r="M337" s="2257"/>
      <c r="N337" s="2257"/>
      <c r="O337" s="2257"/>
      <c r="P337" s="2257"/>
      <c r="Q337" s="2995"/>
    </row>
    <row r="338" spans="1:17">
      <c r="A338" s="2995"/>
      <c r="B338" s="2641"/>
      <c r="C338" s="2995"/>
      <c r="D338" s="2995"/>
      <c r="E338" s="2641"/>
      <c r="F338" s="2641"/>
      <c r="G338" s="2641"/>
      <c r="H338" s="2641"/>
      <c r="I338" s="2257"/>
      <c r="J338" s="2257"/>
      <c r="K338" s="2257"/>
      <c r="L338" s="2257"/>
      <c r="M338" s="2257"/>
      <c r="N338" s="2257"/>
      <c r="O338" s="2257"/>
      <c r="P338" s="2257"/>
      <c r="Q338" s="2995"/>
    </row>
    <row r="339" spans="1:17">
      <c r="A339" s="2995"/>
      <c r="B339" s="2641"/>
      <c r="C339" s="2995"/>
      <c r="D339" s="2995"/>
      <c r="E339" s="2641"/>
      <c r="F339" s="2641"/>
      <c r="G339" s="2641"/>
      <c r="H339" s="2641"/>
      <c r="I339" s="2257"/>
      <c r="J339" s="2257"/>
      <c r="K339" s="2257"/>
      <c r="L339" s="2257"/>
      <c r="M339" s="2257"/>
      <c r="N339" s="2257"/>
      <c r="O339" s="2257"/>
      <c r="P339" s="2257"/>
      <c r="Q339" s="2995"/>
    </row>
    <row r="340" spans="1:17">
      <c r="A340" s="2995"/>
      <c r="B340" s="2641"/>
      <c r="C340" s="2995"/>
      <c r="D340" s="2995"/>
      <c r="E340" s="2641"/>
      <c r="F340" s="2641"/>
      <c r="G340" s="2641"/>
      <c r="H340" s="2641"/>
      <c r="I340" s="2257"/>
      <c r="J340" s="2257"/>
      <c r="K340" s="2257"/>
      <c r="L340" s="2257"/>
      <c r="M340" s="2257"/>
      <c r="N340" s="2257"/>
      <c r="O340" s="2257"/>
      <c r="P340" s="2257"/>
      <c r="Q340" s="2995"/>
    </row>
    <row r="341" spans="1:17">
      <c r="A341" s="2995"/>
      <c r="B341" s="2641"/>
      <c r="C341" s="2995"/>
      <c r="D341" s="2995"/>
      <c r="E341" s="2641"/>
      <c r="F341" s="2641"/>
      <c r="G341" s="2641"/>
      <c r="H341" s="2641"/>
      <c r="I341" s="2257"/>
      <c r="J341" s="2257"/>
      <c r="K341" s="2257"/>
      <c r="L341" s="2257"/>
      <c r="M341" s="2257"/>
      <c r="N341" s="2257"/>
      <c r="O341" s="2257"/>
      <c r="P341" s="2257"/>
      <c r="Q341" s="2995"/>
    </row>
    <row r="342" spans="1:17">
      <c r="A342" s="2995"/>
      <c r="B342" s="2641"/>
      <c r="C342" s="2995"/>
      <c r="D342" s="2995"/>
      <c r="E342" s="2641"/>
      <c r="F342" s="2641"/>
      <c r="G342" s="2641"/>
      <c r="H342" s="2641"/>
      <c r="I342" s="2257"/>
      <c r="J342" s="2257"/>
      <c r="K342" s="2257"/>
      <c r="L342" s="2257"/>
      <c r="M342" s="2257"/>
      <c r="N342" s="2257"/>
      <c r="O342" s="2257"/>
      <c r="P342" s="2257"/>
      <c r="Q342" s="2995"/>
    </row>
    <row r="343" spans="1:17">
      <c r="A343" s="2995"/>
      <c r="B343" s="2641"/>
      <c r="C343" s="2995"/>
      <c r="D343" s="2995"/>
      <c r="E343" s="2641"/>
      <c r="F343" s="2641"/>
      <c r="G343" s="2641"/>
      <c r="H343" s="2641"/>
      <c r="I343" s="2257"/>
      <c r="J343" s="2257"/>
      <c r="K343" s="2257"/>
      <c r="L343" s="2257"/>
      <c r="M343" s="2257"/>
      <c r="N343" s="2257"/>
      <c r="O343" s="2257"/>
      <c r="P343" s="2257"/>
      <c r="Q343" s="2995"/>
    </row>
    <row r="344" spans="1:17">
      <c r="A344" s="2995"/>
      <c r="B344" s="2641"/>
      <c r="C344" s="2995"/>
      <c r="D344" s="2995"/>
      <c r="E344" s="2641"/>
      <c r="F344" s="2641"/>
      <c r="G344" s="2641"/>
      <c r="H344" s="2641"/>
      <c r="I344" s="2257"/>
      <c r="J344" s="2257"/>
      <c r="K344" s="2257"/>
      <c r="L344" s="2257"/>
      <c r="M344" s="2257"/>
      <c r="N344" s="2257"/>
      <c r="O344" s="2257"/>
      <c r="P344" s="2257"/>
      <c r="Q344" s="2995"/>
    </row>
    <row r="345" spans="1:17">
      <c r="A345" s="2995"/>
      <c r="B345" s="2641"/>
      <c r="C345" s="2995"/>
      <c r="D345" s="2995"/>
      <c r="E345" s="2641"/>
      <c r="F345" s="2641"/>
      <c r="G345" s="2641"/>
      <c r="H345" s="2641"/>
      <c r="I345" s="2257"/>
      <c r="J345" s="2257"/>
      <c r="K345" s="2257"/>
      <c r="L345" s="2257"/>
      <c r="M345" s="2257"/>
      <c r="N345" s="2257"/>
      <c r="O345" s="2257"/>
      <c r="P345" s="2257"/>
      <c r="Q345" s="2995"/>
    </row>
    <row r="346" spans="1:17">
      <c r="A346" s="2995"/>
      <c r="B346" s="2641"/>
      <c r="C346" s="2995"/>
      <c r="D346" s="2995"/>
      <c r="E346" s="2641"/>
      <c r="F346" s="2641"/>
      <c r="G346" s="2641"/>
      <c r="H346" s="2641"/>
      <c r="I346" s="2257"/>
      <c r="J346" s="2257"/>
      <c r="K346" s="2257"/>
      <c r="L346" s="2257"/>
      <c r="M346" s="2257"/>
      <c r="N346" s="2257"/>
      <c r="O346" s="2257"/>
      <c r="P346" s="2257"/>
      <c r="Q346" s="2995"/>
    </row>
    <row r="347" spans="1:17">
      <c r="A347" s="2995"/>
      <c r="B347" s="2641"/>
      <c r="C347" s="2995"/>
      <c r="D347" s="2995"/>
      <c r="E347" s="2641"/>
      <c r="F347" s="2641"/>
      <c r="G347" s="2641"/>
      <c r="H347" s="2641"/>
      <c r="I347" s="2257"/>
      <c r="J347" s="2257"/>
      <c r="K347" s="2257"/>
      <c r="L347" s="2257"/>
      <c r="M347" s="2257"/>
      <c r="N347" s="2257"/>
      <c r="O347" s="2257"/>
      <c r="P347" s="2257"/>
      <c r="Q347" s="2995"/>
    </row>
    <row r="348" spans="1:17">
      <c r="A348" s="2995"/>
      <c r="B348" s="2641"/>
      <c r="C348" s="2995"/>
      <c r="D348" s="2995"/>
      <c r="E348" s="2641"/>
      <c r="F348" s="2641"/>
      <c r="G348" s="2641"/>
      <c r="H348" s="2641"/>
      <c r="I348" s="2257"/>
      <c r="J348" s="2257"/>
      <c r="K348" s="2257"/>
      <c r="L348" s="2257"/>
      <c r="M348" s="2257"/>
      <c r="N348" s="2257"/>
      <c r="O348" s="2257"/>
      <c r="P348" s="2257"/>
      <c r="Q348" s="2995"/>
    </row>
    <row r="349" spans="1:17">
      <c r="A349" s="2995"/>
      <c r="B349" s="2641"/>
      <c r="C349" s="2995"/>
      <c r="D349" s="2995"/>
      <c r="E349" s="2641"/>
      <c r="F349" s="2641"/>
      <c r="G349" s="2641"/>
      <c r="H349" s="2641"/>
      <c r="I349" s="2257"/>
      <c r="J349" s="2257"/>
      <c r="K349" s="2257"/>
      <c r="L349" s="2257"/>
      <c r="M349" s="2257"/>
      <c r="N349" s="2257"/>
      <c r="O349" s="2257"/>
      <c r="P349" s="2257"/>
      <c r="Q349" s="2995"/>
    </row>
    <row r="350" spans="1:17">
      <c r="A350" s="2995"/>
      <c r="B350" s="2641"/>
      <c r="C350" s="2995"/>
      <c r="D350" s="2995"/>
      <c r="E350" s="2641"/>
      <c r="F350" s="2641"/>
      <c r="G350" s="2641"/>
      <c r="H350" s="2641"/>
      <c r="I350" s="2257"/>
      <c r="J350" s="2257"/>
      <c r="K350" s="2257"/>
      <c r="L350" s="2257"/>
      <c r="M350" s="2257"/>
      <c r="N350" s="2257"/>
      <c r="O350" s="2257"/>
      <c r="P350" s="2257"/>
      <c r="Q350" s="2995"/>
    </row>
    <row r="351" spans="1:17">
      <c r="A351" s="2995"/>
      <c r="B351" s="2641"/>
      <c r="C351" s="2995"/>
      <c r="D351" s="2995"/>
      <c r="E351" s="2641"/>
      <c r="F351" s="2641"/>
      <c r="G351" s="2641"/>
      <c r="H351" s="2641"/>
      <c r="I351" s="2257"/>
      <c r="J351" s="2257"/>
      <c r="K351" s="2257"/>
      <c r="L351" s="2257"/>
      <c r="M351" s="2257"/>
      <c r="N351" s="2257"/>
      <c r="O351" s="2257"/>
      <c r="P351" s="2257"/>
      <c r="Q351" s="2995"/>
    </row>
    <row r="352" spans="1:17">
      <c r="A352" s="2995"/>
      <c r="B352" s="2641"/>
      <c r="C352" s="2995"/>
      <c r="D352" s="2995"/>
      <c r="E352" s="2641"/>
      <c r="F352" s="2641"/>
      <c r="G352" s="2641"/>
      <c r="H352" s="2641"/>
      <c r="I352" s="2257"/>
      <c r="J352" s="2257"/>
      <c r="K352" s="2257"/>
      <c r="L352" s="2257"/>
      <c r="M352" s="2257"/>
      <c r="N352" s="2257"/>
      <c r="O352" s="2257"/>
      <c r="P352" s="2257"/>
      <c r="Q352" s="2995"/>
    </row>
    <row r="353" spans="1:17">
      <c r="A353" s="2995"/>
      <c r="B353" s="2641"/>
      <c r="C353" s="2995"/>
      <c r="D353" s="2995"/>
      <c r="E353" s="2641"/>
      <c r="F353" s="2641"/>
      <c r="G353" s="2641"/>
      <c r="H353" s="2641"/>
      <c r="I353" s="2257"/>
      <c r="J353" s="2257"/>
      <c r="K353" s="2257"/>
      <c r="L353" s="2257"/>
      <c r="M353" s="2257"/>
      <c r="N353" s="2257"/>
      <c r="O353" s="2257"/>
      <c r="P353" s="2257"/>
      <c r="Q353" s="2995"/>
    </row>
    <row r="354" spans="1:17">
      <c r="A354" s="2995"/>
      <c r="B354" s="2641"/>
      <c r="C354" s="2995"/>
      <c r="D354" s="2995"/>
      <c r="E354" s="2641"/>
      <c r="F354" s="2641"/>
      <c r="G354" s="2641"/>
      <c r="H354" s="2641"/>
      <c r="I354" s="2257"/>
      <c r="J354" s="2257"/>
      <c r="K354" s="2257"/>
      <c r="L354" s="2257"/>
      <c r="M354" s="2257"/>
      <c r="N354" s="2257"/>
      <c r="O354" s="2257"/>
      <c r="P354" s="2257"/>
      <c r="Q354" s="2995"/>
    </row>
    <row r="355" spans="1:17">
      <c r="A355" s="2995"/>
      <c r="B355" s="2641"/>
      <c r="C355" s="2995"/>
      <c r="D355" s="2995"/>
      <c r="E355" s="2641"/>
      <c r="F355" s="2641"/>
      <c r="G355" s="2641"/>
      <c r="H355" s="2641"/>
      <c r="I355" s="2257"/>
      <c r="J355" s="2257"/>
      <c r="K355" s="2257"/>
      <c r="L355" s="2257"/>
      <c r="M355" s="2257"/>
      <c r="N355" s="2257"/>
      <c r="O355" s="2257"/>
      <c r="P355" s="2257"/>
      <c r="Q355" s="2995"/>
    </row>
    <row r="356" spans="1:17">
      <c r="A356" s="2995"/>
      <c r="B356" s="2641"/>
      <c r="C356" s="2995"/>
      <c r="D356" s="2995"/>
      <c r="E356" s="2641"/>
      <c r="F356" s="2641"/>
      <c r="G356" s="2641"/>
      <c r="H356" s="2641"/>
      <c r="I356" s="2257"/>
      <c r="J356" s="2257"/>
      <c r="K356" s="2257"/>
      <c r="L356" s="2257"/>
      <c r="M356" s="2257"/>
      <c r="N356" s="2257"/>
      <c r="O356" s="2257"/>
      <c r="P356" s="2257"/>
      <c r="Q356" s="2995"/>
    </row>
    <row r="357" spans="1:17">
      <c r="A357" s="2995"/>
      <c r="B357" s="2641"/>
      <c r="C357" s="2995"/>
      <c r="D357" s="2995"/>
      <c r="E357" s="2641"/>
      <c r="F357" s="2641"/>
      <c r="G357" s="2641"/>
      <c r="H357" s="2641"/>
      <c r="I357" s="2257"/>
      <c r="J357" s="2257"/>
      <c r="K357" s="2257"/>
      <c r="L357" s="2257"/>
      <c r="M357" s="2257"/>
      <c r="N357" s="2257"/>
      <c r="O357" s="2257"/>
      <c r="P357" s="2257"/>
      <c r="Q357" s="2995"/>
    </row>
    <row r="358" spans="1:17">
      <c r="A358" s="2995"/>
      <c r="B358" s="2641"/>
      <c r="C358" s="2995"/>
      <c r="D358" s="2995"/>
      <c r="E358" s="2641"/>
      <c r="F358" s="2641"/>
      <c r="G358" s="2641"/>
      <c r="H358" s="2641"/>
      <c r="I358" s="2257"/>
      <c r="J358" s="2257"/>
      <c r="K358" s="2257"/>
      <c r="L358" s="2257"/>
      <c r="M358" s="2257"/>
      <c r="N358" s="2257"/>
      <c r="O358" s="2257"/>
      <c r="P358" s="2257"/>
      <c r="Q358" s="2995"/>
    </row>
    <row r="359" spans="1:17">
      <c r="A359" s="2995"/>
      <c r="B359" s="2641"/>
      <c r="C359" s="2995"/>
      <c r="D359" s="2995"/>
      <c r="E359" s="2641"/>
      <c r="F359" s="2641"/>
      <c r="G359" s="2641"/>
      <c r="H359" s="2641"/>
      <c r="I359" s="2257"/>
      <c r="J359" s="2257"/>
      <c r="K359" s="2257"/>
      <c r="L359" s="2257"/>
      <c r="M359" s="2257"/>
      <c r="N359" s="2257"/>
      <c r="O359" s="2257"/>
      <c r="P359" s="2257"/>
      <c r="Q359" s="2995"/>
    </row>
    <row r="360" spans="1:17">
      <c r="A360" s="2995"/>
      <c r="B360" s="2641"/>
      <c r="C360" s="2995"/>
      <c r="D360" s="2995"/>
      <c r="E360" s="2641"/>
      <c r="F360" s="2641"/>
      <c r="G360" s="2641"/>
      <c r="H360" s="2641"/>
      <c r="I360" s="2257"/>
      <c r="J360" s="2257"/>
      <c r="K360" s="2257"/>
      <c r="L360" s="2257"/>
      <c r="M360" s="2257"/>
      <c r="N360" s="2257"/>
      <c r="O360" s="2257"/>
      <c r="P360" s="2257"/>
      <c r="Q360" s="2995"/>
    </row>
    <row r="361" spans="1:17">
      <c r="A361" s="2995"/>
      <c r="B361" s="2641"/>
      <c r="C361" s="2995"/>
      <c r="D361" s="2995"/>
      <c r="E361" s="2641"/>
      <c r="F361" s="2641"/>
      <c r="G361" s="2641"/>
      <c r="H361" s="2641"/>
      <c r="I361" s="2257"/>
      <c r="J361" s="2257"/>
      <c r="K361" s="2257"/>
      <c r="L361" s="2257"/>
      <c r="M361" s="2257"/>
      <c r="N361" s="2257"/>
      <c r="O361" s="2257"/>
      <c r="P361" s="2257"/>
      <c r="Q361" s="2995"/>
    </row>
    <row r="362" spans="1:17">
      <c r="A362" s="2995"/>
      <c r="B362" s="2641"/>
      <c r="C362" s="2995"/>
      <c r="D362" s="2995"/>
      <c r="E362" s="2641"/>
      <c r="F362" s="2641"/>
      <c r="G362" s="2641"/>
      <c r="H362" s="2641"/>
      <c r="I362" s="2257"/>
      <c r="J362" s="2257"/>
      <c r="K362" s="2257"/>
      <c r="L362" s="2257"/>
      <c r="M362" s="2257"/>
      <c r="N362" s="2257"/>
      <c r="O362" s="2257"/>
      <c r="P362" s="2257"/>
      <c r="Q362" s="2995"/>
    </row>
    <row r="363" spans="1:17">
      <c r="A363" s="2995"/>
      <c r="B363" s="2641"/>
      <c r="C363" s="2995"/>
      <c r="D363" s="2995"/>
      <c r="E363" s="2641"/>
      <c r="F363" s="2641"/>
      <c r="G363" s="2641"/>
      <c r="H363" s="2641"/>
      <c r="I363" s="2257"/>
      <c r="J363" s="2257"/>
      <c r="K363" s="2257"/>
      <c r="L363" s="2257"/>
      <c r="M363" s="2257"/>
      <c r="N363" s="2257"/>
      <c r="O363" s="2257"/>
      <c r="P363" s="2257"/>
      <c r="Q363" s="2995"/>
    </row>
    <row r="364" spans="1:17">
      <c r="A364" s="2995"/>
      <c r="B364" s="2641"/>
      <c r="C364" s="2995"/>
      <c r="D364" s="2995"/>
      <c r="E364" s="2641"/>
      <c r="F364" s="2641"/>
      <c r="G364" s="2641"/>
      <c r="H364" s="2641"/>
      <c r="I364" s="2257"/>
      <c r="J364" s="2257"/>
      <c r="K364" s="2257"/>
      <c r="L364" s="2257"/>
      <c r="M364" s="2257"/>
      <c r="N364" s="2257"/>
      <c r="O364" s="2257"/>
      <c r="P364" s="2257"/>
      <c r="Q364" s="2995"/>
    </row>
    <row r="365" spans="1:17">
      <c r="A365" s="2995"/>
      <c r="B365" s="2641"/>
      <c r="C365" s="2995"/>
      <c r="D365" s="2995"/>
      <c r="E365" s="2641"/>
      <c r="F365" s="2641"/>
      <c r="G365" s="2641"/>
      <c r="H365" s="2641"/>
      <c r="I365" s="2257"/>
      <c r="J365" s="2257"/>
      <c r="K365" s="2257"/>
      <c r="L365" s="2257"/>
      <c r="M365" s="2257"/>
      <c r="N365" s="2257"/>
      <c r="O365" s="2257"/>
      <c r="P365" s="2257"/>
      <c r="Q365" s="2995"/>
    </row>
    <row r="366" spans="1:17">
      <c r="A366" s="2995"/>
      <c r="B366" s="2641"/>
      <c r="C366" s="2995"/>
      <c r="D366" s="2995"/>
      <c r="E366" s="2641"/>
      <c r="F366" s="2641"/>
      <c r="G366" s="2641"/>
      <c r="H366" s="2641"/>
      <c r="I366" s="2257"/>
      <c r="J366" s="2257"/>
      <c r="K366" s="2257"/>
      <c r="L366" s="2257"/>
      <c r="M366" s="2257"/>
      <c r="N366" s="2257"/>
      <c r="O366" s="2257"/>
      <c r="P366" s="2257"/>
      <c r="Q366" s="2995"/>
    </row>
    <row r="367" spans="1:17">
      <c r="A367" s="2995"/>
      <c r="B367" s="2641"/>
      <c r="C367" s="2995"/>
      <c r="D367" s="2995"/>
      <c r="E367" s="2641"/>
      <c r="F367" s="2641"/>
      <c r="G367" s="2641"/>
      <c r="H367" s="2641"/>
      <c r="I367" s="2257"/>
      <c r="J367" s="2257"/>
      <c r="K367" s="2257"/>
      <c r="L367" s="2257"/>
      <c r="M367" s="2257"/>
      <c r="N367" s="2257"/>
      <c r="O367" s="2257"/>
      <c r="P367" s="2257"/>
      <c r="Q367" s="2995"/>
    </row>
    <row r="368" spans="1:17">
      <c r="A368" s="2995"/>
      <c r="B368" s="2641"/>
      <c r="C368" s="2995"/>
      <c r="D368" s="2995"/>
      <c r="E368" s="2641"/>
      <c r="F368" s="2641"/>
      <c r="G368" s="2641"/>
      <c r="H368" s="2641"/>
      <c r="I368" s="2257"/>
      <c r="J368" s="2257"/>
      <c r="K368" s="2257"/>
      <c r="L368" s="2257"/>
      <c r="M368" s="2257"/>
      <c r="N368" s="2257"/>
      <c r="O368" s="2257"/>
      <c r="P368" s="2257"/>
      <c r="Q368" s="2995"/>
    </row>
    <row r="369" spans="1:17">
      <c r="A369" s="2995"/>
      <c r="B369" s="2641"/>
      <c r="C369" s="2995"/>
      <c r="D369" s="2995"/>
      <c r="E369" s="2641"/>
      <c r="F369" s="2641"/>
      <c r="G369" s="2641"/>
      <c r="H369" s="2641"/>
      <c r="I369" s="2257"/>
      <c r="J369" s="2257"/>
      <c r="K369" s="2257"/>
      <c r="L369" s="2257"/>
      <c r="M369" s="2257"/>
      <c r="N369" s="2257"/>
      <c r="O369" s="2257"/>
      <c r="P369" s="2257"/>
      <c r="Q369" s="2995"/>
    </row>
    <row r="370" spans="1:17">
      <c r="A370" s="2995"/>
      <c r="B370" s="2641"/>
      <c r="C370" s="2995"/>
      <c r="D370" s="2995"/>
      <c r="E370" s="2641"/>
      <c r="F370" s="2641"/>
      <c r="G370" s="2641"/>
      <c r="H370" s="2641"/>
      <c r="I370" s="2257"/>
      <c r="J370" s="2257"/>
      <c r="K370" s="2257"/>
      <c r="L370" s="2257"/>
      <c r="M370" s="2257"/>
      <c r="N370" s="2257"/>
      <c r="O370" s="2257"/>
      <c r="P370" s="2257"/>
      <c r="Q370" s="2995"/>
    </row>
    <row r="371" spans="1:17">
      <c r="A371" s="2995"/>
      <c r="B371" s="2641"/>
      <c r="C371" s="2995"/>
      <c r="D371" s="2995"/>
      <c r="E371" s="2641"/>
      <c r="F371" s="2641"/>
      <c r="G371" s="2641"/>
      <c r="H371" s="2641"/>
      <c r="I371" s="2257"/>
      <c r="J371" s="2257"/>
      <c r="K371" s="2257"/>
      <c r="L371" s="2257"/>
      <c r="M371" s="2257"/>
      <c r="N371" s="2257"/>
      <c r="O371" s="2257"/>
      <c r="P371" s="2257"/>
      <c r="Q371" s="2995"/>
    </row>
    <row r="372" spans="1:17">
      <c r="A372" s="2995"/>
      <c r="B372" s="2995"/>
      <c r="C372" s="2641"/>
      <c r="D372" s="2641"/>
      <c r="E372" s="2641"/>
      <c r="F372" s="2641"/>
      <c r="G372" s="2641"/>
      <c r="H372" s="2641"/>
      <c r="I372" s="2257"/>
      <c r="J372" s="2257"/>
      <c r="K372" s="2257"/>
      <c r="L372" s="2257"/>
      <c r="M372" s="3001"/>
      <c r="N372" s="3001"/>
      <c r="O372" s="3001"/>
      <c r="P372" s="3001"/>
      <c r="Q372" s="2995"/>
    </row>
    <row r="373" spans="1:17">
      <c r="A373" s="2995"/>
      <c r="B373" s="2995"/>
      <c r="C373" s="2999"/>
      <c r="D373" s="2999"/>
      <c r="E373" s="2999"/>
      <c r="F373" s="2999"/>
      <c r="G373" s="2999"/>
      <c r="H373" s="2999"/>
      <c r="I373" s="2257"/>
      <c r="J373" s="2257"/>
      <c r="K373" s="2257"/>
      <c r="L373" s="2257"/>
      <c r="M373" s="3001"/>
      <c r="N373" s="3001"/>
      <c r="O373" s="3001"/>
      <c r="P373" s="3001"/>
      <c r="Q373" s="2995"/>
    </row>
    <row r="374" spans="1:17">
      <c r="A374" s="2996"/>
      <c r="B374" s="2996"/>
      <c r="C374" s="2994"/>
      <c r="D374" s="2994"/>
      <c r="E374" s="2997"/>
      <c r="F374" s="2997"/>
      <c r="G374" s="2997"/>
      <c r="H374" s="2997"/>
      <c r="I374" s="2996"/>
      <c r="J374" s="2996"/>
      <c r="K374" s="2994"/>
      <c r="L374" s="2994"/>
      <c r="M374" s="2997"/>
      <c r="N374" s="3002"/>
      <c r="O374" s="2999"/>
      <c r="P374" s="2999"/>
      <c r="Q374" s="2999"/>
    </row>
    <row r="375" spans="1:17">
      <c r="A375" s="2994"/>
      <c r="B375" s="2994"/>
      <c r="C375" s="2994"/>
      <c r="D375" s="2994"/>
      <c r="E375" s="2994"/>
      <c r="F375" s="2994"/>
      <c r="G375" s="2994"/>
      <c r="H375" s="2994"/>
      <c r="I375" s="2994"/>
      <c r="J375" s="2994"/>
      <c r="K375" s="2994"/>
      <c r="L375" s="2994"/>
      <c r="M375" s="2994"/>
      <c r="N375" s="2994"/>
      <c r="O375" s="2994"/>
      <c r="P375" s="2994"/>
      <c r="Q375" s="2994"/>
    </row>
    <row r="376" spans="1:17" ht="15.75">
      <c r="A376" s="2993"/>
      <c r="B376" s="2997"/>
      <c r="C376" s="2997"/>
      <c r="D376" s="2997"/>
      <c r="E376" s="2998"/>
      <c r="F376" s="2997"/>
      <c r="G376" s="2997"/>
      <c r="H376" s="2997"/>
      <c r="I376" s="2993"/>
      <c r="J376" s="2641"/>
      <c r="K376" s="2997"/>
      <c r="L376" s="2997"/>
      <c r="M376" s="2997"/>
      <c r="N376" s="2997"/>
      <c r="O376" s="2998"/>
      <c r="P376" s="2999"/>
      <c r="Q376" s="2999"/>
    </row>
    <row r="377" spans="1:17">
      <c r="A377" s="2997"/>
      <c r="B377" s="2997"/>
      <c r="C377" s="2997"/>
      <c r="D377" s="2997"/>
      <c r="E377" s="2997"/>
      <c r="F377" s="2997"/>
      <c r="G377" s="2997"/>
      <c r="H377" s="2997"/>
      <c r="I377" s="2641"/>
      <c r="J377" s="2641"/>
      <c r="K377" s="2997"/>
      <c r="L377" s="2997"/>
      <c r="M377" s="2997"/>
      <c r="N377" s="2997"/>
      <c r="O377" s="2997"/>
      <c r="P377" s="2997"/>
      <c r="Q377" s="2997"/>
    </row>
    <row r="378" spans="1:17">
      <c r="A378" s="2994"/>
      <c r="B378" s="2994"/>
      <c r="C378" s="2994"/>
      <c r="D378" s="2994"/>
      <c r="E378" s="2994"/>
      <c r="F378" s="2994"/>
      <c r="G378" s="3000"/>
      <c r="H378" s="3000"/>
      <c r="I378" s="2994"/>
      <c r="J378" s="2994"/>
      <c r="K378" s="2994"/>
      <c r="L378" s="2994"/>
      <c r="M378" s="2994"/>
      <c r="N378" s="2994"/>
      <c r="O378" s="2994"/>
      <c r="P378" s="2994"/>
      <c r="Q378" s="2641"/>
    </row>
    <row r="379" spans="1:17">
      <c r="A379" s="2994"/>
      <c r="B379" s="2994"/>
      <c r="C379" s="2994"/>
      <c r="D379" s="2994"/>
      <c r="E379" s="2994"/>
      <c r="F379" s="2994"/>
      <c r="G379" s="3000"/>
      <c r="H379" s="3000"/>
      <c r="I379" s="2994"/>
      <c r="J379" s="2994"/>
      <c r="K379" s="2994"/>
      <c r="L379" s="2994"/>
      <c r="M379" s="2994"/>
      <c r="N379" s="2994"/>
      <c r="O379" s="2994"/>
      <c r="P379" s="2994"/>
      <c r="Q379" s="2641"/>
    </row>
    <row r="380" spans="1:17">
      <c r="A380" s="2997"/>
      <c r="B380" s="2997"/>
      <c r="C380" s="2997"/>
      <c r="D380" s="2997"/>
      <c r="E380" s="2997"/>
      <c r="F380" s="2997"/>
      <c r="G380" s="2997"/>
      <c r="H380" s="2997"/>
      <c r="I380" s="2641"/>
      <c r="J380" s="2641"/>
      <c r="K380" s="2997"/>
      <c r="L380" s="2997"/>
      <c r="M380" s="2997"/>
      <c r="N380" s="2997"/>
      <c r="O380" s="2997"/>
      <c r="P380" s="2997"/>
      <c r="Q380" s="2997"/>
    </row>
    <row r="381" spans="1:17">
      <c r="A381" s="2995"/>
      <c r="B381" s="2641"/>
      <c r="C381" s="2641"/>
      <c r="D381" s="2641"/>
      <c r="E381" s="2641"/>
      <c r="F381" s="3420"/>
      <c r="G381" s="3420"/>
      <c r="H381" s="2995"/>
      <c r="I381" s="2994"/>
      <c r="J381" s="2994"/>
      <c r="K381" s="2994"/>
      <c r="L381" s="2994"/>
      <c r="M381" s="2994"/>
      <c r="N381" s="2994"/>
      <c r="O381" s="2994"/>
      <c r="P381" s="2994"/>
      <c r="Q381" s="2641"/>
    </row>
    <row r="382" spans="1:17">
      <c r="A382" s="2995"/>
      <c r="B382" s="2995"/>
      <c r="C382" s="2641"/>
      <c r="D382" s="2995"/>
      <c r="E382" s="2995"/>
      <c r="F382" s="2995"/>
      <c r="G382" s="2995"/>
      <c r="H382" s="2995"/>
      <c r="I382" s="2994"/>
      <c r="J382" s="2994"/>
      <c r="K382" s="2641"/>
      <c r="L382" s="2641"/>
      <c r="M382" s="2995"/>
      <c r="N382" s="2995"/>
      <c r="O382" s="2995"/>
      <c r="P382" s="2641"/>
      <c r="Q382" s="2641"/>
    </row>
    <row r="383" spans="1:17">
      <c r="A383" s="2995"/>
      <c r="B383" s="2995"/>
      <c r="C383" s="2995"/>
      <c r="D383" s="2995"/>
      <c r="E383" s="2995"/>
      <c r="F383" s="2995"/>
      <c r="G383" s="2995"/>
      <c r="H383" s="2995"/>
      <c r="I383" s="2994"/>
      <c r="J383" s="2994"/>
      <c r="K383" s="2995"/>
      <c r="L383" s="2995"/>
      <c r="M383" s="2995"/>
      <c r="N383" s="2995"/>
      <c r="O383" s="2995"/>
      <c r="P383" s="2995"/>
      <c r="Q383" s="2995"/>
    </row>
    <row r="384" spans="1:17">
      <c r="A384" s="2995"/>
      <c r="B384" s="2995"/>
      <c r="C384" s="2995"/>
      <c r="D384" s="2995"/>
      <c r="E384" s="2995"/>
      <c r="F384" s="2995"/>
      <c r="G384" s="2995"/>
      <c r="H384" s="2995"/>
      <c r="I384" s="2994"/>
      <c r="J384" s="2994"/>
      <c r="K384" s="2995"/>
      <c r="L384" s="2995"/>
      <c r="M384" s="2995"/>
      <c r="N384" s="2995"/>
      <c r="O384" s="2995"/>
      <c r="P384" s="2995"/>
      <c r="Q384" s="2995"/>
    </row>
    <row r="385" spans="1:17">
      <c r="A385" s="2995"/>
      <c r="B385" s="2995"/>
      <c r="C385" s="2995"/>
      <c r="D385" s="2995"/>
      <c r="E385" s="2995"/>
      <c r="F385" s="2995"/>
      <c r="G385" s="2995"/>
      <c r="H385" s="2995"/>
      <c r="I385" s="2995"/>
      <c r="J385" s="2641"/>
      <c r="K385" s="2995"/>
      <c r="L385" s="2995"/>
      <c r="M385" s="2995"/>
      <c r="N385" s="2995"/>
      <c r="O385" s="2995"/>
      <c r="P385" s="2995"/>
      <c r="Q385" s="2995"/>
    </row>
    <row r="386" spans="1:17">
      <c r="A386" s="2995"/>
      <c r="B386" s="2641"/>
      <c r="C386" s="2995"/>
      <c r="D386" s="2995"/>
      <c r="E386" s="2641"/>
      <c r="F386" s="2641"/>
      <c r="G386" s="2641"/>
      <c r="H386" s="2641"/>
      <c r="I386" s="2257"/>
      <c r="J386" s="2257"/>
      <c r="K386" s="2257"/>
      <c r="L386" s="2257"/>
      <c r="M386" s="3001"/>
      <c r="N386" s="3001"/>
      <c r="O386" s="3001"/>
      <c r="P386" s="3001"/>
      <c r="Q386" s="2995"/>
    </row>
    <row r="387" spans="1:17">
      <c r="A387" s="2995"/>
      <c r="B387" s="2641"/>
      <c r="C387" s="2995"/>
      <c r="D387" s="2995"/>
      <c r="E387" s="2641"/>
      <c r="F387" s="2641"/>
      <c r="G387" s="2641"/>
      <c r="H387" s="2641"/>
      <c r="I387" s="2257"/>
      <c r="J387" s="2257"/>
      <c r="K387" s="2257"/>
      <c r="L387" s="2257"/>
      <c r="M387" s="2257"/>
      <c r="N387" s="2257"/>
      <c r="O387" s="2257"/>
      <c r="P387" s="2257"/>
      <c r="Q387" s="2995"/>
    </row>
    <row r="388" spans="1:17">
      <c r="A388" s="2995"/>
      <c r="B388" s="2641"/>
      <c r="C388" s="2995"/>
      <c r="D388" s="2995"/>
      <c r="E388" s="2641"/>
      <c r="F388" s="2641"/>
      <c r="G388" s="2641"/>
      <c r="H388" s="2641"/>
      <c r="I388" s="2257"/>
      <c r="J388" s="2257"/>
      <c r="K388" s="2257"/>
      <c r="L388" s="2257"/>
      <c r="M388" s="2257"/>
      <c r="N388" s="2257"/>
      <c r="O388" s="2257"/>
      <c r="P388" s="2257"/>
      <c r="Q388" s="2995"/>
    </row>
    <row r="389" spans="1:17">
      <c r="A389" s="2995"/>
      <c r="B389" s="2641"/>
      <c r="C389" s="2995"/>
      <c r="D389" s="2995"/>
      <c r="E389" s="2641"/>
      <c r="F389" s="2641"/>
      <c r="G389" s="2641"/>
      <c r="H389" s="2641"/>
      <c r="I389" s="2257"/>
      <c r="J389" s="2257"/>
      <c r="K389" s="2257"/>
      <c r="L389" s="2257"/>
      <c r="M389" s="2257"/>
      <c r="N389" s="2257"/>
      <c r="O389" s="2257"/>
      <c r="P389" s="2257"/>
      <c r="Q389" s="2995"/>
    </row>
    <row r="390" spans="1:17">
      <c r="A390" s="2995"/>
      <c r="B390" s="2641"/>
      <c r="C390" s="2995"/>
      <c r="D390" s="2995"/>
      <c r="E390" s="2641"/>
      <c r="F390" s="2641"/>
      <c r="G390" s="2641"/>
      <c r="H390" s="2641"/>
      <c r="I390" s="2257"/>
      <c r="J390" s="2257"/>
      <c r="K390" s="2257"/>
      <c r="L390" s="2257"/>
      <c r="M390" s="2257"/>
      <c r="N390" s="2257"/>
      <c r="O390" s="2257"/>
      <c r="P390" s="2257"/>
      <c r="Q390" s="2995"/>
    </row>
    <row r="391" spans="1:17">
      <c r="A391" s="2995"/>
      <c r="B391" s="2641"/>
      <c r="C391" s="2995"/>
      <c r="D391" s="2995"/>
      <c r="E391" s="2641"/>
      <c r="F391" s="2641"/>
      <c r="G391" s="2641"/>
      <c r="H391" s="2641"/>
      <c r="I391" s="2257"/>
      <c r="J391" s="2257"/>
      <c r="K391" s="2257"/>
      <c r="L391" s="2257"/>
      <c r="M391" s="2257"/>
      <c r="N391" s="2257"/>
      <c r="O391" s="2257"/>
      <c r="P391" s="2257"/>
      <c r="Q391" s="2995"/>
    </row>
    <row r="392" spans="1:17">
      <c r="A392" s="2995"/>
      <c r="B392" s="2641"/>
      <c r="C392" s="2995"/>
      <c r="D392" s="2995"/>
      <c r="E392" s="2641"/>
      <c r="F392" s="2641"/>
      <c r="G392" s="2641"/>
      <c r="H392" s="2641"/>
      <c r="I392" s="2257"/>
      <c r="J392" s="2257"/>
      <c r="K392" s="2257"/>
      <c r="L392" s="2257"/>
      <c r="M392" s="2257"/>
      <c r="N392" s="2257"/>
      <c r="O392" s="2257"/>
      <c r="P392" s="2257"/>
      <c r="Q392" s="2995"/>
    </row>
    <row r="393" spans="1:17">
      <c r="A393" s="2995"/>
      <c r="B393" s="2641"/>
      <c r="C393" s="2995"/>
      <c r="D393" s="2995"/>
      <c r="E393" s="2641"/>
      <c r="F393" s="2641"/>
      <c r="G393" s="2641"/>
      <c r="H393" s="2641"/>
      <c r="I393" s="2257"/>
      <c r="J393" s="2257"/>
      <c r="K393" s="2257"/>
      <c r="L393" s="2257"/>
      <c r="M393" s="2257"/>
      <c r="N393" s="2257"/>
      <c r="O393" s="2257"/>
      <c r="P393" s="2257"/>
      <c r="Q393" s="2995"/>
    </row>
    <row r="394" spans="1:17">
      <c r="A394" s="2995"/>
      <c r="B394" s="2641"/>
      <c r="C394" s="2995"/>
      <c r="D394" s="2995"/>
      <c r="E394" s="2641"/>
      <c r="F394" s="2641"/>
      <c r="G394" s="2641"/>
      <c r="H394" s="2641"/>
      <c r="I394" s="2257"/>
      <c r="J394" s="2257"/>
      <c r="K394" s="2257"/>
      <c r="L394" s="2257"/>
      <c r="M394" s="2257"/>
      <c r="N394" s="2257"/>
      <c r="O394" s="2257"/>
      <c r="P394" s="2257"/>
      <c r="Q394" s="2995"/>
    </row>
    <row r="395" spans="1:17">
      <c r="A395" s="2995"/>
      <c r="B395" s="2641"/>
      <c r="C395" s="2995"/>
      <c r="D395" s="2995"/>
      <c r="E395" s="2641"/>
      <c r="F395" s="2641"/>
      <c r="G395" s="2641"/>
      <c r="H395" s="2641"/>
      <c r="I395" s="2257"/>
      <c r="J395" s="2257"/>
      <c r="K395" s="2257"/>
      <c r="L395" s="2257"/>
      <c r="M395" s="2257"/>
      <c r="N395" s="2257"/>
      <c r="O395" s="2257"/>
      <c r="P395" s="2257"/>
      <c r="Q395" s="2995"/>
    </row>
    <row r="396" spans="1:17">
      <c r="A396" s="2995"/>
      <c r="B396" s="2641"/>
      <c r="C396" s="2995"/>
      <c r="D396" s="2995"/>
      <c r="E396" s="2641"/>
      <c r="F396" s="2641"/>
      <c r="G396" s="2641"/>
      <c r="H396" s="2641"/>
      <c r="I396" s="2257"/>
      <c r="J396" s="2257"/>
      <c r="K396" s="2257"/>
      <c r="L396" s="2257"/>
      <c r="M396" s="2257"/>
      <c r="N396" s="2257"/>
      <c r="O396" s="2257"/>
      <c r="P396" s="2257"/>
      <c r="Q396" s="2995"/>
    </row>
    <row r="397" spans="1:17">
      <c r="A397" s="2995"/>
      <c r="B397" s="2641"/>
      <c r="C397" s="2995"/>
      <c r="D397" s="2995"/>
      <c r="E397" s="2641"/>
      <c r="F397" s="2641"/>
      <c r="G397" s="2641"/>
      <c r="H397" s="2641"/>
      <c r="I397" s="2257"/>
      <c r="J397" s="2257"/>
      <c r="K397" s="2257"/>
      <c r="L397" s="2257"/>
      <c r="M397" s="2257"/>
      <c r="N397" s="2257"/>
      <c r="O397" s="2257"/>
      <c r="P397" s="2257"/>
      <c r="Q397" s="2995"/>
    </row>
    <row r="398" spans="1:17">
      <c r="A398" s="2995"/>
      <c r="B398" s="2641"/>
      <c r="C398" s="2995"/>
      <c r="D398" s="2995"/>
      <c r="E398" s="2641"/>
      <c r="F398" s="2641"/>
      <c r="G398" s="2641"/>
      <c r="H398" s="2641"/>
      <c r="I398" s="2257"/>
      <c r="J398" s="2257"/>
      <c r="K398" s="2257"/>
      <c r="L398" s="2257"/>
      <c r="M398" s="2257"/>
      <c r="N398" s="2257"/>
      <c r="O398" s="2257"/>
      <c r="P398" s="2257"/>
      <c r="Q398" s="2995"/>
    </row>
    <row r="399" spans="1:17">
      <c r="A399" s="2995"/>
      <c r="B399" s="2641"/>
      <c r="C399" s="2995"/>
      <c r="D399" s="2995"/>
      <c r="E399" s="2641"/>
      <c r="F399" s="2641"/>
      <c r="G399" s="2641"/>
      <c r="H399" s="2641"/>
      <c r="I399" s="2257"/>
      <c r="J399" s="2257"/>
      <c r="K399" s="2257"/>
      <c r="L399" s="2257"/>
      <c r="M399" s="2257"/>
      <c r="N399" s="2257"/>
      <c r="O399" s="2257"/>
      <c r="P399" s="2257"/>
      <c r="Q399" s="2995"/>
    </row>
    <row r="400" spans="1:17">
      <c r="A400" s="2995"/>
      <c r="B400" s="2641"/>
      <c r="C400" s="2995"/>
      <c r="D400" s="2995"/>
      <c r="E400" s="2641"/>
      <c r="F400" s="2641"/>
      <c r="G400" s="2641"/>
      <c r="H400" s="2641"/>
      <c r="I400" s="2257"/>
      <c r="J400" s="2257"/>
      <c r="K400" s="2257"/>
      <c r="L400" s="2257"/>
      <c r="M400" s="2257"/>
      <c r="N400" s="2257"/>
      <c r="O400" s="2257"/>
      <c r="P400" s="2257"/>
      <c r="Q400" s="2995"/>
    </row>
    <row r="401" spans="1:17">
      <c r="A401" s="2995"/>
      <c r="B401" s="2641"/>
      <c r="C401" s="2995"/>
      <c r="D401" s="2995"/>
      <c r="E401" s="2641"/>
      <c r="F401" s="2641"/>
      <c r="G401" s="2641"/>
      <c r="H401" s="2641"/>
      <c r="I401" s="2257"/>
      <c r="J401" s="2257"/>
      <c r="K401" s="2257"/>
      <c r="L401" s="2257"/>
      <c r="M401" s="2257"/>
      <c r="N401" s="2257"/>
      <c r="O401" s="2257"/>
      <c r="P401" s="2257"/>
      <c r="Q401" s="2995"/>
    </row>
    <row r="402" spans="1:17">
      <c r="A402" s="2995"/>
      <c r="B402" s="2641"/>
      <c r="C402" s="2995"/>
      <c r="D402" s="2995"/>
      <c r="E402" s="2641"/>
      <c r="F402" s="2641"/>
      <c r="G402" s="2641"/>
      <c r="H402" s="2641"/>
      <c r="I402" s="2257"/>
      <c r="J402" s="2257"/>
      <c r="K402" s="2257"/>
      <c r="L402" s="2257"/>
      <c r="M402" s="2257"/>
      <c r="N402" s="2257"/>
      <c r="O402" s="2257"/>
      <c r="P402" s="2257"/>
      <c r="Q402" s="2995"/>
    </row>
    <row r="403" spans="1:17">
      <c r="A403" s="2995"/>
      <c r="B403" s="2641"/>
      <c r="C403" s="2995"/>
      <c r="D403" s="2995"/>
      <c r="E403" s="2641"/>
      <c r="F403" s="2641"/>
      <c r="G403" s="2641"/>
      <c r="H403" s="2641"/>
      <c r="I403" s="2257"/>
      <c r="J403" s="2257"/>
      <c r="K403" s="2257"/>
      <c r="L403" s="2257"/>
      <c r="M403" s="2257"/>
      <c r="N403" s="2257"/>
      <c r="O403" s="2257"/>
      <c r="P403" s="2257"/>
      <c r="Q403" s="2995"/>
    </row>
    <row r="404" spans="1:17">
      <c r="A404" s="2995"/>
      <c r="B404" s="2641"/>
      <c r="C404" s="2995"/>
      <c r="D404" s="2995"/>
      <c r="E404" s="2641"/>
      <c r="F404" s="2641"/>
      <c r="G404" s="2641"/>
      <c r="H404" s="2641"/>
      <c r="I404" s="2257"/>
      <c r="J404" s="2257"/>
      <c r="K404" s="2257"/>
      <c r="L404" s="2257"/>
      <c r="M404" s="2257"/>
      <c r="N404" s="2257"/>
      <c r="O404" s="2257"/>
      <c r="P404" s="2257"/>
      <c r="Q404" s="2995"/>
    </row>
    <row r="405" spans="1:17">
      <c r="A405" s="2995"/>
      <c r="B405" s="2641"/>
      <c r="C405" s="2995"/>
      <c r="D405" s="2995"/>
      <c r="E405" s="2641"/>
      <c r="F405" s="2641"/>
      <c r="G405" s="2641"/>
      <c r="H405" s="2641"/>
      <c r="I405" s="2257"/>
      <c r="J405" s="2257"/>
      <c r="K405" s="2257"/>
      <c r="L405" s="2257"/>
      <c r="M405" s="2257"/>
      <c r="N405" s="2257"/>
      <c r="O405" s="2257"/>
      <c r="P405" s="2257"/>
      <c r="Q405" s="2995"/>
    </row>
    <row r="406" spans="1:17">
      <c r="A406" s="2995"/>
      <c r="B406" s="2641"/>
      <c r="C406" s="2995"/>
      <c r="D406" s="2995"/>
      <c r="E406" s="2641"/>
      <c r="F406" s="2641"/>
      <c r="G406" s="2641"/>
      <c r="H406" s="2641"/>
      <c r="I406" s="2257"/>
      <c r="J406" s="2257"/>
      <c r="K406" s="2257"/>
      <c r="L406" s="2257"/>
      <c r="M406" s="2257"/>
      <c r="N406" s="2257"/>
      <c r="O406" s="2257"/>
      <c r="P406" s="2257"/>
      <c r="Q406" s="2995"/>
    </row>
    <row r="407" spans="1:17">
      <c r="A407" s="2995"/>
      <c r="B407" s="2641"/>
      <c r="C407" s="2995"/>
      <c r="D407" s="2995"/>
      <c r="E407" s="2641"/>
      <c r="F407" s="2641"/>
      <c r="G407" s="2641"/>
      <c r="H407" s="2641"/>
      <c r="I407" s="2257"/>
      <c r="J407" s="2257"/>
      <c r="K407" s="2257"/>
      <c r="L407" s="2257"/>
      <c r="M407" s="2257"/>
      <c r="N407" s="2257"/>
      <c r="O407" s="2257"/>
      <c r="P407" s="2257"/>
      <c r="Q407" s="2995"/>
    </row>
    <row r="408" spans="1:17">
      <c r="A408" s="2995"/>
      <c r="B408" s="2641"/>
      <c r="C408" s="2995"/>
      <c r="D408" s="2995"/>
      <c r="E408" s="2641"/>
      <c r="F408" s="2641"/>
      <c r="G408" s="2641"/>
      <c r="H408" s="2641"/>
      <c r="I408" s="2257"/>
      <c r="J408" s="2257"/>
      <c r="K408" s="2257"/>
      <c r="L408" s="2257"/>
      <c r="M408" s="2257"/>
      <c r="N408" s="2257"/>
      <c r="O408" s="2257"/>
      <c r="P408" s="2257"/>
      <c r="Q408" s="2995"/>
    </row>
    <row r="409" spans="1:17">
      <c r="A409" s="2995"/>
      <c r="B409" s="2641"/>
      <c r="C409" s="2995"/>
      <c r="D409" s="2995"/>
      <c r="E409" s="2641"/>
      <c r="F409" s="2641"/>
      <c r="G409" s="2641"/>
      <c r="H409" s="2641"/>
      <c r="I409" s="2257"/>
      <c r="J409" s="2257"/>
      <c r="K409" s="2257"/>
      <c r="L409" s="2257"/>
      <c r="M409" s="2257"/>
      <c r="N409" s="2257"/>
      <c r="O409" s="2257"/>
      <c r="P409" s="2257"/>
      <c r="Q409" s="2995"/>
    </row>
    <row r="410" spans="1:17">
      <c r="A410" s="2995"/>
      <c r="B410" s="2641"/>
      <c r="C410" s="2995"/>
      <c r="D410" s="2995"/>
      <c r="E410" s="2641"/>
      <c r="F410" s="2641"/>
      <c r="G410" s="2641"/>
      <c r="H410" s="2641"/>
      <c r="I410" s="2257"/>
      <c r="J410" s="2257"/>
      <c r="K410" s="2257"/>
      <c r="L410" s="2257"/>
      <c r="M410" s="2257"/>
      <c r="N410" s="2257"/>
      <c r="O410" s="2257"/>
      <c r="P410" s="2257"/>
      <c r="Q410" s="2995"/>
    </row>
    <row r="411" spans="1:17">
      <c r="A411" s="2995"/>
      <c r="B411" s="2641"/>
      <c r="C411" s="2995"/>
      <c r="D411" s="2995"/>
      <c r="E411" s="2641"/>
      <c r="F411" s="2641"/>
      <c r="G411" s="2641"/>
      <c r="H411" s="2641"/>
      <c r="I411" s="2257"/>
      <c r="J411" s="2257"/>
      <c r="K411" s="2257"/>
      <c r="L411" s="2257"/>
      <c r="M411" s="2257"/>
      <c r="N411" s="2257"/>
      <c r="O411" s="2257"/>
      <c r="P411" s="2257"/>
      <c r="Q411" s="2995"/>
    </row>
    <row r="412" spans="1:17">
      <c r="A412" s="2995"/>
      <c r="B412" s="2641"/>
      <c r="C412" s="2995"/>
      <c r="D412" s="2995"/>
      <c r="E412" s="2641"/>
      <c r="F412" s="2641"/>
      <c r="G412" s="2641"/>
      <c r="H412" s="2641"/>
      <c r="I412" s="2257"/>
      <c r="J412" s="2257"/>
      <c r="K412" s="2257"/>
      <c r="L412" s="2257"/>
      <c r="M412" s="2257"/>
      <c r="N412" s="2257"/>
      <c r="O412" s="2257"/>
      <c r="P412" s="2257"/>
      <c r="Q412" s="2995"/>
    </row>
    <row r="413" spans="1:17">
      <c r="A413" s="2995"/>
      <c r="B413" s="2641"/>
      <c r="C413" s="2995"/>
      <c r="D413" s="2995"/>
      <c r="E413" s="2641"/>
      <c r="F413" s="2641"/>
      <c r="G413" s="2641"/>
      <c r="H413" s="2641"/>
      <c r="I413" s="2257"/>
      <c r="J413" s="2257"/>
      <c r="K413" s="2257"/>
      <c r="L413" s="2257"/>
      <c r="M413" s="2257"/>
      <c r="N413" s="2257"/>
      <c r="O413" s="2257"/>
      <c r="P413" s="2257"/>
      <c r="Q413" s="2995"/>
    </row>
    <row r="414" spans="1:17">
      <c r="A414" s="2995"/>
      <c r="B414" s="2641"/>
      <c r="C414" s="2995"/>
      <c r="D414" s="2995"/>
      <c r="E414" s="2641"/>
      <c r="F414" s="2641"/>
      <c r="G414" s="2641"/>
      <c r="H414" s="2641"/>
      <c r="I414" s="2257"/>
      <c r="J414" s="2257"/>
      <c r="K414" s="2257"/>
      <c r="L414" s="2257"/>
      <c r="M414" s="2257"/>
      <c r="N414" s="2257"/>
      <c r="O414" s="2257"/>
      <c r="P414" s="2257"/>
      <c r="Q414" s="2995"/>
    </row>
    <row r="415" spans="1:17">
      <c r="A415" s="2995"/>
      <c r="B415" s="2641"/>
      <c r="C415" s="2995"/>
      <c r="D415" s="2995"/>
      <c r="E415" s="2641"/>
      <c r="F415" s="2641"/>
      <c r="G415" s="2641"/>
      <c r="H415" s="2641"/>
      <c r="I415" s="2257"/>
      <c r="J415" s="2257"/>
      <c r="K415" s="2257"/>
      <c r="L415" s="2257"/>
      <c r="M415" s="2257"/>
      <c r="N415" s="2257"/>
      <c r="O415" s="2257"/>
      <c r="P415" s="2257"/>
      <c r="Q415" s="2995"/>
    </row>
    <row r="416" spans="1:17">
      <c r="A416" s="2995"/>
      <c r="B416" s="2641"/>
      <c r="C416" s="2995"/>
      <c r="D416" s="2995"/>
      <c r="E416" s="2641"/>
      <c r="F416" s="2641"/>
      <c r="G416" s="2641"/>
      <c r="H416" s="2641"/>
      <c r="I416" s="2257"/>
      <c r="J416" s="2257"/>
      <c r="K416" s="2257"/>
      <c r="L416" s="2257"/>
      <c r="M416" s="2257"/>
      <c r="N416" s="2257"/>
      <c r="O416" s="2257"/>
      <c r="P416" s="2257"/>
      <c r="Q416" s="2995"/>
    </row>
    <row r="417" spans="1:17">
      <c r="A417" s="2995"/>
      <c r="B417" s="2641"/>
      <c r="C417" s="2995"/>
      <c r="D417" s="2995"/>
      <c r="E417" s="2641"/>
      <c r="F417" s="2641"/>
      <c r="G417" s="2641"/>
      <c r="H417" s="2641"/>
      <c r="I417" s="2257"/>
      <c r="J417" s="2257"/>
      <c r="K417" s="2257"/>
      <c r="L417" s="2257"/>
      <c r="M417" s="2257"/>
      <c r="N417" s="2257"/>
      <c r="O417" s="2257"/>
      <c r="P417" s="2257"/>
      <c r="Q417" s="2995"/>
    </row>
    <row r="418" spans="1:17">
      <c r="A418" s="2995"/>
      <c r="B418" s="2641"/>
      <c r="C418" s="2995"/>
      <c r="D418" s="2995"/>
      <c r="E418" s="2641"/>
      <c r="F418" s="2641"/>
      <c r="G418" s="2641"/>
      <c r="H418" s="2641"/>
      <c r="I418" s="2257"/>
      <c r="J418" s="2257"/>
      <c r="K418" s="2257"/>
      <c r="L418" s="2257"/>
      <c r="M418" s="2257"/>
      <c r="N418" s="2257"/>
      <c r="O418" s="2257"/>
      <c r="P418" s="2257"/>
      <c r="Q418" s="2995"/>
    </row>
    <row r="419" spans="1:17">
      <c r="A419" s="2995"/>
      <c r="B419" s="2641"/>
      <c r="C419" s="2995"/>
      <c r="D419" s="2995"/>
      <c r="E419" s="2641"/>
      <c r="F419" s="2641"/>
      <c r="G419" s="2641"/>
      <c r="H419" s="2641"/>
      <c r="I419" s="2257"/>
      <c r="J419" s="2257"/>
      <c r="K419" s="2257"/>
      <c r="L419" s="2257"/>
      <c r="M419" s="2257"/>
      <c r="N419" s="2257"/>
      <c r="O419" s="2257"/>
      <c r="P419" s="2257"/>
      <c r="Q419" s="2995"/>
    </row>
    <row r="420" spans="1:17">
      <c r="A420" s="2995"/>
      <c r="B420" s="2641"/>
      <c r="C420" s="2995"/>
      <c r="D420" s="2995"/>
      <c r="E420" s="2641"/>
      <c r="F420" s="2641"/>
      <c r="G420" s="2641"/>
      <c r="H420" s="2641"/>
      <c r="I420" s="2257"/>
      <c r="J420" s="2257"/>
      <c r="K420" s="2257"/>
      <c r="L420" s="2257"/>
      <c r="M420" s="2257"/>
      <c r="N420" s="2257"/>
      <c r="O420" s="2257"/>
      <c r="P420" s="2257"/>
      <c r="Q420" s="2995"/>
    </row>
    <row r="421" spans="1:17">
      <c r="A421" s="2995"/>
      <c r="B421" s="2641"/>
      <c r="C421" s="2995"/>
      <c r="D421" s="2995"/>
      <c r="E421" s="2641"/>
      <c r="F421" s="2641"/>
      <c r="G421" s="2641"/>
      <c r="H421" s="2641"/>
      <c r="I421" s="2257"/>
      <c r="J421" s="2257"/>
      <c r="K421" s="2257"/>
      <c r="L421" s="2257"/>
      <c r="M421" s="2257"/>
      <c r="N421" s="2257"/>
      <c r="O421" s="2257"/>
      <c r="P421" s="2257"/>
      <c r="Q421" s="2995"/>
    </row>
    <row r="422" spans="1:17">
      <c r="A422" s="2995"/>
      <c r="B422" s="2641"/>
      <c r="C422" s="2995"/>
      <c r="D422" s="2995"/>
      <c r="E422" s="2641"/>
      <c r="F422" s="2641"/>
      <c r="G422" s="2641"/>
      <c r="H422" s="2641"/>
      <c r="I422" s="2257"/>
      <c r="J422" s="2257"/>
      <c r="K422" s="2257"/>
      <c r="L422" s="2257"/>
      <c r="M422" s="2257"/>
      <c r="N422" s="2257"/>
      <c r="O422" s="2257"/>
      <c r="P422" s="2257"/>
      <c r="Q422" s="2995"/>
    </row>
    <row r="423" spans="1:17">
      <c r="A423" s="2995"/>
      <c r="B423" s="2641"/>
      <c r="C423" s="2995"/>
      <c r="D423" s="2995"/>
      <c r="E423" s="2641"/>
      <c r="F423" s="2641"/>
      <c r="G423" s="2641"/>
      <c r="H423" s="2641"/>
      <c r="I423" s="2257"/>
      <c r="J423" s="2257"/>
      <c r="K423" s="2257"/>
      <c r="L423" s="2257"/>
      <c r="M423" s="2257"/>
      <c r="N423" s="2257"/>
      <c r="O423" s="2257"/>
      <c r="P423" s="2257"/>
      <c r="Q423" s="2995"/>
    </row>
    <row r="424" spans="1:17">
      <c r="A424" s="2995"/>
      <c r="B424" s="2641"/>
      <c r="C424" s="2995"/>
      <c r="D424" s="2995"/>
      <c r="E424" s="2641"/>
      <c r="F424" s="2641"/>
      <c r="G424" s="2641"/>
      <c r="H424" s="2641"/>
      <c r="I424" s="2257"/>
      <c r="J424" s="2257"/>
      <c r="K424" s="2257"/>
      <c r="L424" s="2257"/>
      <c r="M424" s="2257"/>
      <c r="N424" s="2257"/>
      <c r="O424" s="2257"/>
      <c r="P424" s="2257"/>
      <c r="Q424" s="2995"/>
    </row>
    <row r="425" spans="1:17">
      <c r="A425" s="2995"/>
      <c r="B425" s="2641"/>
      <c r="C425" s="2995"/>
      <c r="D425" s="2995"/>
      <c r="E425" s="2641"/>
      <c r="F425" s="2641"/>
      <c r="G425" s="2641"/>
      <c r="H425" s="2641"/>
      <c r="I425" s="2257"/>
      <c r="J425" s="2257"/>
      <c r="K425" s="2257"/>
      <c r="L425" s="2257"/>
      <c r="M425" s="2257"/>
      <c r="N425" s="2257"/>
      <c r="O425" s="2257"/>
      <c r="P425" s="2257"/>
      <c r="Q425" s="2995"/>
    </row>
    <row r="426" spans="1:17">
      <c r="A426" s="2995"/>
      <c r="B426" s="2641"/>
      <c r="C426" s="2995"/>
      <c r="D426" s="2995"/>
      <c r="E426" s="2641"/>
      <c r="F426" s="2641"/>
      <c r="G426" s="2641"/>
      <c r="H426" s="2641"/>
      <c r="I426" s="2257"/>
      <c r="J426" s="2257"/>
      <c r="K426" s="2257"/>
      <c r="L426" s="2257"/>
      <c r="M426" s="2257"/>
      <c r="N426" s="2257"/>
      <c r="O426" s="2257"/>
      <c r="P426" s="2257"/>
      <c r="Q426" s="2995"/>
    </row>
    <row r="427" spans="1:17">
      <c r="A427" s="2995"/>
      <c r="B427" s="2641"/>
      <c r="C427" s="2995"/>
      <c r="D427" s="2995"/>
      <c r="E427" s="2641"/>
      <c r="F427" s="2641"/>
      <c r="G427" s="2641"/>
      <c r="H427" s="2641"/>
      <c r="I427" s="2257"/>
      <c r="J427" s="2257"/>
      <c r="K427" s="2257"/>
      <c r="L427" s="2257"/>
      <c r="M427" s="2257"/>
      <c r="N427" s="2257"/>
      <c r="O427" s="2257"/>
      <c r="P427" s="2257"/>
      <c r="Q427" s="2995"/>
    </row>
    <row r="428" spans="1:17">
      <c r="A428" s="2995"/>
      <c r="B428" s="2641"/>
      <c r="C428" s="2995"/>
      <c r="D428" s="2995"/>
      <c r="E428" s="2641"/>
      <c r="F428" s="2641"/>
      <c r="G428" s="2641"/>
      <c r="H428" s="2641"/>
      <c r="I428" s="2257"/>
      <c r="J428" s="2257"/>
      <c r="K428" s="2257"/>
      <c r="L428" s="2257"/>
      <c r="M428" s="2257"/>
      <c r="N428" s="2257"/>
      <c r="O428" s="2257"/>
      <c r="P428" s="2257"/>
      <c r="Q428" s="2995"/>
    </row>
    <row r="429" spans="1:17">
      <c r="A429" s="2995"/>
      <c r="B429" s="2641"/>
      <c r="C429" s="2995"/>
      <c r="D429" s="2995"/>
      <c r="E429" s="2641"/>
      <c r="F429" s="2641"/>
      <c r="G429" s="2641"/>
      <c r="H429" s="2641"/>
      <c r="I429" s="2257"/>
      <c r="J429" s="2257"/>
      <c r="K429" s="2257"/>
      <c r="L429" s="2257"/>
      <c r="M429" s="2257"/>
      <c r="N429" s="2257"/>
      <c r="O429" s="2257"/>
      <c r="P429" s="2257"/>
      <c r="Q429" s="2995"/>
    </row>
    <row r="430" spans="1:17">
      <c r="A430" s="2995"/>
      <c r="B430" s="2641"/>
      <c r="C430" s="2995"/>
      <c r="D430" s="2995"/>
      <c r="E430" s="2641"/>
      <c r="F430" s="2641"/>
      <c r="G430" s="2641"/>
      <c r="H430" s="2641"/>
      <c r="I430" s="2257"/>
      <c r="J430" s="2257"/>
      <c r="K430" s="2257"/>
      <c r="L430" s="2257"/>
      <c r="M430" s="2257"/>
      <c r="N430" s="2257"/>
      <c r="O430" s="2257"/>
      <c r="P430" s="2257"/>
      <c r="Q430" s="2995"/>
    </row>
    <row r="431" spans="1:17">
      <c r="A431" s="2995"/>
      <c r="B431" s="2641"/>
      <c r="C431" s="2995"/>
      <c r="D431" s="2995"/>
      <c r="E431" s="2641"/>
      <c r="F431" s="2641"/>
      <c r="G431" s="2641"/>
      <c r="H431" s="2641"/>
      <c r="I431" s="2257"/>
      <c r="J431" s="2257"/>
      <c r="K431" s="2257"/>
      <c r="L431" s="2257"/>
      <c r="M431" s="2257"/>
      <c r="N431" s="2257"/>
      <c r="O431" s="2257"/>
      <c r="P431" s="2257"/>
      <c r="Q431" s="2995"/>
    </row>
    <row r="432" spans="1:17">
      <c r="A432" s="2995"/>
      <c r="B432" s="2641"/>
      <c r="C432" s="2995"/>
      <c r="D432" s="2995"/>
      <c r="E432" s="2641"/>
      <c r="F432" s="2641"/>
      <c r="G432" s="2641"/>
      <c r="H432" s="2641"/>
      <c r="I432" s="2257"/>
      <c r="J432" s="2257"/>
      <c r="K432" s="2257"/>
      <c r="L432" s="2257"/>
      <c r="M432" s="2257"/>
      <c r="N432" s="2257"/>
      <c r="O432" s="2257"/>
      <c r="P432" s="2257"/>
      <c r="Q432" s="2995"/>
    </row>
    <row r="433" spans="1:17">
      <c r="A433" s="2995"/>
      <c r="B433" s="2641"/>
      <c r="C433" s="2995"/>
      <c r="D433" s="2995"/>
      <c r="E433" s="2641"/>
      <c r="F433" s="2641"/>
      <c r="G433" s="2641"/>
      <c r="H433" s="2641"/>
      <c r="I433" s="2257"/>
      <c r="J433" s="2257"/>
      <c r="K433" s="2257"/>
      <c r="L433" s="2257"/>
      <c r="M433" s="2257"/>
      <c r="N433" s="2257"/>
      <c r="O433" s="2257"/>
      <c r="P433" s="2257"/>
      <c r="Q433" s="2995"/>
    </row>
    <row r="434" spans="1:17">
      <c r="A434" s="2995"/>
      <c r="B434" s="2641"/>
      <c r="C434" s="2995"/>
      <c r="D434" s="2995"/>
      <c r="E434" s="2641"/>
      <c r="F434" s="2641"/>
      <c r="G434" s="2641"/>
      <c r="H434" s="2641"/>
      <c r="I434" s="2257"/>
      <c r="J434" s="2257"/>
      <c r="K434" s="2257"/>
      <c r="L434" s="2257"/>
      <c r="M434" s="2257"/>
      <c r="N434" s="2257"/>
      <c r="O434" s="2257"/>
      <c r="P434" s="2257"/>
      <c r="Q434" s="2995"/>
    </row>
    <row r="435" spans="1:17">
      <c r="A435" s="2995"/>
      <c r="B435" s="2995"/>
      <c r="C435" s="2641"/>
      <c r="D435" s="2641"/>
      <c r="E435" s="2641"/>
      <c r="F435" s="2641"/>
      <c r="G435" s="2641"/>
      <c r="H435" s="2641"/>
      <c r="I435" s="2257"/>
      <c r="J435" s="2257"/>
      <c r="K435" s="2257"/>
      <c r="L435" s="2257"/>
      <c r="M435" s="3001"/>
      <c r="N435" s="3001"/>
      <c r="O435" s="3001"/>
      <c r="P435" s="3001"/>
      <c r="Q435" s="2995"/>
    </row>
    <row r="436" spans="1:17">
      <c r="A436" s="2995"/>
      <c r="B436" s="2995"/>
      <c r="C436" s="2999"/>
      <c r="D436" s="2999"/>
      <c r="E436" s="2999"/>
      <c r="F436" s="2999"/>
      <c r="G436" s="2999"/>
      <c r="H436" s="2999"/>
      <c r="I436" s="2257"/>
      <c r="J436" s="2257"/>
      <c r="K436" s="2257"/>
      <c r="L436" s="2257"/>
      <c r="M436" s="3001"/>
      <c r="N436" s="3001"/>
      <c r="O436" s="3001"/>
      <c r="P436" s="3001"/>
      <c r="Q436" s="2995"/>
    </row>
    <row r="437" spans="1:17">
      <c r="A437" s="2996"/>
      <c r="B437" s="2996"/>
      <c r="C437" s="2994"/>
      <c r="D437" s="2994"/>
      <c r="E437" s="2997"/>
      <c r="F437" s="2997"/>
      <c r="G437" s="2997"/>
      <c r="H437" s="2997"/>
      <c r="I437" s="2996"/>
      <c r="J437" s="2996"/>
      <c r="K437" s="2994"/>
      <c r="L437" s="2994"/>
      <c r="M437" s="2997"/>
      <c r="N437" s="3002"/>
      <c r="O437" s="2999"/>
      <c r="P437" s="2999"/>
      <c r="Q437" s="2999"/>
    </row>
    <row r="438" spans="1:17">
      <c r="A438" s="2994"/>
      <c r="B438" s="2994"/>
      <c r="C438" s="2994"/>
      <c r="D438" s="2994"/>
      <c r="E438" s="2994"/>
      <c r="F438" s="2994"/>
      <c r="G438" s="2994"/>
      <c r="H438" s="2994"/>
      <c r="I438" s="2994"/>
      <c r="J438" s="2994"/>
      <c r="K438" s="2994"/>
      <c r="L438" s="2994"/>
      <c r="M438" s="2994"/>
      <c r="N438" s="2994"/>
      <c r="O438" s="2994"/>
      <c r="P438" s="2994"/>
      <c r="Q438" s="2994"/>
    </row>
    <row r="439" spans="1:17" ht="15.75">
      <c r="A439" s="2993"/>
      <c r="B439" s="2997"/>
      <c r="C439" s="2997"/>
      <c r="D439" s="2997"/>
      <c r="E439" s="2998"/>
      <c r="F439" s="2997"/>
      <c r="G439" s="2997"/>
      <c r="H439" s="2997"/>
      <c r="I439" s="2993"/>
      <c r="J439" s="2641"/>
      <c r="K439" s="2997"/>
      <c r="L439" s="2997"/>
      <c r="M439" s="2997"/>
      <c r="N439" s="2997"/>
      <c r="O439" s="2998"/>
      <c r="P439" s="2999"/>
      <c r="Q439" s="2999"/>
    </row>
    <row r="440" spans="1:17">
      <c r="A440" s="2997"/>
      <c r="B440" s="2997"/>
      <c r="C440" s="2997"/>
      <c r="D440" s="2997"/>
      <c r="E440" s="2997"/>
      <c r="F440" s="2997"/>
      <c r="G440" s="2997"/>
      <c r="H440" s="2997"/>
      <c r="I440" s="2641"/>
      <c r="J440" s="2641"/>
      <c r="K440" s="2997"/>
      <c r="L440" s="2997"/>
      <c r="M440" s="2997"/>
      <c r="N440" s="2997"/>
      <c r="O440" s="2997"/>
      <c r="P440" s="2997"/>
      <c r="Q440" s="2997"/>
    </row>
    <row r="441" spans="1:17">
      <c r="A441" s="2994"/>
      <c r="B441" s="2994"/>
      <c r="C441" s="2994"/>
      <c r="D441" s="2994"/>
      <c r="E441" s="2994"/>
      <c r="F441" s="2994"/>
      <c r="G441" s="3000"/>
      <c r="H441" s="3000"/>
      <c r="I441" s="2994"/>
      <c r="J441" s="2994"/>
      <c r="K441" s="2994"/>
      <c r="L441" s="2994"/>
      <c r="M441" s="2994"/>
      <c r="N441" s="2994"/>
      <c r="O441" s="2994"/>
      <c r="P441" s="2994"/>
      <c r="Q441" s="2641"/>
    </row>
    <row r="442" spans="1:17">
      <c r="A442" s="2994"/>
      <c r="B442" s="2994"/>
      <c r="C442" s="2994"/>
      <c r="D442" s="2994"/>
      <c r="E442" s="2994"/>
      <c r="F442" s="2994"/>
      <c r="G442" s="3000"/>
      <c r="H442" s="3000"/>
      <c r="I442" s="2994"/>
      <c r="J442" s="2994"/>
      <c r="K442" s="2994"/>
      <c r="L442" s="2994"/>
      <c r="M442" s="2994"/>
      <c r="N442" s="2994"/>
      <c r="O442" s="2994"/>
      <c r="P442" s="2994"/>
      <c r="Q442" s="2641"/>
    </row>
    <row r="443" spans="1:17">
      <c r="A443" s="2997"/>
      <c r="B443" s="2997"/>
      <c r="C443" s="2997"/>
      <c r="D443" s="2997"/>
      <c r="E443" s="2997"/>
      <c r="F443" s="2997"/>
      <c r="G443" s="2997"/>
      <c r="H443" s="2997"/>
      <c r="I443" s="2641"/>
      <c r="J443" s="2641"/>
      <c r="K443" s="2997"/>
      <c r="L443" s="2997"/>
      <c r="M443" s="2997"/>
      <c r="N443" s="2997"/>
      <c r="O443" s="2997"/>
      <c r="P443" s="2997"/>
      <c r="Q443" s="2997"/>
    </row>
    <row r="444" spans="1:17">
      <c r="A444" s="2995"/>
      <c r="B444" s="2641"/>
      <c r="C444" s="2641"/>
      <c r="D444" s="2641"/>
      <c r="E444" s="2641"/>
      <c r="F444" s="3420"/>
      <c r="G444" s="3420"/>
      <c r="H444" s="2995"/>
      <c r="I444" s="2994"/>
      <c r="J444" s="2994"/>
      <c r="K444" s="2994"/>
      <c r="L444" s="2994"/>
      <c r="M444" s="2994"/>
      <c r="N444" s="2994"/>
      <c r="O444" s="2994"/>
      <c r="P444" s="2994"/>
      <c r="Q444" s="2641"/>
    </row>
    <row r="445" spans="1:17">
      <c r="A445" s="2995"/>
      <c r="B445" s="2995"/>
      <c r="C445" s="2641"/>
      <c r="D445" s="2995"/>
      <c r="E445" s="2995"/>
      <c r="F445" s="2995"/>
      <c r="G445" s="2995"/>
      <c r="H445" s="2995"/>
      <c r="I445" s="2994"/>
      <c r="J445" s="2994"/>
      <c r="K445" s="2641"/>
      <c r="L445" s="2641"/>
      <c r="M445" s="2995"/>
      <c r="N445" s="2995"/>
      <c r="O445" s="2995"/>
      <c r="P445" s="2641"/>
      <c r="Q445" s="2641"/>
    </row>
    <row r="446" spans="1:17">
      <c r="A446" s="2995"/>
      <c r="B446" s="2995"/>
      <c r="C446" s="2995"/>
      <c r="D446" s="2995"/>
      <c r="E446" s="2995"/>
      <c r="F446" s="2995"/>
      <c r="G446" s="2995"/>
      <c r="H446" s="2995"/>
      <c r="I446" s="2994"/>
      <c r="J446" s="2994"/>
      <c r="K446" s="2995"/>
      <c r="L446" s="2995"/>
      <c r="M446" s="2995"/>
      <c r="N446" s="2995"/>
      <c r="O446" s="2995"/>
      <c r="P446" s="2995"/>
      <c r="Q446" s="2995"/>
    </row>
    <row r="447" spans="1:17">
      <c r="A447" s="2995"/>
      <c r="B447" s="2995"/>
      <c r="C447" s="2995"/>
      <c r="D447" s="2995"/>
      <c r="E447" s="2995"/>
      <c r="F447" s="2995"/>
      <c r="G447" s="2995"/>
      <c r="H447" s="2995"/>
      <c r="I447" s="2994"/>
      <c r="J447" s="2994"/>
      <c r="K447" s="2995"/>
      <c r="L447" s="2995"/>
      <c r="M447" s="2995"/>
      <c r="N447" s="2995"/>
      <c r="O447" s="2995"/>
      <c r="P447" s="2995"/>
      <c r="Q447" s="2995"/>
    </row>
    <row r="448" spans="1:17">
      <c r="A448" s="2995"/>
      <c r="B448" s="2995"/>
      <c r="C448" s="2995"/>
      <c r="D448" s="2995"/>
      <c r="E448" s="2995"/>
      <c r="F448" s="2995"/>
      <c r="G448" s="2995"/>
      <c r="H448" s="2995"/>
      <c r="I448" s="2995"/>
      <c r="J448" s="2641"/>
      <c r="K448" s="2995"/>
      <c r="L448" s="2995"/>
      <c r="M448" s="2995"/>
      <c r="N448" s="2995"/>
      <c r="O448" s="2995"/>
      <c r="P448" s="2995"/>
      <c r="Q448" s="2995"/>
    </row>
    <row r="449" spans="1:17">
      <c r="A449" s="2995"/>
      <c r="B449" s="2641"/>
      <c r="C449" s="2995"/>
      <c r="D449" s="2995"/>
      <c r="E449" s="2641"/>
      <c r="F449" s="2641"/>
      <c r="G449" s="2641"/>
      <c r="H449" s="2641"/>
      <c r="I449" s="2257"/>
      <c r="J449" s="2257"/>
      <c r="K449" s="2257"/>
      <c r="L449" s="2257"/>
      <c r="M449" s="3001"/>
      <c r="N449" s="3001"/>
      <c r="O449" s="3001"/>
      <c r="P449" s="3001"/>
      <c r="Q449" s="2995"/>
    </row>
    <row r="450" spans="1:17">
      <c r="A450" s="2995"/>
      <c r="B450" s="2641"/>
      <c r="C450" s="2995"/>
      <c r="D450" s="2995"/>
      <c r="E450" s="2641"/>
      <c r="F450" s="2641"/>
      <c r="G450" s="2641"/>
      <c r="H450" s="2641"/>
      <c r="I450" s="2257"/>
      <c r="J450" s="2257"/>
      <c r="K450" s="2257"/>
      <c r="L450" s="2257"/>
      <c r="M450" s="2257"/>
      <c r="N450" s="2257"/>
      <c r="O450" s="2257"/>
      <c r="P450" s="2257"/>
      <c r="Q450" s="2995"/>
    </row>
    <row r="451" spans="1:17">
      <c r="A451" s="2995"/>
      <c r="B451" s="2641"/>
      <c r="C451" s="2995"/>
      <c r="D451" s="2995"/>
      <c r="E451" s="2641"/>
      <c r="F451" s="2641"/>
      <c r="G451" s="2641"/>
      <c r="H451" s="2641"/>
      <c r="I451" s="2257"/>
      <c r="J451" s="2257"/>
      <c r="K451" s="2257"/>
      <c r="L451" s="2257"/>
      <c r="M451" s="2257"/>
      <c r="N451" s="2257"/>
      <c r="O451" s="2257"/>
      <c r="P451" s="2257"/>
      <c r="Q451" s="2995"/>
    </row>
    <row r="452" spans="1:17">
      <c r="A452" s="2995"/>
      <c r="B452" s="2641"/>
      <c r="C452" s="2995"/>
      <c r="D452" s="2995"/>
      <c r="E452" s="2641"/>
      <c r="F452" s="2641"/>
      <c r="G452" s="2641"/>
      <c r="H452" s="2641"/>
      <c r="I452" s="2257"/>
      <c r="J452" s="2257"/>
      <c r="K452" s="2257"/>
      <c r="L452" s="2257"/>
      <c r="M452" s="2257"/>
      <c r="N452" s="2257"/>
      <c r="O452" s="2257"/>
      <c r="P452" s="2257"/>
      <c r="Q452" s="2995"/>
    </row>
    <row r="453" spans="1:17">
      <c r="A453" s="2995"/>
      <c r="B453" s="2641"/>
      <c r="C453" s="2995"/>
      <c r="D453" s="2995"/>
      <c r="E453" s="2641"/>
      <c r="F453" s="2641"/>
      <c r="G453" s="2641"/>
      <c r="H453" s="2641"/>
      <c r="I453" s="2257"/>
      <c r="J453" s="2257"/>
      <c r="K453" s="2257"/>
      <c r="L453" s="2257"/>
      <c r="M453" s="2257"/>
      <c r="N453" s="2257"/>
      <c r="O453" s="2257"/>
      <c r="P453" s="2257"/>
      <c r="Q453" s="2995"/>
    </row>
    <row r="454" spans="1:17">
      <c r="A454" s="2995"/>
      <c r="B454" s="2641"/>
      <c r="C454" s="2995"/>
      <c r="D454" s="2995"/>
      <c r="E454" s="2641"/>
      <c r="F454" s="2641"/>
      <c r="G454" s="2641"/>
      <c r="H454" s="2641"/>
      <c r="I454" s="2257"/>
      <c r="J454" s="2257"/>
      <c r="K454" s="2257"/>
      <c r="L454" s="2257"/>
      <c r="M454" s="2257"/>
      <c r="N454" s="2257"/>
      <c r="O454" s="2257"/>
      <c r="P454" s="2257"/>
      <c r="Q454" s="2995"/>
    </row>
    <row r="455" spans="1:17">
      <c r="A455" s="2995"/>
      <c r="B455" s="2641"/>
      <c r="C455" s="2995"/>
      <c r="D455" s="2995"/>
      <c r="E455" s="2641"/>
      <c r="F455" s="2641"/>
      <c r="G455" s="2641"/>
      <c r="H455" s="2641"/>
      <c r="I455" s="2257"/>
      <c r="J455" s="2257"/>
      <c r="K455" s="2257"/>
      <c r="L455" s="2257"/>
      <c r="M455" s="2257"/>
      <c r="N455" s="2257"/>
      <c r="O455" s="2257"/>
      <c r="P455" s="2257"/>
      <c r="Q455" s="2995"/>
    </row>
    <row r="456" spans="1:17">
      <c r="A456" s="2995"/>
      <c r="B456" s="2641"/>
      <c r="C456" s="2995"/>
      <c r="D456" s="2995"/>
      <c r="E456" s="2641"/>
      <c r="F456" s="2641"/>
      <c r="G456" s="2641"/>
      <c r="H456" s="2641"/>
      <c r="I456" s="2257"/>
      <c r="J456" s="2257"/>
      <c r="K456" s="2257"/>
      <c r="L456" s="2257"/>
      <c r="M456" s="2257"/>
      <c r="N456" s="2257"/>
      <c r="O456" s="2257"/>
      <c r="P456" s="2257"/>
      <c r="Q456" s="2995"/>
    </row>
    <row r="457" spans="1:17">
      <c r="A457" s="2995"/>
      <c r="B457" s="2641"/>
      <c r="C457" s="2995"/>
      <c r="D457" s="2995"/>
      <c r="E457" s="2641"/>
      <c r="F457" s="2641"/>
      <c r="G457" s="2641"/>
      <c r="H457" s="2641"/>
      <c r="I457" s="2257"/>
      <c r="J457" s="2257"/>
      <c r="K457" s="2257"/>
      <c r="L457" s="2257"/>
      <c r="M457" s="2257"/>
      <c r="N457" s="2257"/>
      <c r="O457" s="2257"/>
      <c r="P457" s="2257"/>
      <c r="Q457" s="2995"/>
    </row>
    <row r="458" spans="1:17">
      <c r="A458" s="2995"/>
      <c r="B458" s="2641"/>
      <c r="C458" s="2995"/>
      <c r="D458" s="2995"/>
      <c r="E458" s="2641"/>
      <c r="F458" s="2641"/>
      <c r="G458" s="2641"/>
      <c r="H458" s="2641"/>
      <c r="I458" s="2257"/>
      <c r="J458" s="2257"/>
      <c r="K458" s="2257"/>
      <c r="L458" s="2257"/>
      <c r="M458" s="2257"/>
      <c r="N458" s="2257"/>
      <c r="O458" s="2257"/>
      <c r="P458" s="2257"/>
      <c r="Q458" s="2995"/>
    </row>
    <row r="459" spans="1:17">
      <c r="A459" s="2995"/>
      <c r="B459" s="2641"/>
      <c r="C459" s="2995"/>
      <c r="D459" s="2995"/>
      <c r="E459" s="2641"/>
      <c r="F459" s="2641"/>
      <c r="G459" s="2641"/>
      <c r="H459" s="2641"/>
      <c r="I459" s="2257"/>
      <c r="J459" s="2257"/>
      <c r="K459" s="2257"/>
      <c r="L459" s="2257"/>
      <c r="M459" s="2257"/>
      <c r="N459" s="2257"/>
      <c r="O459" s="2257"/>
      <c r="P459" s="2257"/>
      <c r="Q459" s="2995"/>
    </row>
    <row r="460" spans="1:17">
      <c r="A460" s="2995"/>
      <c r="B460" s="2641"/>
      <c r="C460" s="2995"/>
      <c r="D460" s="2995"/>
      <c r="E460" s="2641"/>
      <c r="F460" s="2641"/>
      <c r="G460" s="2641"/>
      <c r="H460" s="2641"/>
      <c r="I460" s="2257"/>
      <c r="J460" s="2257"/>
      <c r="K460" s="2257"/>
      <c r="L460" s="2257"/>
      <c r="M460" s="2257"/>
      <c r="N460" s="2257"/>
      <c r="O460" s="2257"/>
      <c r="P460" s="2257"/>
      <c r="Q460" s="2995"/>
    </row>
    <row r="461" spans="1:17">
      <c r="A461" s="2995"/>
      <c r="B461" s="2641"/>
      <c r="C461" s="2995"/>
      <c r="D461" s="2995"/>
      <c r="E461" s="2641"/>
      <c r="F461" s="2641"/>
      <c r="G461" s="2641"/>
      <c r="H461" s="2641"/>
      <c r="I461" s="2257"/>
      <c r="J461" s="2257"/>
      <c r="K461" s="2257"/>
      <c r="L461" s="2257"/>
      <c r="M461" s="2257"/>
      <c r="N461" s="2257"/>
      <c r="O461" s="2257"/>
      <c r="P461" s="2257"/>
      <c r="Q461" s="2995"/>
    </row>
    <row r="462" spans="1:17">
      <c r="A462" s="2995"/>
      <c r="B462" s="2641"/>
      <c r="C462" s="2995"/>
      <c r="D462" s="2995"/>
      <c r="E462" s="2641"/>
      <c r="F462" s="2641"/>
      <c r="G462" s="2641"/>
      <c r="H462" s="2641"/>
      <c r="I462" s="2257"/>
      <c r="J462" s="2257"/>
      <c r="K462" s="2257"/>
      <c r="L462" s="2257"/>
      <c r="M462" s="2257"/>
      <c r="N462" s="2257"/>
      <c r="O462" s="2257"/>
      <c r="P462" s="2257"/>
      <c r="Q462" s="2995"/>
    </row>
    <row r="463" spans="1:17">
      <c r="A463" s="2995"/>
      <c r="B463" s="2641"/>
      <c r="C463" s="2995"/>
      <c r="D463" s="2995"/>
      <c r="E463" s="2641"/>
      <c r="F463" s="2641"/>
      <c r="G463" s="2641"/>
      <c r="H463" s="2641"/>
      <c r="I463" s="2257"/>
      <c r="J463" s="2257"/>
      <c r="K463" s="2257"/>
      <c r="L463" s="2257"/>
      <c r="M463" s="2257"/>
      <c r="N463" s="2257"/>
      <c r="O463" s="2257"/>
      <c r="P463" s="2257"/>
      <c r="Q463" s="2995"/>
    </row>
    <row r="464" spans="1:17">
      <c r="A464" s="2995"/>
      <c r="B464" s="2641"/>
      <c r="C464" s="2995"/>
      <c r="D464" s="2995"/>
      <c r="E464" s="2641"/>
      <c r="F464" s="2641"/>
      <c r="G464" s="2641"/>
      <c r="H464" s="2641"/>
      <c r="I464" s="2257"/>
      <c r="J464" s="2257"/>
      <c r="K464" s="2257"/>
      <c r="L464" s="2257"/>
      <c r="M464" s="2257"/>
      <c r="N464" s="2257"/>
      <c r="O464" s="2257"/>
      <c r="P464" s="2257"/>
      <c r="Q464" s="2995"/>
    </row>
    <row r="465" spans="1:17">
      <c r="A465" s="2995"/>
      <c r="B465" s="2641"/>
      <c r="C465" s="2995"/>
      <c r="D465" s="2995"/>
      <c r="E465" s="2641"/>
      <c r="F465" s="2641"/>
      <c r="G465" s="2641"/>
      <c r="H465" s="2641"/>
      <c r="I465" s="2257"/>
      <c r="J465" s="2257"/>
      <c r="K465" s="2257"/>
      <c r="L465" s="2257"/>
      <c r="M465" s="2257"/>
      <c r="N465" s="2257"/>
      <c r="O465" s="2257"/>
      <c r="P465" s="2257"/>
      <c r="Q465" s="2995"/>
    </row>
    <row r="466" spans="1:17">
      <c r="A466" s="2995"/>
      <c r="B466" s="2641"/>
      <c r="C466" s="2995"/>
      <c r="D466" s="2995"/>
      <c r="E466" s="2641"/>
      <c r="F466" s="2641"/>
      <c r="G466" s="2641"/>
      <c r="H466" s="2641"/>
      <c r="I466" s="2257"/>
      <c r="J466" s="2257"/>
      <c r="K466" s="2257"/>
      <c r="L466" s="2257"/>
      <c r="M466" s="2257"/>
      <c r="N466" s="2257"/>
      <c r="O466" s="2257"/>
      <c r="P466" s="2257"/>
      <c r="Q466" s="2995"/>
    </row>
    <row r="467" spans="1:17">
      <c r="A467" s="2995"/>
      <c r="B467" s="2641"/>
      <c r="C467" s="2995"/>
      <c r="D467" s="2995"/>
      <c r="E467" s="2641"/>
      <c r="F467" s="2641"/>
      <c r="G467" s="2641"/>
      <c r="H467" s="2641"/>
      <c r="I467" s="2257"/>
      <c r="J467" s="2257"/>
      <c r="K467" s="2257"/>
      <c r="L467" s="2257"/>
      <c r="M467" s="2257"/>
      <c r="N467" s="2257"/>
      <c r="O467" s="2257"/>
      <c r="P467" s="2257"/>
      <c r="Q467" s="2995"/>
    </row>
    <row r="468" spans="1:17">
      <c r="A468" s="2995"/>
      <c r="B468" s="2641"/>
      <c r="C468" s="2995"/>
      <c r="D468" s="2995"/>
      <c r="E468" s="2641"/>
      <c r="F468" s="2641"/>
      <c r="G468" s="2641"/>
      <c r="H468" s="2641"/>
      <c r="I468" s="2257"/>
      <c r="J468" s="2257"/>
      <c r="K468" s="2257"/>
      <c r="L468" s="2257"/>
      <c r="M468" s="2257"/>
      <c r="N468" s="2257"/>
      <c r="O468" s="2257"/>
      <c r="P468" s="2257"/>
      <c r="Q468" s="2995"/>
    </row>
    <row r="469" spans="1:17">
      <c r="A469" s="2995"/>
      <c r="B469" s="2641"/>
      <c r="C469" s="2995"/>
      <c r="D469" s="2995"/>
      <c r="E469" s="2641"/>
      <c r="F469" s="2641"/>
      <c r="G469" s="2641"/>
      <c r="H469" s="2641"/>
      <c r="I469" s="2257"/>
      <c r="J469" s="2257"/>
      <c r="K469" s="2257"/>
      <c r="L469" s="2257"/>
      <c r="M469" s="2257"/>
      <c r="N469" s="2257"/>
      <c r="O469" s="2257"/>
      <c r="P469" s="2257"/>
      <c r="Q469" s="2995"/>
    </row>
    <row r="470" spans="1:17">
      <c r="A470" s="2995"/>
      <c r="B470" s="2641"/>
      <c r="C470" s="2995"/>
      <c r="D470" s="2995"/>
      <c r="E470" s="2641"/>
      <c r="F470" s="2641"/>
      <c r="G470" s="2641"/>
      <c r="H470" s="2641"/>
      <c r="I470" s="2257"/>
      <c r="J470" s="2257"/>
      <c r="K470" s="2257"/>
      <c r="L470" s="2257"/>
      <c r="M470" s="2257"/>
      <c r="N470" s="2257"/>
      <c r="O470" s="2257"/>
      <c r="P470" s="2257"/>
      <c r="Q470" s="2995"/>
    </row>
    <row r="471" spans="1:17">
      <c r="A471" s="2995"/>
      <c r="B471" s="2641"/>
      <c r="C471" s="2995"/>
      <c r="D471" s="2995"/>
      <c r="E471" s="2641"/>
      <c r="F471" s="2641"/>
      <c r="G471" s="2641"/>
      <c r="H471" s="2641"/>
      <c r="I471" s="2257"/>
      <c r="J471" s="2257"/>
      <c r="K471" s="2257"/>
      <c r="L471" s="2257"/>
      <c r="M471" s="2257"/>
      <c r="N471" s="2257"/>
      <c r="O471" s="2257"/>
      <c r="P471" s="2257"/>
      <c r="Q471" s="2995"/>
    </row>
    <row r="472" spans="1:17">
      <c r="A472" s="2995"/>
      <c r="B472" s="2641"/>
      <c r="C472" s="2995"/>
      <c r="D472" s="2995"/>
      <c r="E472" s="2641"/>
      <c r="F472" s="2641"/>
      <c r="G472" s="2641"/>
      <c r="H472" s="2641"/>
      <c r="I472" s="2257"/>
      <c r="J472" s="2257"/>
      <c r="K472" s="2257"/>
      <c r="L472" s="2257"/>
      <c r="M472" s="2257"/>
      <c r="N472" s="2257"/>
      <c r="O472" s="2257"/>
      <c r="P472" s="2257"/>
      <c r="Q472" s="2995"/>
    </row>
    <row r="473" spans="1:17">
      <c r="A473" s="2995"/>
      <c r="B473" s="2641"/>
      <c r="C473" s="2995"/>
      <c r="D473" s="2995"/>
      <c r="E473" s="2641"/>
      <c r="F473" s="2641"/>
      <c r="G473" s="2641"/>
      <c r="H473" s="2641"/>
      <c r="I473" s="2257"/>
      <c r="J473" s="2257"/>
      <c r="K473" s="2257"/>
      <c r="L473" s="2257"/>
      <c r="M473" s="2257"/>
      <c r="N473" s="2257"/>
      <c r="O473" s="2257"/>
      <c r="P473" s="2257"/>
      <c r="Q473" s="2995"/>
    </row>
    <row r="474" spans="1:17">
      <c r="A474" s="2995"/>
      <c r="B474" s="2641"/>
      <c r="C474" s="2995"/>
      <c r="D474" s="2995"/>
      <c r="E474" s="2641"/>
      <c r="F474" s="2641"/>
      <c r="G474" s="2641"/>
      <c r="H474" s="2641"/>
      <c r="I474" s="2257"/>
      <c r="J474" s="2257"/>
      <c r="K474" s="2257"/>
      <c r="L474" s="2257"/>
      <c r="M474" s="2257"/>
      <c r="N474" s="2257"/>
      <c r="O474" s="2257"/>
      <c r="P474" s="2257"/>
      <c r="Q474" s="2995"/>
    </row>
    <row r="475" spans="1:17">
      <c r="A475" s="2995"/>
      <c r="B475" s="2641"/>
      <c r="C475" s="2995"/>
      <c r="D475" s="2995"/>
      <c r="E475" s="2641"/>
      <c r="F475" s="2641"/>
      <c r="G475" s="2641"/>
      <c r="H475" s="2641"/>
      <c r="I475" s="2257"/>
      <c r="J475" s="2257"/>
      <c r="K475" s="2257"/>
      <c r="L475" s="2257"/>
      <c r="M475" s="2257"/>
      <c r="N475" s="2257"/>
      <c r="O475" s="2257"/>
      <c r="P475" s="2257"/>
      <c r="Q475" s="2995"/>
    </row>
    <row r="476" spans="1:17">
      <c r="A476" s="2995"/>
      <c r="B476" s="2641"/>
      <c r="C476" s="2995"/>
      <c r="D476" s="2995"/>
      <c r="E476" s="2641"/>
      <c r="F476" s="2641"/>
      <c r="G476" s="2641"/>
      <c r="H476" s="2641"/>
      <c r="I476" s="2257"/>
      <c r="J476" s="2257"/>
      <c r="K476" s="2257"/>
      <c r="L476" s="2257"/>
      <c r="M476" s="2257"/>
      <c r="N476" s="2257"/>
      <c r="O476" s="2257"/>
      <c r="P476" s="2257"/>
      <c r="Q476" s="2995"/>
    </row>
    <row r="477" spans="1:17">
      <c r="A477" s="2995"/>
      <c r="B477" s="2641"/>
      <c r="C477" s="2995"/>
      <c r="D477" s="2995"/>
      <c r="E477" s="2641"/>
      <c r="F477" s="2641"/>
      <c r="G477" s="2641"/>
      <c r="H477" s="2641"/>
      <c r="I477" s="2257"/>
      <c r="J477" s="2257"/>
      <c r="K477" s="2257"/>
      <c r="L477" s="2257"/>
      <c r="M477" s="2257"/>
      <c r="N477" s="2257"/>
      <c r="O477" s="2257"/>
      <c r="P477" s="2257"/>
      <c r="Q477" s="2995"/>
    </row>
    <row r="478" spans="1:17">
      <c r="A478" s="2995"/>
      <c r="B478" s="2641"/>
      <c r="C478" s="2995"/>
      <c r="D478" s="2995"/>
      <c r="E478" s="2641"/>
      <c r="F478" s="2641"/>
      <c r="G478" s="2641"/>
      <c r="H478" s="2641"/>
      <c r="I478" s="2257"/>
      <c r="J478" s="2257"/>
      <c r="K478" s="2257"/>
      <c r="L478" s="2257"/>
      <c r="M478" s="2257"/>
      <c r="N478" s="2257"/>
      <c r="O478" s="2257"/>
      <c r="P478" s="2257"/>
      <c r="Q478" s="2995"/>
    </row>
    <row r="479" spans="1:17">
      <c r="A479" s="2995"/>
      <c r="B479" s="2641"/>
      <c r="C479" s="2995"/>
      <c r="D479" s="2995"/>
      <c r="E479" s="2641"/>
      <c r="F479" s="2641"/>
      <c r="G479" s="2641"/>
      <c r="H479" s="2641"/>
      <c r="I479" s="2257"/>
      <c r="J479" s="2257"/>
      <c r="K479" s="2257"/>
      <c r="L479" s="2257"/>
      <c r="M479" s="2257"/>
      <c r="N479" s="2257"/>
      <c r="O479" s="2257"/>
      <c r="P479" s="2257"/>
      <c r="Q479" s="2995"/>
    </row>
    <row r="480" spans="1:17">
      <c r="A480" s="2995"/>
      <c r="B480" s="2641"/>
      <c r="C480" s="2995"/>
      <c r="D480" s="2995"/>
      <c r="E480" s="2641"/>
      <c r="F480" s="2641"/>
      <c r="G480" s="2641"/>
      <c r="H480" s="2641"/>
      <c r="I480" s="2257"/>
      <c r="J480" s="2257"/>
      <c r="K480" s="2257"/>
      <c r="L480" s="2257"/>
      <c r="M480" s="2257"/>
      <c r="N480" s="2257"/>
      <c r="O480" s="2257"/>
      <c r="P480" s="2257"/>
      <c r="Q480" s="2995"/>
    </row>
    <row r="481" spans="1:17">
      <c r="A481" s="2995"/>
      <c r="B481" s="2641"/>
      <c r="C481" s="2995"/>
      <c r="D481" s="2995"/>
      <c r="E481" s="2641"/>
      <c r="F481" s="2641"/>
      <c r="G481" s="2641"/>
      <c r="H481" s="2641"/>
      <c r="I481" s="2257"/>
      <c r="J481" s="2257"/>
      <c r="K481" s="2257"/>
      <c r="L481" s="2257"/>
      <c r="M481" s="2257"/>
      <c r="N481" s="2257"/>
      <c r="O481" s="2257"/>
      <c r="P481" s="2257"/>
      <c r="Q481" s="2995"/>
    </row>
    <row r="482" spans="1:17">
      <c r="A482" s="2995"/>
      <c r="B482" s="2641"/>
      <c r="C482" s="2995"/>
      <c r="D482" s="2995"/>
      <c r="E482" s="2641"/>
      <c r="F482" s="2641"/>
      <c r="G482" s="2641"/>
      <c r="H482" s="2641"/>
      <c r="I482" s="2257"/>
      <c r="J482" s="2257"/>
      <c r="K482" s="2257"/>
      <c r="L482" s="2257"/>
      <c r="M482" s="2257"/>
      <c r="N482" s="2257"/>
      <c r="O482" s="2257"/>
      <c r="P482" s="2257"/>
      <c r="Q482" s="2995"/>
    </row>
    <row r="483" spans="1:17">
      <c r="A483" s="2995"/>
      <c r="B483" s="2641"/>
      <c r="C483" s="2995"/>
      <c r="D483" s="2995"/>
      <c r="E483" s="2641"/>
      <c r="F483" s="2641"/>
      <c r="G483" s="2641"/>
      <c r="H483" s="2641"/>
      <c r="I483" s="2257"/>
      <c r="J483" s="2257"/>
      <c r="K483" s="2257"/>
      <c r="L483" s="2257"/>
      <c r="M483" s="2257"/>
      <c r="N483" s="2257"/>
      <c r="O483" s="2257"/>
      <c r="P483" s="2257"/>
      <c r="Q483" s="2995"/>
    </row>
    <row r="484" spans="1:17">
      <c r="A484" s="2995"/>
      <c r="B484" s="2641"/>
      <c r="C484" s="2995"/>
      <c r="D484" s="2995"/>
      <c r="E484" s="2641"/>
      <c r="F484" s="2641"/>
      <c r="G484" s="2641"/>
      <c r="H484" s="2641"/>
      <c r="I484" s="2257"/>
      <c r="J484" s="2257"/>
      <c r="K484" s="2257"/>
      <c r="L484" s="2257"/>
      <c r="M484" s="2257"/>
      <c r="N484" s="2257"/>
      <c r="O484" s="2257"/>
      <c r="P484" s="2257"/>
      <c r="Q484" s="2995"/>
    </row>
    <row r="485" spans="1:17">
      <c r="A485" s="2995"/>
      <c r="B485" s="2641"/>
      <c r="C485" s="2995"/>
      <c r="D485" s="2995"/>
      <c r="E485" s="2641"/>
      <c r="F485" s="2641"/>
      <c r="G485" s="2641"/>
      <c r="H485" s="2641"/>
      <c r="I485" s="2257"/>
      <c r="J485" s="2257"/>
      <c r="K485" s="2257"/>
      <c r="L485" s="2257"/>
      <c r="M485" s="2257"/>
      <c r="N485" s="2257"/>
      <c r="O485" s="2257"/>
      <c r="P485" s="2257"/>
      <c r="Q485" s="2995"/>
    </row>
    <row r="486" spans="1:17">
      <c r="A486" s="2995"/>
      <c r="B486" s="2641"/>
      <c r="C486" s="2995"/>
      <c r="D486" s="2995"/>
      <c r="E486" s="2641"/>
      <c r="F486" s="2641"/>
      <c r="G486" s="2641"/>
      <c r="H486" s="2641"/>
      <c r="I486" s="2257"/>
      <c r="J486" s="2257"/>
      <c r="K486" s="2257"/>
      <c r="L486" s="2257"/>
      <c r="M486" s="2257"/>
      <c r="N486" s="2257"/>
      <c r="O486" s="2257"/>
      <c r="P486" s="2257"/>
      <c r="Q486" s="2995"/>
    </row>
    <row r="487" spans="1:17">
      <c r="A487" s="2995"/>
      <c r="B487" s="2641"/>
      <c r="C487" s="2995"/>
      <c r="D487" s="2995"/>
      <c r="E487" s="2641"/>
      <c r="F487" s="2641"/>
      <c r="G487" s="2641"/>
      <c r="H487" s="2641"/>
      <c r="I487" s="2257"/>
      <c r="J487" s="2257"/>
      <c r="K487" s="2257"/>
      <c r="L487" s="2257"/>
      <c r="M487" s="2257"/>
      <c r="N487" s="2257"/>
      <c r="O487" s="2257"/>
      <c r="P487" s="2257"/>
      <c r="Q487" s="2995"/>
    </row>
    <row r="488" spans="1:17">
      <c r="A488" s="2995"/>
      <c r="B488" s="2641"/>
      <c r="C488" s="2995"/>
      <c r="D488" s="2995"/>
      <c r="E488" s="2641"/>
      <c r="F488" s="2641"/>
      <c r="G488" s="2641"/>
      <c r="H488" s="2641"/>
      <c r="I488" s="2257"/>
      <c r="J488" s="2257"/>
      <c r="K488" s="2257"/>
      <c r="L488" s="2257"/>
      <c r="M488" s="2257"/>
      <c r="N488" s="2257"/>
      <c r="O488" s="2257"/>
      <c r="P488" s="2257"/>
      <c r="Q488" s="2995"/>
    </row>
    <row r="489" spans="1:17">
      <c r="A489" s="2995"/>
      <c r="B489" s="2641"/>
      <c r="C489" s="2995"/>
      <c r="D489" s="2995"/>
      <c r="E489" s="2641"/>
      <c r="F489" s="2641"/>
      <c r="G489" s="2641"/>
      <c r="H489" s="2641"/>
      <c r="I489" s="2257"/>
      <c r="J489" s="2257"/>
      <c r="K489" s="2257"/>
      <c r="L489" s="2257"/>
      <c r="M489" s="2257"/>
      <c r="N489" s="2257"/>
      <c r="O489" s="2257"/>
      <c r="P489" s="2257"/>
      <c r="Q489" s="2995"/>
    </row>
    <row r="490" spans="1:17">
      <c r="A490" s="2995"/>
      <c r="B490" s="2641"/>
      <c r="C490" s="2995"/>
      <c r="D490" s="2995"/>
      <c r="E490" s="2641"/>
      <c r="F490" s="2641"/>
      <c r="G490" s="2641"/>
      <c r="H490" s="2641"/>
      <c r="I490" s="2257"/>
      <c r="J490" s="2257"/>
      <c r="K490" s="2257"/>
      <c r="L490" s="2257"/>
      <c r="M490" s="2257"/>
      <c r="N490" s="2257"/>
      <c r="O490" s="2257"/>
      <c r="P490" s="2257"/>
      <c r="Q490" s="2995"/>
    </row>
    <row r="491" spans="1:17">
      <c r="A491" s="2995"/>
      <c r="B491" s="2641"/>
      <c r="C491" s="2995"/>
      <c r="D491" s="2995"/>
      <c r="E491" s="2641"/>
      <c r="F491" s="2641"/>
      <c r="G491" s="2641"/>
      <c r="H491" s="2641"/>
      <c r="I491" s="2257"/>
      <c r="J491" s="2257"/>
      <c r="K491" s="2257"/>
      <c r="L491" s="2257"/>
      <c r="M491" s="2257"/>
      <c r="N491" s="2257"/>
      <c r="O491" s="2257"/>
      <c r="P491" s="2257"/>
      <c r="Q491" s="2995"/>
    </row>
    <row r="492" spans="1:17">
      <c r="A492" s="2995"/>
      <c r="B492" s="2641"/>
      <c r="C492" s="2995"/>
      <c r="D492" s="2995"/>
      <c r="E492" s="2641"/>
      <c r="F492" s="2641"/>
      <c r="G492" s="2641"/>
      <c r="H492" s="2641"/>
      <c r="I492" s="2257"/>
      <c r="J492" s="2257"/>
      <c r="K492" s="2257"/>
      <c r="L492" s="2257"/>
      <c r="M492" s="2257"/>
      <c r="N492" s="2257"/>
      <c r="O492" s="2257"/>
      <c r="P492" s="2257"/>
      <c r="Q492" s="2995"/>
    </row>
    <row r="493" spans="1:17">
      <c r="A493" s="2995"/>
      <c r="B493" s="2641"/>
      <c r="C493" s="2995"/>
      <c r="D493" s="2995"/>
      <c r="E493" s="2641"/>
      <c r="F493" s="2641"/>
      <c r="G493" s="2641"/>
      <c r="H493" s="2641"/>
      <c r="I493" s="2257"/>
      <c r="J493" s="2257"/>
      <c r="K493" s="2257"/>
      <c r="L493" s="2257"/>
      <c r="M493" s="2257"/>
      <c r="N493" s="2257"/>
      <c r="O493" s="2257"/>
      <c r="P493" s="2257"/>
      <c r="Q493" s="2995"/>
    </row>
    <row r="494" spans="1:17">
      <c r="A494" s="2995"/>
      <c r="B494" s="2641"/>
      <c r="C494" s="2995"/>
      <c r="D494" s="2995"/>
      <c r="E494" s="2641"/>
      <c r="F494" s="2641"/>
      <c r="G494" s="2641"/>
      <c r="H494" s="2641"/>
      <c r="I494" s="2257"/>
      <c r="J494" s="2257"/>
      <c r="K494" s="2257"/>
      <c r="L494" s="2257"/>
      <c r="M494" s="2257"/>
      <c r="N494" s="2257"/>
      <c r="O494" s="2257"/>
      <c r="P494" s="2257"/>
      <c r="Q494" s="2995"/>
    </row>
    <row r="495" spans="1:17">
      <c r="A495" s="2995"/>
      <c r="B495" s="2641"/>
      <c r="C495" s="2995"/>
      <c r="D495" s="2995"/>
      <c r="E495" s="2641"/>
      <c r="F495" s="2641"/>
      <c r="G495" s="2641"/>
      <c r="H495" s="2641"/>
      <c r="I495" s="2257"/>
      <c r="J495" s="2257"/>
      <c r="K495" s="2257"/>
      <c r="L495" s="2257"/>
      <c r="M495" s="2257"/>
      <c r="N495" s="2257"/>
      <c r="O495" s="2257"/>
      <c r="P495" s="2257"/>
      <c r="Q495" s="2995"/>
    </row>
    <row r="496" spans="1:17">
      <c r="A496" s="2995"/>
      <c r="B496" s="2641"/>
      <c r="C496" s="2995"/>
      <c r="D496" s="2995"/>
      <c r="E496" s="2641"/>
      <c r="F496" s="2641"/>
      <c r="G496" s="2641"/>
      <c r="H496" s="2641"/>
      <c r="I496" s="2257"/>
      <c r="J496" s="2257"/>
      <c r="K496" s="2257"/>
      <c r="L496" s="2257"/>
      <c r="M496" s="2257"/>
      <c r="N496" s="2257"/>
      <c r="O496" s="2257"/>
      <c r="P496" s="2257"/>
      <c r="Q496" s="2995"/>
    </row>
    <row r="497" spans="1:17">
      <c r="A497" s="2995"/>
      <c r="B497" s="2641"/>
      <c r="C497" s="2995"/>
      <c r="D497" s="2995"/>
      <c r="E497" s="2641"/>
      <c r="F497" s="2641"/>
      <c r="G497" s="2641"/>
      <c r="H497" s="2641"/>
      <c r="I497" s="2257"/>
      <c r="J497" s="2257"/>
      <c r="K497" s="2257"/>
      <c r="L497" s="2257"/>
      <c r="M497" s="2257"/>
      <c r="N497" s="2257"/>
      <c r="O497" s="2257"/>
      <c r="P497" s="2257"/>
      <c r="Q497" s="2995"/>
    </row>
    <row r="498" spans="1:17">
      <c r="A498" s="2995"/>
      <c r="B498" s="2995"/>
      <c r="C498" s="2641"/>
      <c r="D498" s="2641"/>
      <c r="E498" s="2641"/>
      <c r="F498" s="2641"/>
      <c r="G498" s="2641"/>
      <c r="H498" s="2641"/>
      <c r="I498" s="2257"/>
      <c r="J498" s="2257"/>
      <c r="K498" s="2257"/>
      <c r="L498" s="2257"/>
      <c r="M498" s="3001"/>
      <c r="N498" s="3001"/>
      <c r="O498" s="3001"/>
      <c r="P498" s="3001"/>
      <c r="Q498" s="2995"/>
    </row>
    <row r="499" spans="1:17">
      <c r="A499" s="2995"/>
      <c r="B499" s="2995"/>
      <c r="C499" s="2999"/>
      <c r="D499" s="2999"/>
      <c r="E499" s="2999"/>
      <c r="F499" s="2999"/>
      <c r="G499" s="2999"/>
      <c r="H499" s="2999"/>
      <c r="I499" s="2257"/>
      <c r="J499" s="2257"/>
      <c r="K499" s="2257"/>
      <c r="L499" s="2257"/>
      <c r="M499" s="3001"/>
      <c r="N499" s="3001"/>
      <c r="O499" s="3001"/>
      <c r="P499" s="3001"/>
      <c r="Q499" s="2995"/>
    </row>
    <row r="500" spans="1:17">
      <c r="A500" s="2996"/>
      <c r="B500" s="2996"/>
      <c r="C500" s="2994"/>
      <c r="D500" s="2994"/>
      <c r="E500" s="2997"/>
      <c r="F500" s="2997"/>
      <c r="G500" s="2997"/>
      <c r="H500" s="2997"/>
      <c r="I500" s="2996"/>
      <c r="J500" s="2996"/>
      <c r="K500" s="2994"/>
      <c r="L500" s="2994"/>
      <c r="M500" s="2997"/>
      <c r="N500" s="3002"/>
      <c r="O500" s="2999"/>
      <c r="P500" s="2999"/>
      <c r="Q500" s="2999"/>
    </row>
    <row r="501" spans="1:17">
      <c r="A501" s="2994"/>
      <c r="B501" s="2994"/>
      <c r="C501" s="2994"/>
      <c r="D501" s="2994"/>
      <c r="E501" s="2994"/>
      <c r="F501" s="2994"/>
      <c r="G501" s="2994"/>
      <c r="H501" s="2994"/>
      <c r="I501" s="2994"/>
      <c r="J501" s="2994"/>
      <c r="K501" s="2994"/>
      <c r="L501" s="2994"/>
      <c r="M501" s="2994"/>
      <c r="N501" s="2994"/>
      <c r="O501" s="2994"/>
      <c r="P501" s="2994"/>
      <c r="Q501" s="2994"/>
    </row>
    <row r="502" spans="1:17" ht="15.75">
      <c r="A502" s="2993"/>
      <c r="B502" s="2997"/>
      <c r="C502" s="2997"/>
      <c r="D502" s="2997"/>
      <c r="E502" s="2998"/>
      <c r="F502" s="2997"/>
      <c r="G502" s="2997"/>
      <c r="H502" s="2997"/>
      <c r="I502" s="2993"/>
      <c r="J502" s="2641"/>
      <c r="K502" s="2997"/>
      <c r="L502" s="2997"/>
      <c r="M502" s="2997"/>
      <c r="N502" s="2997"/>
      <c r="O502" s="2998"/>
      <c r="P502" s="2999"/>
      <c r="Q502" s="2999"/>
    </row>
    <row r="503" spans="1:17">
      <c r="A503" s="2997"/>
      <c r="B503" s="2997"/>
      <c r="C503" s="2997"/>
      <c r="D503" s="2997"/>
      <c r="E503" s="2997"/>
      <c r="F503" s="2997"/>
      <c r="G503" s="2997"/>
      <c r="H503" s="2997"/>
      <c r="I503" s="2641"/>
      <c r="J503" s="2641"/>
      <c r="K503" s="2997"/>
      <c r="L503" s="2997"/>
      <c r="M503" s="2997"/>
      <c r="N503" s="2997"/>
      <c r="O503" s="2997"/>
      <c r="P503" s="2997"/>
      <c r="Q503" s="2997"/>
    </row>
    <row r="504" spans="1:17">
      <c r="A504" s="2994"/>
      <c r="B504" s="2994"/>
      <c r="C504" s="2994"/>
      <c r="D504" s="2994"/>
      <c r="E504" s="2994"/>
      <c r="F504" s="2994"/>
      <c r="G504" s="3000"/>
      <c r="H504" s="3000"/>
      <c r="I504" s="2994"/>
      <c r="J504" s="2994"/>
      <c r="K504" s="2994"/>
      <c r="L504" s="2994"/>
      <c r="M504" s="2994"/>
      <c r="N504" s="2994"/>
      <c r="O504" s="2994"/>
      <c r="P504" s="2994"/>
      <c r="Q504" s="2641"/>
    </row>
    <row r="505" spans="1:17">
      <c r="A505" s="2994"/>
      <c r="B505" s="2994"/>
      <c r="C505" s="2994"/>
      <c r="D505" s="2994"/>
      <c r="E505" s="2994"/>
      <c r="F505" s="2994"/>
      <c r="G505" s="3000"/>
      <c r="H505" s="3000"/>
      <c r="I505" s="2994"/>
      <c r="J505" s="2994"/>
      <c r="K505" s="2994"/>
      <c r="L505" s="2994"/>
      <c r="M505" s="2994"/>
      <c r="N505" s="2994"/>
      <c r="O505" s="2994"/>
      <c r="P505" s="2994"/>
      <c r="Q505" s="2641"/>
    </row>
    <row r="506" spans="1:17">
      <c r="A506" s="2997"/>
      <c r="B506" s="2997"/>
      <c r="C506" s="2997"/>
      <c r="D506" s="2997"/>
      <c r="E506" s="2997"/>
      <c r="F506" s="2997"/>
      <c r="G506" s="2997"/>
      <c r="H506" s="2997"/>
      <c r="I506" s="2641"/>
      <c r="J506" s="2641"/>
      <c r="K506" s="2997"/>
      <c r="L506" s="2997"/>
      <c r="M506" s="2997"/>
      <c r="N506" s="2997"/>
      <c r="O506" s="2997"/>
      <c r="P506" s="2997"/>
      <c r="Q506" s="2997"/>
    </row>
    <row r="507" spans="1:17">
      <c r="A507" s="2995"/>
      <c r="B507" s="2641"/>
      <c r="C507" s="2641"/>
      <c r="D507" s="2641"/>
      <c r="E507" s="2641"/>
      <c r="F507" s="3420"/>
      <c r="G507" s="3420"/>
      <c r="H507" s="2995"/>
      <c r="I507" s="2994"/>
      <c r="J507" s="2994"/>
      <c r="K507" s="2994"/>
      <c r="L507" s="2994"/>
      <c r="M507" s="2994"/>
      <c r="N507" s="2994"/>
      <c r="O507" s="2994"/>
      <c r="P507" s="2994"/>
      <c r="Q507" s="2641"/>
    </row>
    <row r="508" spans="1:17">
      <c r="A508" s="2995"/>
      <c r="B508" s="2995"/>
      <c r="C508" s="2641"/>
      <c r="D508" s="2995"/>
      <c r="E508" s="2995"/>
      <c r="F508" s="2995"/>
      <c r="G508" s="2995"/>
      <c r="H508" s="2995"/>
      <c r="I508" s="2994"/>
      <c r="J508" s="2994"/>
      <c r="K508" s="2641"/>
      <c r="L508" s="2641"/>
      <c r="M508" s="2995"/>
      <c r="N508" s="2995"/>
      <c r="O508" s="2995"/>
      <c r="P508" s="2641"/>
      <c r="Q508" s="2641"/>
    </row>
    <row r="509" spans="1:17">
      <c r="A509" s="2995"/>
      <c r="B509" s="2995"/>
      <c r="C509" s="2995"/>
      <c r="D509" s="2995"/>
      <c r="E509" s="2995"/>
      <c r="F509" s="2995"/>
      <c r="G509" s="2995"/>
      <c r="H509" s="2995"/>
      <c r="I509" s="2994"/>
      <c r="J509" s="2994"/>
      <c r="K509" s="2995"/>
      <c r="L509" s="2995"/>
      <c r="M509" s="2995"/>
      <c r="N509" s="2995"/>
      <c r="O509" s="2995"/>
      <c r="P509" s="2995"/>
      <c r="Q509" s="2995"/>
    </row>
    <row r="510" spans="1:17">
      <c r="A510" s="2995"/>
      <c r="B510" s="2995"/>
      <c r="C510" s="2995"/>
      <c r="D510" s="2995"/>
      <c r="E510" s="2995"/>
      <c r="F510" s="2995"/>
      <c r="G510" s="2995"/>
      <c r="H510" s="2995"/>
      <c r="I510" s="2994"/>
      <c r="J510" s="2994"/>
      <c r="K510" s="2995"/>
      <c r="L510" s="2995"/>
      <c r="M510" s="2995"/>
      <c r="N510" s="2995"/>
      <c r="O510" s="2995"/>
      <c r="P510" s="2995"/>
      <c r="Q510" s="2995"/>
    </row>
    <row r="511" spans="1:17">
      <c r="A511" s="2995"/>
      <c r="B511" s="2995"/>
      <c r="C511" s="2995"/>
      <c r="D511" s="2995"/>
      <c r="E511" s="2995"/>
      <c r="F511" s="2995"/>
      <c r="G511" s="2995"/>
      <c r="H511" s="2995"/>
      <c r="I511" s="2995"/>
      <c r="J511" s="2641"/>
      <c r="K511" s="2995"/>
      <c r="L511" s="2995"/>
      <c r="M511" s="2995"/>
      <c r="N511" s="2995"/>
      <c r="O511" s="2995"/>
      <c r="P511" s="2995"/>
      <c r="Q511" s="2995"/>
    </row>
    <row r="512" spans="1:17">
      <c r="A512" s="2995"/>
      <c r="B512" s="2641"/>
      <c r="C512" s="2995"/>
      <c r="D512" s="2995"/>
      <c r="E512" s="2641"/>
      <c r="F512" s="2641"/>
      <c r="G512" s="2641"/>
      <c r="H512" s="2641"/>
      <c r="I512" s="2257"/>
      <c r="J512" s="2257"/>
      <c r="K512" s="2257"/>
      <c r="L512" s="2257"/>
      <c r="M512" s="3001"/>
      <c r="N512" s="3001"/>
      <c r="O512" s="3001"/>
      <c r="P512" s="3001"/>
      <c r="Q512" s="2995"/>
    </row>
    <row r="513" spans="1:17">
      <c r="A513" s="2995"/>
      <c r="B513" s="2641"/>
      <c r="C513" s="2995"/>
      <c r="D513" s="2995"/>
      <c r="E513" s="2641"/>
      <c r="F513" s="2641"/>
      <c r="G513" s="2641"/>
      <c r="H513" s="2641"/>
      <c r="I513" s="2257"/>
      <c r="J513" s="2257"/>
      <c r="K513" s="2257"/>
      <c r="L513" s="2257"/>
      <c r="M513" s="2257"/>
      <c r="N513" s="2257"/>
      <c r="O513" s="2257"/>
      <c r="P513" s="2257"/>
      <c r="Q513" s="2995"/>
    </row>
    <row r="514" spans="1:17">
      <c r="A514" s="2995"/>
      <c r="B514" s="2641"/>
      <c r="C514" s="2995"/>
      <c r="D514" s="2995"/>
      <c r="E514" s="2641"/>
      <c r="F514" s="2641"/>
      <c r="G514" s="2641"/>
      <c r="H514" s="2641"/>
      <c r="I514" s="2257"/>
      <c r="J514" s="2257"/>
      <c r="K514" s="2257"/>
      <c r="L514" s="2257"/>
      <c r="M514" s="2257"/>
      <c r="N514" s="2257"/>
      <c r="O514" s="2257"/>
      <c r="P514" s="2257"/>
      <c r="Q514" s="2995"/>
    </row>
    <row r="515" spans="1:17">
      <c r="A515" s="2995"/>
      <c r="B515" s="2641"/>
      <c r="C515" s="2995"/>
      <c r="D515" s="2995"/>
      <c r="E515" s="2641"/>
      <c r="F515" s="2641"/>
      <c r="G515" s="2641"/>
      <c r="H515" s="2641"/>
      <c r="I515" s="2257"/>
      <c r="J515" s="2257"/>
      <c r="K515" s="2257"/>
      <c r="L515" s="2257"/>
      <c r="M515" s="2257"/>
      <c r="N515" s="2257"/>
      <c r="O515" s="2257"/>
      <c r="P515" s="2257"/>
      <c r="Q515" s="2995"/>
    </row>
    <row r="516" spans="1:17">
      <c r="A516" s="2995"/>
      <c r="B516" s="2641"/>
      <c r="C516" s="2995"/>
      <c r="D516" s="2995"/>
      <c r="E516" s="2641"/>
      <c r="F516" s="2641"/>
      <c r="G516" s="2641"/>
      <c r="H516" s="2641"/>
      <c r="I516" s="2257"/>
      <c r="J516" s="2257"/>
      <c r="K516" s="2257"/>
      <c r="L516" s="2257"/>
      <c r="M516" s="2257"/>
      <c r="N516" s="2257"/>
      <c r="O516" s="2257"/>
      <c r="P516" s="2257"/>
      <c r="Q516" s="2995"/>
    </row>
    <row r="517" spans="1:17">
      <c r="A517" s="2995"/>
      <c r="B517" s="2641"/>
      <c r="C517" s="2995"/>
      <c r="D517" s="2995"/>
      <c r="E517" s="2641"/>
      <c r="F517" s="2641"/>
      <c r="G517" s="2641"/>
      <c r="H517" s="2641"/>
      <c r="I517" s="2257"/>
      <c r="J517" s="2257"/>
      <c r="K517" s="2257"/>
      <c r="L517" s="2257"/>
      <c r="M517" s="2257"/>
      <c r="N517" s="2257"/>
      <c r="O517" s="2257"/>
      <c r="P517" s="2257"/>
      <c r="Q517" s="2995"/>
    </row>
    <row r="518" spans="1:17">
      <c r="A518" s="2995"/>
      <c r="B518" s="2641"/>
      <c r="C518" s="2995"/>
      <c r="D518" s="2995"/>
      <c r="E518" s="2641"/>
      <c r="F518" s="2641"/>
      <c r="G518" s="2641"/>
      <c r="H518" s="2641"/>
      <c r="I518" s="2257"/>
      <c r="J518" s="2257"/>
      <c r="K518" s="2257"/>
      <c r="L518" s="2257"/>
      <c r="M518" s="2257"/>
      <c r="N518" s="2257"/>
      <c r="O518" s="2257"/>
      <c r="P518" s="2257"/>
      <c r="Q518" s="2995"/>
    </row>
    <row r="519" spans="1:17">
      <c r="A519" s="2995"/>
      <c r="B519" s="2641"/>
      <c r="C519" s="2995"/>
      <c r="D519" s="2995"/>
      <c r="E519" s="2641"/>
      <c r="F519" s="2641"/>
      <c r="G519" s="2641"/>
      <c r="H519" s="2641"/>
      <c r="I519" s="2257"/>
      <c r="J519" s="2257"/>
      <c r="K519" s="2257"/>
      <c r="L519" s="2257"/>
      <c r="M519" s="2257"/>
      <c r="N519" s="2257"/>
      <c r="O519" s="2257"/>
      <c r="P519" s="2257"/>
      <c r="Q519" s="2995"/>
    </row>
    <row r="520" spans="1:17">
      <c r="A520" s="2995"/>
      <c r="B520" s="2641"/>
      <c r="C520" s="2995"/>
      <c r="D520" s="2995"/>
      <c r="E520" s="2641"/>
      <c r="F520" s="2641"/>
      <c r="G520" s="2641"/>
      <c r="H520" s="2641"/>
      <c r="I520" s="2257"/>
      <c r="J520" s="2257"/>
      <c r="K520" s="2257"/>
      <c r="L520" s="2257"/>
      <c r="M520" s="2257"/>
      <c r="N520" s="2257"/>
      <c r="O520" s="2257"/>
      <c r="P520" s="2257"/>
      <c r="Q520" s="2995"/>
    </row>
    <row r="521" spans="1:17">
      <c r="A521" s="2995"/>
      <c r="B521" s="2641"/>
      <c r="C521" s="2995"/>
      <c r="D521" s="2995"/>
      <c r="E521" s="2641"/>
      <c r="F521" s="2641"/>
      <c r="G521" s="2641"/>
      <c r="H521" s="2641"/>
      <c r="I521" s="2257"/>
      <c r="J521" s="2257"/>
      <c r="K521" s="2257"/>
      <c r="L521" s="2257"/>
      <c r="M521" s="2257"/>
      <c r="N521" s="2257"/>
      <c r="O521" s="2257"/>
      <c r="P521" s="2257"/>
      <c r="Q521" s="2995"/>
    </row>
    <row r="522" spans="1:17">
      <c r="A522" s="2995"/>
      <c r="B522" s="2641"/>
      <c r="C522" s="2995"/>
      <c r="D522" s="2995"/>
      <c r="E522" s="2641"/>
      <c r="F522" s="2641"/>
      <c r="G522" s="2641"/>
      <c r="H522" s="2641"/>
      <c r="I522" s="2257"/>
      <c r="J522" s="2257"/>
      <c r="K522" s="2257"/>
      <c r="L522" s="2257"/>
      <c r="M522" s="2257"/>
      <c r="N522" s="2257"/>
      <c r="O522" s="2257"/>
      <c r="P522" s="2257"/>
      <c r="Q522" s="2995"/>
    </row>
    <row r="523" spans="1:17">
      <c r="A523" s="2995"/>
      <c r="B523" s="2641"/>
      <c r="C523" s="2995"/>
      <c r="D523" s="2995"/>
      <c r="E523" s="2641"/>
      <c r="F523" s="2641"/>
      <c r="G523" s="2641"/>
      <c r="H523" s="2641"/>
      <c r="I523" s="2257"/>
      <c r="J523" s="2257"/>
      <c r="K523" s="2257"/>
      <c r="L523" s="2257"/>
      <c r="M523" s="2257"/>
      <c r="N523" s="2257"/>
      <c r="O523" s="2257"/>
      <c r="P523" s="2257"/>
      <c r="Q523" s="2995"/>
    </row>
    <row r="524" spans="1:17">
      <c r="A524" s="2995"/>
      <c r="B524" s="2641"/>
      <c r="C524" s="2995"/>
      <c r="D524" s="2995"/>
      <c r="E524" s="2641"/>
      <c r="F524" s="2641"/>
      <c r="G524" s="2641"/>
      <c r="H524" s="2641"/>
      <c r="I524" s="2257"/>
      <c r="J524" s="2257"/>
      <c r="K524" s="2257"/>
      <c r="L524" s="2257"/>
      <c r="M524" s="2257"/>
      <c r="N524" s="2257"/>
      <c r="O524" s="2257"/>
      <c r="P524" s="2257"/>
      <c r="Q524" s="2995"/>
    </row>
    <row r="525" spans="1:17">
      <c r="A525" s="2995"/>
      <c r="B525" s="2641"/>
      <c r="C525" s="2995"/>
      <c r="D525" s="2995"/>
      <c r="E525" s="2641"/>
      <c r="F525" s="2641"/>
      <c r="G525" s="2641"/>
      <c r="H525" s="2641"/>
      <c r="I525" s="2257"/>
      <c r="J525" s="2257"/>
      <c r="K525" s="2257"/>
      <c r="L525" s="2257"/>
      <c r="M525" s="2257"/>
      <c r="N525" s="2257"/>
      <c r="O525" s="2257"/>
      <c r="P525" s="2257"/>
      <c r="Q525" s="2995"/>
    </row>
    <row r="526" spans="1:17">
      <c r="A526" s="2995"/>
      <c r="B526" s="2641"/>
      <c r="C526" s="2995"/>
      <c r="D526" s="2995"/>
      <c r="E526" s="2641"/>
      <c r="F526" s="2641"/>
      <c r="G526" s="2641"/>
      <c r="H526" s="2641"/>
      <c r="I526" s="2257"/>
      <c r="J526" s="2257"/>
      <c r="K526" s="2257"/>
      <c r="L526" s="2257"/>
      <c r="M526" s="2257"/>
      <c r="N526" s="2257"/>
      <c r="O526" s="2257"/>
      <c r="P526" s="2257"/>
      <c r="Q526" s="2995"/>
    </row>
    <row r="527" spans="1:17">
      <c r="A527" s="2995"/>
      <c r="B527" s="2641"/>
      <c r="C527" s="2995"/>
      <c r="D527" s="2995"/>
      <c r="E527" s="2641"/>
      <c r="F527" s="2641"/>
      <c r="G527" s="2641"/>
      <c r="H527" s="2641"/>
      <c r="I527" s="2257"/>
      <c r="J527" s="2257"/>
      <c r="K527" s="2257"/>
      <c r="L527" s="2257"/>
      <c r="M527" s="2257"/>
      <c r="N527" s="2257"/>
      <c r="O527" s="2257"/>
      <c r="P527" s="2257"/>
      <c r="Q527" s="2995"/>
    </row>
    <row r="528" spans="1:17">
      <c r="A528" s="2995"/>
      <c r="B528" s="2641"/>
      <c r="C528" s="2995"/>
      <c r="D528" s="2995"/>
      <c r="E528" s="2641"/>
      <c r="F528" s="2641"/>
      <c r="G528" s="2641"/>
      <c r="H528" s="2641"/>
      <c r="I528" s="2257"/>
      <c r="J528" s="2257"/>
      <c r="K528" s="2257"/>
      <c r="L528" s="2257"/>
      <c r="M528" s="2257"/>
      <c r="N528" s="2257"/>
      <c r="O528" s="2257"/>
      <c r="P528" s="2257"/>
      <c r="Q528" s="2995"/>
    </row>
    <row r="529" spans="1:17">
      <c r="A529" s="2995"/>
      <c r="B529" s="2641"/>
      <c r="C529" s="2995"/>
      <c r="D529" s="2995"/>
      <c r="E529" s="2641"/>
      <c r="F529" s="2641"/>
      <c r="G529" s="2641"/>
      <c r="H529" s="2641"/>
      <c r="I529" s="2257"/>
      <c r="J529" s="2257"/>
      <c r="K529" s="2257"/>
      <c r="L529" s="2257"/>
      <c r="M529" s="2257"/>
      <c r="N529" s="2257"/>
      <c r="O529" s="2257"/>
      <c r="P529" s="2257"/>
      <c r="Q529" s="2995"/>
    </row>
    <row r="530" spans="1:17">
      <c r="A530" s="2995"/>
      <c r="B530" s="2641"/>
      <c r="C530" s="2995"/>
      <c r="D530" s="2995"/>
      <c r="E530" s="2641"/>
      <c r="F530" s="2641"/>
      <c r="G530" s="2641"/>
      <c r="H530" s="2641"/>
      <c r="I530" s="2257"/>
      <c r="J530" s="2257"/>
      <c r="K530" s="2257"/>
      <c r="L530" s="2257"/>
      <c r="M530" s="2257"/>
      <c r="N530" s="2257"/>
      <c r="O530" s="2257"/>
      <c r="P530" s="2257"/>
      <c r="Q530" s="2995"/>
    </row>
    <row r="531" spans="1:17">
      <c r="A531" s="2995"/>
      <c r="B531" s="2641"/>
      <c r="C531" s="2995"/>
      <c r="D531" s="2995"/>
      <c r="E531" s="2641"/>
      <c r="F531" s="2641"/>
      <c r="G531" s="2641"/>
      <c r="H531" s="2641"/>
      <c r="I531" s="2257"/>
      <c r="J531" s="2257"/>
      <c r="K531" s="2257"/>
      <c r="L531" s="2257"/>
      <c r="M531" s="2257"/>
      <c r="N531" s="2257"/>
      <c r="O531" s="2257"/>
      <c r="P531" s="2257"/>
      <c r="Q531" s="2995"/>
    </row>
    <row r="532" spans="1:17">
      <c r="A532" s="2995"/>
      <c r="B532" s="2641"/>
      <c r="C532" s="2995"/>
      <c r="D532" s="2995"/>
      <c r="E532" s="2641"/>
      <c r="F532" s="2641"/>
      <c r="G532" s="2641"/>
      <c r="H532" s="2641"/>
      <c r="I532" s="2257"/>
      <c r="J532" s="2257"/>
      <c r="K532" s="2257"/>
      <c r="L532" s="2257"/>
      <c r="M532" s="2257"/>
      <c r="N532" s="2257"/>
      <c r="O532" s="2257"/>
      <c r="P532" s="2257"/>
      <c r="Q532" s="2995"/>
    </row>
    <row r="533" spans="1:17">
      <c r="A533" s="2995"/>
      <c r="B533" s="2641"/>
      <c r="C533" s="2995"/>
      <c r="D533" s="2995"/>
      <c r="E533" s="2641"/>
      <c r="F533" s="2641"/>
      <c r="G533" s="2641"/>
      <c r="H533" s="2641"/>
      <c r="I533" s="2257"/>
      <c r="J533" s="2257"/>
      <c r="K533" s="2257"/>
      <c r="L533" s="2257"/>
      <c r="M533" s="2257"/>
      <c r="N533" s="2257"/>
      <c r="O533" s="2257"/>
      <c r="P533" s="2257"/>
      <c r="Q533" s="2995"/>
    </row>
    <row r="534" spans="1:17">
      <c r="A534" s="2995"/>
      <c r="B534" s="2641"/>
      <c r="C534" s="2995"/>
      <c r="D534" s="2995"/>
      <c r="E534" s="2641"/>
      <c r="F534" s="2641"/>
      <c r="G534" s="2641"/>
      <c r="H534" s="2641"/>
      <c r="I534" s="2257"/>
      <c r="J534" s="2257"/>
      <c r="K534" s="2257"/>
      <c r="L534" s="2257"/>
      <c r="M534" s="2257"/>
      <c r="N534" s="2257"/>
      <c r="O534" s="2257"/>
      <c r="P534" s="2257"/>
      <c r="Q534" s="2995"/>
    </row>
    <row r="535" spans="1:17">
      <c r="A535" s="2995"/>
      <c r="B535" s="2641"/>
      <c r="C535" s="2995"/>
      <c r="D535" s="2995"/>
      <c r="E535" s="2641"/>
      <c r="F535" s="2641"/>
      <c r="G535" s="2641"/>
      <c r="H535" s="2641"/>
      <c r="I535" s="2257"/>
      <c r="J535" s="2257"/>
      <c r="K535" s="2257"/>
      <c r="L535" s="2257"/>
      <c r="M535" s="2257"/>
      <c r="N535" s="2257"/>
      <c r="O535" s="2257"/>
      <c r="P535" s="2257"/>
      <c r="Q535" s="2995"/>
    </row>
    <row r="536" spans="1:17">
      <c r="A536" s="2995"/>
      <c r="B536" s="2641"/>
      <c r="C536" s="2995"/>
      <c r="D536" s="2995"/>
      <c r="E536" s="2641"/>
      <c r="F536" s="2641"/>
      <c r="G536" s="2641"/>
      <c r="H536" s="2641"/>
      <c r="I536" s="2257"/>
      <c r="J536" s="2257"/>
      <c r="K536" s="2257"/>
      <c r="L536" s="2257"/>
      <c r="M536" s="2257"/>
      <c r="N536" s="2257"/>
      <c r="O536" s="2257"/>
      <c r="P536" s="2257"/>
      <c r="Q536" s="2995"/>
    </row>
    <row r="537" spans="1:17">
      <c r="A537" s="2995"/>
      <c r="B537" s="2641"/>
      <c r="C537" s="2995"/>
      <c r="D537" s="2995"/>
      <c r="E537" s="2641"/>
      <c r="F537" s="2641"/>
      <c r="G537" s="2641"/>
      <c r="H537" s="2641"/>
      <c r="I537" s="2257"/>
      <c r="J537" s="2257"/>
      <c r="K537" s="2257"/>
      <c r="L537" s="2257"/>
      <c r="M537" s="2257"/>
      <c r="N537" s="2257"/>
      <c r="O537" s="2257"/>
      <c r="P537" s="2257"/>
      <c r="Q537" s="2995"/>
    </row>
    <row r="538" spans="1:17">
      <c r="A538" s="2995"/>
      <c r="B538" s="2641"/>
      <c r="C538" s="2995"/>
      <c r="D538" s="2995"/>
      <c r="E538" s="2641"/>
      <c r="F538" s="2641"/>
      <c r="G538" s="2641"/>
      <c r="H538" s="2641"/>
      <c r="I538" s="2257"/>
      <c r="J538" s="2257"/>
      <c r="K538" s="2257"/>
      <c r="L538" s="2257"/>
      <c r="M538" s="2257"/>
      <c r="N538" s="2257"/>
      <c r="O538" s="2257"/>
      <c r="P538" s="2257"/>
      <c r="Q538" s="2995"/>
    </row>
    <row r="539" spans="1:17">
      <c r="A539" s="2995"/>
      <c r="B539" s="2641"/>
      <c r="C539" s="2995"/>
      <c r="D539" s="2995"/>
      <c r="E539" s="2641"/>
      <c r="F539" s="2641"/>
      <c r="G539" s="2641"/>
      <c r="H539" s="2641"/>
      <c r="I539" s="2257"/>
      <c r="J539" s="2257"/>
      <c r="K539" s="2257"/>
      <c r="L539" s="2257"/>
      <c r="M539" s="2257"/>
      <c r="N539" s="2257"/>
      <c r="O539" s="2257"/>
      <c r="P539" s="2257"/>
      <c r="Q539" s="2995"/>
    </row>
    <row r="540" spans="1:17">
      <c r="A540" s="2995"/>
      <c r="B540" s="2641"/>
      <c r="C540" s="2995"/>
      <c r="D540" s="2995"/>
      <c r="E540" s="2641"/>
      <c r="F540" s="2641"/>
      <c r="G540" s="2641"/>
      <c r="H540" s="2641"/>
      <c r="I540" s="2257"/>
      <c r="J540" s="2257"/>
      <c r="K540" s="2257"/>
      <c r="L540" s="2257"/>
      <c r="M540" s="2257"/>
      <c r="N540" s="2257"/>
      <c r="O540" s="2257"/>
      <c r="P540" s="2257"/>
      <c r="Q540" s="2995"/>
    </row>
    <row r="541" spans="1:17">
      <c r="A541" s="2995"/>
      <c r="B541" s="2641"/>
      <c r="C541" s="2995"/>
      <c r="D541" s="2995"/>
      <c r="E541" s="2641"/>
      <c r="F541" s="2641"/>
      <c r="G541" s="2641"/>
      <c r="H541" s="2641"/>
      <c r="I541" s="2257"/>
      <c r="J541" s="2257"/>
      <c r="K541" s="2257"/>
      <c r="L541" s="2257"/>
      <c r="M541" s="2257"/>
      <c r="N541" s="2257"/>
      <c r="O541" s="2257"/>
      <c r="P541" s="2257"/>
      <c r="Q541" s="2995"/>
    </row>
    <row r="542" spans="1:17">
      <c r="A542" s="2995"/>
      <c r="B542" s="2641"/>
      <c r="C542" s="2995"/>
      <c r="D542" s="2995"/>
      <c r="E542" s="2641"/>
      <c r="F542" s="2641"/>
      <c r="G542" s="2641"/>
      <c r="H542" s="2641"/>
      <c r="I542" s="2257"/>
      <c r="J542" s="2257"/>
      <c r="K542" s="2257"/>
      <c r="L542" s="2257"/>
      <c r="M542" s="2257"/>
      <c r="N542" s="2257"/>
      <c r="O542" s="2257"/>
      <c r="P542" s="2257"/>
      <c r="Q542" s="2995"/>
    </row>
    <row r="543" spans="1:17">
      <c r="A543" s="2995"/>
      <c r="B543" s="2641"/>
      <c r="C543" s="2995"/>
      <c r="D543" s="2995"/>
      <c r="E543" s="2641"/>
      <c r="F543" s="2641"/>
      <c r="G543" s="2641"/>
      <c r="H543" s="2641"/>
      <c r="I543" s="2257"/>
      <c r="J543" s="2257"/>
      <c r="K543" s="2257"/>
      <c r="L543" s="2257"/>
      <c r="M543" s="2257"/>
      <c r="N543" s="2257"/>
      <c r="O543" s="2257"/>
      <c r="P543" s="2257"/>
      <c r="Q543" s="2995"/>
    </row>
    <row r="544" spans="1:17">
      <c r="A544" s="2995"/>
      <c r="B544" s="2641"/>
      <c r="C544" s="2995"/>
      <c r="D544" s="2995"/>
      <c r="E544" s="2641"/>
      <c r="F544" s="2641"/>
      <c r="G544" s="2641"/>
      <c r="H544" s="2641"/>
      <c r="I544" s="2257"/>
      <c r="J544" s="2257"/>
      <c r="K544" s="2257"/>
      <c r="L544" s="2257"/>
      <c r="M544" s="2257"/>
      <c r="N544" s="2257"/>
      <c r="O544" s="2257"/>
      <c r="P544" s="2257"/>
      <c r="Q544" s="2995"/>
    </row>
    <row r="545" spans="1:17">
      <c r="A545" s="2995"/>
      <c r="B545" s="2641"/>
      <c r="C545" s="2995"/>
      <c r="D545" s="2995"/>
      <c r="E545" s="2641"/>
      <c r="F545" s="2641"/>
      <c r="G545" s="2641"/>
      <c r="H545" s="2641"/>
      <c r="I545" s="2257"/>
      <c r="J545" s="2257"/>
      <c r="K545" s="2257"/>
      <c r="L545" s="2257"/>
      <c r="M545" s="2257"/>
      <c r="N545" s="2257"/>
      <c r="O545" s="2257"/>
      <c r="P545" s="2257"/>
      <c r="Q545" s="2995"/>
    </row>
    <row r="546" spans="1:17">
      <c r="A546" s="2995"/>
      <c r="B546" s="2641"/>
      <c r="C546" s="2995"/>
      <c r="D546" s="2995"/>
      <c r="E546" s="2641"/>
      <c r="F546" s="2641"/>
      <c r="G546" s="2641"/>
      <c r="H546" s="2641"/>
      <c r="I546" s="2257"/>
      <c r="J546" s="2257"/>
      <c r="K546" s="2257"/>
      <c r="L546" s="2257"/>
      <c r="M546" s="2257"/>
      <c r="N546" s="2257"/>
      <c r="O546" s="2257"/>
      <c r="P546" s="2257"/>
      <c r="Q546" s="2995"/>
    </row>
    <row r="547" spans="1:17">
      <c r="A547" s="2995"/>
      <c r="B547" s="2641"/>
      <c r="C547" s="2995"/>
      <c r="D547" s="2995"/>
      <c r="E547" s="2641"/>
      <c r="F547" s="2641"/>
      <c r="G547" s="2641"/>
      <c r="H547" s="2641"/>
      <c r="I547" s="2257"/>
      <c r="J547" s="2257"/>
      <c r="K547" s="2257"/>
      <c r="L547" s="2257"/>
      <c r="M547" s="2257"/>
      <c r="N547" s="2257"/>
      <c r="O547" s="2257"/>
      <c r="P547" s="2257"/>
      <c r="Q547" s="2995"/>
    </row>
    <row r="548" spans="1:17">
      <c r="A548" s="2995"/>
      <c r="B548" s="2641"/>
      <c r="C548" s="2995"/>
      <c r="D548" s="2995"/>
      <c r="E548" s="2641"/>
      <c r="F548" s="2641"/>
      <c r="G548" s="2641"/>
      <c r="H548" s="2641"/>
      <c r="I548" s="2257"/>
      <c r="J548" s="2257"/>
      <c r="K548" s="2257"/>
      <c r="L548" s="2257"/>
      <c r="M548" s="2257"/>
      <c r="N548" s="2257"/>
      <c r="O548" s="2257"/>
      <c r="P548" s="2257"/>
      <c r="Q548" s="2995"/>
    </row>
    <row r="549" spans="1:17">
      <c r="A549" s="2995"/>
      <c r="B549" s="2641"/>
      <c r="C549" s="2995"/>
      <c r="D549" s="2995"/>
      <c r="E549" s="2641"/>
      <c r="F549" s="2641"/>
      <c r="G549" s="2641"/>
      <c r="H549" s="2641"/>
      <c r="I549" s="2257"/>
      <c r="J549" s="2257"/>
      <c r="K549" s="2257"/>
      <c r="L549" s="2257"/>
      <c r="M549" s="2257"/>
      <c r="N549" s="2257"/>
      <c r="O549" s="2257"/>
      <c r="P549" s="2257"/>
      <c r="Q549" s="2995"/>
    </row>
    <row r="550" spans="1:17">
      <c r="A550" s="2995"/>
      <c r="B550" s="2641"/>
      <c r="C550" s="2995"/>
      <c r="D550" s="2995"/>
      <c r="E550" s="2641"/>
      <c r="F550" s="2641"/>
      <c r="G550" s="2641"/>
      <c r="H550" s="2641"/>
      <c r="I550" s="2257"/>
      <c r="J550" s="2257"/>
      <c r="K550" s="2257"/>
      <c r="L550" s="2257"/>
      <c r="M550" s="2257"/>
      <c r="N550" s="2257"/>
      <c r="O550" s="2257"/>
      <c r="P550" s="2257"/>
      <c r="Q550" s="2995"/>
    </row>
    <row r="551" spans="1:17">
      <c r="A551" s="2995"/>
      <c r="B551" s="2641"/>
      <c r="C551" s="2995"/>
      <c r="D551" s="2995"/>
      <c r="E551" s="2641"/>
      <c r="F551" s="2641"/>
      <c r="G551" s="2641"/>
      <c r="H551" s="2641"/>
      <c r="I551" s="2257"/>
      <c r="J551" s="2257"/>
      <c r="K551" s="2257"/>
      <c r="L551" s="2257"/>
      <c r="M551" s="2257"/>
      <c r="N551" s="2257"/>
      <c r="O551" s="2257"/>
      <c r="P551" s="2257"/>
      <c r="Q551" s="2995"/>
    </row>
    <row r="552" spans="1:17">
      <c r="A552" s="2995"/>
      <c r="B552" s="2641"/>
      <c r="C552" s="2995"/>
      <c r="D552" s="2995"/>
      <c r="E552" s="2641"/>
      <c r="F552" s="2641"/>
      <c r="G552" s="2641"/>
      <c r="H552" s="2641"/>
      <c r="I552" s="2257"/>
      <c r="J552" s="2257"/>
      <c r="K552" s="2257"/>
      <c r="L552" s="2257"/>
      <c r="M552" s="2257"/>
      <c r="N552" s="2257"/>
      <c r="O552" s="2257"/>
      <c r="P552" s="2257"/>
      <c r="Q552" s="2995"/>
    </row>
    <row r="553" spans="1:17">
      <c r="A553" s="2995"/>
      <c r="B553" s="2641"/>
      <c r="C553" s="2995"/>
      <c r="D553" s="2995"/>
      <c r="E553" s="2641"/>
      <c r="F553" s="2641"/>
      <c r="G553" s="2641"/>
      <c r="H553" s="2641"/>
      <c r="I553" s="2257"/>
      <c r="J553" s="2257"/>
      <c r="K553" s="2257"/>
      <c r="L553" s="2257"/>
      <c r="M553" s="2257"/>
      <c r="N553" s="2257"/>
      <c r="O553" s="2257"/>
      <c r="P553" s="2257"/>
      <c r="Q553" s="2995"/>
    </row>
    <row r="554" spans="1:17">
      <c r="A554" s="2995"/>
      <c r="B554" s="2641"/>
      <c r="C554" s="2995"/>
      <c r="D554" s="2995"/>
      <c r="E554" s="2641"/>
      <c r="F554" s="2641"/>
      <c r="G554" s="2641"/>
      <c r="H554" s="2641"/>
      <c r="I554" s="2257"/>
      <c r="J554" s="2257"/>
      <c r="K554" s="2257"/>
      <c r="L554" s="2257"/>
      <c r="M554" s="2257"/>
      <c r="N554" s="2257"/>
      <c r="O554" s="2257"/>
      <c r="P554" s="2257"/>
      <c r="Q554" s="2995"/>
    </row>
    <row r="555" spans="1:17">
      <c r="A555" s="2995"/>
      <c r="B555" s="2641"/>
      <c r="C555" s="2995"/>
      <c r="D555" s="2995"/>
      <c r="E555" s="2641"/>
      <c r="F555" s="2641"/>
      <c r="G555" s="2641"/>
      <c r="H555" s="2641"/>
      <c r="I555" s="2257"/>
      <c r="J555" s="2257"/>
      <c r="K555" s="2257"/>
      <c r="L555" s="2257"/>
      <c r="M555" s="2257"/>
      <c r="N555" s="2257"/>
      <c r="O555" s="2257"/>
      <c r="P555" s="2257"/>
      <c r="Q555" s="2995"/>
    </row>
    <row r="556" spans="1:17">
      <c r="A556" s="2995"/>
      <c r="B556" s="2641"/>
      <c r="C556" s="2995"/>
      <c r="D556" s="2995"/>
      <c r="E556" s="2641"/>
      <c r="F556" s="2641"/>
      <c r="G556" s="2641"/>
      <c r="H556" s="2641"/>
      <c r="I556" s="2257"/>
      <c r="J556" s="2257"/>
      <c r="K556" s="2257"/>
      <c r="L556" s="2257"/>
      <c r="M556" s="2257"/>
      <c r="N556" s="2257"/>
      <c r="O556" s="2257"/>
      <c r="P556" s="2257"/>
      <c r="Q556" s="2995"/>
    </row>
    <row r="557" spans="1:17">
      <c r="A557" s="2995"/>
      <c r="B557" s="2641"/>
      <c r="C557" s="2995"/>
      <c r="D557" s="2995"/>
      <c r="E557" s="2641"/>
      <c r="F557" s="2641"/>
      <c r="G557" s="2641"/>
      <c r="H557" s="2641"/>
      <c r="I557" s="2257"/>
      <c r="J557" s="2257"/>
      <c r="K557" s="2257"/>
      <c r="L557" s="2257"/>
      <c r="M557" s="2257"/>
      <c r="N557" s="2257"/>
      <c r="O557" s="2257"/>
      <c r="P557" s="2257"/>
      <c r="Q557" s="2995"/>
    </row>
    <row r="558" spans="1:17">
      <c r="A558" s="2995"/>
      <c r="B558" s="2641"/>
      <c r="C558" s="2995"/>
      <c r="D558" s="2995"/>
      <c r="E558" s="2641"/>
      <c r="F558" s="2641"/>
      <c r="G558" s="2641"/>
      <c r="H558" s="2641"/>
      <c r="I558" s="2257"/>
      <c r="J558" s="2257"/>
      <c r="K558" s="2257"/>
      <c r="L558" s="2257"/>
      <c r="M558" s="2257"/>
      <c r="N558" s="2257"/>
      <c r="O558" s="2257"/>
      <c r="P558" s="2257"/>
      <c r="Q558" s="2995"/>
    </row>
    <row r="559" spans="1:17">
      <c r="A559" s="2995"/>
      <c r="B559" s="2641"/>
      <c r="C559" s="2995"/>
      <c r="D559" s="2995"/>
      <c r="E559" s="2641"/>
      <c r="F559" s="2641"/>
      <c r="G559" s="2641"/>
      <c r="H559" s="2641"/>
      <c r="I559" s="2257"/>
      <c r="J559" s="2257"/>
      <c r="K559" s="2257"/>
      <c r="L559" s="2257"/>
      <c r="M559" s="2257"/>
      <c r="N559" s="2257"/>
      <c r="O559" s="2257"/>
      <c r="P559" s="2257"/>
      <c r="Q559" s="2995"/>
    </row>
    <row r="560" spans="1:17">
      <c r="A560" s="2995"/>
      <c r="B560" s="2641"/>
      <c r="C560" s="2995"/>
      <c r="D560" s="2995"/>
      <c r="E560" s="2641"/>
      <c r="F560" s="2641"/>
      <c r="G560" s="2641"/>
      <c r="H560" s="2641"/>
      <c r="I560" s="2257"/>
      <c r="J560" s="2257"/>
      <c r="K560" s="2257"/>
      <c r="L560" s="2257"/>
      <c r="M560" s="2257"/>
      <c r="N560" s="2257"/>
      <c r="O560" s="2257"/>
      <c r="P560" s="2257"/>
      <c r="Q560" s="2995"/>
    </row>
    <row r="561" spans="1:17">
      <c r="A561" s="2995"/>
      <c r="B561" s="2995"/>
      <c r="C561" s="2641"/>
      <c r="D561" s="2641"/>
      <c r="E561" s="2641"/>
      <c r="F561" s="2641"/>
      <c r="G561" s="2641"/>
      <c r="H561" s="2641"/>
      <c r="I561" s="2257"/>
      <c r="J561" s="2257"/>
      <c r="K561" s="2257"/>
      <c r="L561" s="2257"/>
      <c r="M561" s="3001"/>
      <c r="N561" s="3001"/>
      <c r="O561" s="3001"/>
      <c r="P561" s="3001"/>
      <c r="Q561" s="2995"/>
    </row>
    <row r="562" spans="1:17">
      <c r="A562" s="2995"/>
      <c r="B562" s="2995"/>
      <c r="C562" s="2999"/>
      <c r="D562" s="2999"/>
      <c r="E562" s="2999"/>
      <c r="F562" s="2999"/>
      <c r="G562" s="2999"/>
      <c r="H562" s="2999"/>
      <c r="I562" s="2257"/>
      <c r="J562" s="2257"/>
      <c r="K562" s="2257"/>
      <c r="L562" s="2257"/>
      <c r="M562" s="3001"/>
      <c r="N562" s="3001"/>
      <c r="O562" s="3001"/>
      <c r="P562" s="3001"/>
      <c r="Q562" s="2995"/>
    </row>
    <row r="563" spans="1:17">
      <c r="A563" s="2996"/>
      <c r="B563" s="2996"/>
      <c r="C563" s="2994"/>
      <c r="D563" s="2994"/>
      <c r="E563" s="2997"/>
      <c r="F563" s="2997"/>
      <c r="G563" s="2997"/>
      <c r="H563" s="2997"/>
      <c r="I563" s="2996"/>
      <c r="J563" s="2996"/>
      <c r="K563" s="2994"/>
      <c r="L563" s="2994"/>
      <c r="M563" s="2997"/>
      <c r="N563" s="3002"/>
      <c r="O563" s="2999"/>
      <c r="P563" s="2999"/>
      <c r="Q563" s="2999"/>
    </row>
    <row r="564" spans="1:17">
      <c r="A564" s="2994"/>
      <c r="B564" s="2994"/>
      <c r="C564" s="2994"/>
      <c r="D564" s="2994"/>
      <c r="E564" s="2994"/>
      <c r="F564" s="2994"/>
      <c r="G564" s="2994"/>
      <c r="H564" s="2994"/>
      <c r="I564" s="2994"/>
      <c r="J564" s="2994"/>
      <c r="K564" s="2994"/>
      <c r="L564" s="2994"/>
      <c r="M564" s="2994"/>
      <c r="N564" s="2994"/>
      <c r="O564" s="2994"/>
      <c r="P564" s="2994"/>
      <c r="Q564" s="2994"/>
    </row>
    <row r="565" spans="1:17" ht="15.75">
      <c r="A565" s="2993"/>
      <c r="B565" s="2997"/>
      <c r="C565" s="2997"/>
      <c r="D565" s="2997"/>
      <c r="E565" s="2998"/>
      <c r="F565" s="2997"/>
      <c r="G565" s="2997"/>
      <c r="H565" s="2997"/>
      <c r="I565" s="2993"/>
      <c r="J565" s="2641"/>
      <c r="K565" s="2997"/>
      <c r="L565" s="2997"/>
      <c r="M565" s="2997"/>
      <c r="N565" s="2997"/>
      <c r="O565" s="2998"/>
      <c r="P565" s="2999"/>
      <c r="Q565" s="2999"/>
    </row>
    <row r="566" spans="1:17">
      <c r="A566" s="2997"/>
      <c r="B566" s="2997"/>
      <c r="C566" s="2997"/>
      <c r="D566" s="2997"/>
      <c r="E566" s="2997"/>
      <c r="F566" s="2997"/>
      <c r="G566" s="2997"/>
      <c r="H566" s="2997"/>
      <c r="I566" s="2641"/>
      <c r="J566" s="2641"/>
      <c r="K566" s="2997"/>
      <c r="L566" s="2997"/>
      <c r="M566" s="2997"/>
      <c r="N566" s="2997"/>
      <c r="O566" s="2997"/>
      <c r="P566" s="2997"/>
      <c r="Q566" s="2997"/>
    </row>
    <row r="567" spans="1:17">
      <c r="A567" s="2994"/>
      <c r="B567" s="2994"/>
      <c r="C567" s="2994"/>
      <c r="D567" s="2994"/>
      <c r="E567" s="2994"/>
      <c r="F567" s="2994"/>
      <c r="G567" s="3000"/>
      <c r="H567" s="3000"/>
      <c r="I567" s="2994"/>
      <c r="J567" s="2994"/>
      <c r="K567" s="2994"/>
      <c r="L567" s="2994"/>
      <c r="M567" s="2994"/>
      <c r="N567" s="2994"/>
      <c r="O567" s="2994"/>
      <c r="P567" s="2994"/>
      <c r="Q567" s="2641"/>
    </row>
    <row r="568" spans="1:17">
      <c r="A568" s="2994"/>
      <c r="B568" s="2994"/>
      <c r="C568" s="2994"/>
      <c r="D568" s="2994"/>
      <c r="E568" s="2994"/>
      <c r="F568" s="2994"/>
      <c r="G568" s="3000"/>
      <c r="H568" s="3000"/>
      <c r="I568" s="2994"/>
      <c r="J568" s="2994"/>
      <c r="K568" s="2994"/>
      <c r="L568" s="2994"/>
      <c r="M568" s="2994"/>
      <c r="N568" s="2994"/>
      <c r="O568" s="2994"/>
      <c r="P568" s="2994"/>
      <c r="Q568" s="2641"/>
    </row>
    <row r="569" spans="1:17">
      <c r="A569" s="2997"/>
      <c r="B569" s="2997"/>
      <c r="C569" s="2997"/>
      <c r="D569" s="2997"/>
      <c r="E569" s="2997"/>
      <c r="F569" s="2997"/>
      <c r="G569" s="2997"/>
      <c r="H569" s="2997"/>
      <c r="I569" s="2641"/>
      <c r="J569" s="2641"/>
      <c r="K569" s="2997"/>
      <c r="L569" s="2997"/>
      <c r="M569" s="2997"/>
      <c r="N569" s="2997"/>
      <c r="O569" s="2997"/>
      <c r="P569" s="2997"/>
      <c r="Q569" s="2997"/>
    </row>
    <row r="570" spans="1:17">
      <c r="A570" s="2995"/>
      <c r="B570" s="2641"/>
      <c r="C570" s="2641"/>
      <c r="D570" s="2641"/>
      <c r="E570" s="2641"/>
      <c r="F570" s="3420"/>
      <c r="G570" s="3420"/>
      <c r="H570" s="2995"/>
      <c r="I570" s="2994"/>
      <c r="J570" s="2994"/>
      <c r="K570" s="2994"/>
      <c r="L570" s="2994"/>
      <c r="M570" s="2994"/>
      <c r="N570" s="2994"/>
      <c r="O570" s="2994"/>
      <c r="P570" s="2994"/>
      <c r="Q570" s="2641"/>
    </row>
    <row r="571" spans="1:17">
      <c r="A571" s="2995"/>
      <c r="B571" s="2995"/>
      <c r="C571" s="2641"/>
      <c r="D571" s="2995"/>
      <c r="E571" s="2995"/>
      <c r="F571" s="2995"/>
      <c r="G571" s="2995"/>
      <c r="H571" s="2995"/>
      <c r="I571" s="2994"/>
      <c r="J571" s="2994"/>
      <c r="K571" s="2641"/>
      <c r="L571" s="2641"/>
      <c r="M571" s="2995"/>
      <c r="N571" s="2995"/>
      <c r="O571" s="2995"/>
      <c r="P571" s="2641"/>
      <c r="Q571" s="2641"/>
    </row>
    <row r="572" spans="1:17">
      <c r="A572" s="2995"/>
      <c r="B572" s="2995"/>
      <c r="C572" s="2995"/>
      <c r="D572" s="2995"/>
      <c r="E572" s="2995"/>
      <c r="F572" s="2995"/>
      <c r="G572" s="2995"/>
      <c r="H572" s="2995"/>
      <c r="I572" s="2994"/>
      <c r="J572" s="2994"/>
      <c r="K572" s="2995"/>
      <c r="L572" s="2995"/>
      <c r="M572" s="2995"/>
      <c r="N572" s="2995"/>
      <c r="O572" s="2995"/>
      <c r="P572" s="2995"/>
      <c r="Q572" s="2995"/>
    </row>
    <row r="573" spans="1:17">
      <c r="A573" s="2995"/>
      <c r="B573" s="2995"/>
      <c r="C573" s="2995"/>
      <c r="D573" s="2995"/>
      <c r="E573" s="2995"/>
      <c r="F573" s="2995"/>
      <c r="G573" s="2995"/>
      <c r="H573" s="2995"/>
      <c r="I573" s="2994"/>
      <c r="J573" s="2994"/>
      <c r="K573" s="2995"/>
      <c r="L573" s="2995"/>
      <c r="M573" s="2995"/>
      <c r="N573" s="2995"/>
      <c r="O573" s="2995"/>
      <c r="P573" s="2995"/>
      <c r="Q573" s="2995"/>
    </row>
    <row r="574" spans="1:17">
      <c r="A574" s="2995"/>
      <c r="B574" s="2995"/>
      <c r="C574" s="2995"/>
      <c r="D574" s="2995"/>
      <c r="E574" s="2995"/>
      <c r="F574" s="2995"/>
      <c r="G574" s="2995"/>
      <c r="H574" s="2995"/>
      <c r="I574" s="2995"/>
      <c r="J574" s="2641"/>
      <c r="K574" s="2995"/>
      <c r="L574" s="2995"/>
      <c r="M574" s="2995"/>
      <c r="N574" s="2995"/>
      <c r="O574" s="2995"/>
      <c r="P574" s="2995"/>
      <c r="Q574" s="2995"/>
    </row>
    <row r="575" spans="1:17">
      <c r="A575" s="2995"/>
      <c r="B575" s="2641"/>
      <c r="C575" s="2995"/>
      <c r="D575" s="2995"/>
      <c r="E575" s="2641"/>
      <c r="F575" s="2641"/>
      <c r="G575" s="2641"/>
      <c r="H575" s="2641"/>
      <c r="I575" s="2257"/>
      <c r="J575" s="2257"/>
      <c r="K575" s="2257"/>
      <c r="L575" s="2257"/>
      <c r="M575" s="3001"/>
      <c r="N575" s="3001"/>
      <c r="O575" s="3001"/>
      <c r="P575" s="3001"/>
      <c r="Q575" s="2995"/>
    </row>
    <row r="576" spans="1:17">
      <c r="A576" s="2995"/>
      <c r="B576" s="2641"/>
      <c r="C576" s="2995"/>
      <c r="D576" s="2995"/>
      <c r="E576" s="2641"/>
      <c r="F576" s="2641"/>
      <c r="G576" s="2641"/>
      <c r="H576" s="2641"/>
      <c r="I576" s="2257"/>
      <c r="J576" s="2257"/>
      <c r="K576" s="2257"/>
      <c r="L576" s="2257"/>
      <c r="M576" s="2257"/>
      <c r="N576" s="2257"/>
      <c r="O576" s="2257"/>
      <c r="P576" s="2257"/>
      <c r="Q576" s="2995"/>
    </row>
    <row r="577" spans="1:17">
      <c r="A577" s="2995"/>
      <c r="B577" s="2641"/>
      <c r="C577" s="2995"/>
      <c r="D577" s="2995"/>
      <c r="E577" s="2641"/>
      <c r="F577" s="2641"/>
      <c r="G577" s="2641"/>
      <c r="H577" s="2641"/>
      <c r="I577" s="2257"/>
      <c r="J577" s="2257"/>
      <c r="K577" s="2257"/>
      <c r="L577" s="2257"/>
      <c r="M577" s="2257"/>
      <c r="N577" s="2257"/>
      <c r="O577" s="2257"/>
      <c r="P577" s="2257"/>
      <c r="Q577" s="2995"/>
    </row>
    <row r="578" spans="1:17">
      <c r="A578" s="2995"/>
      <c r="B578" s="2641"/>
      <c r="C578" s="2995"/>
      <c r="D578" s="2995"/>
      <c r="E578" s="2641"/>
      <c r="F578" s="2641"/>
      <c r="G578" s="2641"/>
      <c r="H578" s="2641"/>
      <c r="I578" s="2257"/>
      <c r="J578" s="2257"/>
      <c r="K578" s="2257"/>
      <c r="L578" s="2257"/>
      <c r="M578" s="2257"/>
      <c r="N578" s="2257"/>
      <c r="O578" s="2257"/>
      <c r="P578" s="2257"/>
      <c r="Q578" s="2995"/>
    </row>
    <row r="579" spans="1:17">
      <c r="A579" s="2995"/>
      <c r="B579" s="2641"/>
      <c r="C579" s="2995"/>
      <c r="D579" s="2995"/>
      <c r="E579" s="2641"/>
      <c r="F579" s="2641"/>
      <c r="G579" s="2641"/>
      <c r="H579" s="2641"/>
      <c r="I579" s="2257"/>
      <c r="J579" s="2257"/>
      <c r="K579" s="2257"/>
      <c r="L579" s="2257"/>
      <c r="M579" s="2257"/>
      <c r="N579" s="2257"/>
      <c r="O579" s="2257"/>
      <c r="P579" s="2257"/>
      <c r="Q579" s="2995"/>
    </row>
    <row r="580" spans="1:17">
      <c r="A580" s="2995"/>
      <c r="B580" s="2641"/>
      <c r="C580" s="2995"/>
      <c r="D580" s="2995"/>
      <c r="E580" s="2641"/>
      <c r="F580" s="2641"/>
      <c r="G580" s="2641"/>
      <c r="H580" s="2641"/>
      <c r="I580" s="2257"/>
      <c r="J580" s="2257"/>
      <c r="K580" s="2257"/>
      <c r="L580" s="2257"/>
      <c r="M580" s="2257"/>
      <c r="N580" s="2257"/>
      <c r="O580" s="2257"/>
      <c r="P580" s="2257"/>
      <c r="Q580" s="2995"/>
    </row>
    <row r="581" spans="1:17">
      <c r="A581" s="2995"/>
      <c r="B581" s="2641"/>
      <c r="C581" s="2995"/>
      <c r="D581" s="2995"/>
      <c r="E581" s="2641"/>
      <c r="F581" s="2641"/>
      <c r="G581" s="2641"/>
      <c r="H581" s="2641"/>
      <c r="I581" s="2257"/>
      <c r="J581" s="2257"/>
      <c r="K581" s="2257"/>
      <c r="L581" s="2257"/>
      <c r="M581" s="2257"/>
      <c r="N581" s="2257"/>
      <c r="O581" s="2257"/>
      <c r="P581" s="2257"/>
      <c r="Q581" s="2995"/>
    </row>
    <row r="582" spans="1:17">
      <c r="A582" s="2995"/>
      <c r="B582" s="2641"/>
      <c r="C582" s="2995"/>
      <c r="D582" s="2995"/>
      <c r="E582" s="2641"/>
      <c r="F582" s="2641"/>
      <c r="G582" s="2641"/>
      <c r="H582" s="2641"/>
      <c r="I582" s="2257"/>
      <c r="J582" s="2257"/>
      <c r="K582" s="2257"/>
      <c r="L582" s="2257"/>
      <c r="M582" s="2257"/>
      <c r="N582" s="2257"/>
      <c r="O582" s="2257"/>
      <c r="P582" s="2257"/>
      <c r="Q582" s="2995"/>
    </row>
    <row r="583" spans="1:17">
      <c r="A583" s="2995"/>
      <c r="B583" s="2641"/>
      <c r="C583" s="2995"/>
      <c r="D583" s="2995"/>
      <c r="E583" s="2641"/>
      <c r="F583" s="2641"/>
      <c r="G583" s="2641"/>
      <c r="H583" s="2641"/>
      <c r="I583" s="2257"/>
      <c r="J583" s="2257"/>
      <c r="K583" s="2257"/>
      <c r="L583" s="2257"/>
      <c r="M583" s="2257"/>
      <c r="N583" s="2257"/>
      <c r="O583" s="2257"/>
      <c r="P583" s="2257"/>
      <c r="Q583" s="2995"/>
    </row>
    <row r="584" spans="1:17">
      <c r="A584" s="2995"/>
      <c r="B584" s="2641"/>
      <c r="C584" s="2995"/>
      <c r="D584" s="2995"/>
      <c r="E584" s="2641"/>
      <c r="F584" s="2641"/>
      <c r="G584" s="2641"/>
      <c r="H584" s="2641"/>
      <c r="I584" s="2257"/>
      <c r="J584" s="2257"/>
      <c r="K584" s="2257"/>
      <c r="L584" s="2257"/>
      <c r="M584" s="2257"/>
      <c r="N584" s="2257"/>
      <c r="O584" s="2257"/>
      <c r="P584" s="2257"/>
      <c r="Q584" s="2995"/>
    </row>
    <row r="585" spans="1:17">
      <c r="A585" s="2995"/>
      <c r="B585" s="2641"/>
      <c r="C585" s="2995"/>
      <c r="D585" s="2995"/>
      <c r="E585" s="2641"/>
      <c r="F585" s="2641"/>
      <c r="G585" s="2641"/>
      <c r="H585" s="2641"/>
      <c r="I585" s="2257"/>
      <c r="J585" s="2257"/>
      <c r="K585" s="2257"/>
      <c r="L585" s="2257"/>
      <c r="M585" s="2257"/>
      <c r="N585" s="2257"/>
      <c r="O585" s="2257"/>
      <c r="P585" s="2257"/>
      <c r="Q585" s="2995"/>
    </row>
    <row r="586" spans="1:17">
      <c r="A586" s="2995"/>
      <c r="B586" s="2641"/>
      <c r="C586" s="2995"/>
      <c r="D586" s="2995"/>
      <c r="E586" s="2641"/>
      <c r="F586" s="2641"/>
      <c r="G586" s="2641"/>
      <c r="H586" s="2641"/>
      <c r="I586" s="2257"/>
      <c r="J586" s="2257"/>
      <c r="K586" s="2257"/>
      <c r="L586" s="2257"/>
      <c r="M586" s="2257"/>
      <c r="N586" s="2257"/>
      <c r="O586" s="2257"/>
      <c r="P586" s="2257"/>
      <c r="Q586" s="2995"/>
    </row>
    <row r="587" spans="1:17">
      <c r="A587" s="2995"/>
      <c r="B587" s="2641"/>
      <c r="C587" s="2995"/>
      <c r="D587" s="2995"/>
      <c r="E587" s="2641"/>
      <c r="F587" s="2641"/>
      <c r="G587" s="2641"/>
      <c r="H587" s="2641"/>
      <c r="I587" s="2257"/>
      <c r="J587" s="2257"/>
      <c r="K587" s="2257"/>
      <c r="L587" s="2257"/>
      <c r="M587" s="2257"/>
      <c r="N587" s="2257"/>
      <c r="O587" s="2257"/>
      <c r="P587" s="2257"/>
      <c r="Q587" s="2995"/>
    </row>
    <row r="588" spans="1:17">
      <c r="A588" s="2995"/>
      <c r="B588" s="2641"/>
      <c r="C588" s="2995"/>
      <c r="D588" s="2995"/>
      <c r="E588" s="2641"/>
      <c r="F588" s="2641"/>
      <c r="G588" s="2641"/>
      <c r="H588" s="2641"/>
      <c r="I588" s="2257"/>
      <c r="J588" s="2257"/>
      <c r="K588" s="2257"/>
      <c r="L588" s="2257"/>
      <c r="M588" s="2257"/>
      <c r="N588" s="2257"/>
      <c r="O588" s="2257"/>
      <c r="P588" s="2257"/>
      <c r="Q588" s="2995"/>
    </row>
    <row r="589" spans="1:17">
      <c r="A589" s="2995"/>
      <c r="B589" s="2641"/>
      <c r="C589" s="2995"/>
      <c r="D589" s="2995"/>
      <c r="E589" s="2641"/>
      <c r="F589" s="2641"/>
      <c r="G589" s="2641"/>
      <c r="H589" s="2641"/>
      <c r="I589" s="2257"/>
      <c r="J589" s="2257"/>
      <c r="K589" s="2257"/>
      <c r="L589" s="2257"/>
      <c r="M589" s="2257"/>
      <c r="N589" s="2257"/>
      <c r="O589" s="2257"/>
      <c r="P589" s="2257"/>
      <c r="Q589" s="2995"/>
    </row>
    <row r="590" spans="1:17">
      <c r="A590" s="2995"/>
      <c r="B590" s="2641"/>
      <c r="C590" s="2995"/>
      <c r="D590" s="2995"/>
      <c r="E590" s="2641"/>
      <c r="F590" s="2641"/>
      <c r="G590" s="2641"/>
      <c r="H590" s="2641"/>
      <c r="I590" s="2257"/>
      <c r="J590" s="2257"/>
      <c r="K590" s="2257"/>
      <c r="L590" s="2257"/>
      <c r="M590" s="2257"/>
      <c r="N590" s="2257"/>
      <c r="O590" s="2257"/>
      <c r="P590" s="2257"/>
      <c r="Q590" s="2995"/>
    </row>
    <row r="591" spans="1:17">
      <c r="A591" s="2995"/>
      <c r="B591" s="2641"/>
      <c r="C591" s="2995"/>
      <c r="D591" s="2995"/>
      <c r="E591" s="2641"/>
      <c r="F591" s="2641"/>
      <c r="G591" s="2641"/>
      <c r="H591" s="2641"/>
      <c r="I591" s="2257"/>
      <c r="J591" s="2257"/>
      <c r="K591" s="2257"/>
      <c r="L591" s="2257"/>
      <c r="M591" s="2257"/>
      <c r="N591" s="2257"/>
      <c r="O591" s="2257"/>
      <c r="P591" s="2257"/>
      <c r="Q591" s="2995"/>
    </row>
    <row r="592" spans="1:17">
      <c r="A592" s="2995"/>
      <c r="B592" s="2641"/>
      <c r="C592" s="2995"/>
      <c r="D592" s="2995"/>
      <c r="E592" s="2641"/>
      <c r="F592" s="2641"/>
      <c r="G592" s="2641"/>
      <c r="H592" s="2641"/>
      <c r="I592" s="2257"/>
      <c r="J592" s="2257"/>
      <c r="K592" s="2257"/>
      <c r="L592" s="2257"/>
      <c r="M592" s="2257"/>
      <c r="N592" s="2257"/>
      <c r="O592" s="2257"/>
      <c r="P592" s="2257"/>
      <c r="Q592" s="2995"/>
    </row>
    <row r="593" spans="1:17">
      <c r="A593" s="2995"/>
      <c r="B593" s="2641"/>
      <c r="C593" s="2995"/>
      <c r="D593" s="2995"/>
      <c r="E593" s="2641"/>
      <c r="F593" s="2641"/>
      <c r="G593" s="2641"/>
      <c r="H593" s="2641"/>
      <c r="I593" s="2257"/>
      <c r="J593" s="2257"/>
      <c r="K593" s="2257"/>
      <c r="L593" s="2257"/>
      <c r="M593" s="2257"/>
      <c r="N593" s="2257"/>
      <c r="O593" s="2257"/>
      <c r="P593" s="2257"/>
      <c r="Q593" s="2995"/>
    </row>
    <row r="594" spans="1:17">
      <c r="A594" s="2995"/>
      <c r="B594" s="2641"/>
      <c r="C594" s="2995"/>
      <c r="D594" s="2995"/>
      <c r="E594" s="2641"/>
      <c r="F594" s="2641"/>
      <c r="G594" s="2641"/>
      <c r="H594" s="2641"/>
      <c r="I594" s="2257"/>
      <c r="J594" s="2257"/>
      <c r="K594" s="2257"/>
      <c r="L594" s="2257"/>
      <c r="M594" s="2257"/>
      <c r="N594" s="2257"/>
      <c r="O594" s="2257"/>
      <c r="P594" s="2257"/>
      <c r="Q594" s="2995"/>
    </row>
    <row r="595" spans="1:17">
      <c r="A595" s="2995"/>
      <c r="B595" s="2641"/>
      <c r="C595" s="2995"/>
      <c r="D595" s="2995"/>
      <c r="E595" s="2641"/>
      <c r="F595" s="2641"/>
      <c r="G595" s="2641"/>
      <c r="H595" s="2641"/>
      <c r="I595" s="2257"/>
      <c r="J595" s="2257"/>
      <c r="K595" s="2257"/>
      <c r="L595" s="2257"/>
      <c r="M595" s="2257"/>
      <c r="N595" s="2257"/>
      <c r="O595" s="2257"/>
      <c r="P595" s="2257"/>
      <c r="Q595" s="2995"/>
    </row>
    <row r="596" spans="1:17">
      <c r="A596" s="2995"/>
      <c r="B596" s="2641"/>
      <c r="C596" s="2995"/>
      <c r="D596" s="2995"/>
      <c r="E596" s="2641"/>
      <c r="F596" s="2641"/>
      <c r="G596" s="2641"/>
      <c r="H596" s="2641"/>
      <c r="I596" s="2257"/>
      <c r="J596" s="2257"/>
      <c r="K596" s="2257"/>
      <c r="L596" s="2257"/>
      <c r="M596" s="2257"/>
      <c r="N596" s="2257"/>
      <c r="O596" s="2257"/>
      <c r="P596" s="2257"/>
      <c r="Q596" s="2995"/>
    </row>
    <row r="597" spans="1:17">
      <c r="A597" s="2995"/>
      <c r="B597" s="2641"/>
      <c r="C597" s="2995"/>
      <c r="D597" s="2995"/>
      <c r="E597" s="2641"/>
      <c r="F597" s="2641"/>
      <c r="G597" s="2641"/>
      <c r="H597" s="2641"/>
      <c r="I597" s="2257"/>
      <c r="J597" s="2257"/>
      <c r="K597" s="2257"/>
      <c r="L597" s="2257"/>
      <c r="M597" s="2257"/>
      <c r="N597" s="2257"/>
      <c r="O597" s="2257"/>
      <c r="P597" s="2257"/>
      <c r="Q597" s="2995"/>
    </row>
    <row r="598" spans="1:17">
      <c r="A598" s="2995"/>
      <c r="B598" s="2641"/>
      <c r="C598" s="2995"/>
      <c r="D598" s="2995"/>
      <c r="E598" s="2641"/>
      <c r="F598" s="2641"/>
      <c r="G598" s="2641"/>
      <c r="H598" s="2641"/>
      <c r="I598" s="2257"/>
      <c r="J598" s="2257"/>
      <c r="K598" s="2257"/>
      <c r="L598" s="2257"/>
      <c r="M598" s="2257"/>
      <c r="N598" s="2257"/>
      <c r="O598" s="2257"/>
      <c r="P598" s="2257"/>
      <c r="Q598" s="2995"/>
    </row>
    <row r="599" spans="1:17">
      <c r="A599" s="2995"/>
      <c r="B599" s="2641"/>
      <c r="C599" s="2995"/>
      <c r="D599" s="2995"/>
      <c r="E599" s="2641"/>
      <c r="F599" s="2641"/>
      <c r="G599" s="2641"/>
      <c r="H599" s="2641"/>
      <c r="I599" s="2257"/>
      <c r="J599" s="2257"/>
      <c r="K599" s="2257"/>
      <c r="L599" s="2257"/>
      <c r="M599" s="2257"/>
      <c r="N599" s="2257"/>
      <c r="O599" s="2257"/>
      <c r="P599" s="2257"/>
      <c r="Q599" s="2995"/>
    </row>
    <row r="600" spans="1:17">
      <c r="A600" s="2995"/>
      <c r="B600" s="2641"/>
      <c r="C600" s="2995"/>
      <c r="D600" s="2995"/>
      <c r="E600" s="2641"/>
      <c r="F600" s="2641"/>
      <c r="G600" s="2641"/>
      <c r="H600" s="2641"/>
      <c r="I600" s="2257"/>
      <c r="J600" s="2257"/>
      <c r="K600" s="2257"/>
      <c r="L600" s="2257"/>
      <c r="M600" s="2257"/>
      <c r="N600" s="2257"/>
      <c r="O600" s="2257"/>
      <c r="P600" s="2257"/>
      <c r="Q600" s="2995"/>
    </row>
    <row r="601" spans="1:17">
      <c r="A601" s="2995"/>
      <c r="B601" s="2641"/>
      <c r="C601" s="2995"/>
      <c r="D601" s="2995"/>
      <c r="E601" s="2641"/>
      <c r="F601" s="2641"/>
      <c r="G601" s="2641"/>
      <c r="H601" s="2641"/>
      <c r="I601" s="2257"/>
      <c r="J601" s="2257"/>
      <c r="K601" s="2257"/>
      <c r="L601" s="2257"/>
      <c r="M601" s="2257"/>
      <c r="N601" s="2257"/>
      <c r="O601" s="2257"/>
      <c r="P601" s="2257"/>
      <c r="Q601" s="2995"/>
    </row>
    <row r="602" spans="1:17">
      <c r="A602" s="2995"/>
      <c r="B602" s="2641"/>
      <c r="C602" s="2995"/>
      <c r="D602" s="2995"/>
      <c r="E602" s="2641"/>
      <c r="F602" s="2641"/>
      <c r="G602" s="2641"/>
      <c r="H602" s="2641"/>
      <c r="I602" s="2257"/>
      <c r="J602" s="2257"/>
      <c r="K602" s="2257"/>
      <c r="L602" s="2257"/>
      <c r="M602" s="2257"/>
      <c r="N602" s="2257"/>
      <c r="O602" s="2257"/>
      <c r="P602" s="2257"/>
      <c r="Q602" s="2995"/>
    </row>
    <row r="603" spans="1:17">
      <c r="A603" s="2995"/>
      <c r="B603" s="2641"/>
      <c r="C603" s="2995"/>
      <c r="D603" s="2995"/>
      <c r="E603" s="2641"/>
      <c r="F603" s="2641"/>
      <c r="G603" s="2641"/>
      <c r="H603" s="2641"/>
      <c r="I603" s="2257"/>
      <c r="J603" s="2257"/>
      <c r="K603" s="2257"/>
      <c r="L603" s="2257"/>
      <c r="M603" s="2257"/>
      <c r="N603" s="2257"/>
      <c r="O603" s="2257"/>
      <c r="P603" s="2257"/>
      <c r="Q603" s="2995"/>
    </row>
    <row r="604" spans="1:17">
      <c r="A604" s="2995"/>
      <c r="B604" s="2641"/>
      <c r="C604" s="2995"/>
      <c r="D604" s="2995"/>
      <c r="E604" s="2641"/>
      <c r="F604" s="2641"/>
      <c r="G604" s="2641"/>
      <c r="H604" s="2641"/>
      <c r="I604" s="2257"/>
      <c r="J604" s="2257"/>
      <c r="K604" s="2257"/>
      <c r="L604" s="2257"/>
      <c r="M604" s="2257"/>
      <c r="N604" s="2257"/>
      <c r="O604" s="2257"/>
      <c r="P604" s="2257"/>
      <c r="Q604" s="2995"/>
    </row>
    <row r="605" spans="1:17">
      <c r="A605" s="2995"/>
      <c r="B605" s="2641"/>
      <c r="C605" s="2995"/>
      <c r="D605" s="2995"/>
      <c r="E605" s="2641"/>
      <c r="F605" s="2641"/>
      <c r="G605" s="2641"/>
      <c r="H605" s="2641"/>
      <c r="I605" s="2257"/>
      <c r="J605" s="2257"/>
      <c r="K605" s="2257"/>
      <c r="L605" s="2257"/>
      <c r="M605" s="2257"/>
      <c r="N605" s="2257"/>
      <c r="O605" s="2257"/>
      <c r="P605" s="2257"/>
      <c r="Q605" s="2995"/>
    </row>
    <row r="606" spans="1:17">
      <c r="A606" s="2995"/>
      <c r="B606" s="2641"/>
      <c r="C606" s="2995"/>
      <c r="D606" s="2995"/>
      <c r="E606" s="2641"/>
      <c r="F606" s="2641"/>
      <c r="G606" s="2641"/>
      <c r="H606" s="2641"/>
      <c r="I606" s="2257"/>
      <c r="J606" s="2257"/>
      <c r="K606" s="2257"/>
      <c r="L606" s="2257"/>
      <c r="M606" s="2257"/>
      <c r="N606" s="2257"/>
      <c r="O606" s="2257"/>
      <c r="P606" s="2257"/>
      <c r="Q606" s="2995"/>
    </row>
    <row r="607" spans="1:17">
      <c r="A607" s="2995"/>
      <c r="B607" s="2641"/>
      <c r="C607" s="2995"/>
      <c r="D607" s="2995"/>
      <c r="E607" s="2641"/>
      <c r="F607" s="2641"/>
      <c r="G607" s="2641"/>
      <c r="H607" s="2641"/>
      <c r="I607" s="2257"/>
      <c r="J607" s="2257"/>
      <c r="K607" s="2257"/>
      <c r="L607" s="2257"/>
      <c r="M607" s="2257"/>
      <c r="N607" s="2257"/>
      <c r="O607" s="2257"/>
      <c r="P607" s="2257"/>
      <c r="Q607" s="2995"/>
    </row>
    <row r="608" spans="1:17">
      <c r="A608" s="2995"/>
      <c r="B608" s="2641"/>
      <c r="C608" s="2995"/>
      <c r="D608" s="2995"/>
      <c r="E608" s="2641"/>
      <c r="F608" s="2641"/>
      <c r="G608" s="2641"/>
      <c r="H608" s="2641"/>
      <c r="I608" s="2257"/>
      <c r="J608" s="2257"/>
      <c r="K608" s="2257"/>
      <c r="L608" s="2257"/>
      <c r="M608" s="2257"/>
      <c r="N608" s="2257"/>
      <c r="O608" s="2257"/>
      <c r="P608" s="2257"/>
      <c r="Q608" s="2995"/>
    </row>
    <row r="609" spans="1:17">
      <c r="A609" s="2995"/>
      <c r="B609" s="2641"/>
      <c r="C609" s="2995"/>
      <c r="D609" s="2995"/>
      <c r="E609" s="2641"/>
      <c r="F609" s="2641"/>
      <c r="G609" s="2641"/>
      <c r="H609" s="2641"/>
      <c r="I609" s="2257"/>
      <c r="J609" s="2257"/>
      <c r="K609" s="2257"/>
      <c r="L609" s="2257"/>
      <c r="M609" s="2257"/>
      <c r="N609" s="2257"/>
      <c r="O609" s="2257"/>
      <c r="P609" s="2257"/>
      <c r="Q609" s="2995"/>
    </row>
    <row r="610" spans="1:17">
      <c r="A610" s="2995"/>
      <c r="B610" s="2641"/>
      <c r="C610" s="2995"/>
      <c r="D610" s="2995"/>
      <c r="E610" s="2641"/>
      <c r="F610" s="2641"/>
      <c r="G610" s="2641"/>
      <c r="H610" s="2641"/>
      <c r="I610" s="2257"/>
      <c r="J610" s="2257"/>
      <c r="K610" s="2257"/>
      <c r="L610" s="2257"/>
      <c r="M610" s="2257"/>
      <c r="N610" s="2257"/>
      <c r="O610" s="2257"/>
      <c r="P610" s="2257"/>
      <c r="Q610" s="2995"/>
    </row>
    <row r="611" spans="1:17">
      <c r="A611" s="2995"/>
      <c r="B611" s="2641"/>
      <c r="C611" s="2995"/>
      <c r="D611" s="2995"/>
      <c r="E611" s="2641"/>
      <c r="F611" s="2641"/>
      <c r="G611" s="2641"/>
      <c r="H611" s="2641"/>
      <c r="I611" s="2257"/>
      <c r="J611" s="2257"/>
      <c r="K611" s="2257"/>
      <c r="L611" s="2257"/>
      <c r="M611" s="2257"/>
      <c r="N611" s="2257"/>
      <c r="O611" s="2257"/>
      <c r="P611" s="2257"/>
      <c r="Q611" s="2995"/>
    </row>
    <row r="612" spans="1:17">
      <c r="A612" s="2995"/>
      <c r="B612" s="2641"/>
      <c r="C612" s="2995"/>
      <c r="D612" s="2995"/>
      <c r="E612" s="2641"/>
      <c r="F612" s="2641"/>
      <c r="G612" s="2641"/>
      <c r="H612" s="2641"/>
      <c r="I612" s="2257"/>
      <c r="J612" s="2257"/>
      <c r="K612" s="2257"/>
      <c r="L612" s="2257"/>
      <c r="M612" s="2257"/>
      <c r="N612" s="2257"/>
      <c r="O612" s="2257"/>
      <c r="P612" s="2257"/>
      <c r="Q612" s="2995"/>
    </row>
    <row r="613" spans="1:17">
      <c r="A613" s="2995"/>
      <c r="B613" s="2641"/>
      <c r="C613" s="2995"/>
      <c r="D613" s="2995"/>
      <c r="E613" s="2641"/>
      <c r="F613" s="2641"/>
      <c r="G613" s="2641"/>
      <c r="H613" s="2641"/>
      <c r="I613" s="2257"/>
      <c r="J613" s="2257"/>
      <c r="K613" s="2257"/>
      <c r="L613" s="2257"/>
      <c r="M613" s="2257"/>
      <c r="N613" s="2257"/>
      <c r="O613" s="2257"/>
      <c r="P613" s="2257"/>
      <c r="Q613" s="2995"/>
    </row>
    <row r="614" spans="1:17">
      <c r="A614" s="2995"/>
      <c r="B614" s="2641"/>
      <c r="C614" s="2995"/>
      <c r="D614" s="2995"/>
      <c r="E614" s="2641"/>
      <c r="F614" s="2641"/>
      <c r="G614" s="2641"/>
      <c r="H614" s="2641"/>
      <c r="I614" s="2257"/>
      <c r="J614" s="2257"/>
      <c r="K614" s="2257"/>
      <c r="L614" s="2257"/>
      <c r="M614" s="2257"/>
      <c r="N614" s="2257"/>
      <c r="O614" s="2257"/>
      <c r="P614" s="2257"/>
      <c r="Q614" s="2995"/>
    </row>
    <row r="615" spans="1:17">
      <c r="A615" s="2995"/>
      <c r="B615" s="2641"/>
      <c r="C615" s="2995"/>
      <c r="D615" s="2995"/>
      <c r="E615" s="2641"/>
      <c r="F615" s="2641"/>
      <c r="G615" s="2641"/>
      <c r="H615" s="2641"/>
      <c r="I615" s="2257"/>
      <c r="J615" s="2257"/>
      <c r="K615" s="2257"/>
      <c r="L615" s="2257"/>
      <c r="M615" s="2257"/>
      <c r="N615" s="2257"/>
      <c r="O615" s="2257"/>
      <c r="P615" s="2257"/>
      <c r="Q615" s="2995"/>
    </row>
    <row r="616" spans="1:17">
      <c r="A616" s="2995"/>
      <c r="B616" s="2641"/>
      <c r="C616" s="2995"/>
      <c r="D616" s="2995"/>
      <c r="E616" s="2641"/>
      <c r="F616" s="2641"/>
      <c r="G616" s="2641"/>
      <c r="H616" s="2641"/>
      <c r="I616" s="2257"/>
      <c r="J616" s="2257"/>
      <c r="K616" s="2257"/>
      <c r="L616" s="2257"/>
      <c r="M616" s="2257"/>
      <c r="N616" s="2257"/>
      <c r="O616" s="2257"/>
      <c r="P616" s="2257"/>
      <c r="Q616" s="2995"/>
    </row>
    <row r="617" spans="1:17">
      <c r="A617" s="2995"/>
      <c r="B617" s="2641"/>
      <c r="C617" s="2995"/>
      <c r="D617" s="2995"/>
      <c r="E617" s="2641"/>
      <c r="F617" s="2641"/>
      <c r="G617" s="2641"/>
      <c r="H617" s="2641"/>
      <c r="I617" s="2257"/>
      <c r="J617" s="2257"/>
      <c r="K617" s="2257"/>
      <c r="L617" s="2257"/>
      <c r="M617" s="2257"/>
      <c r="N617" s="2257"/>
      <c r="O617" s="2257"/>
      <c r="P617" s="2257"/>
      <c r="Q617" s="2995"/>
    </row>
    <row r="618" spans="1:17">
      <c r="A618" s="2995"/>
      <c r="B618" s="2641"/>
      <c r="C618" s="2995"/>
      <c r="D618" s="2995"/>
      <c r="E618" s="2641"/>
      <c r="F618" s="2641"/>
      <c r="G618" s="2641"/>
      <c r="H618" s="2641"/>
      <c r="I618" s="2257"/>
      <c r="J618" s="2257"/>
      <c r="K618" s="2257"/>
      <c r="L618" s="2257"/>
      <c r="M618" s="2257"/>
      <c r="N618" s="2257"/>
      <c r="O618" s="2257"/>
      <c r="P618" s="2257"/>
      <c r="Q618" s="2995"/>
    </row>
    <row r="619" spans="1:17">
      <c r="A619" s="2995"/>
      <c r="B619" s="2641"/>
      <c r="C619" s="2995"/>
      <c r="D619" s="2995"/>
      <c r="E619" s="2641"/>
      <c r="F619" s="2641"/>
      <c r="G619" s="2641"/>
      <c r="H619" s="2641"/>
      <c r="I619" s="2257"/>
      <c r="J619" s="2257"/>
      <c r="K619" s="2257"/>
      <c r="L619" s="2257"/>
      <c r="M619" s="2257"/>
      <c r="N619" s="2257"/>
      <c r="O619" s="2257"/>
      <c r="P619" s="2257"/>
      <c r="Q619" s="2995"/>
    </row>
    <row r="620" spans="1:17">
      <c r="A620" s="2995"/>
      <c r="B620" s="2641"/>
      <c r="C620" s="2995"/>
      <c r="D620" s="2995"/>
      <c r="E620" s="2641"/>
      <c r="F620" s="2641"/>
      <c r="G620" s="2641"/>
      <c r="H620" s="2641"/>
      <c r="I620" s="2257"/>
      <c r="J620" s="2257"/>
      <c r="K620" s="2257"/>
      <c r="L620" s="2257"/>
      <c r="M620" s="2257"/>
      <c r="N620" s="2257"/>
      <c r="O620" s="2257"/>
      <c r="P620" s="2257"/>
      <c r="Q620" s="2995"/>
    </row>
    <row r="621" spans="1:17">
      <c r="A621" s="2995"/>
      <c r="B621" s="2641"/>
      <c r="C621" s="2995"/>
      <c r="D621" s="2995"/>
      <c r="E621" s="2641"/>
      <c r="F621" s="2641"/>
      <c r="G621" s="2641"/>
      <c r="H621" s="2641"/>
      <c r="I621" s="2257"/>
      <c r="J621" s="2257"/>
      <c r="K621" s="2257"/>
      <c r="L621" s="2257"/>
      <c r="M621" s="2257"/>
      <c r="N621" s="2257"/>
      <c r="O621" s="2257"/>
      <c r="P621" s="2257"/>
      <c r="Q621" s="2995"/>
    </row>
    <row r="622" spans="1:17">
      <c r="A622" s="2995"/>
      <c r="B622" s="2641"/>
      <c r="C622" s="2995"/>
      <c r="D622" s="2995"/>
      <c r="E622" s="2641"/>
      <c r="F622" s="2641"/>
      <c r="G622" s="2641"/>
      <c r="H622" s="2641"/>
      <c r="I622" s="2257"/>
      <c r="J622" s="2257"/>
      <c r="K622" s="2257"/>
      <c r="L622" s="2257"/>
      <c r="M622" s="2257"/>
      <c r="N622" s="2257"/>
      <c r="O622" s="2257"/>
      <c r="P622" s="2257"/>
      <c r="Q622" s="2995"/>
    </row>
    <row r="623" spans="1:17">
      <c r="A623" s="2995"/>
      <c r="B623" s="2641"/>
      <c r="C623" s="2995"/>
      <c r="D623" s="2995"/>
      <c r="E623" s="2641"/>
      <c r="F623" s="2641"/>
      <c r="G623" s="2641"/>
      <c r="H623" s="2641"/>
      <c r="I623" s="2257"/>
      <c r="J623" s="2257"/>
      <c r="K623" s="2257"/>
      <c r="L623" s="2257"/>
      <c r="M623" s="2257"/>
      <c r="N623" s="2257"/>
      <c r="O623" s="2257"/>
      <c r="P623" s="2257"/>
      <c r="Q623" s="2995"/>
    </row>
    <row r="624" spans="1:17">
      <c r="A624" s="2995"/>
      <c r="B624" s="2995"/>
      <c r="C624" s="2641"/>
      <c r="D624" s="2641"/>
      <c r="E624" s="2641"/>
      <c r="F624" s="2641"/>
      <c r="G624" s="2641"/>
      <c r="H624" s="2641"/>
      <c r="I624" s="2257"/>
      <c r="J624" s="2257"/>
      <c r="K624" s="2257"/>
      <c r="L624" s="2257"/>
      <c r="M624" s="3001"/>
      <c r="N624" s="3001"/>
      <c r="O624" s="3001"/>
      <c r="P624" s="3001"/>
      <c r="Q624" s="2995"/>
    </row>
    <row r="625" spans="1:17">
      <c r="A625" s="2995"/>
      <c r="B625" s="2995"/>
      <c r="C625" s="2999"/>
      <c r="D625" s="2999"/>
      <c r="E625" s="2999"/>
      <c r="F625" s="2999"/>
      <c r="G625" s="2999"/>
      <c r="H625" s="2999"/>
      <c r="I625" s="2257"/>
      <c r="J625" s="2257"/>
      <c r="K625" s="2257"/>
      <c r="L625" s="2257"/>
      <c r="M625" s="3001"/>
      <c r="N625" s="3001"/>
      <c r="O625" s="3001"/>
      <c r="P625" s="3001"/>
      <c r="Q625" s="2995"/>
    </row>
    <row r="626" spans="1:17">
      <c r="A626" s="2996"/>
      <c r="B626" s="2996"/>
      <c r="C626" s="2994"/>
      <c r="D626" s="2994"/>
      <c r="E626" s="2997"/>
      <c r="F626" s="2997"/>
      <c r="G626" s="2997"/>
      <c r="H626" s="2997"/>
      <c r="I626" s="2996"/>
      <c r="J626" s="2996"/>
      <c r="K626" s="2994"/>
      <c r="L626" s="2994"/>
      <c r="M626" s="2997"/>
      <c r="N626" s="3002"/>
      <c r="O626" s="2999"/>
      <c r="P626" s="2999"/>
      <c r="Q626" s="2999"/>
    </row>
    <row r="627" spans="1:17">
      <c r="A627" s="2994"/>
      <c r="B627" s="2994"/>
      <c r="C627" s="2994"/>
      <c r="D627" s="2994"/>
      <c r="E627" s="2994"/>
      <c r="F627" s="2994"/>
      <c r="G627" s="2994"/>
      <c r="H627" s="2994"/>
      <c r="I627" s="2994"/>
      <c r="J627" s="2994"/>
      <c r="K627" s="2994"/>
      <c r="L627" s="2994"/>
      <c r="M627" s="2994"/>
      <c r="N627" s="2994"/>
      <c r="O627" s="2994"/>
      <c r="P627" s="2994"/>
      <c r="Q627" s="2994"/>
    </row>
    <row r="628" spans="1:17" ht="15.75">
      <c r="A628" s="2993"/>
      <c r="B628" s="2997"/>
      <c r="C628" s="2997"/>
      <c r="D628" s="2997"/>
      <c r="E628" s="2998"/>
      <c r="F628" s="2997"/>
      <c r="G628" s="2997"/>
      <c r="H628" s="2997"/>
      <c r="I628" s="2993"/>
      <c r="J628" s="2641"/>
      <c r="K628" s="2997"/>
      <c r="L628" s="2997"/>
      <c r="M628" s="2997"/>
      <c r="N628" s="2997"/>
      <c r="O628" s="2998"/>
      <c r="P628" s="2999"/>
      <c r="Q628" s="2999"/>
    </row>
    <row r="629" spans="1:17">
      <c r="A629" s="2997"/>
      <c r="B629" s="2997"/>
      <c r="C629" s="2997"/>
      <c r="D629" s="2997"/>
      <c r="E629" s="2997"/>
      <c r="F629" s="2997"/>
      <c r="G629" s="2997"/>
      <c r="H629" s="2997"/>
      <c r="I629" s="2641"/>
      <c r="J629" s="2641"/>
      <c r="K629" s="2997"/>
      <c r="L629" s="2997"/>
      <c r="M629" s="2997"/>
      <c r="N629" s="2997"/>
      <c r="O629" s="2997"/>
      <c r="P629" s="2997"/>
      <c r="Q629" s="2997"/>
    </row>
    <row r="630" spans="1:17">
      <c r="A630" s="2994"/>
      <c r="B630" s="2994"/>
      <c r="C630" s="2994"/>
      <c r="D630" s="2994"/>
      <c r="E630" s="2994"/>
      <c r="F630" s="2994"/>
      <c r="G630" s="3000"/>
      <c r="H630" s="3000"/>
      <c r="I630" s="2994"/>
      <c r="J630" s="2994"/>
      <c r="K630" s="2994"/>
      <c r="L630" s="2994"/>
      <c r="M630" s="2994"/>
      <c r="N630" s="2994"/>
      <c r="O630" s="2994"/>
      <c r="P630" s="2994"/>
      <c r="Q630" s="2641"/>
    </row>
    <row r="631" spans="1:17">
      <c r="A631" s="2994"/>
      <c r="B631" s="2994"/>
      <c r="C631" s="2994"/>
      <c r="D631" s="2994"/>
      <c r="E631" s="2994"/>
      <c r="F631" s="2994"/>
      <c r="G631" s="3000"/>
      <c r="H631" s="3000"/>
      <c r="I631" s="2994"/>
      <c r="J631" s="2994"/>
      <c r="K631" s="2994"/>
      <c r="L631" s="2994"/>
      <c r="M631" s="2994"/>
      <c r="N631" s="2994"/>
      <c r="O631" s="2994"/>
      <c r="P631" s="2994"/>
      <c r="Q631" s="2641"/>
    </row>
    <row r="632" spans="1:17">
      <c r="A632" s="2997"/>
      <c r="B632" s="2997"/>
      <c r="C632" s="2997"/>
      <c r="D632" s="2997"/>
      <c r="E632" s="2997"/>
      <c r="F632" s="2997"/>
      <c r="G632" s="2997"/>
      <c r="H632" s="2997"/>
      <c r="I632" s="2641"/>
      <c r="J632" s="2641"/>
      <c r="K632" s="2997"/>
      <c r="L632" s="2997"/>
      <c r="M632" s="2997"/>
      <c r="N632" s="2997"/>
      <c r="O632" s="2997"/>
      <c r="P632" s="2997"/>
      <c r="Q632" s="2997"/>
    </row>
    <row r="633" spans="1:17">
      <c r="A633" s="2995"/>
      <c r="B633" s="2641"/>
      <c r="C633" s="2641"/>
      <c r="D633" s="2641"/>
      <c r="E633" s="2641"/>
      <c r="F633" s="3420"/>
      <c r="G633" s="3420"/>
      <c r="H633" s="2995"/>
      <c r="I633" s="2994"/>
      <c r="J633" s="2994"/>
      <c r="K633" s="2994"/>
      <c r="L633" s="2994"/>
      <c r="M633" s="2994"/>
      <c r="N633" s="2994"/>
      <c r="O633" s="2994"/>
      <c r="P633" s="2994"/>
      <c r="Q633" s="2641"/>
    </row>
    <row r="634" spans="1:17">
      <c r="A634" s="2995"/>
      <c r="B634" s="2995"/>
      <c r="C634" s="2641"/>
      <c r="D634" s="2995"/>
      <c r="E634" s="2995"/>
      <c r="F634" s="2995"/>
      <c r="G634" s="2995"/>
      <c r="H634" s="2995"/>
      <c r="I634" s="2994"/>
      <c r="J634" s="2994"/>
      <c r="K634" s="2641"/>
      <c r="L634" s="2641"/>
      <c r="M634" s="2995"/>
      <c r="N634" s="2995"/>
      <c r="O634" s="2995"/>
      <c r="P634" s="2641"/>
      <c r="Q634" s="2641"/>
    </row>
    <row r="635" spans="1:17">
      <c r="A635" s="2995"/>
      <c r="B635" s="2995"/>
      <c r="C635" s="2995"/>
      <c r="D635" s="2995"/>
      <c r="E635" s="2995"/>
      <c r="F635" s="2995"/>
      <c r="G635" s="2995"/>
      <c r="H635" s="2995"/>
      <c r="I635" s="2994"/>
      <c r="J635" s="2994"/>
      <c r="K635" s="2995"/>
      <c r="L635" s="2995"/>
      <c r="M635" s="2995"/>
      <c r="N635" s="2995"/>
      <c r="O635" s="2995"/>
      <c r="P635" s="2995"/>
      <c r="Q635" s="2995"/>
    </row>
    <row r="636" spans="1:17">
      <c r="A636" s="2995"/>
      <c r="B636" s="2995"/>
      <c r="C636" s="2995"/>
      <c r="D636" s="2995"/>
      <c r="E636" s="2995"/>
      <c r="F636" s="2995"/>
      <c r="G636" s="2995"/>
      <c r="H636" s="2995"/>
      <c r="I636" s="2994"/>
      <c r="J636" s="2994"/>
      <c r="K636" s="2995"/>
      <c r="L636" s="2995"/>
      <c r="M636" s="2995"/>
      <c r="N636" s="2995"/>
      <c r="O636" s="2995"/>
      <c r="P636" s="2995"/>
      <c r="Q636" s="2995"/>
    </row>
    <row r="637" spans="1:17">
      <c r="A637" s="2995"/>
      <c r="B637" s="2995"/>
      <c r="C637" s="2995"/>
      <c r="D637" s="2995"/>
      <c r="E637" s="2995"/>
      <c r="F637" s="2995"/>
      <c r="G637" s="2995"/>
      <c r="H637" s="2995"/>
      <c r="I637" s="2995"/>
      <c r="J637" s="2641"/>
      <c r="K637" s="2995"/>
      <c r="L637" s="2995"/>
      <c r="M637" s="2995"/>
      <c r="N637" s="2995"/>
      <c r="O637" s="2995"/>
      <c r="P637" s="2995"/>
      <c r="Q637" s="2995"/>
    </row>
    <row r="638" spans="1:17">
      <c r="A638" s="2995"/>
      <c r="B638" s="2641"/>
      <c r="C638" s="2995"/>
      <c r="D638" s="2641"/>
      <c r="E638" s="2641"/>
      <c r="F638" s="2641"/>
      <c r="G638" s="2641"/>
      <c r="H638" s="2641"/>
      <c r="I638" s="2257"/>
      <c r="J638" s="2257"/>
      <c r="K638" s="2257"/>
      <c r="L638" s="2257"/>
      <c r="M638" s="3001"/>
      <c r="N638" s="3001"/>
      <c r="O638" s="3001"/>
      <c r="P638" s="3001"/>
      <c r="Q638" s="2995"/>
    </row>
    <row r="639" spans="1:17">
      <c r="A639" s="2995"/>
      <c r="B639" s="2641"/>
      <c r="C639" s="2995"/>
      <c r="D639" s="2641"/>
      <c r="E639" s="2641"/>
      <c r="F639" s="2641"/>
      <c r="G639" s="2641"/>
      <c r="H639" s="2641"/>
      <c r="I639" s="2257"/>
      <c r="J639" s="2257"/>
      <c r="K639" s="2257"/>
      <c r="L639" s="2257"/>
      <c r="M639" s="2257"/>
      <c r="N639" s="2257"/>
      <c r="O639" s="2257"/>
      <c r="P639" s="2257"/>
      <c r="Q639" s="2995"/>
    </row>
    <row r="640" spans="1:17">
      <c r="A640" s="2995"/>
      <c r="B640" s="2641"/>
      <c r="C640" s="2995"/>
      <c r="D640" s="2641"/>
      <c r="E640" s="2641"/>
      <c r="F640" s="2641"/>
      <c r="G640" s="2641"/>
      <c r="H640" s="2641"/>
      <c r="I640" s="2257"/>
      <c r="J640" s="2257"/>
      <c r="K640" s="2257"/>
      <c r="L640" s="2257"/>
      <c r="M640" s="2257"/>
      <c r="N640" s="2257"/>
      <c r="O640" s="2257"/>
      <c r="P640" s="2257"/>
      <c r="Q640" s="2995"/>
    </row>
    <row r="641" spans="1:17">
      <c r="A641" s="2995"/>
      <c r="B641" s="2641"/>
      <c r="C641" s="2995"/>
      <c r="D641" s="2641"/>
      <c r="E641" s="2641"/>
      <c r="F641" s="2641"/>
      <c r="G641" s="2641"/>
      <c r="H641" s="2641"/>
      <c r="I641" s="2257"/>
      <c r="J641" s="2257"/>
      <c r="K641" s="2257"/>
      <c r="L641" s="2257"/>
      <c r="M641" s="2257"/>
      <c r="N641" s="2257"/>
      <c r="O641" s="2257"/>
      <c r="P641" s="2257"/>
      <c r="Q641" s="2995"/>
    </row>
    <row r="642" spans="1:17">
      <c r="A642" s="2995"/>
      <c r="B642" s="2641"/>
      <c r="C642" s="2995"/>
      <c r="D642" s="2641"/>
      <c r="E642" s="2641"/>
      <c r="F642" s="2641"/>
      <c r="G642" s="2641"/>
      <c r="H642" s="2641"/>
      <c r="I642" s="2257"/>
      <c r="J642" s="2257"/>
      <c r="K642" s="2257"/>
      <c r="L642" s="2257"/>
      <c r="M642" s="2257"/>
      <c r="N642" s="2257"/>
      <c r="O642" s="2257"/>
      <c r="P642" s="2257"/>
      <c r="Q642" s="2995"/>
    </row>
    <row r="643" spans="1:17">
      <c r="A643" s="2995"/>
      <c r="B643" s="2641"/>
      <c r="C643" s="2995"/>
      <c r="D643" s="2641"/>
      <c r="E643" s="2641"/>
      <c r="F643" s="2641"/>
      <c r="G643" s="2641"/>
      <c r="H643" s="2641"/>
      <c r="I643" s="2257"/>
      <c r="J643" s="2257"/>
      <c r="K643" s="2257"/>
      <c r="L643" s="2257"/>
      <c r="M643" s="2257"/>
      <c r="N643" s="2257"/>
      <c r="O643" s="2257"/>
      <c r="P643" s="2257"/>
      <c r="Q643" s="2995"/>
    </row>
    <row r="644" spans="1:17">
      <c r="A644" s="2995"/>
      <c r="B644" s="2641"/>
      <c r="C644" s="2995"/>
      <c r="D644" s="2641"/>
      <c r="E644" s="2641"/>
      <c r="F644" s="2641"/>
      <c r="G644" s="2641"/>
      <c r="H644" s="2641"/>
      <c r="I644" s="2257"/>
      <c r="J644" s="2257"/>
      <c r="K644" s="2257"/>
      <c r="L644" s="2257"/>
      <c r="M644" s="2257"/>
      <c r="N644" s="2257"/>
      <c r="O644" s="2257"/>
      <c r="P644" s="2257"/>
      <c r="Q644" s="2995"/>
    </row>
    <row r="645" spans="1:17">
      <c r="A645" s="2995"/>
      <c r="B645" s="2641"/>
      <c r="C645" s="2995"/>
      <c r="D645" s="2641"/>
      <c r="E645" s="2641"/>
      <c r="F645" s="2641"/>
      <c r="G645" s="2641"/>
      <c r="H645" s="2641"/>
      <c r="I645" s="2257"/>
      <c r="J645" s="2257"/>
      <c r="K645" s="2257"/>
      <c r="L645" s="2257"/>
      <c r="M645" s="2257"/>
      <c r="N645" s="2257"/>
      <c r="O645" s="2257"/>
      <c r="P645" s="2257"/>
      <c r="Q645" s="2995"/>
    </row>
    <row r="646" spans="1:17">
      <c r="A646" s="2995"/>
      <c r="B646" s="2641"/>
      <c r="C646" s="2995"/>
      <c r="D646" s="2641"/>
      <c r="E646" s="2641"/>
      <c r="F646" s="2641"/>
      <c r="G646" s="2641"/>
      <c r="H646" s="2641"/>
      <c r="I646" s="2257"/>
      <c r="J646" s="2257"/>
      <c r="K646" s="2257"/>
      <c r="L646" s="2257"/>
      <c r="M646" s="2257"/>
      <c r="N646" s="2257"/>
      <c r="O646" s="2257"/>
      <c r="P646" s="2257"/>
      <c r="Q646" s="2995"/>
    </row>
    <row r="647" spans="1:17">
      <c r="A647" s="2995"/>
      <c r="B647" s="2641"/>
      <c r="C647" s="2995"/>
      <c r="D647" s="2641"/>
      <c r="E647" s="2641"/>
      <c r="F647" s="2641"/>
      <c r="G647" s="2641"/>
      <c r="H647" s="2641"/>
      <c r="I647" s="2257"/>
      <c r="J647" s="2257"/>
      <c r="K647" s="2257"/>
      <c r="L647" s="2257"/>
      <c r="M647" s="2257"/>
      <c r="N647" s="2257"/>
      <c r="O647" s="2257"/>
      <c r="P647" s="2257"/>
      <c r="Q647" s="2995"/>
    </row>
    <row r="648" spans="1:17">
      <c r="A648" s="2995"/>
      <c r="B648" s="2641"/>
      <c r="C648" s="2995"/>
      <c r="D648" s="2641"/>
      <c r="E648" s="2641"/>
      <c r="F648" s="2641"/>
      <c r="G648" s="2641"/>
      <c r="H648" s="2641"/>
      <c r="I648" s="2257"/>
      <c r="J648" s="2257"/>
      <c r="K648" s="2257"/>
      <c r="L648" s="2257"/>
      <c r="M648" s="2257"/>
      <c r="N648" s="2257"/>
      <c r="O648" s="2257"/>
      <c r="P648" s="2257"/>
      <c r="Q648" s="2995"/>
    </row>
    <row r="649" spans="1:17">
      <c r="A649" s="2995"/>
      <c r="B649" s="2641"/>
      <c r="C649" s="2995"/>
      <c r="D649" s="2641"/>
      <c r="E649" s="2641"/>
      <c r="F649" s="2641"/>
      <c r="G649" s="2641"/>
      <c r="H649" s="2641"/>
      <c r="I649" s="2257"/>
      <c r="J649" s="2257"/>
      <c r="K649" s="2257"/>
      <c r="L649" s="2257"/>
      <c r="M649" s="2257"/>
      <c r="N649" s="2257"/>
      <c r="O649" s="2257"/>
      <c r="P649" s="2257"/>
      <c r="Q649" s="2995"/>
    </row>
    <row r="650" spans="1:17">
      <c r="A650" s="2995"/>
      <c r="B650" s="2641"/>
      <c r="C650" s="2995"/>
      <c r="D650" s="2641"/>
      <c r="E650" s="2641"/>
      <c r="F650" s="2641"/>
      <c r="G650" s="2641"/>
      <c r="H650" s="2641"/>
      <c r="I650" s="2257"/>
      <c r="J650" s="2257"/>
      <c r="K650" s="2257"/>
      <c r="L650" s="2257"/>
      <c r="M650" s="2257"/>
      <c r="N650" s="2257"/>
      <c r="O650" s="2257"/>
      <c r="P650" s="2257"/>
      <c r="Q650" s="2995"/>
    </row>
    <row r="651" spans="1:17">
      <c r="A651" s="2995"/>
      <c r="B651" s="2641"/>
      <c r="C651" s="2995"/>
      <c r="D651" s="2641"/>
      <c r="E651" s="2641"/>
      <c r="F651" s="2641"/>
      <c r="G651" s="2641"/>
      <c r="H651" s="2641"/>
      <c r="I651" s="2257"/>
      <c r="J651" s="2257"/>
      <c r="K651" s="2257"/>
      <c r="L651" s="2257"/>
      <c r="M651" s="2257"/>
      <c r="N651" s="2257"/>
      <c r="O651" s="2257"/>
      <c r="P651" s="2257"/>
      <c r="Q651" s="2995"/>
    </row>
    <row r="652" spans="1:17">
      <c r="A652" s="2995"/>
      <c r="B652" s="2641"/>
      <c r="C652" s="2995"/>
      <c r="D652" s="2641"/>
      <c r="E652" s="2641"/>
      <c r="F652" s="2641"/>
      <c r="G652" s="2641"/>
      <c r="H652" s="2641"/>
      <c r="I652" s="2257"/>
      <c r="J652" s="2257"/>
      <c r="K652" s="2257"/>
      <c r="L652" s="2257"/>
      <c r="M652" s="2257"/>
      <c r="N652" s="2257"/>
      <c r="O652" s="2257"/>
      <c r="P652" s="2257"/>
      <c r="Q652" s="2995"/>
    </row>
    <row r="653" spans="1:17">
      <c r="A653" s="2995"/>
      <c r="B653" s="2641"/>
      <c r="C653" s="2995"/>
      <c r="D653" s="2641"/>
      <c r="E653" s="2641"/>
      <c r="F653" s="2641"/>
      <c r="G653" s="2641"/>
      <c r="H653" s="2641"/>
      <c r="I653" s="2257"/>
      <c r="J653" s="2257"/>
      <c r="K653" s="2257"/>
      <c r="L653" s="2257"/>
      <c r="M653" s="2257"/>
      <c r="N653" s="2257"/>
      <c r="O653" s="2257"/>
      <c r="P653" s="2257"/>
      <c r="Q653" s="2995"/>
    </row>
    <row r="654" spans="1:17">
      <c r="A654" s="2995"/>
      <c r="B654" s="2641"/>
      <c r="C654" s="2995"/>
      <c r="D654" s="2641"/>
      <c r="E654" s="2641"/>
      <c r="F654" s="2641"/>
      <c r="G654" s="2641"/>
      <c r="H654" s="2641"/>
      <c r="I654" s="2257"/>
      <c r="J654" s="2257"/>
      <c r="K654" s="2257"/>
      <c r="L654" s="2257"/>
      <c r="M654" s="2257"/>
      <c r="N654" s="2257"/>
      <c r="O654" s="2257"/>
      <c r="P654" s="2257"/>
      <c r="Q654" s="2995"/>
    </row>
    <row r="655" spans="1:17">
      <c r="A655" s="2995"/>
      <c r="B655" s="2641"/>
      <c r="C655" s="2995"/>
      <c r="D655" s="2641"/>
      <c r="E655" s="2641"/>
      <c r="F655" s="2641"/>
      <c r="G655" s="2641"/>
      <c r="H655" s="2641"/>
      <c r="I655" s="2257"/>
      <c r="J655" s="2257"/>
      <c r="K655" s="2257"/>
      <c r="L655" s="2257"/>
      <c r="M655" s="2257"/>
      <c r="N655" s="2257"/>
      <c r="O655" s="2257"/>
      <c r="P655" s="2257"/>
      <c r="Q655" s="2995"/>
    </row>
    <row r="656" spans="1:17">
      <c r="A656" s="2995"/>
      <c r="B656" s="2641"/>
      <c r="C656" s="2995"/>
      <c r="D656" s="2641"/>
      <c r="E656" s="2641"/>
      <c r="F656" s="2641"/>
      <c r="G656" s="2641"/>
      <c r="H656" s="2641"/>
      <c r="I656" s="2257"/>
      <c r="J656" s="2257"/>
      <c r="K656" s="2257"/>
      <c r="L656" s="2257"/>
      <c r="M656" s="2257"/>
      <c r="N656" s="2257"/>
      <c r="O656" s="2257"/>
      <c r="P656" s="2257"/>
      <c r="Q656" s="2995"/>
    </row>
    <row r="657" spans="1:17">
      <c r="A657" s="2995"/>
      <c r="B657" s="2641"/>
      <c r="C657" s="2995"/>
      <c r="D657" s="2641"/>
      <c r="E657" s="2641"/>
      <c r="F657" s="2641"/>
      <c r="G657" s="2641"/>
      <c r="H657" s="2641"/>
      <c r="I657" s="2257"/>
      <c r="J657" s="2257"/>
      <c r="K657" s="2257"/>
      <c r="L657" s="2257"/>
      <c r="M657" s="2257"/>
      <c r="N657" s="2257"/>
      <c r="O657" s="2257"/>
      <c r="P657" s="2257"/>
      <c r="Q657" s="2995"/>
    </row>
    <row r="658" spans="1:17">
      <c r="A658" s="2995"/>
      <c r="B658" s="2641"/>
      <c r="C658" s="2995"/>
      <c r="D658" s="2641"/>
      <c r="E658" s="2641"/>
      <c r="F658" s="2641"/>
      <c r="G658" s="2641"/>
      <c r="H658" s="2641"/>
      <c r="I658" s="2257"/>
      <c r="J658" s="2257"/>
      <c r="K658" s="2257"/>
      <c r="L658" s="2257"/>
      <c r="M658" s="2257"/>
      <c r="N658" s="2257"/>
      <c r="O658" s="2257"/>
      <c r="P658" s="2257"/>
      <c r="Q658" s="2995"/>
    </row>
    <row r="659" spans="1:17">
      <c r="A659" s="2995"/>
      <c r="B659" s="2641"/>
      <c r="C659" s="2995"/>
      <c r="D659" s="2641"/>
      <c r="E659" s="2641"/>
      <c r="F659" s="2641"/>
      <c r="G659" s="2641"/>
      <c r="H659" s="2641"/>
      <c r="I659" s="2257"/>
      <c r="J659" s="2257"/>
      <c r="K659" s="2257"/>
      <c r="L659" s="2257"/>
      <c r="M659" s="2257"/>
      <c r="N659" s="2257"/>
      <c r="O659" s="2257"/>
      <c r="P659" s="2257"/>
      <c r="Q659" s="2995"/>
    </row>
    <row r="660" spans="1:17">
      <c r="A660" s="2995"/>
      <c r="B660" s="2641"/>
      <c r="C660" s="2995"/>
      <c r="D660" s="2641"/>
      <c r="E660" s="2641"/>
      <c r="F660" s="2641"/>
      <c r="G660" s="2641"/>
      <c r="H660" s="2641"/>
      <c r="I660" s="2257"/>
      <c r="J660" s="2257"/>
      <c r="K660" s="2257"/>
      <c r="L660" s="2257"/>
      <c r="M660" s="2257"/>
      <c r="N660" s="2257"/>
      <c r="O660" s="2257"/>
      <c r="P660" s="2257"/>
      <c r="Q660" s="2995"/>
    </row>
    <row r="661" spans="1:17">
      <c r="A661" s="2995"/>
      <c r="B661" s="2641"/>
      <c r="C661" s="2995"/>
      <c r="D661" s="2641"/>
      <c r="E661" s="2641"/>
      <c r="F661" s="2641"/>
      <c r="G661" s="2641"/>
      <c r="H661" s="2641"/>
      <c r="I661" s="2257"/>
      <c r="J661" s="2257"/>
      <c r="K661" s="2257"/>
      <c r="L661" s="2257"/>
      <c r="M661" s="2257"/>
      <c r="N661" s="2257"/>
      <c r="O661" s="2257"/>
      <c r="P661" s="2257"/>
      <c r="Q661" s="2995"/>
    </row>
    <row r="662" spans="1:17">
      <c r="A662" s="2995"/>
      <c r="B662" s="2641"/>
      <c r="C662" s="2995"/>
      <c r="D662" s="2641"/>
      <c r="E662" s="2641"/>
      <c r="F662" s="2641"/>
      <c r="G662" s="2641"/>
      <c r="H662" s="2641"/>
      <c r="I662" s="2257"/>
      <c r="J662" s="2257"/>
      <c r="K662" s="2257"/>
      <c r="L662" s="2257"/>
      <c r="M662" s="2257"/>
      <c r="N662" s="2257"/>
      <c r="O662" s="2257"/>
      <c r="P662" s="2257"/>
      <c r="Q662" s="2995"/>
    </row>
    <row r="663" spans="1:17">
      <c r="A663" s="2995"/>
      <c r="B663" s="2641"/>
      <c r="C663" s="2995"/>
      <c r="D663" s="2641"/>
      <c r="E663" s="2641"/>
      <c r="F663" s="2641"/>
      <c r="G663" s="2641"/>
      <c r="H663" s="2641"/>
      <c r="I663" s="2257"/>
      <c r="J663" s="2257"/>
      <c r="K663" s="2257"/>
      <c r="L663" s="2257"/>
      <c r="M663" s="2257"/>
      <c r="N663" s="2257"/>
      <c r="O663" s="2257"/>
      <c r="P663" s="2257"/>
      <c r="Q663" s="2995"/>
    </row>
    <row r="664" spans="1:17">
      <c r="A664" s="2995"/>
      <c r="B664" s="2641"/>
      <c r="C664" s="2995"/>
      <c r="D664" s="2641"/>
      <c r="E664" s="2641"/>
      <c r="F664" s="2641"/>
      <c r="G664" s="2641"/>
      <c r="H664" s="2641"/>
      <c r="I664" s="2257"/>
      <c r="J664" s="2257"/>
      <c r="K664" s="2257"/>
      <c r="L664" s="2257"/>
      <c r="M664" s="2257"/>
      <c r="N664" s="2257"/>
      <c r="O664" s="2257"/>
      <c r="P664" s="2257"/>
      <c r="Q664" s="2995"/>
    </row>
    <row r="665" spans="1:17">
      <c r="A665" s="2995"/>
      <c r="B665" s="2641"/>
      <c r="C665" s="2995"/>
      <c r="D665" s="2641"/>
      <c r="E665" s="2641"/>
      <c r="F665" s="2641"/>
      <c r="G665" s="2641"/>
      <c r="H665" s="2641"/>
      <c r="I665" s="2257"/>
      <c r="J665" s="2257"/>
      <c r="K665" s="2257"/>
      <c r="L665" s="2257"/>
      <c r="M665" s="2257"/>
      <c r="N665" s="2257"/>
      <c r="O665" s="2257"/>
      <c r="P665" s="2257"/>
      <c r="Q665" s="2995"/>
    </row>
    <row r="666" spans="1:17">
      <c r="A666" s="2995"/>
      <c r="B666" s="2641"/>
      <c r="C666" s="2995"/>
      <c r="D666" s="2641"/>
      <c r="E666" s="2641"/>
      <c r="F666" s="2641"/>
      <c r="G666" s="2641"/>
      <c r="H666" s="2641"/>
      <c r="I666" s="2257"/>
      <c r="J666" s="2257"/>
      <c r="K666" s="2257"/>
      <c r="L666" s="2257"/>
      <c r="M666" s="2257"/>
      <c r="N666" s="2257"/>
      <c r="O666" s="2257"/>
      <c r="P666" s="2257"/>
      <c r="Q666" s="2995"/>
    </row>
    <row r="667" spans="1:17">
      <c r="A667" s="2995"/>
      <c r="B667" s="2641"/>
      <c r="C667" s="2995"/>
      <c r="D667" s="2641"/>
      <c r="E667" s="2641"/>
      <c r="F667" s="2641"/>
      <c r="G667" s="2641"/>
      <c r="H667" s="2641"/>
      <c r="I667" s="2257"/>
      <c r="J667" s="2257"/>
      <c r="K667" s="2257"/>
      <c r="L667" s="2257"/>
      <c r="M667" s="2257"/>
      <c r="N667" s="2257"/>
      <c r="O667" s="2257"/>
      <c r="P667" s="2257"/>
      <c r="Q667" s="2995"/>
    </row>
    <row r="668" spans="1:17">
      <c r="A668" s="2995"/>
      <c r="B668" s="2641"/>
      <c r="C668" s="2995"/>
      <c r="D668" s="2641"/>
      <c r="E668" s="2641"/>
      <c r="F668" s="2641"/>
      <c r="G668" s="2641"/>
      <c r="H668" s="2641"/>
      <c r="I668" s="2257"/>
      <c r="J668" s="2257"/>
      <c r="K668" s="2257"/>
      <c r="L668" s="2257"/>
      <c r="M668" s="2257"/>
      <c r="N668" s="2257"/>
      <c r="O668" s="2257"/>
      <c r="P668" s="2257"/>
      <c r="Q668" s="2995"/>
    </row>
    <row r="669" spans="1:17">
      <c r="A669" s="2995"/>
      <c r="B669" s="2641"/>
      <c r="C669" s="2995"/>
      <c r="D669" s="2641"/>
      <c r="E669" s="2641"/>
      <c r="F669" s="2641"/>
      <c r="G669" s="2641"/>
      <c r="H669" s="2641"/>
      <c r="I669" s="2257"/>
      <c r="J669" s="2257"/>
      <c r="K669" s="2257"/>
      <c r="L669" s="2257"/>
      <c r="M669" s="2257"/>
      <c r="N669" s="2257"/>
      <c r="O669" s="2257"/>
      <c r="P669" s="2257"/>
      <c r="Q669" s="2995"/>
    </row>
    <row r="670" spans="1:17">
      <c r="A670" s="2995"/>
      <c r="B670" s="2641"/>
      <c r="C670" s="2995"/>
      <c r="D670" s="2641"/>
      <c r="E670" s="2641"/>
      <c r="F670" s="2641"/>
      <c r="G670" s="2641"/>
      <c r="H670" s="2641"/>
      <c r="I670" s="2257"/>
      <c r="J670" s="2257"/>
      <c r="K670" s="2257"/>
      <c r="L670" s="2257"/>
      <c r="M670" s="2257"/>
      <c r="N670" s="2257"/>
      <c r="O670" s="2257"/>
      <c r="P670" s="2257"/>
      <c r="Q670" s="2995"/>
    </row>
    <row r="671" spans="1:17">
      <c r="A671" s="2995"/>
      <c r="B671" s="2641"/>
      <c r="C671" s="2995"/>
      <c r="D671" s="2641"/>
      <c r="E671" s="2641"/>
      <c r="F671" s="2641"/>
      <c r="G671" s="2641"/>
      <c r="H671" s="2641"/>
      <c r="I671" s="2257"/>
      <c r="J671" s="2257"/>
      <c r="K671" s="2257"/>
      <c r="L671" s="2257"/>
      <c r="M671" s="2257"/>
      <c r="N671" s="2257"/>
      <c r="O671" s="2257"/>
      <c r="P671" s="2257"/>
      <c r="Q671" s="2995"/>
    </row>
    <row r="672" spans="1:17">
      <c r="A672" s="2995"/>
      <c r="B672" s="2641"/>
      <c r="C672" s="2995"/>
      <c r="D672" s="2641"/>
      <c r="E672" s="2641"/>
      <c r="F672" s="2641"/>
      <c r="G672" s="2641"/>
      <c r="H672" s="2641"/>
      <c r="I672" s="2257"/>
      <c r="J672" s="2257"/>
      <c r="K672" s="2257"/>
      <c r="L672" s="2257"/>
      <c r="M672" s="2257"/>
      <c r="N672" s="2257"/>
      <c r="O672" s="2257"/>
      <c r="P672" s="2257"/>
      <c r="Q672" s="2995"/>
    </row>
    <row r="673" spans="1:17">
      <c r="A673" s="2995"/>
      <c r="B673" s="2641"/>
      <c r="C673" s="2995"/>
      <c r="D673" s="2641"/>
      <c r="E673" s="2641"/>
      <c r="F673" s="2641"/>
      <c r="G673" s="2641"/>
      <c r="H673" s="2641"/>
      <c r="I673" s="2257"/>
      <c r="J673" s="2257"/>
      <c r="K673" s="2257"/>
      <c r="L673" s="2257"/>
      <c r="M673" s="2257"/>
      <c r="N673" s="2257"/>
      <c r="O673" s="2257"/>
      <c r="P673" s="2257"/>
      <c r="Q673" s="2995"/>
    </row>
    <row r="674" spans="1:17">
      <c r="A674" s="2995"/>
      <c r="B674" s="2641"/>
      <c r="C674" s="2995"/>
      <c r="D674" s="2641"/>
      <c r="E674" s="2641"/>
      <c r="F674" s="2641"/>
      <c r="G674" s="2641"/>
      <c r="H674" s="2641"/>
      <c r="I674" s="2257"/>
      <c r="J674" s="2257"/>
      <c r="K674" s="2257"/>
      <c r="L674" s="2257"/>
      <c r="M674" s="2257"/>
      <c r="N674" s="2257"/>
      <c r="O674" s="2257"/>
      <c r="P674" s="2257"/>
      <c r="Q674" s="2995"/>
    </row>
    <row r="675" spans="1:17">
      <c r="A675" s="2995"/>
      <c r="B675" s="2641"/>
      <c r="C675" s="2995"/>
      <c r="D675" s="2641"/>
      <c r="E675" s="2641"/>
      <c r="F675" s="2641"/>
      <c r="G675" s="2641"/>
      <c r="H675" s="2641"/>
      <c r="I675" s="2257"/>
      <c r="J675" s="2257"/>
      <c r="K675" s="2257"/>
      <c r="L675" s="2257"/>
      <c r="M675" s="2257"/>
      <c r="N675" s="2257"/>
      <c r="O675" s="2257"/>
      <c r="P675" s="2257"/>
      <c r="Q675" s="2995"/>
    </row>
    <row r="676" spans="1:17">
      <c r="A676" s="2995"/>
      <c r="B676" s="2641"/>
      <c r="C676" s="2995"/>
      <c r="D676" s="2641"/>
      <c r="E676" s="2641"/>
      <c r="F676" s="2641"/>
      <c r="G676" s="2641"/>
      <c r="H676" s="2641"/>
      <c r="I676" s="2257"/>
      <c r="J676" s="2257"/>
      <c r="K676" s="2257"/>
      <c r="L676" s="2257"/>
      <c r="M676" s="2257"/>
      <c r="N676" s="2257"/>
      <c r="O676" s="2257"/>
      <c r="P676" s="2257"/>
      <c r="Q676" s="2995"/>
    </row>
    <row r="677" spans="1:17">
      <c r="A677" s="2995"/>
      <c r="B677" s="2641"/>
      <c r="C677" s="2995"/>
      <c r="D677" s="2641"/>
      <c r="E677" s="2641"/>
      <c r="F677" s="2641"/>
      <c r="G677" s="2641"/>
      <c r="H677" s="2641"/>
      <c r="I677" s="2257"/>
      <c r="J677" s="2257"/>
      <c r="K677" s="2257"/>
      <c r="L677" s="2257"/>
      <c r="M677" s="2257"/>
      <c r="N677" s="2257"/>
      <c r="O677" s="2257"/>
      <c r="P677" s="2257"/>
      <c r="Q677" s="2995"/>
    </row>
    <row r="678" spans="1:17">
      <c r="A678" s="2995"/>
      <c r="B678" s="2641"/>
      <c r="C678" s="2995"/>
      <c r="D678" s="2995"/>
      <c r="E678" s="2641"/>
      <c r="F678" s="2641"/>
      <c r="G678" s="2641"/>
      <c r="H678" s="2641"/>
      <c r="I678" s="2257"/>
      <c r="J678" s="2257"/>
      <c r="K678" s="2257"/>
      <c r="L678" s="2257"/>
      <c r="M678" s="2257"/>
      <c r="N678" s="2257"/>
      <c r="O678" s="2257"/>
      <c r="P678" s="2257"/>
      <c r="Q678" s="2995"/>
    </row>
    <row r="679" spans="1:17">
      <c r="A679" s="2995"/>
      <c r="B679" s="2641"/>
      <c r="C679" s="2995"/>
      <c r="D679" s="2995"/>
      <c r="E679" s="2641"/>
      <c r="F679" s="2641"/>
      <c r="G679" s="2641"/>
      <c r="H679" s="2641"/>
      <c r="I679" s="2257"/>
      <c r="J679" s="2257"/>
      <c r="K679" s="2257"/>
      <c r="L679" s="2257"/>
      <c r="M679" s="2257"/>
      <c r="N679" s="2257"/>
      <c r="O679" s="2257"/>
      <c r="P679" s="2257"/>
      <c r="Q679" s="2995"/>
    </row>
    <row r="680" spans="1:17">
      <c r="A680" s="2995"/>
      <c r="B680" s="2641"/>
      <c r="C680" s="2995"/>
      <c r="D680" s="2995"/>
      <c r="E680" s="2641"/>
      <c r="F680" s="2641"/>
      <c r="G680" s="2641"/>
      <c r="H680" s="2641"/>
      <c r="I680" s="2257"/>
      <c r="J680" s="2257"/>
      <c r="K680" s="2257"/>
      <c r="L680" s="2257"/>
      <c r="M680" s="2257"/>
      <c r="N680" s="2257"/>
      <c r="O680" s="2257"/>
      <c r="P680" s="2257"/>
      <c r="Q680" s="2995"/>
    </row>
    <row r="681" spans="1:17">
      <c r="A681" s="2995"/>
      <c r="B681" s="2641"/>
      <c r="C681" s="2995"/>
      <c r="D681" s="2995"/>
      <c r="E681" s="2641"/>
      <c r="F681" s="2641"/>
      <c r="G681" s="2641"/>
      <c r="H681" s="2641"/>
      <c r="I681" s="2257"/>
      <c r="J681" s="2257"/>
      <c r="K681" s="2257"/>
      <c r="L681" s="2257"/>
      <c r="M681" s="2257"/>
      <c r="N681" s="2257"/>
      <c r="O681" s="2257"/>
      <c r="P681" s="2257"/>
      <c r="Q681" s="2995"/>
    </row>
    <row r="682" spans="1:17">
      <c r="A682" s="2995"/>
      <c r="B682" s="2641"/>
      <c r="C682" s="2995"/>
      <c r="D682" s="2995"/>
      <c r="E682" s="2641"/>
      <c r="F682" s="2641"/>
      <c r="G682" s="2641"/>
      <c r="H682" s="2641"/>
      <c r="I682" s="2257"/>
      <c r="J682" s="2257"/>
      <c r="K682" s="2257"/>
      <c r="L682" s="2257"/>
      <c r="M682" s="2257"/>
      <c r="N682" s="2257"/>
      <c r="O682" s="2257"/>
      <c r="P682" s="2257"/>
      <c r="Q682" s="2995"/>
    </row>
    <row r="683" spans="1:17">
      <c r="A683" s="2995"/>
      <c r="B683" s="2641"/>
      <c r="C683" s="2995"/>
      <c r="D683" s="2995"/>
      <c r="E683" s="2641"/>
      <c r="F683" s="2641"/>
      <c r="G683" s="2641"/>
      <c r="H683" s="2641"/>
      <c r="I683" s="2257"/>
      <c r="J683" s="2257"/>
      <c r="K683" s="2257"/>
      <c r="L683" s="2257"/>
      <c r="M683" s="2257"/>
      <c r="N683" s="2257"/>
      <c r="O683" s="2257"/>
      <c r="P683" s="2257"/>
      <c r="Q683" s="2995"/>
    </row>
    <row r="684" spans="1:17">
      <c r="A684" s="2995"/>
      <c r="B684" s="2641"/>
      <c r="C684" s="2995"/>
      <c r="D684" s="2995"/>
      <c r="E684" s="2641"/>
      <c r="F684" s="2641"/>
      <c r="G684" s="2641"/>
      <c r="H684" s="2641"/>
      <c r="I684" s="2257"/>
      <c r="J684" s="2257"/>
      <c r="K684" s="2257"/>
      <c r="L684" s="2257"/>
      <c r="M684" s="2257"/>
      <c r="N684" s="2257"/>
      <c r="O684" s="2257"/>
      <c r="P684" s="2257"/>
      <c r="Q684" s="2995"/>
    </row>
    <row r="685" spans="1:17">
      <c r="A685" s="2995"/>
      <c r="B685" s="2641"/>
      <c r="C685" s="2995"/>
      <c r="D685" s="2995"/>
      <c r="E685" s="2641"/>
      <c r="F685" s="2641"/>
      <c r="G685" s="2641"/>
      <c r="H685" s="2641"/>
      <c r="I685" s="2257"/>
      <c r="J685" s="2257"/>
      <c r="K685" s="2257"/>
      <c r="L685" s="2257"/>
      <c r="M685" s="2257"/>
      <c r="N685" s="2257"/>
      <c r="O685" s="2257"/>
      <c r="P685" s="2257"/>
      <c r="Q685" s="2995"/>
    </row>
    <row r="686" spans="1:17">
      <c r="A686" s="2995"/>
      <c r="B686" s="2641"/>
      <c r="C686" s="2995"/>
      <c r="D686" s="2995"/>
      <c r="E686" s="2641"/>
      <c r="F686" s="2641"/>
      <c r="G686" s="2641"/>
      <c r="H686" s="2641"/>
      <c r="I686" s="2257"/>
      <c r="J686" s="2257"/>
      <c r="K686" s="2257"/>
      <c r="L686" s="2257"/>
      <c r="M686" s="2257"/>
      <c r="N686" s="2257"/>
      <c r="O686" s="2257"/>
      <c r="P686" s="2257"/>
      <c r="Q686" s="2995"/>
    </row>
    <row r="687" spans="1:17">
      <c r="A687" s="2995"/>
      <c r="B687" s="2995"/>
      <c r="C687" s="2641"/>
      <c r="D687" s="2641"/>
      <c r="E687" s="2641"/>
      <c r="F687" s="2641"/>
      <c r="G687" s="2641"/>
      <c r="H687" s="2641"/>
      <c r="I687" s="2257"/>
      <c r="J687" s="2257"/>
      <c r="K687" s="2257"/>
      <c r="L687" s="2257"/>
      <c r="M687" s="3001"/>
      <c r="N687" s="3001"/>
      <c r="O687" s="3001"/>
      <c r="P687" s="3001"/>
      <c r="Q687" s="2995"/>
    </row>
    <row r="688" spans="1:17">
      <c r="A688" s="2995"/>
      <c r="B688" s="2995"/>
      <c r="C688" s="2999"/>
      <c r="D688" s="2999"/>
      <c r="E688" s="2999"/>
      <c r="F688" s="2999"/>
      <c r="G688" s="2999"/>
      <c r="H688" s="2999"/>
      <c r="I688" s="2257"/>
      <c r="J688" s="2257"/>
      <c r="K688" s="2257"/>
      <c r="L688" s="2257"/>
      <c r="M688" s="3001"/>
      <c r="N688" s="3001"/>
      <c r="O688" s="3001"/>
      <c r="P688" s="3001"/>
      <c r="Q688" s="2995"/>
    </row>
    <row r="689" spans="1:17">
      <c r="A689" s="2996"/>
      <c r="B689" s="2996"/>
      <c r="C689" s="2994"/>
      <c r="D689" s="2994"/>
      <c r="E689" s="2997"/>
      <c r="F689" s="2997"/>
      <c r="G689" s="2997"/>
      <c r="H689" s="2997"/>
      <c r="I689" s="2996"/>
      <c r="J689" s="2996"/>
      <c r="K689" s="2994"/>
      <c r="L689" s="2994"/>
      <c r="M689" s="2997"/>
      <c r="N689" s="3002"/>
      <c r="O689" s="2999"/>
      <c r="P689" s="2999"/>
      <c r="Q689" s="2999"/>
    </row>
    <row r="690" spans="1:17">
      <c r="A690" s="2994"/>
      <c r="B690" s="2994"/>
      <c r="C690" s="2994"/>
      <c r="D690" s="2994"/>
      <c r="E690" s="2994"/>
      <c r="F690" s="2994"/>
      <c r="G690" s="2994"/>
      <c r="H690" s="2994"/>
      <c r="I690" s="2994"/>
      <c r="J690" s="2994"/>
      <c r="K690" s="2994"/>
      <c r="L690" s="2994"/>
      <c r="M690" s="2994"/>
      <c r="N690" s="2994"/>
      <c r="O690" s="2994"/>
      <c r="P690" s="2994"/>
      <c r="Q690" s="2994"/>
    </row>
    <row r="691" spans="1:17" ht="15.75">
      <c r="A691" s="2993"/>
      <c r="B691" s="2997"/>
      <c r="C691" s="2997"/>
      <c r="D691" s="2997"/>
      <c r="E691" s="2998"/>
      <c r="F691" s="2997"/>
      <c r="G691" s="2997"/>
      <c r="H691" s="2997"/>
      <c r="I691" s="2993"/>
      <c r="J691" s="2641"/>
      <c r="K691" s="2997"/>
      <c r="L691" s="2997"/>
      <c r="M691" s="2997"/>
      <c r="N691" s="2997"/>
      <c r="O691" s="2998"/>
      <c r="P691" s="2999"/>
      <c r="Q691" s="2999"/>
    </row>
    <row r="692" spans="1:17">
      <c r="A692" s="2997"/>
      <c r="B692" s="2997"/>
      <c r="C692" s="2997"/>
      <c r="D692" s="2997"/>
      <c r="E692" s="2997"/>
      <c r="F692" s="2997"/>
      <c r="G692" s="2997"/>
      <c r="H692" s="2997"/>
      <c r="I692" s="2641"/>
      <c r="J692" s="2641"/>
      <c r="K692" s="2997"/>
      <c r="L692" s="2997"/>
      <c r="M692" s="2997"/>
      <c r="N692" s="2997"/>
      <c r="O692" s="2997"/>
      <c r="P692" s="2997"/>
      <c r="Q692" s="2997"/>
    </row>
    <row r="693" spans="1:17">
      <c r="A693" s="2994"/>
      <c r="B693" s="2994"/>
      <c r="C693" s="2994"/>
      <c r="D693" s="2994"/>
      <c r="E693" s="2994"/>
      <c r="F693" s="2994"/>
      <c r="G693" s="3000"/>
      <c r="H693" s="3000"/>
      <c r="I693" s="2994"/>
      <c r="J693" s="2994"/>
      <c r="K693" s="2994"/>
      <c r="L693" s="2994"/>
      <c r="M693" s="2994"/>
      <c r="N693" s="2994"/>
      <c r="O693" s="2994"/>
      <c r="P693" s="2994"/>
      <c r="Q693" s="2641"/>
    </row>
    <row r="694" spans="1:17">
      <c r="A694" s="2994"/>
      <c r="B694" s="2994"/>
      <c r="C694" s="2994"/>
      <c r="D694" s="2994"/>
      <c r="E694" s="2994"/>
      <c r="F694" s="2994"/>
      <c r="G694" s="3000"/>
      <c r="H694" s="3000"/>
      <c r="I694" s="2994"/>
      <c r="J694" s="2994"/>
      <c r="K694" s="2994"/>
      <c r="L694" s="2994"/>
      <c r="M694" s="2994"/>
      <c r="N694" s="2994"/>
      <c r="O694" s="2994"/>
      <c r="P694" s="2994"/>
      <c r="Q694" s="2641"/>
    </row>
    <row r="695" spans="1:17">
      <c r="A695" s="2997"/>
      <c r="B695" s="2997"/>
      <c r="C695" s="2997"/>
      <c r="D695" s="2997"/>
      <c r="E695" s="2997"/>
      <c r="F695" s="2997"/>
      <c r="G695" s="2997"/>
      <c r="H695" s="2997"/>
      <c r="I695" s="2641"/>
      <c r="J695" s="2641"/>
      <c r="K695" s="2997"/>
      <c r="L695" s="2997"/>
      <c r="M695" s="2997"/>
      <c r="N695" s="2997"/>
      <c r="O695" s="2997"/>
      <c r="P695" s="2997"/>
      <c r="Q695" s="2997"/>
    </row>
    <row r="696" spans="1:17">
      <c r="A696" s="2995"/>
      <c r="B696" s="2641"/>
      <c r="C696" s="2641"/>
      <c r="D696" s="2641"/>
      <c r="E696" s="2641"/>
      <c r="F696" s="3420"/>
      <c r="G696" s="3420"/>
      <c r="H696" s="2995"/>
      <c r="I696" s="2994"/>
      <c r="J696" s="2994"/>
      <c r="K696" s="2994"/>
      <c r="L696" s="2994"/>
      <c r="M696" s="2994"/>
      <c r="N696" s="2994"/>
      <c r="O696" s="2994"/>
      <c r="P696" s="2994"/>
      <c r="Q696" s="2641"/>
    </row>
    <row r="697" spans="1:17">
      <c r="A697" s="2995"/>
      <c r="B697" s="2995"/>
      <c r="C697" s="2641"/>
      <c r="D697" s="2995"/>
      <c r="E697" s="2995"/>
      <c r="F697" s="2995"/>
      <c r="G697" s="2995"/>
      <c r="H697" s="2995"/>
      <c r="I697" s="2994"/>
      <c r="J697" s="2994"/>
      <c r="K697" s="2641"/>
      <c r="L697" s="2641"/>
      <c r="M697" s="2995"/>
      <c r="N697" s="2995"/>
      <c r="O697" s="2995"/>
      <c r="P697" s="2641"/>
      <c r="Q697" s="2641"/>
    </row>
    <row r="698" spans="1:17">
      <c r="A698" s="2995"/>
      <c r="B698" s="2995"/>
      <c r="C698" s="2995"/>
      <c r="D698" s="2995"/>
      <c r="E698" s="2995"/>
      <c r="F698" s="2995"/>
      <c r="G698" s="2995"/>
      <c r="H698" s="2995"/>
      <c r="I698" s="2994"/>
      <c r="J698" s="2994"/>
      <c r="K698" s="2995"/>
      <c r="L698" s="2995"/>
      <c r="M698" s="2995"/>
      <c r="N698" s="2995"/>
      <c r="O698" s="2995"/>
      <c r="P698" s="2995"/>
      <c r="Q698" s="2995"/>
    </row>
    <row r="699" spans="1:17">
      <c r="A699" s="2995"/>
      <c r="B699" s="2995"/>
      <c r="C699" s="2995"/>
      <c r="D699" s="2995"/>
      <c r="E699" s="2995"/>
      <c r="F699" s="2995"/>
      <c r="G699" s="2995"/>
      <c r="H699" s="2995"/>
      <c r="I699" s="2994"/>
      <c r="J699" s="2994"/>
      <c r="K699" s="2995"/>
      <c r="L699" s="2995"/>
      <c r="M699" s="2995"/>
      <c r="N699" s="2995"/>
      <c r="O699" s="2995"/>
      <c r="P699" s="2995"/>
      <c r="Q699" s="2995"/>
    </row>
    <row r="700" spans="1:17">
      <c r="A700" s="2995"/>
      <c r="B700" s="2995"/>
      <c r="C700" s="2995"/>
      <c r="D700" s="2995"/>
      <c r="E700" s="2995"/>
      <c r="F700" s="2995"/>
      <c r="G700" s="2995"/>
      <c r="H700" s="2995"/>
      <c r="I700" s="2995"/>
      <c r="J700" s="2641"/>
      <c r="K700" s="2995"/>
      <c r="L700" s="2995"/>
      <c r="M700" s="2995"/>
      <c r="N700" s="2995"/>
      <c r="O700" s="2995"/>
      <c r="P700" s="2995"/>
      <c r="Q700" s="2995"/>
    </row>
    <row r="701" spans="1:17">
      <c r="A701" s="2995"/>
      <c r="B701" s="2641"/>
      <c r="C701" s="2995"/>
      <c r="D701" s="2995"/>
      <c r="E701" s="2641"/>
      <c r="F701" s="2641"/>
      <c r="G701" s="2641"/>
      <c r="H701" s="2641"/>
      <c r="I701" s="2257"/>
      <c r="J701" s="2257"/>
      <c r="K701" s="2257"/>
      <c r="L701" s="2257"/>
      <c r="M701" s="3001"/>
      <c r="N701" s="3001"/>
      <c r="O701" s="3001"/>
      <c r="P701" s="3001"/>
      <c r="Q701" s="2995"/>
    </row>
    <row r="702" spans="1:17">
      <c r="A702" s="2995"/>
      <c r="B702" s="2641"/>
      <c r="C702" s="2995"/>
      <c r="D702" s="2995"/>
      <c r="E702" s="2641"/>
      <c r="F702" s="2641"/>
      <c r="G702" s="2641"/>
      <c r="H702" s="2641"/>
      <c r="I702" s="2257"/>
      <c r="J702" s="2257"/>
      <c r="K702" s="2257"/>
      <c r="L702" s="2257"/>
      <c r="M702" s="2257"/>
      <c r="N702" s="2257"/>
      <c r="O702" s="2257"/>
      <c r="P702" s="2257"/>
      <c r="Q702" s="2995"/>
    </row>
    <row r="703" spans="1:17">
      <c r="A703" s="2995"/>
      <c r="B703" s="2641"/>
      <c r="C703" s="2995"/>
      <c r="D703" s="2995"/>
      <c r="E703" s="2641"/>
      <c r="F703" s="2641"/>
      <c r="G703" s="2641"/>
      <c r="H703" s="2641"/>
      <c r="I703" s="2257"/>
      <c r="J703" s="2257"/>
      <c r="K703" s="2257"/>
      <c r="L703" s="2257"/>
      <c r="M703" s="2257"/>
      <c r="N703" s="2257"/>
      <c r="O703" s="2257"/>
      <c r="P703" s="2257"/>
      <c r="Q703" s="2995"/>
    </row>
    <row r="704" spans="1:17">
      <c r="A704" s="2995"/>
      <c r="B704" s="2641"/>
      <c r="C704" s="2995"/>
      <c r="D704" s="2995"/>
      <c r="E704" s="2641"/>
      <c r="F704" s="2641"/>
      <c r="G704" s="2641"/>
      <c r="H704" s="2641"/>
      <c r="I704" s="2257"/>
      <c r="J704" s="2257"/>
      <c r="K704" s="2257"/>
      <c r="L704" s="2257"/>
      <c r="M704" s="2257"/>
      <c r="N704" s="2257"/>
      <c r="O704" s="2257"/>
      <c r="P704" s="2257"/>
      <c r="Q704" s="2995"/>
    </row>
    <row r="705" spans="1:17">
      <c r="A705" s="2995"/>
      <c r="B705" s="2641"/>
      <c r="C705" s="2995"/>
      <c r="D705" s="2995"/>
      <c r="E705" s="2641"/>
      <c r="F705" s="2641"/>
      <c r="G705" s="2641"/>
      <c r="H705" s="2641"/>
      <c r="I705" s="2257"/>
      <c r="J705" s="2257"/>
      <c r="K705" s="2257"/>
      <c r="L705" s="2257"/>
      <c r="M705" s="2257"/>
      <c r="N705" s="2257"/>
      <c r="O705" s="2257"/>
      <c r="P705" s="2257"/>
      <c r="Q705" s="2995"/>
    </row>
    <row r="706" spans="1:17">
      <c r="A706" s="2995"/>
      <c r="B706" s="2641"/>
      <c r="C706" s="2995"/>
      <c r="D706" s="2995"/>
      <c r="E706" s="2641"/>
      <c r="F706" s="2641"/>
      <c r="G706" s="2641"/>
      <c r="H706" s="2641"/>
      <c r="I706" s="2257"/>
      <c r="J706" s="2257"/>
      <c r="K706" s="2257"/>
      <c r="L706" s="2257"/>
      <c r="M706" s="2257"/>
      <c r="N706" s="2257"/>
      <c r="O706" s="2257"/>
      <c r="P706" s="2257"/>
      <c r="Q706" s="2995"/>
    </row>
    <row r="707" spans="1:17">
      <c r="A707" s="2995"/>
      <c r="B707" s="2641"/>
      <c r="C707" s="2995"/>
      <c r="D707" s="2995"/>
      <c r="E707" s="2641"/>
      <c r="F707" s="2641"/>
      <c r="G707" s="2641"/>
      <c r="H707" s="2641"/>
      <c r="I707" s="2257"/>
      <c r="J707" s="2257"/>
      <c r="K707" s="2257"/>
      <c r="L707" s="2257"/>
      <c r="M707" s="2257"/>
      <c r="N707" s="2257"/>
      <c r="O707" s="2257"/>
      <c r="P707" s="2257"/>
      <c r="Q707" s="2995"/>
    </row>
    <row r="708" spans="1:17">
      <c r="A708" s="2995"/>
      <c r="B708" s="2641"/>
      <c r="C708" s="2995"/>
      <c r="D708" s="2995"/>
      <c r="E708" s="2641"/>
      <c r="F708" s="2641"/>
      <c r="G708" s="2641"/>
      <c r="H708" s="2641"/>
      <c r="I708" s="2257"/>
      <c r="J708" s="2257"/>
      <c r="K708" s="2257"/>
      <c r="L708" s="2257"/>
      <c r="M708" s="2257"/>
      <c r="N708" s="2257"/>
      <c r="O708" s="2257"/>
      <c r="P708" s="2257"/>
      <c r="Q708" s="2995"/>
    </row>
    <row r="709" spans="1:17">
      <c r="A709" s="2995"/>
      <c r="B709" s="2641"/>
      <c r="C709" s="2995"/>
      <c r="D709" s="2995"/>
      <c r="E709" s="2641"/>
      <c r="F709" s="2641"/>
      <c r="G709" s="2641"/>
      <c r="H709" s="2641"/>
      <c r="I709" s="2257"/>
      <c r="J709" s="2257"/>
      <c r="K709" s="2257"/>
      <c r="L709" s="2257"/>
      <c r="M709" s="2257"/>
      <c r="N709" s="2257"/>
      <c r="O709" s="2257"/>
      <c r="P709" s="2257"/>
      <c r="Q709" s="2995"/>
    </row>
    <row r="710" spans="1:17">
      <c r="A710" s="2995"/>
      <c r="B710" s="2641"/>
      <c r="C710" s="2995"/>
      <c r="D710" s="2995"/>
      <c r="E710" s="2641"/>
      <c r="F710" s="2641"/>
      <c r="G710" s="2641"/>
      <c r="H710" s="2641"/>
      <c r="I710" s="2257"/>
      <c r="J710" s="2257"/>
      <c r="K710" s="2257"/>
      <c r="L710" s="2257"/>
      <c r="M710" s="2257"/>
      <c r="N710" s="2257"/>
      <c r="O710" s="2257"/>
      <c r="P710" s="2257"/>
      <c r="Q710" s="2995"/>
    </row>
    <row r="711" spans="1:17">
      <c r="A711" s="2995"/>
      <c r="B711" s="2641"/>
      <c r="C711" s="2995"/>
      <c r="D711" s="2995"/>
      <c r="E711" s="2641"/>
      <c r="F711" s="2641"/>
      <c r="G711" s="2641"/>
      <c r="H711" s="2641"/>
      <c r="I711" s="2257"/>
      <c r="J711" s="2257"/>
      <c r="K711" s="2257"/>
      <c r="L711" s="2257"/>
      <c r="M711" s="2257"/>
      <c r="N711" s="2257"/>
      <c r="O711" s="2257"/>
      <c r="P711" s="2257"/>
      <c r="Q711" s="2995"/>
    </row>
    <row r="712" spans="1:17">
      <c r="A712" s="2995"/>
      <c r="B712" s="2641"/>
      <c r="C712" s="2995"/>
      <c r="D712" s="2995"/>
      <c r="E712" s="2641"/>
      <c r="F712" s="2641"/>
      <c r="G712" s="2641"/>
      <c r="H712" s="2641"/>
      <c r="I712" s="2257"/>
      <c r="J712" s="2257"/>
      <c r="K712" s="2257"/>
      <c r="L712" s="2257"/>
      <c r="M712" s="2257"/>
      <c r="N712" s="2257"/>
      <c r="O712" s="2257"/>
      <c r="P712" s="2257"/>
      <c r="Q712" s="2995"/>
    </row>
    <row r="713" spans="1:17">
      <c r="A713" s="2995"/>
      <c r="B713" s="2641"/>
      <c r="C713" s="2995"/>
      <c r="D713" s="2995"/>
      <c r="E713" s="2641"/>
      <c r="F713" s="2641"/>
      <c r="G713" s="2641"/>
      <c r="H713" s="2641"/>
      <c r="I713" s="2257"/>
      <c r="J713" s="2257"/>
      <c r="K713" s="2257"/>
      <c r="L713" s="2257"/>
      <c r="M713" s="2257"/>
      <c r="N713" s="2257"/>
      <c r="O713" s="2257"/>
      <c r="P713" s="2257"/>
      <c r="Q713" s="2995"/>
    </row>
    <row r="714" spans="1:17">
      <c r="A714" s="2995"/>
      <c r="B714" s="2641"/>
      <c r="C714" s="2995"/>
      <c r="D714" s="2995"/>
      <c r="E714" s="2641"/>
      <c r="F714" s="2641"/>
      <c r="G714" s="2641"/>
      <c r="H714" s="2641"/>
      <c r="I714" s="2257"/>
      <c r="J714" s="2257"/>
      <c r="K714" s="2257"/>
      <c r="L714" s="2257"/>
      <c r="M714" s="2257"/>
      <c r="N714" s="2257"/>
      <c r="O714" s="2257"/>
      <c r="P714" s="2257"/>
      <c r="Q714" s="2995"/>
    </row>
    <row r="715" spans="1:17">
      <c r="A715" s="2995"/>
      <c r="B715" s="2641"/>
      <c r="C715" s="2995"/>
      <c r="D715" s="2995"/>
      <c r="E715" s="2641"/>
      <c r="F715" s="2641"/>
      <c r="G715" s="2641"/>
      <c r="H715" s="2641"/>
      <c r="I715" s="2257"/>
      <c r="J715" s="2257"/>
      <c r="K715" s="2257"/>
      <c r="L715" s="2257"/>
      <c r="M715" s="2257"/>
      <c r="N715" s="2257"/>
      <c r="O715" s="2257"/>
      <c r="P715" s="2257"/>
      <c r="Q715" s="2995"/>
    </row>
    <row r="716" spans="1:17">
      <c r="A716" s="2995"/>
      <c r="B716" s="2641"/>
      <c r="C716" s="2995"/>
      <c r="D716" s="2995"/>
      <c r="E716" s="2641"/>
      <c r="F716" s="2641"/>
      <c r="G716" s="2641"/>
      <c r="H716" s="2641"/>
      <c r="I716" s="2257"/>
      <c r="J716" s="2257"/>
      <c r="K716" s="2257"/>
      <c r="L716" s="2257"/>
      <c r="M716" s="2257"/>
      <c r="N716" s="2257"/>
      <c r="O716" s="2257"/>
      <c r="P716" s="2257"/>
      <c r="Q716" s="2995"/>
    </row>
    <row r="717" spans="1:17">
      <c r="A717" s="2995"/>
      <c r="B717" s="2641"/>
      <c r="C717" s="2995"/>
      <c r="D717" s="2995"/>
      <c r="E717" s="2641"/>
      <c r="F717" s="2641"/>
      <c r="G717" s="2641"/>
      <c r="H717" s="2641"/>
      <c r="I717" s="2257"/>
      <c r="J717" s="2257"/>
      <c r="K717" s="2257"/>
      <c r="L717" s="2257"/>
      <c r="M717" s="2257"/>
      <c r="N717" s="2257"/>
      <c r="O717" s="2257"/>
      <c r="P717" s="2257"/>
      <c r="Q717" s="2995"/>
    </row>
    <row r="718" spans="1:17">
      <c r="A718" s="2995"/>
      <c r="B718" s="2641"/>
      <c r="C718" s="2995"/>
      <c r="D718" s="2995"/>
      <c r="E718" s="2641"/>
      <c r="F718" s="2641"/>
      <c r="G718" s="2641"/>
      <c r="H718" s="2641"/>
      <c r="I718" s="2257"/>
      <c r="J718" s="2257"/>
      <c r="K718" s="2257"/>
      <c r="L718" s="2257"/>
      <c r="M718" s="2257"/>
      <c r="N718" s="2257"/>
      <c r="O718" s="2257"/>
      <c r="P718" s="2257"/>
      <c r="Q718" s="2995"/>
    </row>
    <row r="719" spans="1:17">
      <c r="A719" s="2995"/>
      <c r="B719" s="2641"/>
      <c r="C719" s="2995"/>
      <c r="D719" s="2995"/>
      <c r="E719" s="2641"/>
      <c r="F719" s="2641"/>
      <c r="G719" s="2641"/>
      <c r="H719" s="2641"/>
      <c r="I719" s="2257"/>
      <c r="J719" s="2257"/>
      <c r="K719" s="2257"/>
      <c r="L719" s="2257"/>
      <c r="M719" s="2257"/>
      <c r="N719" s="2257"/>
      <c r="O719" s="2257"/>
      <c r="P719" s="2257"/>
      <c r="Q719" s="2995"/>
    </row>
    <row r="720" spans="1:17">
      <c r="A720" s="2995"/>
      <c r="B720" s="2641"/>
      <c r="C720" s="2995"/>
      <c r="D720" s="2995"/>
      <c r="E720" s="2641"/>
      <c r="F720" s="2641"/>
      <c r="G720" s="2641"/>
      <c r="H720" s="2641"/>
      <c r="I720" s="2257"/>
      <c r="J720" s="2257"/>
      <c r="K720" s="2257"/>
      <c r="L720" s="2257"/>
      <c r="M720" s="2257"/>
      <c r="N720" s="2257"/>
      <c r="O720" s="2257"/>
      <c r="P720" s="2257"/>
      <c r="Q720" s="2995"/>
    </row>
    <row r="721" spans="1:17">
      <c r="A721" s="2995"/>
      <c r="B721" s="2641"/>
      <c r="C721" s="2995"/>
      <c r="D721" s="2995"/>
      <c r="E721" s="2641"/>
      <c r="F721" s="2641"/>
      <c r="G721" s="2641"/>
      <c r="H721" s="2641"/>
      <c r="I721" s="2257"/>
      <c r="J721" s="2257"/>
      <c r="K721" s="2257"/>
      <c r="L721" s="2257"/>
      <c r="M721" s="2257"/>
      <c r="N721" s="2257"/>
      <c r="O721" s="2257"/>
      <c r="P721" s="2257"/>
      <c r="Q721" s="2995"/>
    </row>
    <row r="722" spans="1:17">
      <c r="A722" s="2995"/>
      <c r="B722" s="2641"/>
      <c r="C722" s="2995"/>
      <c r="D722" s="2995"/>
      <c r="E722" s="2641"/>
      <c r="F722" s="2641"/>
      <c r="G722" s="2641"/>
      <c r="H722" s="2641"/>
      <c r="I722" s="2257"/>
      <c r="J722" s="2257"/>
      <c r="K722" s="2257"/>
      <c r="L722" s="2257"/>
      <c r="M722" s="2257"/>
      <c r="N722" s="2257"/>
      <c r="O722" s="2257"/>
      <c r="P722" s="2257"/>
      <c r="Q722" s="2995"/>
    </row>
    <row r="723" spans="1:17">
      <c r="A723" s="2995"/>
      <c r="B723" s="2641"/>
      <c r="C723" s="2995"/>
      <c r="D723" s="2995"/>
      <c r="E723" s="2641"/>
      <c r="F723" s="2641"/>
      <c r="G723" s="2641"/>
      <c r="H723" s="2641"/>
      <c r="I723" s="2257"/>
      <c r="J723" s="2257"/>
      <c r="K723" s="2257"/>
      <c r="L723" s="2257"/>
      <c r="M723" s="2257"/>
      <c r="N723" s="2257"/>
      <c r="O723" s="2257"/>
      <c r="P723" s="2257"/>
      <c r="Q723" s="2995"/>
    </row>
    <row r="724" spans="1:17">
      <c r="A724" s="2995"/>
      <c r="B724" s="2641"/>
      <c r="C724" s="2995"/>
      <c r="D724" s="2995"/>
      <c r="E724" s="2641"/>
      <c r="F724" s="2641"/>
      <c r="G724" s="2641"/>
      <c r="H724" s="2641"/>
      <c r="I724" s="2257"/>
      <c r="J724" s="2257"/>
      <c r="K724" s="2257"/>
      <c r="L724" s="2257"/>
      <c r="M724" s="2257"/>
      <c r="N724" s="2257"/>
      <c r="O724" s="2257"/>
      <c r="P724" s="2257"/>
      <c r="Q724" s="2995"/>
    </row>
    <row r="725" spans="1:17">
      <c r="A725" s="2995"/>
      <c r="B725" s="2641"/>
      <c r="C725" s="2995"/>
      <c r="D725" s="2995"/>
      <c r="E725" s="2641"/>
      <c r="F725" s="2641"/>
      <c r="G725" s="2641"/>
      <c r="H725" s="2641"/>
      <c r="I725" s="2257"/>
      <c r="J725" s="2257"/>
      <c r="K725" s="2257"/>
      <c r="L725" s="2257"/>
      <c r="M725" s="2257"/>
      <c r="N725" s="2257"/>
      <c r="O725" s="2257"/>
      <c r="P725" s="2257"/>
      <c r="Q725" s="2995"/>
    </row>
    <row r="726" spans="1:17">
      <c r="A726" s="2995"/>
      <c r="B726" s="2641"/>
      <c r="C726" s="2995"/>
      <c r="D726" s="2995"/>
      <c r="E726" s="2641"/>
      <c r="F726" s="2641"/>
      <c r="G726" s="2641"/>
      <c r="H726" s="2641"/>
      <c r="I726" s="2257"/>
      <c r="J726" s="2257"/>
      <c r="K726" s="2257"/>
      <c r="L726" s="2257"/>
      <c r="M726" s="2257"/>
      <c r="N726" s="2257"/>
      <c r="O726" s="2257"/>
      <c r="P726" s="2257"/>
      <c r="Q726" s="2995"/>
    </row>
    <row r="727" spans="1:17">
      <c r="A727" s="2995"/>
      <c r="B727" s="2641"/>
      <c r="C727" s="2995"/>
      <c r="D727" s="2995"/>
      <c r="E727" s="2641"/>
      <c r="F727" s="2641"/>
      <c r="G727" s="2641"/>
      <c r="H727" s="2641"/>
      <c r="I727" s="2257"/>
      <c r="J727" s="2257"/>
      <c r="K727" s="2257"/>
      <c r="L727" s="2257"/>
      <c r="M727" s="2257"/>
      <c r="N727" s="2257"/>
      <c r="O727" s="2257"/>
      <c r="P727" s="2257"/>
      <c r="Q727" s="2995"/>
    </row>
    <row r="728" spans="1:17">
      <c r="A728" s="2995"/>
      <c r="B728" s="2641"/>
      <c r="C728" s="2995"/>
      <c r="D728" s="2995"/>
      <c r="E728" s="2641"/>
      <c r="F728" s="2641"/>
      <c r="G728" s="2641"/>
      <c r="H728" s="2641"/>
      <c r="I728" s="2257"/>
      <c r="J728" s="2257"/>
      <c r="K728" s="2257"/>
      <c r="L728" s="2257"/>
      <c r="M728" s="2257"/>
      <c r="N728" s="2257"/>
      <c r="O728" s="2257"/>
      <c r="P728" s="2257"/>
      <c r="Q728" s="2995"/>
    </row>
    <row r="729" spans="1:17">
      <c r="A729" s="2995"/>
      <c r="B729" s="2641"/>
      <c r="C729" s="2995"/>
      <c r="D729" s="2995"/>
      <c r="E729" s="2641"/>
      <c r="F729" s="2641"/>
      <c r="G729" s="2641"/>
      <c r="H729" s="2641"/>
      <c r="I729" s="2257"/>
      <c r="J729" s="2257"/>
      <c r="K729" s="2257"/>
      <c r="L729" s="2257"/>
      <c r="M729" s="2257"/>
      <c r="N729" s="2257"/>
      <c r="O729" s="2257"/>
      <c r="P729" s="2257"/>
      <c r="Q729" s="2995"/>
    </row>
    <row r="730" spans="1:17">
      <c r="A730" s="2995"/>
      <c r="B730" s="2641"/>
      <c r="C730" s="2995"/>
      <c r="D730" s="2995"/>
      <c r="E730" s="2641"/>
      <c r="F730" s="2641"/>
      <c r="G730" s="2641"/>
      <c r="H730" s="2641"/>
      <c r="I730" s="2257"/>
      <c r="J730" s="2257"/>
      <c r="K730" s="2257"/>
      <c r="L730" s="2257"/>
      <c r="M730" s="2257"/>
      <c r="N730" s="2257"/>
      <c r="O730" s="2257"/>
      <c r="P730" s="2257"/>
      <c r="Q730" s="2995"/>
    </row>
    <row r="731" spans="1:17">
      <c r="A731" s="2995"/>
      <c r="B731" s="2641"/>
      <c r="C731" s="2995"/>
      <c r="D731" s="2995"/>
      <c r="E731" s="2641"/>
      <c r="F731" s="2641"/>
      <c r="G731" s="2641"/>
      <c r="H731" s="2641"/>
      <c r="I731" s="2257"/>
      <c r="J731" s="2257"/>
      <c r="K731" s="2257"/>
      <c r="L731" s="2257"/>
      <c r="M731" s="2257"/>
      <c r="N731" s="2257"/>
      <c r="O731" s="2257"/>
      <c r="P731" s="2257"/>
      <c r="Q731" s="2995"/>
    </row>
    <row r="732" spans="1:17">
      <c r="A732" s="2995"/>
      <c r="B732" s="2641"/>
      <c r="C732" s="2995"/>
      <c r="D732" s="2995"/>
      <c r="E732" s="2641"/>
      <c r="F732" s="2641"/>
      <c r="G732" s="2641"/>
      <c r="H732" s="2641"/>
      <c r="I732" s="2257"/>
      <c r="J732" s="2257"/>
      <c r="K732" s="2257"/>
      <c r="L732" s="2257"/>
      <c r="M732" s="2257"/>
      <c r="N732" s="2257"/>
      <c r="O732" s="2257"/>
      <c r="P732" s="2257"/>
      <c r="Q732" s="2995"/>
    </row>
    <row r="733" spans="1:17">
      <c r="A733" s="2995"/>
      <c r="B733" s="2641"/>
      <c r="C733" s="2995"/>
      <c r="D733" s="2995"/>
      <c r="E733" s="2641"/>
      <c r="F733" s="2641"/>
      <c r="G733" s="2641"/>
      <c r="H733" s="2641"/>
      <c r="I733" s="2257"/>
      <c r="J733" s="2257"/>
      <c r="K733" s="2257"/>
      <c r="L733" s="2257"/>
      <c r="M733" s="2257"/>
      <c r="N733" s="2257"/>
      <c r="O733" s="2257"/>
      <c r="P733" s="2257"/>
      <c r="Q733" s="2995"/>
    </row>
    <row r="734" spans="1:17">
      <c r="A734" s="2995"/>
      <c r="B734" s="2641"/>
      <c r="C734" s="2995"/>
      <c r="D734" s="2995"/>
      <c r="E734" s="2641"/>
      <c r="F734" s="2641"/>
      <c r="G734" s="2641"/>
      <c r="H734" s="2641"/>
      <c r="I734" s="2257"/>
      <c r="J734" s="2257"/>
      <c r="K734" s="2257"/>
      <c r="L734" s="2257"/>
      <c r="M734" s="2257"/>
      <c r="N734" s="2257"/>
      <c r="O734" s="2257"/>
      <c r="P734" s="2257"/>
      <c r="Q734" s="2995"/>
    </row>
    <row r="735" spans="1:17">
      <c r="A735" s="2995"/>
      <c r="B735" s="2641"/>
      <c r="C735" s="2995"/>
      <c r="D735" s="2995"/>
      <c r="E735" s="2641"/>
      <c r="F735" s="2641"/>
      <c r="G735" s="2641"/>
      <c r="H735" s="2641"/>
      <c r="I735" s="2257"/>
      <c r="J735" s="2257"/>
      <c r="K735" s="2257"/>
      <c r="L735" s="2257"/>
      <c r="M735" s="2257"/>
      <c r="N735" s="2257"/>
      <c r="O735" s="2257"/>
      <c r="P735" s="2257"/>
      <c r="Q735" s="2995"/>
    </row>
    <row r="736" spans="1:17">
      <c r="A736" s="2995"/>
      <c r="B736" s="2641"/>
      <c r="C736" s="2995"/>
      <c r="D736" s="2995"/>
      <c r="E736" s="2641"/>
      <c r="F736" s="2641"/>
      <c r="G736" s="2641"/>
      <c r="H736" s="2641"/>
      <c r="I736" s="2257"/>
      <c r="J736" s="2257"/>
      <c r="K736" s="2257"/>
      <c r="L736" s="2257"/>
      <c r="M736" s="2257"/>
      <c r="N736" s="2257"/>
      <c r="O736" s="2257"/>
      <c r="P736" s="2257"/>
      <c r="Q736" s="2995"/>
    </row>
    <row r="737" spans="1:17">
      <c r="A737" s="2995"/>
      <c r="B737" s="2641"/>
      <c r="C737" s="2995"/>
      <c r="D737" s="2995"/>
      <c r="E737" s="2641"/>
      <c r="F737" s="2641"/>
      <c r="G737" s="2641"/>
      <c r="H737" s="2641"/>
      <c r="I737" s="2257"/>
      <c r="J737" s="2257"/>
      <c r="K737" s="2257"/>
      <c r="L737" s="2257"/>
      <c r="M737" s="2257"/>
      <c r="N737" s="2257"/>
      <c r="O737" s="2257"/>
      <c r="P737" s="2257"/>
      <c r="Q737" s="2995"/>
    </row>
    <row r="738" spans="1:17">
      <c r="A738" s="2995"/>
      <c r="B738" s="2641"/>
      <c r="C738" s="2995"/>
      <c r="D738" s="2995"/>
      <c r="E738" s="2641"/>
      <c r="F738" s="2641"/>
      <c r="G738" s="2641"/>
      <c r="H738" s="2641"/>
      <c r="I738" s="2257"/>
      <c r="J738" s="2257"/>
      <c r="K738" s="2257"/>
      <c r="L738" s="2257"/>
      <c r="M738" s="2257"/>
      <c r="N738" s="2257"/>
      <c r="O738" s="2257"/>
      <c r="P738" s="2257"/>
      <c r="Q738" s="2995"/>
    </row>
    <row r="739" spans="1:17">
      <c r="A739" s="2995"/>
      <c r="B739" s="2641"/>
      <c r="C739" s="2995"/>
      <c r="D739" s="2995"/>
      <c r="E739" s="2641"/>
      <c r="F739" s="2641"/>
      <c r="G739" s="2641"/>
      <c r="H739" s="2641"/>
      <c r="I739" s="2257"/>
      <c r="J739" s="2257"/>
      <c r="K739" s="2257"/>
      <c r="L739" s="2257"/>
      <c r="M739" s="2257"/>
      <c r="N739" s="2257"/>
      <c r="O739" s="2257"/>
      <c r="P739" s="2257"/>
      <c r="Q739" s="2995"/>
    </row>
    <row r="740" spans="1:17">
      <c r="A740" s="2995"/>
      <c r="B740" s="2641"/>
      <c r="C740" s="2995"/>
      <c r="D740" s="2995"/>
      <c r="E740" s="2641"/>
      <c r="F740" s="2641"/>
      <c r="G740" s="2641"/>
      <c r="H740" s="2641"/>
      <c r="I740" s="2257"/>
      <c r="J740" s="2257"/>
      <c r="K740" s="2257"/>
      <c r="L740" s="2257"/>
      <c r="M740" s="2257"/>
      <c r="N740" s="2257"/>
      <c r="O740" s="2257"/>
      <c r="P740" s="2257"/>
      <c r="Q740" s="2995"/>
    </row>
    <row r="741" spans="1:17">
      <c r="A741" s="2995"/>
      <c r="B741" s="2641"/>
      <c r="C741" s="2995"/>
      <c r="D741" s="2995"/>
      <c r="E741" s="2641"/>
      <c r="F741" s="2641"/>
      <c r="G741" s="2641"/>
      <c r="H741" s="2641"/>
      <c r="I741" s="2257"/>
      <c r="J741" s="2257"/>
      <c r="K741" s="2257"/>
      <c r="L741" s="2257"/>
      <c r="M741" s="2257"/>
      <c r="N741" s="2257"/>
      <c r="O741" s="2257"/>
      <c r="P741" s="2257"/>
      <c r="Q741" s="2995"/>
    </row>
    <row r="742" spans="1:17">
      <c r="A742" s="2995"/>
      <c r="B742" s="2641"/>
      <c r="C742" s="2995"/>
      <c r="D742" s="2995"/>
      <c r="E742" s="2641"/>
      <c r="F742" s="2641"/>
      <c r="G742" s="2641"/>
      <c r="H742" s="2641"/>
      <c r="I742" s="2257"/>
      <c r="J742" s="2257"/>
      <c r="K742" s="2257"/>
      <c r="L742" s="2257"/>
      <c r="M742" s="2257"/>
      <c r="N742" s="2257"/>
      <c r="O742" s="2257"/>
      <c r="P742" s="2257"/>
      <c r="Q742" s="2995"/>
    </row>
    <row r="743" spans="1:17">
      <c r="A743" s="2995"/>
      <c r="B743" s="2641"/>
      <c r="C743" s="2995"/>
      <c r="D743" s="2995"/>
      <c r="E743" s="2641"/>
      <c r="F743" s="2641"/>
      <c r="G743" s="2641"/>
      <c r="H743" s="2641"/>
      <c r="I743" s="2257"/>
      <c r="J743" s="2257"/>
      <c r="K743" s="2257"/>
      <c r="L743" s="2257"/>
      <c r="M743" s="2257"/>
      <c r="N743" s="2257"/>
      <c r="O743" s="2257"/>
      <c r="P743" s="2257"/>
      <c r="Q743" s="2995"/>
    </row>
    <row r="744" spans="1:17">
      <c r="A744" s="2995"/>
      <c r="B744" s="2641"/>
      <c r="C744" s="2995"/>
      <c r="D744" s="2995"/>
      <c r="E744" s="2641"/>
      <c r="F744" s="2641"/>
      <c r="G744" s="2641"/>
      <c r="H744" s="2641"/>
      <c r="I744" s="2257"/>
      <c r="J744" s="2257"/>
      <c r="K744" s="2257"/>
      <c r="L744" s="2257"/>
      <c r="M744" s="2257"/>
      <c r="N744" s="2257"/>
      <c r="O744" s="2257"/>
      <c r="P744" s="2257"/>
      <c r="Q744" s="2995"/>
    </row>
    <row r="745" spans="1:17">
      <c r="A745" s="2995"/>
      <c r="B745" s="2641"/>
      <c r="C745" s="2995"/>
      <c r="D745" s="2995"/>
      <c r="E745" s="2641"/>
      <c r="F745" s="2641"/>
      <c r="G745" s="2641"/>
      <c r="H745" s="2641"/>
      <c r="I745" s="2257"/>
      <c r="J745" s="2257"/>
      <c r="K745" s="2257"/>
      <c r="L745" s="2257"/>
      <c r="M745" s="2257"/>
      <c r="N745" s="2257"/>
      <c r="O745" s="2257"/>
      <c r="P745" s="2257"/>
      <c r="Q745" s="2995"/>
    </row>
    <row r="746" spans="1:17">
      <c r="A746" s="2995"/>
      <c r="B746" s="2641"/>
      <c r="C746" s="2995"/>
      <c r="D746" s="2995"/>
      <c r="E746" s="2641"/>
      <c r="F746" s="2641"/>
      <c r="G746" s="2641"/>
      <c r="H746" s="2641"/>
      <c r="I746" s="2257"/>
      <c r="J746" s="2257"/>
      <c r="K746" s="2257"/>
      <c r="L746" s="2257"/>
      <c r="M746" s="2257"/>
      <c r="N746" s="2257"/>
      <c r="O746" s="2257"/>
      <c r="P746" s="2257"/>
      <c r="Q746" s="2995"/>
    </row>
    <row r="747" spans="1:17">
      <c r="A747" s="2995"/>
      <c r="B747" s="2641"/>
      <c r="C747" s="2995"/>
      <c r="D747" s="2995"/>
      <c r="E747" s="2641"/>
      <c r="F747" s="2641"/>
      <c r="G747" s="2641"/>
      <c r="H747" s="2641"/>
      <c r="I747" s="2257"/>
      <c r="J747" s="2257"/>
      <c r="K747" s="2257"/>
      <c r="L747" s="2257"/>
      <c r="M747" s="2257"/>
      <c r="N747" s="2257"/>
      <c r="O747" s="2257"/>
      <c r="P747" s="2257"/>
      <c r="Q747" s="2995"/>
    </row>
    <row r="748" spans="1:17">
      <c r="A748" s="2995"/>
      <c r="B748" s="2641"/>
      <c r="C748" s="2995"/>
      <c r="D748" s="2995"/>
      <c r="E748" s="2641"/>
      <c r="F748" s="2641"/>
      <c r="G748" s="2641"/>
      <c r="H748" s="2641"/>
      <c r="I748" s="2257"/>
      <c r="J748" s="2257"/>
      <c r="K748" s="2257"/>
      <c r="L748" s="2257"/>
      <c r="M748" s="2257"/>
      <c r="N748" s="2257"/>
      <c r="O748" s="2257"/>
      <c r="P748" s="2257"/>
      <c r="Q748" s="2995"/>
    </row>
    <row r="749" spans="1:17">
      <c r="A749" s="2995"/>
      <c r="B749" s="2641"/>
      <c r="C749" s="2995"/>
      <c r="D749" s="2995"/>
      <c r="E749" s="2641"/>
      <c r="F749" s="2641"/>
      <c r="G749" s="2641"/>
      <c r="H749" s="2641"/>
      <c r="I749" s="2257"/>
      <c r="J749" s="2257"/>
      <c r="K749" s="2257"/>
      <c r="L749" s="2257"/>
      <c r="M749" s="2257"/>
      <c r="N749" s="2257"/>
      <c r="O749" s="2257"/>
      <c r="P749" s="2257"/>
      <c r="Q749" s="2995"/>
    </row>
    <row r="750" spans="1:17">
      <c r="A750" s="2995"/>
      <c r="B750" s="2995"/>
      <c r="C750" s="2641"/>
      <c r="D750" s="2641"/>
      <c r="E750" s="2641"/>
      <c r="F750" s="2641"/>
      <c r="G750" s="2641"/>
      <c r="H750" s="2641"/>
      <c r="I750" s="2257"/>
      <c r="J750" s="2257"/>
      <c r="K750" s="2257"/>
      <c r="L750" s="2257"/>
      <c r="M750" s="3001"/>
      <c r="N750" s="3001"/>
      <c r="O750" s="3001"/>
      <c r="P750" s="3001"/>
      <c r="Q750" s="2995"/>
    </row>
    <row r="751" spans="1:17">
      <c r="A751" s="2995"/>
      <c r="B751" s="2995"/>
      <c r="C751" s="2999"/>
      <c r="D751" s="2999"/>
      <c r="E751" s="2999"/>
      <c r="F751" s="2999"/>
      <c r="G751" s="2999"/>
      <c r="H751" s="2999"/>
      <c r="I751" s="2257"/>
      <c r="J751" s="2257"/>
      <c r="K751" s="2257"/>
      <c r="L751" s="2257"/>
      <c r="M751" s="3001"/>
      <c r="N751" s="3001"/>
      <c r="O751" s="3001"/>
      <c r="P751" s="3001"/>
      <c r="Q751" s="2995"/>
    </row>
    <row r="752" spans="1:17">
      <c r="A752" s="2996"/>
      <c r="B752" s="2996"/>
      <c r="C752" s="2994"/>
      <c r="D752" s="2994"/>
      <c r="E752" s="2997"/>
      <c r="F752" s="2997"/>
      <c r="G752" s="2997"/>
      <c r="H752" s="2997"/>
      <c r="I752" s="2996"/>
      <c r="J752" s="2996"/>
      <c r="K752" s="2994"/>
      <c r="L752" s="2994"/>
      <c r="M752" s="2997"/>
      <c r="N752" s="3002"/>
      <c r="O752" s="2999"/>
      <c r="P752" s="2999"/>
      <c r="Q752" s="2999"/>
    </row>
    <row r="753" spans="1:17">
      <c r="A753" s="2994"/>
      <c r="B753" s="2994"/>
      <c r="C753" s="2994"/>
      <c r="D753" s="2994"/>
      <c r="E753" s="2994"/>
      <c r="F753" s="2994"/>
      <c r="G753" s="2994"/>
      <c r="H753" s="2994"/>
      <c r="I753" s="2994"/>
      <c r="J753" s="2994"/>
      <c r="K753" s="2994"/>
      <c r="L753" s="2994"/>
      <c r="M753" s="2994"/>
      <c r="N753" s="2994"/>
      <c r="O753" s="2994"/>
      <c r="P753" s="2994"/>
      <c r="Q753" s="2994"/>
    </row>
    <row r="754" spans="1:17" ht="15.75">
      <c r="A754" s="2993"/>
      <c r="B754" s="2997"/>
      <c r="C754" s="2997"/>
      <c r="D754" s="2997"/>
      <c r="E754" s="2998"/>
      <c r="F754" s="2997"/>
      <c r="G754" s="2997"/>
      <c r="H754" s="2997"/>
      <c r="I754" s="2993"/>
      <c r="J754" s="2641"/>
      <c r="K754" s="2997"/>
      <c r="L754" s="2997"/>
      <c r="M754" s="2997"/>
      <c r="N754" s="2997"/>
      <c r="O754" s="2998"/>
      <c r="P754" s="2999"/>
      <c r="Q754" s="2999"/>
    </row>
    <row r="755" spans="1:17">
      <c r="A755" s="2997"/>
      <c r="B755" s="2997"/>
      <c r="C755" s="2997"/>
      <c r="D755" s="2997"/>
      <c r="E755" s="2997"/>
      <c r="F755" s="2997"/>
      <c r="G755" s="2997"/>
      <c r="H755" s="2997"/>
      <c r="I755" s="2641"/>
      <c r="J755" s="2641"/>
      <c r="K755" s="2997"/>
      <c r="L755" s="2997"/>
      <c r="M755" s="2997"/>
      <c r="N755" s="2997"/>
      <c r="O755" s="2997"/>
      <c r="P755" s="2997"/>
      <c r="Q755" s="2997"/>
    </row>
    <row r="756" spans="1:17">
      <c r="A756" s="2994"/>
      <c r="B756" s="2994"/>
      <c r="C756" s="2994"/>
      <c r="D756" s="2994"/>
      <c r="E756" s="2994"/>
      <c r="F756" s="2994"/>
      <c r="G756" s="3000"/>
      <c r="H756" s="3000"/>
      <c r="I756" s="2994"/>
      <c r="J756" s="2994"/>
      <c r="K756" s="2994"/>
      <c r="L756" s="2994"/>
      <c r="M756" s="2994"/>
      <c r="N756" s="2994"/>
      <c r="O756" s="2994"/>
      <c r="P756" s="2994"/>
      <c r="Q756" s="2641"/>
    </row>
    <row r="757" spans="1:17">
      <c r="A757" s="2994"/>
      <c r="B757" s="2994"/>
      <c r="C757" s="2994"/>
      <c r="D757" s="2994"/>
      <c r="E757" s="2994"/>
      <c r="F757" s="2994"/>
      <c r="G757" s="3000"/>
      <c r="H757" s="3000"/>
      <c r="I757" s="2994"/>
      <c r="J757" s="2994"/>
      <c r="K757" s="2994"/>
      <c r="L757" s="2994"/>
      <c r="M757" s="2994"/>
      <c r="N757" s="2994"/>
      <c r="O757" s="2994"/>
      <c r="P757" s="2994"/>
      <c r="Q757" s="2641"/>
    </row>
    <row r="758" spans="1:17">
      <c r="A758" s="2997"/>
      <c r="B758" s="2997"/>
      <c r="C758" s="2997"/>
      <c r="D758" s="2997"/>
      <c r="E758" s="2997"/>
      <c r="F758" s="2997"/>
      <c r="G758" s="2997"/>
      <c r="H758" s="2997"/>
      <c r="I758" s="2641"/>
      <c r="J758" s="2641"/>
      <c r="K758" s="2997"/>
      <c r="L758" s="2997"/>
      <c r="M758" s="2997"/>
      <c r="N758" s="2997"/>
      <c r="O758" s="2997"/>
      <c r="P758" s="2997"/>
      <c r="Q758" s="2997"/>
    </row>
    <row r="759" spans="1:17">
      <c r="A759" s="2995"/>
      <c r="B759" s="2641"/>
      <c r="C759" s="2641"/>
      <c r="D759" s="2641"/>
      <c r="E759" s="2641"/>
      <c r="F759" s="3420"/>
      <c r="G759" s="3420"/>
      <c r="H759" s="2995"/>
      <c r="I759" s="2994"/>
      <c r="J759" s="2994"/>
      <c r="K759" s="2994"/>
      <c r="L759" s="2994"/>
      <c r="M759" s="2994"/>
      <c r="N759" s="2994"/>
      <c r="O759" s="2994"/>
      <c r="P759" s="2994"/>
      <c r="Q759" s="2641"/>
    </row>
    <row r="760" spans="1:17">
      <c r="A760" s="2995"/>
      <c r="B760" s="2995"/>
      <c r="C760" s="2641"/>
      <c r="D760" s="2995"/>
      <c r="E760" s="2995"/>
      <c r="F760" s="2995"/>
      <c r="G760" s="2995"/>
      <c r="H760" s="2995"/>
      <c r="I760" s="2994"/>
      <c r="J760" s="2994"/>
      <c r="K760" s="2641"/>
      <c r="L760" s="2641"/>
      <c r="M760" s="2995"/>
      <c r="N760" s="2995"/>
      <c r="O760" s="2995"/>
      <c r="P760" s="2641"/>
      <c r="Q760" s="2641"/>
    </row>
    <row r="761" spans="1:17">
      <c r="A761" s="2995"/>
      <c r="B761" s="2995"/>
      <c r="C761" s="2995"/>
      <c r="D761" s="2995"/>
      <c r="E761" s="2995"/>
      <c r="F761" s="2995"/>
      <c r="G761" s="2995"/>
      <c r="H761" s="2995"/>
      <c r="I761" s="2994"/>
      <c r="J761" s="2994"/>
      <c r="K761" s="2995"/>
      <c r="L761" s="2995"/>
      <c r="M761" s="2995"/>
      <c r="N761" s="2995"/>
      <c r="O761" s="2995"/>
      <c r="P761" s="2995"/>
      <c r="Q761" s="2995"/>
    </row>
    <row r="762" spans="1:17">
      <c r="A762" s="2995"/>
      <c r="B762" s="2995"/>
      <c r="C762" s="2995"/>
      <c r="D762" s="2995"/>
      <c r="E762" s="2995"/>
      <c r="F762" s="2995"/>
      <c r="G762" s="2995"/>
      <c r="H762" s="2995"/>
      <c r="I762" s="2994"/>
      <c r="J762" s="2994"/>
      <c r="K762" s="2995"/>
      <c r="L762" s="2995"/>
      <c r="M762" s="2995"/>
      <c r="N762" s="2995"/>
      <c r="O762" s="2995"/>
      <c r="P762" s="2995"/>
      <c r="Q762" s="2995"/>
    </row>
    <row r="763" spans="1:17">
      <c r="A763" s="2995"/>
      <c r="B763" s="2995"/>
      <c r="C763" s="2995"/>
      <c r="D763" s="2995"/>
      <c r="E763" s="2995"/>
      <c r="F763" s="2995"/>
      <c r="G763" s="2995"/>
      <c r="H763" s="2995"/>
      <c r="I763" s="2995"/>
      <c r="J763" s="2641"/>
      <c r="K763" s="2995"/>
      <c r="L763" s="2995"/>
      <c r="M763" s="2995"/>
      <c r="N763" s="2995"/>
      <c r="O763" s="2995"/>
      <c r="P763" s="2995"/>
      <c r="Q763" s="2995"/>
    </row>
    <row r="764" spans="1:17">
      <c r="A764" s="2995"/>
      <c r="B764" s="2641"/>
      <c r="C764" s="2995"/>
      <c r="D764" s="2995"/>
      <c r="E764" s="2641"/>
      <c r="F764" s="2641"/>
      <c r="G764" s="2641"/>
      <c r="H764" s="2641"/>
      <c r="I764" s="2257"/>
      <c r="J764" s="2257"/>
      <c r="K764" s="2257"/>
      <c r="L764" s="2257"/>
      <c r="M764" s="3001"/>
      <c r="N764" s="3001"/>
      <c r="O764" s="3001"/>
      <c r="P764" s="3001"/>
      <c r="Q764" s="2995"/>
    </row>
    <row r="765" spans="1:17">
      <c r="A765" s="2995"/>
      <c r="B765" s="2641"/>
      <c r="C765" s="2995"/>
      <c r="D765" s="2995"/>
      <c r="E765" s="2641"/>
      <c r="F765" s="2641"/>
      <c r="G765" s="2641"/>
      <c r="H765" s="2641"/>
      <c r="I765" s="2257"/>
      <c r="J765" s="2257"/>
      <c r="K765" s="2257"/>
      <c r="L765" s="2257"/>
      <c r="M765" s="2257"/>
      <c r="N765" s="2257"/>
      <c r="O765" s="2257"/>
      <c r="P765" s="2257"/>
      <c r="Q765" s="2995"/>
    </row>
    <row r="766" spans="1:17">
      <c r="A766" s="2995"/>
      <c r="B766" s="2641"/>
      <c r="C766" s="2995"/>
      <c r="D766" s="2995"/>
      <c r="E766" s="2641"/>
      <c r="F766" s="2641"/>
      <c r="G766" s="2641"/>
      <c r="H766" s="2641"/>
      <c r="I766" s="2257"/>
      <c r="J766" s="2257"/>
      <c r="K766" s="2257"/>
      <c r="L766" s="2257"/>
      <c r="M766" s="2257"/>
      <c r="N766" s="2257"/>
      <c r="O766" s="2257"/>
      <c r="P766" s="2257"/>
      <c r="Q766" s="2995"/>
    </row>
    <row r="767" spans="1:17">
      <c r="A767" s="2995"/>
      <c r="B767" s="2641"/>
      <c r="C767" s="2995"/>
      <c r="D767" s="2995"/>
      <c r="E767" s="2641"/>
      <c r="F767" s="2641"/>
      <c r="G767" s="2641"/>
      <c r="H767" s="2641"/>
      <c r="I767" s="2257"/>
      <c r="J767" s="2257"/>
      <c r="K767" s="2257"/>
      <c r="L767" s="2257"/>
      <c r="M767" s="2257"/>
      <c r="N767" s="2257"/>
      <c r="O767" s="2257"/>
      <c r="P767" s="2257"/>
      <c r="Q767" s="2995"/>
    </row>
    <row r="768" spans="1:17">
      <c r="A768" s="2995"/>
      <c r="B768" s="2641"/>
      <c r="C768" s="2995"/>
      <c r="D768" s="2995"/>
      <c r="E768" s="2641"/>
      <c r="F768" s="2641"/>
      <c r="G768" s="2641"/>
      <c r="H768" s="2641"/>
      <c r="I768" s="2257"/>
      <c r="J768" s="2257"/>
      <c r="K768" s="2257"/>
      <c r="L768" s="2257"/>
      <c r="M768" s="2257"/>
      <c r="N768" s="2257"/>
      <c r="O768" s="2257"/>
      <c r="P768" s="2257"/>
      <c r="Q768" s="2995"/>
    </row>
    <row r="769" spans="1:17">
      <c r="A769" s="2995"/>
      <c r="B769" s="2641"/>
      <c r="C769" s="2995"/>
      <c r="D769" s="2995"/>
      <c r="E769" s="2641"/>
      <c r="F769" s="2641"/>
      <c r="G769" s="2641"/>
      <c r="H769" s="2641"/>
      <c r="I769" s="2257"/>
      <c r="J769" s="2257"/>
      <c r="K769" s="2257"/>
      <c r="L769" s="2257"/>
      <c r="M769" s="2257"/>
      <c r="N769" s="2257"/>
      <c r="O769" s="2257"/>
      <c r="P769" s="2257"/>
      <c r="Q769" s="2995"/>
    </row>
    <row r="770" spans="1:17">
      <c r="A770" s="2995"/>
      <c r="B770" s="2641"/>
      <c r="C770" s="2995"/>
      <c r="D770" s="2995"/>
      <c r="E770" s="2641"/>
      <c r="F770" s="2641"/>
      <c r="G770" s="2641"/>
      <c r="H770" s="2641"/>
      <c r="I770" s="2257"/>
      <c r="J770" s="2257"/>
      <c r="K770" s="2257"/>
      <c r="L770" s="2257"/>
      <c r="M770" s="2257"/>
      <c r="N770" s="2257"/>
      <c r="O770" s="2257"/>
      <c r="P770" s="2257"/>
      <c r="Q770" s="2995"/>
    </row>
    <row r="771" spans="1:17">
      <c r="A771" s="2995"/>
      <c r="B771" s="2641"/>
      <c r="C771" s="2995"/>
      <c r="D771" s="2995"/>
      <c r="E771" s="2641"/>
      <c r="F771" s="2641"/>
      <c r="G771" s="2641"/>
      <c r="H771" s="2641"/>
      <c r="I771" s="2257"/>
      <c r="J771" s="2257"/>
      <c r="K771" s="2257"/>
      <c r="L771" s="2257"/>
      <c r="M771" s="2257"/>
      <c r="N771" s="2257"/>
      <c r="O771" s="2257"/>
      <c r="P771" s="2257"/>
      <c r="Q771" s="2995"/>
    </row>
    <row r="772" spans="1:17">
      <c r="A772" s="2995"/>
      <c r="B772" s="2641"/>
      <c r="C772" s="2995"/>
      <c r="D772" s="2995"/>
      <c r="E772" s="2641"/>
      <c r="F772" s="2641"/>
      <c r="G772" s="2641"/>
      <c r="H772" s="2641"/>
      <c r="I772" s="2257"/>
      <c r="J772" s="2257"/>
      <c r="K772" s="2257"/>
      <c r="L772" s="2257"/>
      <c r="M772" s="2257"/>
      <c r="N772" s="2257"/>
      <c r="O772" s="2257"/>
      <c r="P772" s="2257"/>
      <c r="Q772" s="2995"/>
    </row>
    <row r="773" spans="1:17">
      <c r="A773" s="2995"/>
      <c r="B773" s="2641"/>
      <c r="C773" s="2995"/>
      <c r="D773" s="2995"/>
      <c r="E773" s="2641"/>
      <c r="F773" s="2641"/>
      <c r="G773" s="2641"/>
      <c r="H773" s="2641"/>
      <c r="I773" s="2257"/>
      <c r="J773" s="2257"/>
      <c r="K773" s="2257"/>
      <c r="L773" s="2257"/>
      <c r="M773" s="2257"/>
      <c r="N773" s="2257"/>
      <c r="O773" s="2257"/>
      <c r="P773" s="2257"/>
      <c r="Q773" s="2995"/>
    </row>
    <row r="774" spans="1:17">
      <c r="A774" s="2995"/>
      <c r="B774" s="2641"/>
      <c r="C774" s="2995"/>
      <c r="D774" s="2995"/>
      <c r="E774" s="2641"/>
      <c r="F774" s="2641"/>
      <c r="G774" s="2641"/>
      <c r="H774" s="2641"/>
      <c r="I774" s="2257"/>
      <c r="J774" s="2257"/>
      <c r="K774" s="2257"/>
      <c r="L774" s="2257"/>
      <c r="M774" s="2257"/>
      <c r="N774" s="2257"/>
      <c r="O774" s="2257"/>
      <c r="P774" s="2257"/>
      <c r="Q774" s="2995"/>
    </row>
    <row r="775" spans="1:17">
      <c r="A775" s="2995"/>
      <c r="B775" s="2641"/>
      <c r="C775" s="2995"/>
      <c r="D775" s="2995"/>
      <c r="E775" s="2641"/>
      <c r="F775" s="2641"/>
      <c r="G775" s="2641"/>
      <c r="H775" s="2641"/>
      <c r="I775" s="2257"/>
      <c r="J775" s="2257"/>
      <c r="K775" s="2257"/>
      <c r="L775" s="2257"/>
      <c r="M775" s="2257"/>
      <c r="N775" s="2257"/>
      <c r="O775" s="2257"/>
      <c r="P775" s="2257"/>
      <c r="Q775" s="2995"/>
    </row>
    <row r="776" spans="1:17">
      <c r="A776" s="2995"/>
      <c r="B776" s="2641"/>
      <c r="C776" s="2995"/>
      <c r="D776" s="2995"/>
      <c r="E776" s="2641"/>
      <c r="F776" s="2641"/>
      <c r="G776" s="2641"/>
      <c r="H776" s="2641"/>
      <c r="I776" s="2257"/>
      <c r="J776" s="2257"/>
      <c r="K776" s="2257"/>
      <c r="L776" s="2257"/>
      <c r="M776" s="2257"/>
      <c r="N776" s="2257"/>
      <c r="O776" s="2257"/>
      <c r="P776" s="2257"/>
      <c r="Q776" s="2995"/>
    </row>
    <row r="777" spans="1:17">
      <c r="A777" s="2995"/>
      <c r="B777" s="2641"/>
      <c r="C777" s="2995"/>
      <c r="D777" s="2995"/>
      <c r="E777" s="2641"/>
      <c r="F777" s="2641"/>
      <c r="G777" s="2641"/>
      <c r="H777" s="2641"/>
      <c r="I777" s="2257"/>
      <c r="J777" s="2257"/>
      <c r="K777" s="2257"/>
      <c r="L777" s="2257"/>
      <c r="M777" s="2257"/>
      <c r="N777" s="2257"/>
      <c r="O777" s="2257"/>
      <c r="P777" s="2257"/>
      <c r="Q777" s="2995"/>
    </row>
    <row r="778" spans="1:17">
      <c r="A778" s="2995"/>
      <c r="B778" s="2641"/>
      <c r="C778" s="2995"/>
      <c r="D778" s="2995"/>
      <c r="E778" s="2641"/>
      <c r="F778" s="2641"/>
      <c r="G778" s="2641"/>
      <c r="H778" s="2641"/>
      <c r="I778" s="2257"/>
      <c r="J778" s="2257"/>
      <c r="K778" s="2257"/>
      <c r="L778" s="2257"/>
      <c r="M778" s="2257"/>
      <c r="N778" s="2257"/>
      <c r="O778" s="2257"/>
      <c r="P778" s="2257"/>
      <c r="Q778" s="2995"/>
    </row>
    <row r="779" spans="1:17">
      <c r="A779" s="2995"/>
      <c r="B779" s="2641"/>
      <c r="C779" s="2995"/>
      <c r="D779" s="2995"/>
      <c r="E779" s="2641"/>
      <c r="F779" s="2641"/>
      <c r="G779" s="2641"/>
      <c r="H779" s="2641"/>
      <c r="I779" s="2257"/>
      <c r="J779" s="2257"/>
      <c r="K779" s="2257"/>
      <c r="L779" s="2257"/>
      <c r="M779" s="2257"/>
      <c r="N779" s="2257"/>
      <c r="O779" s="2257"/>
      <c r="P779" s="2257"/>
      <c r="Q779" s="2995"/>
    </row>
    <row r="780" spans="1:17">
      <c r="A780" s="2995"/>
      <c r="B780" s="2641"/>
      <c r="C780" s="2995"/>
      <c r="D780" s="2995"/>
      <c r="E780" s="2641"/>
      <c r="F780" s="2641"/>
      <c r="G780" s="2641"/>
      <c r="H780" s="2641"/>
      <c r="I780" s="2257"/>
      <c r="J780" s="2257"/>
      <c r="K780" s="2257"/>
      <c r="L780" s="2257"/>
      <c r="M780" s="2257"/>
      <c r="N780" s="2257"/>
      <c r="O780" s="2257"/>
      <c r="P780" s="2257"/>
      <c r="Q780" s="2995"/>
    </row>
    <row r="781" spans="1:17">
      <c r="A781" s="2995"/>
      <c r="B781" s="2641"/>
      <c r="C781" s="2995"/>
      <c r="D781" s="2995"/>
      <c r="E781" s="2641"/>
      <c r="F781" s="2641"/>
      <c r="G781" s="2641"/>
      <c r="H781" s="2641"/>
      <c r="I781" s="2257"/>
      <c r="J781" s="2257"/>
      <c r="K781" s="2257"/>
      <c r="L781" s="2257"/>
      <c r="M781" s="2257"/>
      <c r="N781" s="2257"/>
      <c r="O781" s="2257"/>
      <c r="P781" s="2257"/>
      <c r="Q781" s="2995"/>
    </row>
    <row r="782" spans="1:17">
      <c r="A782" s="2995"/>
      <c r="B782" s="2641"/>
      <c r="C782" s="2995"/>
      <c r="D782" s="2995"/>
      <c r="E782" s="2641"/>
      <c r="F782" s="2641"/>
      <c r="G782" s="2641"/>
      <c r="H782" s="2641"/>
      <c r="I782" s="2257"/>
      <c r="J782" s="2257"/>
      <c r="K782" s="2257"/>
      <c r="L782" s="2257"/>
      <c r="M782" s="2257"/>
      <c r="N782" s="2257"/>
      <c r="O782" s="2257"/>
      <c r="P782" s="2257"/>
      <c r="Q782" s="2995"/>
    </row>
    <row r="783" spans="1:17">
      <c r="A783" s="2995"/>
      <c r="B783" s="2641"/>
      <c r="C783" s="2995"/>
      <c r="D783" s="2995"/>
      <c r="E783" s="2641"/>
      <c r="F783" s="2641"/>
      <c r="G783" s="2641"/>
      <c r="H783" s="2641"/>
      <c r="I783" s="2257"/>
      <c r="J783" s="2257"/>
      <c r="K783" s="2257"/>
      <c r="L783" s="2257"/>
      <c r="M783" s="2257"/>
      <c r="N783" s="2257"/>
      <c r="O783" s="2257"/>
      <c r="P783" s="2257"/>
      <c r="Q783" s="2995"/>
    </row>
    <row r="784" spans="1:17">
      <c r="A784" s="2995"/>
      <c r="B784" s="2641"/>
      <c r="C784" s="2995"/>
      <c r="D784" s="2995"/>
      <c r="E784" s="2641"/>
      <c r="F784" s="2641"/>
      <c r="G784" s="2641"/>
      <c r="H784" s="2641"/>
      <c r="I784" s="2257"/>
      <c r="J784" s="2257"/>
      <c r="K784" s="2257"/>
      <c r="L784" s="2257"/>
      <c r="M784" s="2257"/>
      <c r="N784" s="2257"/>
      <c r="O784" s="2257"/>
      <c r="P784" s="2257"/>
      <c r="Q784" s="2995"/>
    </row>
    <row r="785" spans="1:17">
      <c r="A785" s="2995"/>
      <c r="B785" s="2641"/>
      <c r="C785" s="2995"/>
      <c r="D785" s="2995"/>
      <c r="E785" s="2641"/>
      <c r="F785" s="2641"/>
      <c r="G785" s="2641"/>
      <c r="H785" s="2641"/>
      <c r="I785" s="2257"/>
      <c r="J785" s="2257"/>
      <c r="K785" s="2257"/>
      <c r="L785" s="2257"/>
      <c r="M785" s="2257"/>
      <c r="N785" s="2257"/>
      <c r="O785" s="2257"/>
      <c r="P785" s="2257"/>
      <c r="Q785" s="2995"/>
    </row>
    <row r="786" spans="1:17">
      <c r="A786" s="2995"/>
      <c r="B786" s="2641"/>
      <c r="C786" s="2995"/>
      <c r="D786" s="2995"/>
      <c r="E786" s="2641"/>
      <c r="F786" s="2641"/>
      <c r="G786" s="2641"/>
      <c r="H786" s="2641"/>
      <c r="I786" s="2257"/>
      <c r="J786" s="2257"/>
      <c r="K786" s="2257"/>
      <c r="L786" s="2257"/>
      <c r="M786" s="2257"/>
      <c r="N786" s="2257"/>
      <c r="O786" s="2257"/>
      <c r="P786" s="2257"/>
      <c r="Q786" s="2995"/>
    </row>
    <row r="787" spans="1:17">
      <c r="A787" s="2995"/>
      <c r="B787" s="2641"/>
      <c r="C787" s="2995"/>
      <c r="D787" s="2995"/>
      <c r="E787" s="2641"/>
      <c r="F787" s="2641"/>
      <c r="G787" s="2641"/>
      <c r="H787" s="2641"/>
      <c r="I787" s="2257"/>
      <c r="J787" s="2257"/>
      <c r="K787" s="2257"/>
      <c r="L787" s="2257"/>
      <c r="M787" s="2257"/>
      <c r="N787" s="2257"/>
      <c r="O787" s="2257"/>
      <c r="P787" s="2257"/>
      <c r="Q787" s="2995"/>
    </row>
    <row r="788" spans="1:17">
      <c r="A788" s="2995"/>
      <c r="B788" s="2641"/>
      <c r="C788" s="2995"/>
      <c r="D788" s="2995"/>
      <c r="E788" s="2641"/>
      <c r="F788" s="2641"/>
      <c r="G788" s="2641"/>
      <c r="H788" s="2641"/>
      <c r="I788" s="2257"/>
      <c r="J788" s="2257"/>
      <c r="K788" s="2257"/>
      <c r="L788" s="2257"/>
      <c r="M788" s="2257"/>
      <c r="N788" s="2257"/>
      <c r="O788" s="2257"/>
      <c r="P788" s="2257"/>
      <c r="Q788" s="2995"/>
    </row>
    <row r="789" spans="1:17">
      <c r="A789" s="2995"/>
      <c r="B789" s="2641"/>
      <c r="C789" s="2995"/>
      <c r="D789" s="2995"/>
      <c r="E789" s="2641"/>
      <c r="F789" s="2641"/>
      <c r="G789" s="2641"/>
      <c r="H789" s="2641"/>
      <c r="I789" s="2257"/>
      <c r="J789" s="2257"/>
      <c r="K789" s="2257"/>
      <c r="L789" s="2257"/>
      <c r="M789" s="2257"/>
      <c r="N789" s="2257"/>
      <c r="O789" s="2257"/>
      <c r="P789" s="2257"/>
      <c r="Q789" s="2995"/>
    </row>
    <row r="790" spans="1:17">
      <c r="A790" s="2995"/>
      <c r="B790" s="2641"/>
      <c r="C790" s="2995"/>
      <c r="D790" s="2995"/>
      <c r="E790" s="2641"/>
      <c r="F790" s="2641"/>
      <c r="G790" s="2641"/>
      <c r="H790" s="2641"/>
      <c r="I790" s="2257"/>
      <c r="J790" s="2257"/>
      <c r="K790" s="2257"/>
      <c r="L790" s="2257"/>
      <c r="M790" s="2257"/>
      <c r="N790" s="2257"/>
      <c r="O790" s="2257"/>
      <c r="P790" s="2257"/>
      <c r="Q790" s="2995"/>
    </row>
    <row r="791" spans="1:17">
      <c r="A791" s="2995"/>
      <c r="B791" s="2641"/>
      <c r="C791" s="2995"/>
      <c r="D791" s="2995"/>
      <c r="E791" s="2641"/>
      <c r="F791" s="2641"/>
      <c r="G791" s="2641"/>
      <c r="H791" s="2641"/>
      <c r="I791" s="2257"/>
      <c r="J791" s="2257"/>
      <c r="K791" s="2257"/>
      <c r="L791" s="2257"/>
      <c r="M791" s="2257"/>
      <c r="N791" s="2257"/>
      <c r="O791" s="2257"/>
      <c r="P791" s="2257"/>
      <c r="Q791" s="2995"/>
    </row>
    <row r="792" spans="1:17">
      <c r="A792" s="2995"/>
      <c r="B792" s="2641"/>
      <c r="C792" s="2995"/>
      <c r="D792" s="2995"/>
      <c r="E792" s="2641"/>
      <c r="F792" s="2641"/>
      <c r="G792" s="2641"/>
      <c r="H792" s="2641"/>
      <c r="I792" s="2257"/>
      <c r="J792" s="2257"/>
      <c r="K792" s="2257"/>
      <c r="L792" s="2257"/>
      <c r="M792" s="2257"/>
      <c r="N792" s="2257"/>
      <c r="O792" s="2257"/>
      <c r="P792" s="2257"/>
      <c r="Q792" s="2995"/>
    </row>
    <row r="793" spans="1:17">
      <c r="A793" s="2995"/>
      <c r="B793" s="2641"/>
      <c r="C793" s="2995"/>
      <c r="D793" s="2995"/>
      <c r="E793" s="2641"/>
      <c r="F793" s="2641"/>
      <c r="G793" s="2641"/>
      <c r="H793" s="2641"/>
      <c r="I793" s="2257"/>
      <c r="J793" s="2257"/>
      <c r="K793" s="2257"/>
      <c r="L793" s="2257"/>
      <c r="M793" s="2257"/>
      <c r="N793" s="2257"/>
      <c r="O793" s="2257"/>
      <c r="P793" s="2257"/>
      <c r="Q793" s="2995"/>
    </row>
    <row r="794" spans="1:17">
      <c r="A794" s="2995"/>
      <c r="B794" s="2641"/>
      <c r="C794" s="2995"/>
      <c r="D794" s="2995"/>
      <c r="E794" s="2641"/>
      <c r="F794" s="2641"/>
      <c r="G794" s="2641"/>
      <c r="H794" s="2641"/>
      <c r="I794" s="2257"/>
      <c r="J794" s="2257"/>
      <c r="K794" s="2257"/>
      <c r="L794" s="2257"/>
      <c r="M794" s="2257"/>
      <c r="N794" s="2257"/>
      <c r="O794" s="2257"/>
      <c r="P794" s="2257"/>
      <c r="Q794" s="2995"/>
    </row>
    <row r="795" spans="1:17">
      <c r="A795" s="2995"/>
      <c r="B795" s="2641"/>
      <c r="C795" s="2995"/>
      <c r="D795" s="2995"/>
      <c r="E795" s="2641"/>
      <c r="F795" s="2641"/>
      <c r="G795" s="2641"/>
      <c r="H795" s="2641"/>
      <c r="I795" s="2257"/>
      <c r="J795" s="2257"/>
      <c r="K795" s="2257"/>
      <c r="L795" s="2257"/>
      <c r="M795" s="2257"/>
      <c r="N795" s="2257"/>
      <c r="O795" s="2257"/>
      <c r="P795" s="2257"/>
      <c r="Q795" s="2995"/>
    </row>
    <row r="796" spans="1:17">
      <c r="A796" s="2995"/>
      <c r="B796" s="2641"/>
      <c r="C796" s="2995"/>
      <c r="D796" s="2995"/>
      <c r="E796" s="2641"/>
      <c r="F796" s="2641"/>
      <c r="G796" s="2641"/>
      <c r="H796" s="2641"/>
      <c r="I796" s="2257"/>
      <c r="J796" s="2257"/>
      <c r="K796" s="2257"/>
      <c r="L796" s="2257"/>
      <c r="M796" s="2257"/>
      <c r="N796" s="2257"/>
      <c r="O796" s="2257"/>
      <c r="P796" s="2257"/>
      <c r="Q796" s="2995"/>
    </row>
    <row r="797" spans="1:17">
      <c r="A797" s="2995"/>
      <c r="B797" s="2641"/>
      <c r="C797" s="2995"/>
      <c r="D797" s="2995"/>
      <c r="E797" s="2641"/>
      <c r="F797" s="2641"/>
      <c r="G797" s="2641"/>
      <c r="H797" s="2641"/>
      <c r="I797" s="2257"/>
      <c r="J797" s="2257"/>
      <c r="K797" s="2257"/>
      <c r="L797" s="2257"/>
      <c r="M797" s="2257"/>
      <c r="N797" s="2257"/>
      <c r="O797" s="2257"/>
      <c r="P797" s="2257"/>
      <c r="Q797" s="2995"/>
    </row>
    <row r="798" spans="1:17">
      <c r="A798" s="2995"/>
      <c r="B798" s="2641"/>
      <c r="C798" s="2995"/>
      <c r="D798" s="2995"/>
      <c r="E798" s="2641"/>
      <c r="F798" s="2641"/>
      <c r="G798" s="2641"/>
      <c r="H798" s="2641"/>
      <c r="I798" s="2257"/>
      <c r="J798" s="2257"/>
      <c r="K798" s="2257"/>
      <c r="L798" s="2257"/>
      <c r="M798" s="2257"/>
      <c r="N798" s="2257"/>
      <c r="O798" s="2257"/>
      <c r="P798" s="2257"/>
      <c r="Q798" s="2995"/>
    </row>
    <row r="799" spans="1:17">
      <c r="A799" s="2995"/>
      <c r="B799" s="2641"/>
      <c r="C799" s="2995"/>
      <c r="D799" s="2995"/>
      <c r="E799" s="2641"/>
      <c r="F799" s="2641"/>
      <c r="G799" s="2641"/>
      <c r="H799" s="2641"/>
      <c r="I799" s="2257"/>
      <c r="J799" s="2257"/>
      <c r="K799" s="2257"/>
      <c r="L799" s="2257"/>
      <c r="M799" s="2257"/>
      <c r="N799" s="2257"/>
      <c r="O799" s="2257"/>
      <c r="P799" s="2257"/>
      <c r="Q799" s="2995"/>
    </row>
    <row r="800" spans="1:17">
      <c r="A800" s="2995"/>
      <c r="B800" s="2641"/>
      <c r="C800" s="2995"/>
      <c r="D800" s="2995"/>
      <c r="E800" s="2641"/>
      <c r="F800" s="2641"/>
      <c r="G800" s="2641"/>
      <c r="H800" s="2641"/>
      <c r="I800" s="2257"/>
      <c r="J800" s="2257"/>
      <c r="K800" s="2257"/>
      <c r="L800" s="2257"/>
      <c r="M800" s="2257"/>
      <c r="N800" s="2257"/>
      <c r="O800" s="2257"/>
      <c r="P800" s="2257"/>
      <c r="Q800" s="2995"/>
    </row>
    <row r="801" spans="1:17">
      <c r="A801" s="2995"/>
      <c r="B801" s="2641"/>
      <c r="C801" s="2995"/>
      <c r="D801" s="2995"/>
      <c r="E801" s="2641"/>
      <c r="F801" s="2641"/>
      <c r="G801" s="2641"/>
      <c r="H801" s="2641"/>
      <c r="I801" s="2257"/>
      <c r="J801" s="2257"/>
      <c r="K801" s="2257"/>
      <c r="L801" s="2257"/>
      <c r="M801" s="2257"/>
      <c r="N801" s="2257"/>
      <c r="O801" s="2257"/>
      <c r="P801" s="2257"/>
      <c r="Q801" s="2995"/>
    </row>
    <row r="802" spans="1:17">
      <c r="A802" s="2995"/>
      <c r="B802" s="2641"/>
      <c r="C802" s="2995"/>
      <c r="D802" s="2995"/>
      <c r="E802" s="2641"/>
      <c r="F802" s="2641"/>
      <c r="G802" s="2641"/>
      <c r="H802" s="2641"/>
      <c r="I802" s="2257"/>
      <c r="J802" s="2257"/>
      <c r="K802" s="2257"/>
      <c r="L802" s="2257"/>
      <c r="M802" s="2257"/>
      <c r="N802" s="2257"/>
      <c r="O802" s="2257"/>
      <c r="P802" s="2257"/>
      <c r="Q802" s="2995"/>
    </row>
    <row r="803" spans="1:17">
      <c r="A803" s="2995"/>
      <c r="B803" s="2641"/>
      <c r="C803" s="2995"/>
      <c r="D803" s="2995"/>
      <c r="E803" s="2641"/>
      <c r="F803" s="2641"/>
      <c r="G803" s="2641"/>
      <c r="H803" s="2641"/>
      <c r="I803" s="2257"/>
      <c r="J803" s="2257"/>
      <c r="K803" s="2257"/>
      <c r="L803" s="2257"/>
      <c r="M803" s="2257"/>
      <c r="N803" s="2257"/>
      <c r="O803" s="2257"/>
      <c r="P803" s="2257"/>
      <c r="Q803" s="2995"/>
    </row>
    <row r="804" spans="1:17">
      <c r="A804" s="2995"/>
      <c r="B804" s="2641"/>
      <c r="C804" s="2995"/>
      <c r="D804" s="2995"/>
      <c r="E804" s="2641"/>
      <c r="F804" s="2641"/>
      <c r="G804" s="2641"/>
      <c r="H804" s="2641"/>
      <c r="I804" s="2257"/>
      <c r="J804" s="2257"/>
      <c r="K804" s="2257"/>
      <c r="L804" s="2257"/>
      <c r="M804" s="2257"/>
      <c r="N804" s="2257"/>
      <c r="O804" s="2257"/>
      <c r="P804" s="2257"/>
      <c r="Q804" s="2995"/>
    </row>
    <row r="805" spans="1:17">
      <c r="A805" s="2995"/>
      <c r="B805" s="2641"/>
      <c r="C805" s="2995"/>
      <c r="D805" s="2995"/>
      <c r="E805" s="2641"/>
      <c r="F805" s="2641"/>
      <c r="G805" s="2641"/>
      <c r="H805" s="2641"/>
      <c r="I805" s="2257"/>
      <c r="J805" s="2257"/>
      <c r="K805" s="2257"/>
      <c r="L805" s="2257"/>
      <c r="M805" s="2257"/>
      <c r="N805" s="2257"/>
      <c r="O805" s="2257"/>
      <c r="P805" s="2257"/>
      <c r="Q805" s="2995"/>
    </row>
    <row r="806" spans="1:17">
      <c r="A806" s="2995"/>
      <c r="B806" s="2641"/>
      <c r="C806" s="2995"/>
      <c r="D806" s="2995"/>
      <c r="E806" s="2641"/>
      <c r="F806" s="2641"/>
      <c r="G806" s="2641"/>
      <c r="H806" s="2641"/>
      <c r="I806" s="2257"/>
      <c r="J806" s="2257"/>
      <c r="K806" s="2257"/>
      <c r="L806" s="2257"/>
      <c r="M806" s="2257"/>
      <c r="N806" s="2257"/>
      <c r="O806" s="2257"/>
      <c r="P806" s="2257"/>
      <c r="Q806" s="2995"/>
    </row>
    <row r="807" spans="1:17">
      <c r="A807" s="2995"/>
      <c r="B807" s="2641"/>
      <c r="C807" s="2995"/>
      <c r="D807" s="2995"/>
      <c r="E807" s="2641"/>
      <c r="F807" s="2641"/>
      <c r="G807" s="2641"/>
      <c r="H807" s="2641"/>
      <c r="I807" s="2257"/>
      <c r="J807" s="2257"/>
      <c r="K807" s="2257"/>
      <c r="L807" s="2257"/>
      <c r="M807" s="2257"/>
      <c r="N807" s="2257"/>
      <c r="O807" s="2257"/>
      <c r="P807" s="2257"/>
      <c r="Q807" s="2995"/>
    </row>
    <row r="808" spans="1:17">
      <c r="A808" s="2995"/>
      <c r="B808" s="2641"/>
      <c r="C808" s="2995"/>
      <c r="D808" s="2995"/>
      <c r="E808" s="2641"/>
      <c r="F808" s="2641"/>
      <c r="G808" s="2641"/>
      <c r="H808" s="2641"/>
      <c r="I808" s="2257"/>
      <c r="J808" s="2257"/>
      <c r="K808" s="2257"/>
      <c r="L808" s="2257"/>
      <c r="M808" s="2257"/>
      <c r="N808" s="2257"/>
      <c r="O808" s="2257"/>
      <c r="P808" s="2257"/>
      <c r="Q808" s="2995"/>
    </row>
    <row r="809" spans="1:17">
      <c r="A809" s="2995"/>
      <c r="B809" s="2641"/>
      <c r="C809" s="2995"/>
      <c r="D809" s="2995"/>
      <c r="E809" s="2641"/>
      <c r="F809" s="2641"/>
      <c r="G809" s="2641"/>
      <c r="H809" s="2641"/>
      <c r="I809" s="2257"/>
      <c r="J809" s="2257"/>
      <c r="K809" s="2257"/>
      <c r="L809" s="2257"/>
      <c r="M809" s="2257"/>
      <c r="N809" s="2257"/>
      <c r="O809" s="2257"/>
      <c r="P809" s="2257"/>
      <c r="Q809" s="2995"/>
    </row>
    <row r="810" spans="1:17">
      <c r="A810" s="2995"/>
      <c r="B810" s="2641"/>
      <c r="C810" s="2995"/>
      <c r="D810" s="2995"/>
      <c r="E810" s="2641"/>
      <c r="F810" s="2641"/>
      <c r="G810" s="2641"/>
      <c r="H810" s="2641"/>
      <c r="I810" s="2257"/>
      <c r="J810" s="2257"/>
      <c r="K810" s="2257"/>
      <c r="L810" s="2257"/>
      <c r="M810" s="2257"/>
      <c r="N810" s="2257"/>
      <c r="O810" s="2257"/>
      <c r="P810" s="2257"/>
      <c r="Q810" s="2995"/>
    </row>
    <row r="811" spans="1:17">
      <c r="A811" s="2995"/>
      <c r="B811" s="2641"/>
      <c r="C811" s="2995"/>
      <c r="D811" s="2995"/>
      <c r="E811" s="2641"/>
      <c r="F811" s="2641"/>
      <c r="G811" s="2641"/>
      <c r="H811" s="2641"/>
      <c r="I811" s="2257"/>
      <c r="J811" s="2257"/>
      <c r="K811" s="2257"/>
      <c r="L811" s="2257"/>
      <c r="M811" s="2257"/>
      <c r="N811" s="2257"/>
      <c r="O811" s="2257"/>
      <c r="P811" s="2257"/>
      <c r="Q811" s="2995"/>
    </row>
    <row r="812" spans="1:17">
      <c r="A812" s="2995"/>
      <c r="B812" s="2641"/>
      <c r="C812" s="2995"/>
      <c r="D812" s="2995"/>
      <c r="E812" s="2641"/>
      <c r="F812" s="2641"/>
      <c r="G812" s="2641"/>
      <c r="H812" s="2641"/>
      <c r="I812" s="2257"/>
      <c r="J812" s="2257"/>
      <c r="K812" s="2257"/>
      <c r="L812" s="2257"/>
      <c r="M812" s="2257"/>
      <c r="N812" s="2257"/>
      <c r="O812" s="2257"/>
      <c r="P812" s="2257"/>
      <c r="Q812" s="2995"/>
    </row>
    <row r="813" spans="1:17">
      <c r="A813" s="2995"/>
      <c r="B813" s="2995"/>
      <c r="C813" s="2641"/>
      <c r="D813" s="2641"/>
      <c r="E813" s="2641"/>
      <c r="F813" s="2641"/>
      <c r="G813" s="2641"/>
      <c r="H813" s="2641"/>
      <c r="I813" s="2257"/>
      <c r="J813" s="2257"/>
      <c r="K813" s="2257"/>
      <c r="L813" s="2257"/>
      <c r="M813" s="3001"/>
      <c r="N813" s="3001"/>
      <c r="O813" s="3001"/>
      <c r="P813" s="3001"/>
      <c r="Q813" s="2995"/>
    </row>
    <row r="814" spans="1:17">
      <c r="A814" s="2995"/>
      <c r="B814" s="2995"/>
      <c r="C814" s="2999"/>
      <c r="D814" s="2999"/>
      <c r="E814" s="2999"/>
      <c r="F814" s="2999"/>
      <c r="G814" s="2999"/>
      <c r="H814" s="2999"/>
      <c r="I814" s="2257"/>
      <c r="J814" s="2257"/>
      <c r="K814" s="2257"/>
      <c r="L814" s="2257"/>
      <c r="M814" s="3001"/>
      <c r="N814" s="3001"/>
      <c r="O814" s="3001"/>
      <c r="P814" s="3001"/>
      <c r="Q814" s="2995"/>
    </row>
    <row r="815" spans="1:17">
      <c r="A815" s="2996"/>
      <c r="B815" s="2996"/>
      <c r="C815" s="2994"/>
      <c r="D815" s="2994"/>
      <c r="E815" s="2997"/>
      <c r="F815" s="2997"/>
      <c r="G815" s="2997"/>
      <c r="H815" s="2997"/>
      <c r="I815" s="2996"/>
      <c r="J815" s="2996"/>
      <c r="K815" s="2994"/>
      <c r="L815" s="2994"/>
      <c r="M815" s="2997"/>
      <c r="N815" s="3002"/>
      <c r="O815" s="2999"/>
      <c r="P815" s="2999"/>
      <c r="Q815" s="2999"/>
    </row>
    <row r="816" spans="1:17">
      <c r="A816" s="2994"/>
      <c r="B816" s="2994"/>
      <c r="C816" s="2994"/>
      <c r="D816" s="2994"/>
      <c r="E816" s="2994"/>
      <c r="F816" s="2994"/>
      <c r="G816" s="2994"/>
      <c r="H816" s="2994"/>
      <c r="I816" s="2994"/>
      <c r="J816" s="2994"/>
      <c r="K816" s="2994"/>
      <c r="L816" s="2994"/>
      <c r="M816" s="2994"/>
      <c r="N816" s="2994"/>
      <c r="O816" s="2994"/>
      <c r="P816" s="2994"/>
      <c r="Q816" s="2994"/>
    </row>
    <row r="817" spans="1:17" ht="15.75">
      <c r="A817" s="2993"/>
      <c r="B817" s="2997"/>
      <c r="C817" s="2997"/>
      <c r="D817" s="2997"/>
      <c r="E817" s="2998"/>
      <c r="F817" s="2997"/>
      <c r="G817" s="2997"/>
      <c r="H817" s="2997"/>
      <c r="I817" s="2993"/>
      <c r="J817" s="2641"/>
      <c r="K817" s="2997"/>
      <c r="L817" s="2997"/>
      <c r="M817" s="2997"/>
      <c r="N817" s="2997"/>
      <c r="O817" s="2998"/>
      <c r="P817" s="2999"/>
      <c r="Q817" s="2999"/>
    </row>
    <row r="818" spans="1:17">
      <c r="A818" s="2997"/>
      <c r="B818" s="2997"/>
      <c r="C818" s="2997"/>
      <c r="D818" s="2997"/>
      <c r="E818" s="2997"/>
      <c r="F818" s="2997"/>
      <c r="G818" s="2997"/>
      <c r="H818" s="2997"/>
      <c r="I818" s="2641"/>
      <c r="J818" s="2641"/>
      <c r="K818" s="2997"/>
      <c r="L818" s="2997"/>
      <c r="M818" s="2997"/>
      <c r="N818" s="2997"/>
      <c r="O818" s="2997"/>
      <c r="P818" s="2997"/>
      <c r="Q818" s="2997"/>
    </row>
    <row r="819" spans="1:17">
      <c r="A819" s="2994"/>
      <c r="B819" s="2994"/>
      <c r="C819" s="2994"/>
      <c r="D819" s="2994"/>
      <c r="E819" s="2994"/>
      <c r="F819" s="2994"/>
      <c r="G819" s="3000"/>
      <c r="H819" s="3000"/>
      <c r="I819" s="2994"/>
      <c r="J819" s="2994"/>
      <c r="K819" s="2994"/>
      <c r="L819" s="2994"/>
      <c r="M819" s="2994"/>
      <c r="N819" s="2994"/>
      <c r="O819" s="2994"/>
      <c r="P819" s="2994"/>
      <c r="Q819" s="2641"/>
    </row>
    <row r="820" spans="1:17">
      <c r="A820" s="2994"/>
      <c r="B820" s="2994"/>
      <c r="C820" s="2994"/>
      <c r="D820" s="2994"/>
      <c r="E820" s="2994"/>
      <c r="F820" s="2994"/>
      <c r="G820" s="3000"/>
      <c r="H820" s="3000"/>
      <c r="I820" s="2994"/>
      <c r="J820" s="2994"/>
      <c r="K820" s="2994"/>
      <c r="L820" s="2994"/>
      <c r="M820" s="2994"/>
      <c r="N820" s="2994"/>
      <c r="O820" s="2994"/>
      <c r="P820" s="2994"/>
      <c r="Q820" s="2641"/>
    </row>
    <row r="821" spans="1:17">
      <c r="A821" s="2997"/>
      <c r="B821" s="2997"/>
      <c r="C821" s="2997"/>
      <c r="D821" s="2997"/>
      <c r="E821" s="2997"/>
      <c r="F821" s="2997"/>
      <c r="G821" s="2997"/>
      <c r="H821" s="2997"/>
      <c r="I821" s="2641"/>
      <c r="J821" s="2641"/>
      <c r="K821" s="2997"/>
      <c r="L821" s="2997"/>
      <c r="M821" s="2997"/>
      <c r="N821" s="2997"/>
      <c r="O821" s="2997"/>
      <c r="P821" s="2997"/>
      <c r="Q821" s="2997"/>
    </row>
    <row r="822" spans="1:17">
      <c r="A822" s="2995"/>
      <c r="B822" s="2641"/>
      <c r="C822" s="2641"/>
      <c r="D822" s="2641"/>
      <c r="E822" s="2641"/>
      <c r="F822" s="3420"/>
      <c r="G822" s="3420"/>
      <c r="H822" s="2995"/>
      <c r="I822" s="2994"/>
      <c r="J822" s="2994"/>
      <c r="K822" s="2994"/>
      <c r="L822" s="2994"/>
      <c r="M822" s="2994"/>
      <c r="N822" s="2994"/>
      <c r="O822" s="2994"/>
      <c r="P822" s="2994"/>
      <c r="Q822" s="2641"/>
    </row>
    <row r="823" spans="1:17">
      <c r="A823" s="2995"/>
      <c r="B823" s="2995"/>
      <c r="C823" s="2641"/>
      <c r="D823" s="2995"/>
      <c r="E823" s="2995"/>
      <c r="F823" s="2995"/>
      <c r="G823" s="2995"/>
      <c r="H823" s="2995"/>
      <c r="I823" s="2994"/>
      <c r="J823" s="2994"/>
      <c r="K823" s="2641"/>
      <c r="L823" s="2641"/>
      <c r="M823" s="2995"/>
      <c r="N823" s="2995"/>
      <c r="O823" s="2995"/>
      <c r="P823" s="2641"/>
      <c r="Q823" s="2641"/>
    </row>
    <row r="824" spans="1:17">
      <c r="A824" s="2995"/>
      <c r="B824" s="2995"/>
      <c r="C824" s="2995"/>
      <c r="D824" s="2995"/>
      <c r="E824" s="2995"/>
      <c r="F824" s="2995"/>
      <c r="G824" s="2995"/>
      <c r="H824" s="2995"/>
      <c r="I824" s="2994"/>
      <c r="J824" s="2994"/>
      <c r="K824" s="2995"/>
      <c r="L824" s="2995"/>
      <c r="M824" s="2995"/>
      <c r="N824" s="2995"/>
      <c r="O824" s="2995"/>
      <c r="P824" s="2995"/>
      <c r="Q824" s="2995"/>
    </row>
    <row r="825" spans="1:17">
      <c r="A825" s="2995"/>
      <c r="B825" s="2995"/>
      <c r="C825" s="2995"/>
      <c r="D825" s="2995"/>
      <c r="E825" s="2995"/>
      <c r="F825" s="2995"/>
      <c r="G825" s="2995"/>
      <c r="H825" s="2995"/>
      <c r="I825" s="2994"/>
      <c r="J825" s="2994"/>
      <c r="K825" s="2995"/>
      <c r="L825" s="2995"/>
      <c r="M825" s="2995"/>
      <c r="N825" s="2995"/>
      <c r="O825" s="2995"/>
      <c r="P825" s="2995"/>
      <c r="Q825" s="2995"/>
    </row>
    <row r="826" spans="1:17">
      <c r="A826" s="2995"/>
      <c r="B826" s="2995"/>
      <c r="C826" s="2995"/>
      <c r="D826" s="2995"/>
      <c r="E826" s="2995"/>
      <c r="F826" s="2995"/>
      <c r="G826" s="2995"/>
      <c r="H826" s="2995"/>
      <c r="I826" s="2995"/>
      <c r="J826" s="2641"/>
      <c r="K826" s="2995"/>
      <c r="L826" s="2995"/>
      <c r="M826" s="2995"/>
      <c r="N826" s="2995"/>
      <c r="O826" s="2995"/>
      <c r="P826" s="2995"/>
      <c r="Q826" s="2995"/>
    </row>
    <row r="827" spans="1:17">
      <c r="A827" s="2995"/>
      <c r="B827" s="2641"/>
      <c r="C827" s="2995"/>
      <c r="D827" s="2995"/>
      <c r="E827" s="2641"/>
      <c r="F827" s="2641"/>
      <c r="G827" s="2641"/>
      <c r="H827" s="2641"/>
      <c r="I827" s="2257"/>
      <c r="J827" s="2257"/>
      <c r="K827" s="2257"/>
      <c r="L827" s="2257"/>
      <c r="M827" s="3001"/>
      <c r="N827" s="3001"/>
      <c r="O827" s="3001"/>
      <c r="P827" s="3001"/>
      <c r="Q827" s="2995"/>
    </row>
    <row r="828" spans="1:17">
      <c r="A828" s="2995"/>
      <c r="B828" s="2641"/>
      <c r="C828" s="2995"/>
      <c r="D828" s="2995"/>
      <c r="E828" s="2641"/>
      <c r="F828" s="2641"/>
      <c r="G828" s="2641"/>
      <c r="H828" s="2641"/>
      <c r="I828" s="2257"/>
      <c r="J828" s="2257"/>
      <c r="K828" s="2257"/>
      <c r="L828" s="2257"/>
      <c r="M828" s="2257"/>
      <c r="N828" s="2257"/>
      <c r="O828" s="2257"/>
      <c r="P828" s="2257"/>
      <c r="Q828" s="2995"/>
    </row>
    <row r="829" spans="1:17">
      <c r="A829" s="2995"/>
      <c r="B829" s="2641"/>
      <c r="C829" s="2995"/>
      <c r="D829" s="2995"/>
      <c r="E829" s="2641"/>
      <c r="F829" s="2641"/>
      <c r="G829" s="2641"/>
      <c r="H829" s="2641"/>
      <c r="I829" s="2257"/>
      <c r="J829" s="2257"/>
      <c r="K829" s="2257"/>
      <c r="L829" s="2257"/>
      <c r="M829" s="2257"/>
      <c r="N829" s="2257"/>
      <c r="O829" s="2257"/>
      <c r="P829" s="2257"/>
      <c r="Q829" s="2995"/>
    </row>
    <row r="830" spans="1:17">
      <c r="A830" s="2995"/>
      <c r="B830" s="2641"/>
      <c r="C830" s="2995"/>
      <c r="D830" s="2995"/>
      <c r="E830" s="2641"/>
      <c r="F830" s="2641"/>
      <c r="G830" s="2641"/>
      <c r="H830" s="2641"/>
      <c r="I830" s="2257"/>
      <c r="J830" s="2257"/>
      <c r="K830" s="2257"/>
      <c r="L830" s="2257"/>
      <c r="M830" s="2257"/>
      <c r="N830" s="2257"/>
      <c r="O830" s="2257"/>
      <c r="P830" s="2257"/>
      <c r="Q830" s="2995"/>
    </row>
    <row r="831" spans="1:17">
      <c r="A831" s="2995"/>
      <c r="B831" s="2641"/>
      <c r="C831" s="2995"/>
      <c r="D831" s="2995"/>
      <c r="E831" s="2641"/>
      <c r="F831" s="2641"/>
      <c r="G831" s="2641"/>
      <c r="H831" s="2641"/>
      <c r="I831" s="2257"/>
      <c r="J831" s="2257"/>
      <c r="K831" s="2257"/>
      <c r="L831" s="2257"/>
      <c r="M831" s="2257"/>
      <c r="N831" s="2257"/>
      <c r="O831" s="2257"/>
      <c r="P831" s="2257"/>
      <c r="Q831" s="2995"/>
    </row>
    <row r="832" spans="1:17">
      <c r="A832" s="2995"/>
      <c r="B832" s="2641"/>
      <c r="C832" s="2995"/>
      <c r="D832" s="2995"/>
      <c r="E832" s="2641"/>
      <c r="F832" s="2641"/>
      <c r="G832" s="2641"/>
      <c r="H832" s="2641"/>
      <c r="I832" s="2257"/>
      <c r="J832" s="2257"/>
      <c r="K832" s="2257"/>
      <c r="L832" s="2257"/>
      <c r="M832" s="2257"/>
      <c r="N832" s="2257"/>
      <c r="O832" s="2257"/>
      <c r="P832" s="2257"/>
      <c r="Q832" s="2995"/>
    </row>
    <row r="833" spans="1:17">
      <c r="A833" s="2995"/>
      <c r="B833" s="2641"/>
      <c r="C833" s="2995"/>
      <c r="D833" s="2995"/>
      <c r="E833" s="2641"/>
      <c r="F833" s="2641"/>
      <c r="G833" s="2641"/>
      <c r="H833" s="2641"/>
      <c r="I833" s="2257"/>
      <c r="J833" s="2257"/>
      <c r="K833" s="2257"/>
      <c r="L833" s="2257"/>
      <c r="M833" s="2257"/>
      <c r="N833" s="2257"/>
      <c r="O833" s="2257"/>
      <c r="P833" s="2257"/>
      <c r="Q833" s="2995"/>
    </row>
    <row r="834" spans="1:17">
      <c r="A834" s="2995"/>
      <c r="B834" s="2641"/>
      <c r="C834" s="2995"/>
      <c r="D834" s="2995"/>
      <c r="E834" s="2641"/>
      <c r="F834" s="2641"/>
      <c r="G834" s="2641"/>
      <c r="H834" s="2641"/>
      <c r="I834" s="2257"/>
      <c r="J834" s="2257"/>
      <c r="K834" s="2257"/>
      <c r="L834" s="2257"/>
      <c r="M834" s="2257"/>
      <c r="N834" s="2257"/>
      <c r="O834" s="2257"/>
      <c r="P834" s="2257"/>
      <c r="Q834" s="2995"/>
    </row>
    <row r="835" spans="1:17">
      <c r="A835" s="2995"/>
      <c r="B835" s="2641"/>
      <c r="C835" s="2995"/>
      <c r="D835" s="2995"/>
      <c r="E835" s="2641"/>
      <c r="F835" s="2641"/>
      <c r="G835" s="2641"/>
      <c r="H835" s="2641"/>
      <c r="I835" s="2257"/>
      <c r="J835" s="2257"/>
      <c r="K835" s="2257"/>
      <c r="L835" s="2257"/>
      <c r="M835" s="2257"/>
      <c r="N835" s="2257"/>
      <c r="O835" s="2257"/>
      <c r="P835" s="2257"/>
      <c r="Q835" s="2995"/>
    </row>
    <row r="836" spans="1:17">
      <c r="A836" s="2995"/>
      <c r="B836" s="2641"/>
      <c r="C836" s="2995"/>
      <c r="D836" s="2995"/>
      <c r="E836" s="2641"/>
      <c r="F836" s="2641"/>
      <c r="G836" s="2641"/>
      <c r="H836" s="2641"/>
      <c r="I836" s="2257"/>
      <c r="J836" s="2257"/>
      <c r="K836" s="2257"/>
      <c r="L836" s="2257"/>
      <c r="M836" s="2257"/>
      <c r="N836" s="2257"/>
      <c r="O836" s="2257"/>
      <c r="P836" s="2257"/>
      <c r="Q836" s="2995"/>
    </row>
    <row r="837" spans="1:17">
      <c r="A837" s="2995"/>
      <c r="B837" s="2641"/>
      <c r="C837" s="2995"/>
      <c r="D837" s="2995"/>
      <c r="E837" s="2641"/>
      <c r="F837" s="2641"/>
      <c r="G837" s="2641"/>
      <c r="H837" s="2641"/>
      <c r="I837" s="2257"/>
      <c r="J837" s="2257"/>
      <c r="K837" s="2257"/>
      <c r="L837" s="2257"/>
      <c r="M837" s="2257"/>
      <c r="N837" s="2257"/>
      <c r="O837" s="2257"/>
      <c r="P837" s="2257"/>
      <c r="Q837" s="2995"/>
    </row>
    <row r="838" spans="1:17">
      <c r="A838" s="2995"/>
      <c r="B838" s="2641"/>
      <c r="C838" s="2995"/>
      <c r="D838" s="2995"/>
      <c r="E838" s="2641"/>
      <c r="F838" s="2641"/>
      <c r="G838" s="2641"/>
      <c r="H838" s="2641"/>
      <c r="I838" s="2257"/>
      <c r="J838" s="2257"/>
      <c r="K838" s="2257"/>
      <c r="L838" s="2257"/>
      <c r="M838" s="2257"/>
      <c r="N838" s="2257"/>
      <c r="O838" s="2257"/>
      <c r="P838" s="2257"/>
      <c r="Q838" s="2995"/>
    </row>
    <row r="839" spans="1:17">
      <c r="A839" s="2995"/>
      <c r="B839" s="2641"/>
      <c r="C839" s="2995"/>
      <c r="D839" s="2995"/>
      <c r="E839" s="2641"/>
      <c r="F839" s="2641"/>
      <c r="G839" s="2641"/>
      <c r="H839" s="2641"/>
      <c r="I839" s="2257"/>
      <c r="J839" s="2257"/>
      <c r="K839" s="2257"/>
      <c r="L839" s="2257"/>
      <c r="M839" s="2257"/>
      <c r="N839" s="2257"/>
      <c r="O839" s="2257"/>
      <c r="P839" s="2257"/>
      <c r="Q839" s="2995"/>
    </row>
    <row r="840" spans="1:17">
      <c r="A840" s="2995"/>
      <c r="B840" s="2641"/>
      <c r="C840" s="2995"/>
      <c r="D840" s="2995"/>
      <c r="E840" s="2641"/>
      <c r="F840" s="2641"/>
      <c r="G840" s="2641"/>
      <c r="H840" s="2641"/>
      <c r="I840" s="2257"/>
      <c r="J840" s="2257"/>
      <c r="K840" s="2257"/>
      <c r="L840" s="2257"/>
      <c r="M840" s="2257"/>
      <c r="N840" s="2257"/>
      <c r="O840" s="2257"/>
      <c r="P840" s="2257"/>
      <c r="Q840" s="2995"/>
    </row>
    <row r="841" spans="1:17">
      <c r="A841" s="2995"/>
      <c r="B841" s="2641"/>
      <c r="C841" s="2995"/>
      <c r="D841" s="2995"/>
      <c r="E841" s="2641"/>
      <c r="F841" s="2641"/>
      <c r="G841" s="2641"/>
      <c r="H841" s="2641"/>
      <c r="I841" s="2257"/>
      <c r="J841" s="2257"/>
      <c r="K841" s="2257"/>
      <c r="L841" s="2257"/>
      <c r="M841" s="2257"/>
      <c r="N841" s="2257"/>
      <c r="O841" s="2257"/>
      <c r="P841" s="2257"/>
      <c r="Q841" s="2995"/>
    </row>
    <row r="842" spans="1:17">
      <c r="A842" s="2995"/>
      <c r="B842" s="2641"/>
      <c r="C842" s="2995"/>
      <c r="D842" s="2995"/>
      <c r="E842" s="2641"/>
      <c r="F842" s="2641"/>
      <c r="G842" s="2641"/>
      <c r="H842" s="2641"/>
      <c r="I842" s="2257"/>
      <c r="J842" s="2257"/>
      <c r="K842" s="2257"/>
      <c r="L842" s="2257"/>
      <c r="M842" s="2257"/>
      <c r="N842" s="2257"/>
      <c r="O842" s="2257"/>
      <c r="P842" s="2257"/>
      <c r="Q842" s="2995"/>
    </row>
    <row r="843" spans="1:17">
      <c r="A843" s="2995"/>
      <c r="B843" s="2641"/>
      <c r="C843" s="2995"/>
      <c r="D843" s="2995"/>
      <c r="E843" s="2641"/>
      <c r="F843" s="2641"/>
      <c r="G843" s="2641"/>
      <c r="H843" s="2641"/>
      <c r="I843" s="2257"/>
      <c r="J843" s="2257"/>
      <c r="K843" s="2257"/>
      <c r="L843" s="2257"/>
      <c r="M843" s="2257"/>
      <c r="N843" s="2257"/>
      <c r="O843" s="2257"/>
      <c r="P843" s="2257"/>
      <c r="Q843" s="2995"/>
    </row>
    <row r="844" spans="1:17">
      <c r="A844" s="2995"/>
      <c r="B844" s="2641"/>
      <c r="C844" s="2995"/>
      <c r="D844" s="2995"/>
      <c r="E844" s="2641"/>
      <c r="F844" s="2641"/>
      <c r="G844" s="2641"/>
      <c r="H844" s="2641"/>
      <c r="I844" s="2257"/>
      <c r="J844" s="2257"/>
      <c r="K844" s="2257"/>
      <c r="L844" s="2257"/>
      <c r="M844" s="2257"/>
      <c r="N844" s="2257"/>
      <c r="O844" s="2257"/>
      <c r="P844" s="2257"/>
      <c r="Q844" s="2995"/>
    </row>
    <row r="845" spans="1:17">
      <c r="A845" s="2995"/>
      <c r="B845" s="2641"/>
      <c r="C845" s="2995"/>
      <c r="D845" s="2995"/>
      <c r="E845" s="2641"/>
      <c r="F845" s="2641"/>
      <c r="G845" s="2641"/>
      <c r="H845" s="2641"/>
      <c r="I845" s="2257"/>
      <c r="J845" s="2257"/>
      <c r="K845" s="2257"/>
      <c r="L845" s="2257"/>
      <c r="M845" s="2257"/>
      <c r="N845" s="2257"/>
      <c r="O845" s="2257"/>
      <c r="P845" s="2257"/>
      <c r="Q845" s="2995"/>
    </row>
    <row r="846" spans="1:17">
      <c r="A846" s="2995"/>
      <c r="B846" s="2641"/>
      <c r="C846" s="2995"/>
      <c r="D846" s="2995"/>
      <c r="E846" s="2641"/>
      <c r="F846" s="2641"/>
      <c r="G846" s="2641"/>
      <c r="H846" s="2641"/>
      <c r="I846" s="2257"/>
      <c r="J846" s="2257"/>
      <c r="K846" s="2257"/>
      <c r="L846" s="2257"/>
      <c r="M846" s="2257"/>
      <c r="N846" s="2257"/>
      <c r="O846" s="2257"/>
      <c r="P846" s="2257"/>
      <c r="Q846" s="2995"/>
    </row>
    <row r="847" spans="1:17">
      <c r="A847" s="2995"/>
      <c r="B847" s="2641"/>
      <c r="C847" s="2995"/>
      <c r="D847" s="2995"/>
      <c r="E847" s="2641"/>
      <c r="F847" s="2641"/>
      <c r="G847" s="2641"/>
      <c r="H847" s="2641"/>
      <c r="I847" s="2257"/>
      <c r="J847" s="2257"/>
      <c r="K847" s="2257"/>
      <c r="L847" s="2257"/>
      <c r="M847" s="2257"/>
      <c r="N847" s="2257"/>
      <c r="O847" s="2257"/>
      <c r="P847" s="2257"/>
      <c r="Q847" s="2995"/>
    </row>
    <row r="848" spans="1:17">
      <c r="A848" s="2995"/>
      <c r="B848" s="2641"/>
      <c r="C848" s="2995"/>
      <c r="D848" s="2995"/>
      <c r="E848" s="2641"/>
      <c r="F848" s="2641"/>
      <c r="G848" s="2641"/>
      <c r="H848" s="2641"/>
      <c r="I848" s="2257"/>
      <c r="J848" s="2257"/>
      <c r="K848" s="2257"/>
      <c r="L848" s="2257"/>
      <c r="M848" s="2257"/>
      <c r="N848" s="2257"/>
      <c r="O848" s="2257"/>
      <c r="P848" s="2257"/>
      <c r="Q848" s="2995"/>
    </row>
    <row r="849" spans="1:17">
      <c r="A849" s="2995"/>
      <c r="B849" s="2641"/>
      <c r="C849" s="2995"/>
      <c r="D849" s="2995"/>
      <c r="E849" s="2641"/>
      <c r="F849" s="2641"/>
      <c r="G849" s="2641"/>
      <c r="H849" s="2641"/>
      <c r="I849" s="2257"/>
      <c r="J849" s="2257"/>
      <c r="K849" s="2257"/>
      <c r="L849" s="2257"/>
      <c r="M849" s="2257"/>
      <c r="N849" s="2257"/>
      <c r="O849" s="2257"/>
      <c r="P849" s="2257"/>
      <c r="Q849" s="2995"/>
    </row>
    <row r="850" spans="1:17">
      <c r="A850" s="2995"/>
      <c r="B850" s="2641"/>
      <c r="C850" s="2995"/>
      <c r="D850" s="2995"/>
      <c r="E850" s="2641"/>
      <c r="F850" s="2641"/>
      <c r="G850" s="2641"/>
      <c r="H850" s="2641"/>
      <c r="I850" s="2257"/>
      <c r="J850" s="2257"/>
      <c r="K850" s="2257"/>
      <c r="L850" s="2257"/>
      <c r="M850" s="2257"/>
      <c r="N850" s="2257"/>
      <c r="O850" s="2257"/>
      <c r="P850" s="2257"/>
      <c r="Q850" s="2995"/>
    </row>
    <row r="851" spans="1:17">
      <c r="A851" s="2995"/>
      <c r="B851" s="2641"/>
      <c r="C851" s="2995"/>
      <c r="D851" s="2995"/>
      <c r="E851" s="2641"/>
      <c r="F851" s="2641"/>
      <c r="G851" s="2641"/>
      <c r="H851" s="2641"/>
      <c r="I851" s="2257"/>
      <c r="J851" s="2257"/>
      <c r="K851" s="2257"/>
      <c r="L851" s="2257"/>
      <c r="M851" s="2257"/>
      <c r="N851" s="2257"/>
      <c r="O851" s="2257"/>
      <c r="P851" s="2257"/>
      <c r="Q851" s="2995"/>
    </row>
    <row r="852" spans="1:17">
      <c r="A852" s="2995"/>
      <c r="B852" s="2641"/>
      <c r="C852" s="2995"/>
      <c r="D852" s="2995"/>
      <c r="E852" s="2641"/>
      <c r="F852" s="2641"/>
      <c r="G852" s="2641"/>
      <c r="H852" s="2641"/>
      <c r="I852" s="2257"/>
      <c r="J852" s="2257"/>
      <c r="K852" s="2257"/>
      <c r="L852" s="2257"/>
      <c r="M852" s="2257"/>
      <c r="N852" s="2257"/>
      <c r="O852" s="2257"/>
      <c r="P852" s="2257"/>
      <c r="Q852" s="2995"/>
    </row>
    <row r="853" spans="1:17">
      <c r="A853" s="2995"/>
      <c r="B853" s="2641"/>
      <c r="C853" s="2995"/>
      <c r="D853" s="2995"/>
      <c r="E853" s="2641"/>
      <c r="F853" s="2641"/>
      <c r="G853" s="2641"/>
      <c r="H853" s="2641"/>
      <c r="I853" s="2257"/>
      <c r="J853" s="2257"/>
      <c r="K853" s="2257"/>
      <c r="L853" s="2257"/>
      <c r="M853" s="2257"/>
      <c r="N853" s="2257"/>
      <c r="O853" s="2257"/>
      <c r="P853" s="2257"/>
      <c r="Q853" s="2995"/>
    </row>
    <row r="854" spans="1:17">
      <c r="A854" s="2995"/>
      <c r="B854" s="2641"/>
      <c r="C854" s="2995"/>
      <c r="D854" s="2995"/>
      <c r="E854" s="2641"/>
      <c r="F854" s="2641"/>
      <c r="G854" s="2641"/>
      <c r="H854" s="2641"/>
      <c r="I854" s="2257"/>
      <c r="J854" s="2257"/>
      <c r="K854" s="2257"/>
      <c r="L854" s="2257"/>
      <c r="M854" s="2257"/>
      <c r="N854" s="2257"/>
      <c r="O854" s="2257"/>
      <c r="P854" s="2257"/>
      <c r="Q854" s="2995"/>
    </row>
    <row r="855" spans="1:17">
      <c r="A855" s="2995"/>
      <c r="B855" s="2641"/>
      <c r="C855" s="2995"/>
      <c r="D855" s="2995"/>
      <c r="E855" s="2641"/>
      <c r="F855" s="2641"/>
      <c r="G855" s="2641"/>
      <c r="H855" s="2641"/>
      <c r="I855" s="2257"/>
      <c r="J855" s="2257"/>
      <c r="K855" s="2257"/>
      <c r="L855" s="2257"/>
      <c r="M855" s="2257"/>
      <c r="N855" s="2257"/>
      <c r="O855" s="2257"/>
      <c r="P855" s="2257"/>
      <c r="Q855" s="2995"/>
    </row>
    <row r="856" spans="1:17">
      <c r="A856" s="2995"/>
      <c r="B856" s="2641"/>
      <c r="C856" s="2995"/>
      <c r="D856" s="2995"/>
      <c r="E856" s="2641"/>
      <c r="F856" s="2641"/>
      <c r="G856" s="2641"/>
      <c r="H856" s="2641"/>
      <c r="I856" s="2257"/>
      <c r="J856" s="2257"/>
      <c r="K856" s="2257"/>
      <c r="L856" s="2257"/>
      <c r="M856" s="2257"/>
      <c r="N856" s="2257"/>
      <c r="O856" s="2257"/>
      <c r="P856" s="2257"/>
      <c r="Q856" s="2995"/>
    </row>
    <row r="857" spans="1:17">
      <c r="A857" s="2995"/>
      <c r="B857" s="2641"/>
      <c r="C857" s="2995"/>
      <c r="D857" s="2995"/>
      <c r="E857" s="2641"/>
      <c r="F857" s="2641"/>
      <c r="G857" s="2641"/>
      <c r="H857" s="2641"/>
      <c r="I857" s="2257"/>
      <c r="J857" s="2257"/>
      <c r="K857" s="2257"/>
      <c r="L857" s="2257"/>
      <c r="M857" s="2257"/>
      <c r="N857" s="2257"/>
      <c r="O857" s="2257"/>
      <c r="P857" s="2257"/>
      <c r="Q857" s="2995"/>
    </row>
    <row r="858" spans="1:17">
      <c r="A858" s="2995"/>
      <c r="B858" s="2641"/>
      <c r="C858" s="2995"/>
      <c r="D858" s="2995"/>
      <c r="E858" s="2641"/>
      <c r="F858" s="2641"/>
      <c r="G858" s="2641"/>
      <c r="H858" s="2641"/>
      <c r="I858" s="2257"/>
      <c r="J858" s="2257"/>
      <c r="K858" s="2257"/>
      <c r="L858" s="2257"/>
      <c r="M858" s="2257"/>
      <c r="N858" s="2257"/>
      <c r="O858" s="2257"/>
      <c r="P858" s="2257"/>
      <c r="Q858" s="2995"/>
    </row>
    <row r="859" spans="1:17">
      <c r="A859" s="2995"/>
      <c r="B859" s="2641"/>
      <c r="C859" s="2995"/>
      <c r="D859" s="2995"/>
      <c r="E859" s="2641"/>
      <c r="F859" s="2641"/>
      <c r="G859" s="2641"/>
      <c r="H859" s="2641"/>
      <c r="I859" s="2257"/>
      <c r="J859" s="2257"/>
      <c r="K859" s="2257"/>
      <c r="L859" s="2257"/>
      <c r="M859" s="2257"/>
      <c r="N859" s="2257"/>
      <c r="O859" s="2257"/>
      <c r="P859" s="2257"/>
      <c r="Q859" s="2995"/>
    </row>
    <row r="860" spans="1:17">
      <c r="A860" s="2995"/>
      <c r="B860" s="2641"/>
      <c r="C860" s="2995"/>
      <c r="D860" s="2995"/>
      <c r="E860" s="2641"/>
      <c r="F860" s="2641"/>
      <c r="G860" s="2641"/>
      <c r="H860" s="2641"/>
      <c r="I860" s="2257"/>
      <c r="J860" s="2257"/>
      <c r="K860" s="2257"/>
      <c r="L860" s="2257"/>
      <c r="M860" s="2257"/>
      <c r="N860" s="2257"/>
      <c r="O860" s="2257"/>
      <c r="P860" s="2257"/>
      <c r="Q860" s="2995"/>
    </row>
    <row r="861" spans="1:17">
      <c r="A861" s="2995"/>
      <c r="B861" s="2641"/>
      <c r="C861" s="2995"/>
      <c r="D861" s="2995"/>
      <c r="E861" s="2641"/>
      <c r="F861" s="2641"/>
      <c r="G861" s="2641"/>
      <c r="H861" s="2641"/>
      <c r="I861" s="2257"/>
      <c r="J861" s="2257"/>
      <c r="K861" s="2257"/>
      <c r="L861" s="2257"/>
      <c r="M861" s="2257"/>
      <c r="N861" s="2257"/>
      <c r="O861" s="2257"/>
      <c r="P861" s="2257"/>
      <c r="Q861" s="2995"/>
    </row>
    <row r="862" spans="1:17">
      <c r="A862" s="2995"/>
      <c r="B862" s="2641"/>
      <c r="C862" s="2995"/>
      <c r="D862" s="2995"/>
      <c r="E862" s="2641"/>
      <c r="F862" s="2641"/>
      <c r="G862" s="2641"/>
      <c r="H862" s="2641"/>
      <c r="I862" s="2257"/>
      <c r="J862" s="2257"/>
      <c r="K862" s="2257"/>
      <c r="L862" s="2257"/>
      <c r="M862" s="2257"/>
      <c r="N862" s="2257"/>
      <c r="O862" s="2257"/>
      <c r="P862" s="2257"/>
      <c r="Q862" s="2995"/>
    </row>
    <row r="863" spans="1:17">
      <c r="A863" s="2995"/>
      <c r="B863" s="2641"/>
      <c r="C863" s="2995"/>
      <c r="D863" s="2995"/>
      <c r="E863" s="2641"/>
      <c r="F863" s="2641"/>
      <c r="G863" s="2641"/>
      <c r="H863" s="2641"/>
      <c r="I863" s="2257"/>
      <c r="J863" s="2257"/>
      <c r="K863" s="2257"/>
      <c r="L863" s="2257"/>
      <c r="M863" s="2257"/>
      <c r="N863" s="2257"/>
      <c r="O863" s="2257"/>
      <c r="P863" s="2257"/>
      <c r="Q863" s="2995"/>
    </row>
    <row r="864" spans="1:17">
      <c r="A864" s="2995"/>
      <c r="B864" s="2641"/>
      <c r="C864" s="2995"/>
      <c r="D864" s="2995"/>
      <c r="E864" s="2641"/>
      <c r="F864" s="2641"/>
      <c r="G864" s="2641"/>
      <c r="H864" s="2641"/>
      <c r="I864" s="2257"/>
      <c r="J864" s="2257"/>
      <c r="K864" s="2257"/>
      <c r="L864" s="2257"/>
      <c r="M864" s="2257"/>
      <c r="N864" s="2257"/>
      <c r="O864" s="2257"/>
      <c r="P864" s="2257"/>
      <c r="Q864" s="2995"/>
    </row>
    <row r="865" spans="1:17">
      <c r="A865" s="2995"/>
      <c r="B865" s="2641"/>
      <c r="C865" s="2995"/>
      <c r="D865" s="2995"/>
      <c r="E865" s="2641"/>
      <c r="F865" s="2641"/>
      <c r="G865" s="2641"/>
      <c r="H865" s="2641"/>
      <c r="I865" s="2257"/>
      <c r="J865" s="2257"/>
      <c r="K865" s="2257"/>
      <c r="L865" s="2257"/>
      <c r="M865" s="2257"/>
      <c r="N865" s="2257"/>
      <c r="O865" s="2257"/>
      <c r="P865" s="2257"/>
      <c r="Q865" s="2995"/>
    </row>
    <row r="866" spans="1:17">
      <c r="A866" s="2995"/>
      <c r="B866" s="2641"/>
      <c r="C866" s="2995"/>
      <c r="D866" s="2995"/>
      <c r="E866" s="2641"/>
      <c r="F866" s="2641"/>
      <c r="G866" s="2641"/>
      <c r="H866" s="2641"/>
      <c r="I866" s="2257"/>
      <c r="J866" s="2257"/>
      <c r="K866" s="2257"/>
      <c r="L866" s="2257"/>
      <c r="M866" s="2257"/>
      <c r="N866" s="2257"/>
      <c r="O866" s="2257"/>
      <c r="P866" s="2257"/>
      <c r="Q866" s="2995"/>
    </row>
    <row r="867" spans="1:17">
      <c r="A867" s="2995"/>
      <c r="B867" s="2641"/>
      <c r="C867" s="2995"/>
      <c r="D867" s="2995"/>
      <c r="E867" s="2641"/>
      <c r="F867" s="2641"/>
      <c r="G867" s="2641"/>
      <c r="H867" s="2641"/>
      <c r="I867" s="2257"/>
      <c r="J867" s="2257"/>
      <c r="K867" s="2257"/>
      <c r="L867" s="2257"/>
      <c r="M867" s="2257"/>
      <c r="N867" s="2257"/>
      <c r="O867" s="2257"/>
      <c r="P867" s="2257"/>
      <c r="Q867" s="2995"/>
    </row>
    <row r="868" spans="1:17">
      <c r="A868" s="2995"/>
      <c r="B868" s="2641"/>
      <c r="C868" s="2995"/>
      <c r="D868" s="2995"/>
      <c r="E868" s="2641"/>
      <c r="F868" s="2641"/>
      <c r="G868" s="2641"/>
      <c r="H868" s="2641"/>
      <c r="I868" s="2257"/>
      <c r="J868" s="2257"/>
      <c r="K868" s="2257"/>
      <c r="L868" s="2257"/>
      <c r="M868" s="2257"/>
      <c r="N868" s="2257"/>
      <c r="O868" s="2257"/>
      <c r="P868" s="2257"/>
      <c r="Q868" s="2995"/>
    </row>
    <row r="869" spans="1:17">
      <c r="A869" s="2995"/>
      <c r="B869" s="2641"/>
      <c r="C869" s="2995"/>
      <c r="D869" s="2995"/>
      <c r="E869" s="2641"/>
      <c r="F869" s="2641"/>
      <c r="G869" s="2641"/>
      <c r="H869" s="2641"/>
      <c r="I869" s="2257"/>
      <c r="J869" s="2257"/>
      <c r="K869" s="2257"/>
      <c r="L869" s="2257"/>
      <c r="M869" s="2257"/>
      <c r="N869" s="2257"/>
      <c r="O869" s="2257"/>
      <c r="P869" s="2257"/>
      <c r="Q869" s="2995"/>
    </row>
    <row r="870" spans="1:17">
      <c r="A870" s="2995"/>
      <c r="B870" s="2641"/>
      <c r="C870" s="2995"/>
      <c r="D870" s="2995"/>
      <c r="E870" s="2641"/>
      <c r="F870" s="2641"/>
      <c r="G870" s="2641"/>
      <c r="H870" s="2641"/>
      <c r="I870" s="2257"/>
      <c r="J870" s="2257"/>
      <c r="K870" s="2257"/>
      <c r="L870" s="2257"/>
      <c r="M870" s="2257"/>
      <c r="N870" s="2257"/>
      <c r="O870" s="2257"/>
      <c r="P870" s="2257"/>
      <c r="Q870" s="2995"/>
    </row>
    <row r="871" spans="1:17">
      <c r="A871" s="2995"/>
      <c r="B871" s="2641"/>
      <c r="C871" s="2995"/>
      <c r="D871" s="2995"/>
      <c r="E871" s="2641"/>
      <c r="F871" s="2641"/>
      <c r="G871" s="2641"/>
      <c r="H871" s="2641"/>
      <c r="I871" s="2257"/>
      <c r="J871" s="2257"/>
      <c r="K871" s="2257"/>
      <c r="L871" s="2257"/>
      <c r="M871" s="2257"/>
      <c r="N871" s="2257"/>
      <c r="O871" s="2257"/>
      <c r="P871" s="2257"/>
      <c r="Q871" s="2995"/>
    </row>
    <row r="872" spans="1:17">
      <c r="A872" s="2995"/>
      <c r="B872" s="2641"/>
      <c r="C872" s="2995"/>
      <c r="D872" s="2995"/>
      <c r="E872" s="2641"/>
      <c r="F872" s="2641"/>
      <c r="G872" s="2641"/>
      <c r="H872" s="2641"/>
      <c r="I872" s="2257"/>
      <c r="J872" s="2257"/>
      <c r="K872" s="2257"/>
      <c r="L872" s="2257"/>
      <c r="M872" s="2257"/>
      <c r="N872" s="2257"/>
      <c r="O872" s="2257"/>
      <c r="P872" s="2257"/>
      <c r="Q872" s="2995"/>
    </row>
    <row r="873" spans="1:17">
      <c r="A873" s="2995"/>
      <c r="B873" s="2641"/>
      <c r="C873" s="2995"/>
      <c r="D873" s="2995"/>
      <c r="E873" s="2641"/>
      <c r="F873" s="2641"/>
      <c r="G873" s="2641"/>
      <c r="H873" s="2641"/>
      <c r="I873" s="2257"/>
      <c r="J873" s="2257"/>
      <c r="K873" s="2257"/>
      <c r="L873" s="2257"/>
      <c r="M873" s="2257"/>
      <c r="N873" s="2257"/>
      <c r="O873" s="2257"/>
      <c r="P873" s="2257"/>
      <c r="Q873" s="2995"/>
    </row>
    <row r="874" spans="1:17">
      <c r="A874" s="2995"/>
      <c r="B874" s="2641"/>
      <c r="C874" s="2995"/>
      <c r="D874" s="2995"/>
      <c r="E874" s="2641"/>
      <c r="F874" s="2641"/>
      <c r="G874" s="2641"/>
      <c r="H874" s="2641"/>
      <c r="I874" s="2257"/>
      <c r="J874" s="2257"/>
      <c r="K874" s="2257"/>
      <c r="L874" s="2257"/>
      <c r="M874" s="2257"/>
      <c r="N874" s="2257"/>
      <c r="O874" s="2257"/>
      <c r="P874" s="2257"/>
      <c r="Q874" s="2995"/>
    </row>
    <row r="875" spans="1:17">
      <c r="A875" s="2995"/>
      <c r="B875" s="2641"/>
      <c r="C875" s="2995"/>
      <c r="D875" s="2995"/>
      <c r="E875" s="2641"/>
      <c r="F875" s="2641"/>
      <c r="G875" s="2641"/>
      <c r="H875" s="2641"/>
      <c r="I875" s="2257"/>
      <c r="J875" s="2257"/>
      <c r="K875" s="2257"/>
      <c r="L875" s="2257"/>
      <c r="M875" s="2257"/>
      <c r="N875" s="2257"/>
      <c r="O875" s="2257"/>
      <c r="P875" s="2257"/>
      <c r="Q875" s="2995"/>
    </row>
    <row r="876" spans="1:17">
      <c r="A876" s="2995"/>
      <c r="B876" s="2995"/>
      <c r="C876" s="2641"/>
      <c r="D876" s="2641"/>
      <c r="E876" s="2641"/>
      <c r="F876" s="2641"/>
      <c r="G876" s="2641"/>
      <c r="H876" s="2641"/>
      <c r="I876" s="2257"/>
      <c r="J876" s="2257"/>
      <c r="K876" s="2257"/>
      <c r="L876" s="2257"/>
      <c r="M876" s="3001"/>
      <c r="N876" s="3001"/>
      <c r="O876" s="3001"/>
      <c r="P876" s="3001"/>
      <c r="Q876" s="2995"/>
    </row>
    <row r="877" spans="1:17">
      <c r="A877" s="2995"/>
      <c r="B877" s="2995"/>
      <c r="C877" s="2999"/>
      <c r="D877" s="2999"/>
      <c r="E877" s="2999"/>
      <c r="F877" s="2999"/>
      <c r="G877" s="2999"/>
      <c r="H877" s="2999"/>
      <c r="I877" s="2257"/>
      <c r="J877" s="2257"/>
      <c r="K877" s="2257"/>
      <c r="L877" s="2257"/>
      <c r="M877" s="3001"/>
      <c r="N877" s="3001"/>
      <c r="O877" s="3001"/>
      <c r="P877" s="3001"/>
      <c r="Q877" s="2995"/>
    </row>
    <row r="878" spans="1:17">
      <c r="A878" s="2996"/>
      <c r="B878" s="2996"/>
      <c r="C878" s="2994"/>
      <c r="D878" s="2994"/>
      <c r="E878" s="2997"/>
      <c r="F878" s="2997"/>
      <c r="G878" s="2997"/>
      <c r="H878" s="2997"/>
      <c r="I878" s="2996"/>
      <c r="J878" s="2996"/>
      <c r="K878" s="2994"/>
      <c r="L878" s="2994"/>
      <c r="M878" s="2997"/>
      <c r="N878" s="3002"/>
      <c r="O878" s="2999"/>
      <c r="P878" s="2999"/>
      <c r="Q878" s="2999"/>
    </row>
    <row r="879" spans="1:17">
      <c r="A879" s="2994"/>
      <c r="B879" s="2994"/>
      <c r="C879" s="2994"/>
      <c r="D879" s="2994"/>
      <c r="E879" s="2994"/>
      <c r="F879" s="2994"/>
      <c r="G879" s="2994"/>
      <c r="H879" s="2994"/>
      <c r="I879" s="2994"/>
      <c r="J879" s="2994"/>
      <c r="K879" s="2994"/>
      <c r="L879" s="2994"/>
      <c r="M879" s="2994"/>
      <c r="N879" s="2994"/>
      <c r="O879" s="2994"/>
      <c r="P879" s="2994"/>
      <c r="Q879" s="2994"/>
    </row>
    <row r="880" spans="1:17" ht="15.75">
      <c r="A880" s="2993"/>
      <c r="B880" s="2997"/>
      <c r="C880" s="2997"/>
      <c r="D880" s="2997"/>
      <c r="E880" s="2998"/>
      <c r="F880" s="2997"/>
      <c r="G880" s="2997"/>
      <c r="H880" s="2997"/>
      <c r="I880" s="2993"/>
      <c r="J880" s="2641"/>
      <c r="K880" s="2997"/>
      <c r="L880" s="2997"/>
      <c r="M880" s="2997"/>
      <c r="N880" s="2997"/>
      <c r="O880" s="2998"/>
      <c r="P880" s="2999"/>
      <c r="Q880" s="2999"/>
    </row>
    <row r="881" spans="1:17">
      <c r="A881" s="2997"/>
      <c r="B881" s="2997"/>
      <c r="C881" s="2997"/>
      <c r="D881" s="2997"/>
      <c r="E881" s="2997"/>
      <c r="F881" s="2997"/>
      <c r="G881" s="2997"/>
      <c r="H881" s="2997"/>
      <c r="I881" s="2641"/>
      <c r="J881" s="2641"/>
      <c r="K881" s="2997"/>
      <c r="L881" s="2997"/>
      <c r="M881" s="2997"/>
      <c r="N881" s="2997"/>
      <c r="O881" s="2997"/>
      <c r="P881" s="2997"/>
      <c r="Q881" s="2997"/>
    </row>
    <row r="882" spans="1:17">
      <c r="A882" s="2994"/>
      <c r="B882" s="2994"/>
      <c r="C882" s="2994"/>
      <c r="D882" s="2994"/>
      <c r="E882" s="2994"/>
      <c r="F882" s="2994"/>
      <c r="G882" s="3000"/>
      <c r="H882" s="3000"/>
      <c r="I882" s="2994"/>
      <c r="J882" s="2994"/>
      <c r="K882" s="2994"/>
      <c r="L882" s="2994"/>
      <c r="M882" s="2994"/>
      <c r="N882" s="2994"/>
      <c r="O882" s="2994"/>
      <c r="P882" s="2994"/>
      <c r="Q882" s="2641"/>
    </row>
    <row r="883" spans="1:17">
      <c r="A883" s="2994"/>
      <c r="B883" s="2994"/>
      <c r="C883" s="2994"/>
      <c r="D883" s="2994"/>
      <c r="E883" s="2994"/>
      <c r="F883" s="2994"/>
      <c r="G883" s="3000"/>
      <c r="H883" s="3000"/>
      <c r="I883" s="2994"/>
      <c r="J883" s="2994"/>
      <c r="K883" s="2994"/>
      <c r="L883" s="2994"/>
      <c r="M883" s="2994"/>
      <c r="N883" s="2994"/>
      <c r="O883" s="2994"/>
      <c r="P883" s="2994"/>
      <c r="Q883" s="2641"/>
    </row>
    <row r="884" spans="1:17">
      <c r="A884" s="2997"/>
      <c r="B884" s="2997"/>
      <c r="C884" s="2997"/>
      <c r="D884" s="2997"/>
      <c r="E884" s="2997"/>
      <c r="F884" s="2997"/>
      <c r="G884" s="2997"/>
      <c r="H884" s="2997"/>
      <c r="I884" s="2641"/>
      <c r="J884" s="2641"/>
      <c r="K884" s="2997"/>
      <c r="L884" s="2997"/>
      <c r="M884" s="2997"/>
      <c r="N884" s="2997"/>
      <c r="O884" s="2997"/>
      <c r="P884" s="2997"/>
      <c r="Q884" s="2997"/>
    </row>
    <row r="885" spans="1:17">
      <c r="A885" s="2995"/>
      <c r="B885" s="2641"/>
      <c r="C885" s="2641"/>
      <c r="D885" s="2641"/>
      <c r="E885" s="2641"/>
      <c r="F885" s="3420"/>
      <c r="G885" s="3420"/>
      <c r="H885" s="2995"/>
      <c r="I885" s="2994"/>
      <c r="J885" s="2994"/>
      <c r="K885" s="2994"/>
      <c r="L885" s="2994"/>
      <c r="M885" s="2994"/>
      <c r="N885" s="2994"/>
      <c r="O885" s="2994"/>
      <c r="P885" s="2994"/>
      <c r="Q885" s="2641"/>
    </row>
    <row r="886" spans="1:17">
      <c r="A886" s="2995"/>
      <c r="B886" s="2995"/>
      <c r="C886" s="2641"/>
      <c r="D886" s="2995"/>
      <c r="E886" s="2995"/>
      <c r="F886" s="2995"/>
      <c r="G886" s="2995"/>
      <c r="H886" s="2995"/>
      <c r="I886" s="2994"/>
      <c r="J886" s="2994"/>
      <c r="K886" s="2641"/>
      <c r="L886" s="2641"/>
      <c r="M886" s="2995"/>
      <c r="N886" s="2995"/>
      <c r="O886" s="2995"/>
      <c r="P886" s="2641"/>
      <c r="Q886" s="2641"/>
    </row>
    <row r="887" spans="1:17">
      <c r="A887" s="2995"/>
      <c r="B887" s="2995"/>
      <c r="C887" s="2995"/>
      <c r="D887" s="2995"/>
      <c r="E887" s="2995"/>
      <c r="F887" s="2995"/>
      <c r="G887" s="2995"/>
      <c r="H887" s="2995"/>
      <c r="I887" s="2994"/>
      <c r="J887" s="2994"/>
      <c r="K887" s="2995"/>
      <c r="L887" s="2995"/>
      <c r="M887" s="2995"/>
      <c r="N887" s="2995"/>
      <c r="O887" s="2995"/>
      <c r="P887" s="2995"/>
      <c r="Q887" s="2995"/>
    </row>
    <row r="888" spans="1:17">
      <c r="A888" s="2995"/>
      <c r="B888" s="2995"/>
      <c r="C888" s="2995"/>
      <c r="D888" s="2995"/>
      <c r="E888" s="2995"/>
      <c r="F888" s="2995"/>
      <c r="G888" s="2995"/>
      <c r="H888" s="2995"/>
      <c r="I888" s="2994"/>
      <c r="J888" s="2994"/>
      <c r="K888" s="2995"/>
      <c r="L888" s="2995"/>
      <c r="M888" s="2995"/>
      <c r="N888" s="2995"/>
      <c r="O888" s="2995"/>
      <c r="P888" s="2995"/>
      <c r="Q888" s="2995"/>
    </row>
    <row r="889" spans="1:17">
      <c r="A889" s="2995"/>
      <c r="B889" s="2995"/>
      <c r="C889" s="2995"/>
      <c r="D889" s="2995"/>
      <c r="E889" s="2995"/>
      <c r="F889" s="2995"/>
      <c r="G889" s="2995"/>
      <c r="H889" s="2995"/>
      <c r="I889" s="2995"/>
      <c r="J889" s="2641"/>
      <c r="K889" s="2995"/>
      <c r="L889" s="2995"/>
      <c r="M889" s="2995"/>
      <c r="N889" s="2995"/>
      <c r="O889" s="2995"/>
      <c r="P889" s="2995"/>
      <c r="Q889" s="2995"/>
    </row>
    <row r="890" spans="1:17">
      <c r="A890" s="2995"/>
      <c r="B890" s="2641"/>
      <c r="C890" s="2995"/>
      <c r="D890" s="2995"/>
      <c r="E890" s="2641"/>
      <c r="F890" s="2641"/>
      <c r="G890" s="2641"/>
      <c r="H890" s="2641"/>
      <c r="I890" s="2257"/>
      <c r="J890" s="2257"/>
      <c r="K890" s="2257"/>
      <c r="L890" s="2257"/>
      <c r="M890" s="3001"/>
      <c r="N890" s="3001"/>
      <c r="O890" s="3001"/>
      <c r="P890" s="3001"/>
      <c r="Q890" s="2995"/>
    </row>
    <row r="891" spans="1:17">
      <c r="A891" s="2995"/>
      <c r="B891" s="2641"/>
      <c r="C891" s="2995"/>
      <c r="D891" s="2995"/>
      <c r="E891" s="2641"/>
      <c r="F891" s="2641"/>
      <c r="G891" s="2641"/>
      <c r="H891" s="2641"/>
      <c r="I891" s="2257"/>
      <c r="J891" s="2257"/>
      <c r="K891" s="2257"/>
      <c r="L891" s="2257"/>
      <c r="M891" s="2257"/>
      <c r="N891" s="2257"/>
      <c r="O891" s="2257"/>
      <c r="P891" s="2257"/>
      <c r="Q891" s="2995"/>
    </row>
    <row r="892" spans="1:17">
      <c r="A892" s="2995"/>
      <c r="B892" s="2641"/>
      <c r="C892" s="2995"/>
      <c r="D892" s="2995"/>
      <c r="E892" s="2641"/>
      <c r="F892" s="2641"/>
      <c r="G892" s="2641"/>
      <c r="H892" s="2641"/>
      <c r="I892" s="2257"/>
      <c r="J892" s="2257"/>
      <c r="K892" s="2257"/>
      <c r="L892" s="2257"/>
      <c r="M892" s="2257"/>
      <c r="N892" s="2257"/>
      <c r="O892" s="2257"/>
      <c r="P892" s="2257"/>
      <c r="Q892" s="2995"/>
    </row>
    <row r="893" spans="1:17">
      <c r="A893" s="2995"/>
      <c r="B893" s="2641"/>
      <c r="C893" s="2995"/>
      <c r="D893" s="2995"/>
      <c r="E893" s="2641"/>
      <c r="F893" s="2641"/>
      <c r="G893" s="2641"/>
      <c r="H893" s="2641"/>
      <c r="I893" s="2257"/>
      <c r="J893" s="2257"/>
      <c r="K893" s="2257"/>
      <c r="L893" s="2257"/>
      <c r="M893" s="2257"/>
      <c r="N893" s="2257"/>
      <c r="O893" s="2257"/>
      <c r="P893" s="2257"/>
      <c r="Q893" s="2995"/>
    </row>
    <row r="894" spans="1:17">
      <c r="A894" s="2995"/>
      <c r="B894" s="2641"/>
      <c r="C894" s="2995"/>
      <c r="D894" s="2995"/>
      <c r="E894" s="2641"/>
      <c r="F894" s="2641"/>
      <c r="G894" s="2641"/>
      <c r="H894" s="2641"/>
      <c r="I894" s="2257"/>
      <c r="J894" s="2257"/>
      <c r="K894" s="2257"/>
      <c r="L894" s="2257"/>
      <c r="M894" s="2257"/>
      <c r="N894" s="2257"/>
      <c r="O894" s="2257"/>
      <c r="P894" s="2257"/>
      <c r="Q894" s="2995"/>
    </row>
    <row r="895" spans="1:17">
      <c r="A895" s="2995"/>
      <c r="B895" s="2641"/>
      <c r="C895" s="2995"/>
      <c r="D895" s="2995"/>
      <c r="E895" s="2641"/>
      <c r="F895" s="2641"/>
      <c r="G895" s="2641"/>
      <c r="H895" s="2641"/>
      <c r="I895" s="2257"/>
      <c r="J895" s="2257"/>
      <c r="K895" s="2257"/>
      <c r="L895" s="2257"/>
      <c r="M895" s="2257"/>
      <c r="N895" s="2257"/>
      <c r="O895" s="2257"/>
      <c r="P895" s="2257"/>
      <c r="Q895" s="2995"/>
    </row>
    <row r="896" spans="1:17">
      <c r="A896" s="2995"/>
      <c r="B896" s="2641"/>
      <c r="C896" s="2995"/>
      <c r="D896" s="2995"/>
      <c r="E896" s="2641"/>
      <c r="F896" s="2641"/>
      <c r="G896" s="2641"/>
      <c r="H896" s="2641"/>
      <c r="I896" s="2257"/>
      <c r="J896" s="2257"/>
      <c r="K896" s="2257"/>
      <c r="L896" s="2257"/>
      <c r="M896" s="2257"/>
      <c r="N896" s="2257"/>
      <c r="O896" s="2257"/>
      <c r="P896" s="2257"/>
      <c r="Q896" s="2995"/>
    </row>
    <row r="897" spans="1:17">
      <c r="A897" s="2995"/>
      <c r="B897" s="2641"/>
      <c r="C897" s="2995"/>
      <c r="D897" s="2995"/>
      <c r="E897" s="2641"/>
      <c r="F897" s="2641"/>
      <c r="G897" s="2641"/>
      <c r="H897" s="2641"/>
      <c r="I897" s="2257"/>
      <c r="J897" s="2257"/>
      <c r="K897" s="2257"/>
      <c r="L897" s="2257"/>
      <c r="M897" s="2257"/>
      <c r="N897" s="2257"/>
      <c r="O897" s="2257"/>
      <c r="P897" s="2257"/>
      <c r="Q897" s="2995"/>
    </row>
    <row r="898" spans="1:17">
      <c r="A898" s="2995"/>
      <c r="B898" s="2641"/>
      <c r="C898" s="2995"/>
      <c r="D898" s="2995"/>
      <c r="E898" s="2641"/>
      <c r="F898" s="2641"/>
      <c r="G898" s="2641"/>
      <c r="H898" s="2641"/>
      <c r="I898" s="2257"/>
      <c r="J898" s="2257"/>
      <c r="K898" s="2257"/>
      <c r="L898" s="2257"/>
      <c r="M898" s="2257"/>
      <c r="N898" s="2257"/>
      <c r="O898" s="2257"/>
      <c r="P898" s="2257"/>
      <c r="Q898" s="2995"/>
    </row>
    <row r="899" spans="1:17">
      <c r="A899" s="2995"/>
      <c r="B899" s="2641"/>
      <c r="C899" s="2995"/>
      <c r="D899" s="2995"/>
      <c r="E899" s="2641"/>
      <c r="F899" s="2641"/>
      <c r="G899" s="2641"/>
      <c r="H899" s="2641"/>
      <c r="I899" s="2257"/>
      <c r="J899" s="2257"/>
      <c r="K899" s="2257"/>
      <c r="L899" s="2257"/>
      <c r="M899" s="2257"/>
      <c r="N899" s="2257"/>
      <c r="O899" s="2257"/>
      <c r="P899" s="2257"/>
      <c r="Q899" s="2995"/>
    </row>
    <row r="900" spans="1:17">
      <c r="A900" s="2995"/>
      <c r="B900" s="2641"/>
      <c r="C900" s="2995"/>
      <c r="D900" s="2995"/>
      <c r="E900" s="2641"/>
      <c r="F900" s="2641"/>
      <c r="G900" s="2641"/>
      <c r="H900" s="2641"/>
      <c r="I900" s="2257"/>
      <c r="J900" s="2257"/>
      <c r="K900" s="2257"/>
      <c r="L900" s="2257"/>
      <c r="M900" s="2257"/>
      <c r="N900" s="2257"/>
      <c r="O900" s="2257"/>
      <c r="P900" s="2257"/>
      <c r="Q900" s="2995"/>
    </row>
    <row r="901" spans="1:17">
      <c r="A901" s="2995"/>
      <c r="B901" s="2641"/>
      <c r="C901" s="2995"/>
      <c r="D901" s="2995"/>
      <c r="E901" s="2641"/>
      <c r="F901" s="2641"/>
      <c r="G901" s="2641"/>
      <c r="H901" s="2641"/>
      <c r="I901" s="2257"/>
      <c r="J901" s="2257"/>
      <c r="K901" s="2257"/>
      <c r="L901" s="2257"/>
      <c r="M901" s="2257"/>
      <c r="N901" s="2257"/>
      <c r="O901" s="2257"/>
      <c r="P901" s="2257"/>
      <c r="Q901" s="2995"/>
    </row>
    <row r="902" spans="1:17">
      <c r="A902" s="2995"/>
      <c r="B902" s="2641"/>
      <c r="C902" s="2995"/>
      <c r="D902" s="2995"/>
      <c r="E902" s="2641"/>
      <c r="F902" s="2641"/>
      <c r="G902" s="2641"/>
      <c r="H902" s="2641"/>
      <c r="I902" s="2257"/>
      <c r="J902" s="2257"/>
      <c r="K902" s="2257"/>
      <c r="L902" s="2257"/>
      <c r="M902" s="2257"/>
      <c r="N902" s="2257"/>
      <c r="O902" s="2257"/>
      <c r="P902" s="2257"/>
      <c r="Q902" s="2995"/>
    </row>
    <row r="903" spans="1:17">
      <c r="A903" s="2995"/>
      <c r="B903" s="2641"/>
      <c r="C903" s="2995"/>
      <c r="D903" s="2995"/>
      <c r="E903" s="2641"/>
      <c r="F903" s="2641"/>
      <c r="G903" s="2641"/>
      <c r="H903" s="2641"/>
      <c r="I903" s="2257"/>
      <c r="J903" s="2257"/>
      <c r="K903" s="2257"/>
      <c r="L903" s="2257"/>
      <c r="M903" s="2257"/>
      <c r="N903" s="2257"/>
      <c r="O903" s="2257"/>
      <c r="P903" s="2257"/>
      <c r="Q903" s="2995"/>
    </row>
    <row r="904" spans="1:17">
      <c r="A904" s="2995"/>
      <c r="B904" s="2641"/>
      <c r="C904" s="2995"/>
      <c r="D904" s="2995"/>
      <c r="E904" s="2641"/>
      <c r="F904" s="2641"/>
      <c r="G904" s="2641"/>
      <c r="H904" s="2641"/>
      <c r="I904" s="2257"/>
      <c r="J904" s="2257"/>
      <c r="K904" s="2257"/>
      <c r="L904" s="2257"/>
      <c r="M904" s="2257"/>
      <c r="N904" s="2257"/>
      <c r="O904" s="2257"/>
      <c r="P904" s="2257"/>
      <c r="Q904" s="2995"/>
    </row>
    <row r="905" spans="1:17">
      <c r="A905" s="2995"/>
      <c r="B905" s="2641"/>
      <c r="C905" s="2995"/>
      <c r="D905" s="2995"/>
      <c r="E905" s="2641"/>
      <c r="F905" s="2641"/>
      <c r="G905" s="2641"/>
      <c r="H905" s="2641"/>
      <c r="I905" s="2257"/>
      <c r="J905" s="2257"/>
      <c r="K905" s="2257"/>
      <c r="L905" s="2257"/>
      <c r="M905" s="2257"/>
      <c r="N905" s="2257"/>
      <c r="O905" s="2257"/>
      <c r="P905" s="2257"/>
      <c r="Q905" s="2995"/>
    </row>
    <row r="906" spans="1:17">
      <c r="A906" s="2995"/>
      <c r="B906" s="2641"/>
      <c r="C906" s="2995"/>
      <c r="D906" s="2995"/>
      <c r="E906" s="2641"/>
      <c r="F906" s="2641"/>
      <c r="G906" s="2641"/>
      <c r="H906" s="2641"/>
      <c r="I906" s="2257"/>
      <c r="J906" s="2257"/>
      <c r="K906" s="2257"/>
      <c r="L906" s="2257"/>
      <c r="M906" s="2257"/>
      <c r="N906" s="2257"/>
      <c r="O906" s="2257"/>
      <c r="P906" s="2257"/>
      <c r="Q906" s="2995"/>
    </row>
    <row r="907" spans="1:17">
      <c r="A907" s="2995"/>
      <c r="B907" s="2641"/>
      <c r="C907" s="2995"/>
      <c r="D907" s="2995"/>
      <c r="E907" s="2641"/>
      <c r="F907" s="2641"/>
      <c r="G907" s="2641"/>
      <c r="H907" s="2641"/>
      <c r="I907" s="2257"/>
      <c r="J907" s="2257"/>
      <c r="K907" s="2257"/>
      <c r="L907" s="2257"/>
      <c r="M907" s="2257"/>
      <c r="N907" s="2257"/>
      <c r="O907" s="2257"/>
      <c r="P907" s="2257"/>
      <c r="Q907" s="2995"/>
    </row>
    <row r="908" spans="1:17">
      <c r="A908" s="2995"/>
      <c r="B908" s="2641"/>
      <c r="C908" s="2995"/>
      <c r="D908" s="2995"/>
      <c r="E908" s="2641"/>
      <c r="F908" s="2641"/>
      <c r="G908" s="2641"/>
      <c r="H908" s="2641"/>
      <c r="I908" s="2257"/>
      <c r="J908" s="2257"/>
      <c r="K908" s="2257"/>
      <c r="L908" s="2257"/>
      <c r="M908" s="2257"/>
      <c r="N908" s="2257"/>
      <c r="O908" s="2257"/>
      <c r="P908" s="2257"/>
      <c r="Q908" s="2995"/>
    </row>
    <row r="909" spans="1:17">
      <c r="A909" s="2995"/>
      <c r="B909" s="2641"/>
      <c r="C909" s="2995"/>
      <c r="D909" s="2995"/>
      <c r="E909" s="2641"/>
      <c r="F909" s="2641"/>
      <c r="G909" s="2641"/>
      <c r="H909" s="2641"/>
      <c r="I909" s="2257"/>
      <c r="J909" s="2257"/>
      <c r="K909" s="2257"/>
      <c r="L909" s="2257"/>
      <c r="M909" s="2257"/>
      <c r="N909" s="2257"/>
      <c r="O909" s="2257"/>
      <c r="P909" s="2257"/>
      <c r="Q909" s="2995"/>
    </row>
    <row r="910" spans="1:17">
      <c r="A910" s="2995"/>
      <c r="B910" s="2641"/>
      <c r="C910" s="2995"/>
      <c r="D910" s="2995"/>
      <c r="E910" s="2641"/>
      <c r="F910" s="2641"/>
      <c r="G910" s="2641"/>
      <c r="H910" s="2641"/>
      <c r="I910" s="2257"/>
      <c r="J910" s="2257"/>
      <c r="K910" s="2257"/>
      <c r="L910" s="2257"/>
      <c r="M910" s="2257"/>
      <c r="N910" s="2257"/>
      <c r="O910" s="2257"/>
      <c r="P910" s="2257"/>
      <c r="Q910" s="2995"/>
    </row>
    <row r="911" spans="1:17">
      <c r="A911" s="2995"/>
      <c r="B911" s="2641"/>
      <c r="C911" s="2995"/>
      <c r="D911" s="2995"/>
      <c r="E911" s="2641"/>
      <c r="F911" s="2641"/>
      <c r="G911" s="2641"/>
      <c r="H911" s="2641"/>
      <c r="I911" s="2257"/>
      <c r="J911" s="2257"/>
      <c r="K911" s="2257"/>
      <c r="L911" s="2257"/>
      <c r="M911" s="2257"/>
      <c r="N911" s="2257"/>
      <c r="O911" s="2257"/>
      <c r="P911" s="2257"/>
      <c r="Q911" s="2995"/>
    </row>
    <row r="912" spans="1:17">
      <c r="A912" s="2995"/>
      <c r="B912" s="2641"/>
      <c r="C912" s="2995"/>
      <c r="D912" s="2995"/>
      <c r="E912" s="2641"/>
      <c r="F912" s="2641"/>
      <c r="G912" s="2641"/>
      <c r="H912" s="2641"/>
      <c r="I912" s="2257"/>
      <c r="J912" s="2257"/>
      <c r="K912" s="2257"/>
      <c r="L912" s="2257"/>
      <c r="M912" s="2257"/>
      <c r="N912" s="2257"/>
      <c r="O912" s="2257"/>
      <c r="P912" s="2257"/>
      <c r="Q912" s="2995"/>
    </row>
    <row r="913" spans="1:17">
      <c r="A913" s="2995"/>
      <c r="B913" s="2641"/>
      <c r="C913" s="2995"/>
      <c r="D913" s="2995"/>
      <c r="E913" s="2641"/>
      <c r="F913" s="2641"/>
      <c r="G913" s="2641"/>
      <c r="H913" s="2641"/>
      <c r="I913" s="2257"/>
      <c r="J913" s="2257"/>
      <c r="K913" s="2257"/>
      <c r="L913" s="2257"/>
      <c r="M913" s="2257"/>
      <c r="N913" s="2257"/>
      <c r="O913" s="2257"/>
      <c r="P913" s="2257"/>
      <c r="Q913" s="2995"/>
    </row>
    <row r="914" spans="1:17">
      <c r="A914" s="2995"/>
      <c r="B914" s="2641"/>
      <c r="C914" s="2995"/>
      <c r="D914" s="2995"/>
      <c r="E914" s="2641"/>
      <c r="F914" s="2641"/>
      <c r="G914" s="2641"/>
      <c r="H914" s="2641"/>
      <c r="I914" s="2257"/>
      <c r="J914" s="2257"/>
      <c r="K914" s="2257"/>
      <c r="L914" s="2257"/>
      <c r="M914" s="2257"/>
      <c r="N914" s="2257"/>
      <c r="O914" s="2257"/>
      <c r="P914" s="2257"/>
      <c r="Q914" s="2995"/>
    </row>
    <row r="915" spans="1:17">
      <c r="A915" s="2995"/>
      <c r="B915" s="2641"/>
      <c r="C915" s="2995"/>
      <c r="D915" s="2995"/>
      <c r="E915" s="2641"/>
      <c r="F915" s="2641"/>
      <c r="G915" s="2641"/>
      <c r="H915" s="2641"/>
      <c r="I915" s="2257"/>
      <c r="J915" s="2257"/>
      <c r="K915" s="2257"/>
      <c r="L915" s="2257"/>
      <c r="M915" s="2257"/>
      <c r="N915" s="2257"/>
      <c r="O915" s="2257"/>
      <c r="P915" s="2257"/>
      <c r="Q915" s="2995"/>
    </row>
    <row r="916" spans="1:17">
      <c r="A916" s="2995"/>
      <c r="B916" s="2641"/>
      <c r="C916" s="2995"/>
      <c r="D916" s="2995"/>
      <c r="E916" s="2641"/>
      <c r="F916" s="2641"/>
      <c r="G916" s="2641"/>
      <c r="H916" s="2641"/>
      <c r="I916" s="2257"/>
      <c r="J916" s="2257"/>
      <c r="K916" s="2257"/>
      <c r="L916" s="2257"/>
      <c r="M916" s="2257"/>
      <c r="N916" s="2257"/>
      <c r="O916" s="2257"/>
      <c r="P916" s="2257"/>
      <c r="Q916" s="2995"/>
    </row>
    <row r="917" spans="1:17">
      <c r="A917" s="2995"/>
      <c r="B917" s="2641"/>
      <c r="C917" s="2995"/>
      <c r="D917" s="2995"/>
      <c r="E917" s="2641"/>
      <c r="F917" s="2641"/>
      <c r="G917" s="2641"/>
      <c r="H917" s="2641"/>
      <c r="I917" s="2257"/>
      <c r="J917" s="2257"/>
      <c r="K917" s="2257"/>
      <c r="L917" s="2257"/>
      <c r="M917" s="2257"/>
      <c r="N917" s="2257"/>
      <c r="O917" s="2257"/>
      <c r="P917" s="2257"/>
      <c r="Q917" s="2995"/>
    </row>
    <row r="918" spans="1:17">
      <c r="A918" s="2995"/>
      <c r="B918" s="2641"/>
      <c r="C918" s="2995"/>
      <c r="D918" s="2995"/>
      <c r="E918" s="2641"/>
      <c r="F918" s="2641"/>
      <c r="G918" s="2641"/>
      <c r="H918" s="2641"/>
      <c r="I918" s="2257"/>
      <c r="J918" s="2257"/>
      <c r="K918" s="2257"/>
      <c r="L918" s="2257"/>
      <c r="M918" s="2257"/>
      <c r="N918" s="2257"/>
      <c r="O918" s="2257"/>
      <c r="P918" s="2257"/>
      <c r="Q918" s="2995"/>
    </row>
    <row r="919" spans="1:17">
      <c r="A919" s="2995"/>
      <c r="B919" s="2641"/>
      <c r="C919" s="2995"/>
      <c r="D919" s="2995"/>
      <c r="E919" s="2641"/>
      <c r="F919" s="2641"/>
      <c r="G919" s="2641"/>
      <c r="H919" s="2641"/>
      <c r="I919" s="2257"/>
      <c r="J919" s="2257"/>
      <c r="K919" s="2257"/>
      <c r="L919" s="2257"/>
      <c r="M919" s="2257"/>
      <c r="N919" s="2257"/>
      <c r="O919" s="2257"/>
      <c r="P919" s="2257"/>
      <c r="Q919" s="2995"/>
    </row>
    <row r="920" spans="1:17">
      <c r="A920" s="2995"/>
      <c r="B920" s="2641"/>
      <c r="C920" s="2995"/>
      <c r="D920" s="2995"/>
      <c r="E920" s="2641"/>
      <c r="F920" s="2641"/>
      <c r="G920" s="2641"/>
      <c r="H920" s="2641"/>
      <c r="I920" s="2257"/>
      <c r="J920" s="2257"/>
      <c r="K920" s="2257"/>
      <c r="L920" s="2257"/>
      <c r="M920" s="2257"/>
      <c r="N920" s="2257"/>
      <c r="O920" s="2257"/>
      <c r="P920" s="2257"/>
      <c r="Q920" s="2995"/>
    </row>
    <row r="921" spans="1:17">
      <c r="A921" s="2995"/>
      <c r="B921" s="2641"/>
      <c r="C921" s="2995"/>
      <c r="D921" s="2995"/>
      <c r="E921" s="2641"/>
      <c r="F921" s="2641"/>
      <c r="G921" s="2641"/>
      <c r="H921" s="2641"/>
      <c r="I921" s="2257"/>
      <c r="J921" s="2257"/>
      <c r="K921" s="2257"/>
      <c r="L921" s="2257"/>
      <c r="M921" s="2257"/>
      <c r="N921" s="2257"/>
      <c r="O921" s="2257"/>
      <c r="P921" s="2257"/>
      <c r="Q921" s="2995"/>
    </row>
    <row r="922" spans="1:17">
      <c r="A922" s="2995"/>
      <c r="B922" s="2641"/>
      <c r="C922" s="2995"/>
      <c r="D922" s="2995"/>
      <c r="E922" s="2641"/>
      <c r="F922" s="2641"/>
      <c r="G922" s="2641"/>
      <c r="H922" s="2641"/>
      <c r="I922" s="2257"/>
      <c r="J922" s="2257"/>
      <c r="K922" s="2257"/>
      <c r="L922" s="2257"/>
      <c r="M922" s="2257"/>
      <c r="N922" s="2257"/>
      <c r="O922" s="2257"/>
      <c r="P922" s="2257"/>
      <c r="Q922" s="2995"/>
    </row>
    <row r="923" spans="1:17">
      <c r="A923" s="2995"/>
      <c r="B923" s="2641"/>
      <c r="C923" s="2995"/>
      <c r="D923" s="2995"/>
      <c r="E923" s="2641"/>
      <c r="F923" s="2641"/>
      <c r="G923" s="2641"/>
      <c r="H923" s="2641"/>
      <c r="I923" s="2257"/>
      <c r="J923" s="2257"/>
      <c r="K923" s="2257"/>
      <c r="L923" s="2257"/>
      <c r="M923" s="2257"/>
      <c r="N923" s="2257"/>
      <c r="O923" s="2257"/>
      <c r="P923" s="2257"/>
      <c r="Q923" s="2995"/>
    </row>
    <row r="924" spans="1:17">
      <c r="A924" s="2995"/>
      <c r="B924" s="2641"/>
      <c r="C924" s="2995"/>
      <c r="D924" s="2995"/>
      <c r="E924" s="2641"/>
      <c r="F924" s="2641"/>
      <c r="G924" s="2641"/>
      <c r="H924" s="2641"/>
      <c r="I924" s="2257"/>
      <c r="J924" s="2257"/>
      <c r="K924" s="2257"/>
      <c r="L924" s="2257"/>
      <c r="M924" s="2257"/>
      <c r="N924" s="2257"/>
      <c r="O924" s="2257"/>
      <c r="P924" s="2257"/>
      <c r="Q924" s="2995"/>
    </row>
    <row r="925" spans="1:17">
      <c r="A925" s="2995"/>
      <c r="B925" s="2641"/>
      <c r="C925" s="2995"/>
      <c r="D925" s="2995"/>
      <c r="E925" s="2641"/>
      <c r="F925" s="2641"/>
      <c r="G925" s="2641"/>
      <c r="H925" s="2641"/>
      <c r="I925" s="2257"/>
      <c r="J925" s="2257"/>
      <c r="K925" s="2257"/>
      <c r="L925" s="2257"/>
      <c r="M925" s="2257"/>
      <c r="N925" s="2257"/>
      <c r="O925" s="2257"/>
      <c r="P925" s="2257"/>
      <c r="Q925" s="2995"/>
    </row>
    <row r="926" spans="1:17">
      <c r="A926" s="2995"/>
      <c r="B926" s="2641"/>
      <c r="C926" s="2995"/>
      <c r="D926" s="2995"/>
      <c r="E926" s="2641"/>
      <c r="F926" s="2641"/>
      <c r="G926" s="2641"/>
      <c r="H926" s="2641"/>
      <c r="I926" s="2257"/>
      <c r="J926" s="2257"/>
      <c r="K926" s="2257"/>
      <c r="L926" s="2257"/>
      <c r="M926" s="2257"/>
      <c r="N926" s="2257"/>
      <c r="O926" s="2257"/>
      <c r="P926" s="2257"/>
      <c r="Q926" s="2995"/>
    </row>
    <row r="927" spans="1:17">
      <c r="A927" s="2995"/>
      <c r="B927" s="2641"/>
      <c r="C927" s="2995"/>
      <c r="D927" s="2995"/>
      <c r="E927" s="2641"/>
      <c r="F927" s="2641"/>
      <c r="G927" s="2641"/>
      <c r="H927" s="2641"/>
      <c r="I927" s="2257"/>
      <c r="J927" s="2257"/>
      <c r="K927" s="2257"/>
      <c r="L927" s="2257"/>
      <c r="M927" s="2257"/>
      <c r="N927" s="2257"/>
      <c r="O927" s="2257"/>
      <c r="P927" s="2257"/>
      <c r="Q927" s="2995"/>
    </row>
    <row r="928" spans="1:17">
      <c r="A928" s="2995"/>
      <c r="B928" s="2641"/>
      <c r="C928" s="2995"/>
      <c r="D928" s="2995"/>
      <c r="E928" s="2641"/>
      <c r="F928" s="2641"/>
      <c r="G928" s="2641"/>
      <c r="H928" s="2641"/>
      <c r="I928" s="2257"/>
      <c r="J928" s="2257"/>
      <c r="K928" s="2257"/>
      <c r="L928" s="2257"/>
      <c r="M928" s="2257"/>
      <c r="N928" s="2257"/>
      <c r="O928" s="2257"/>
      <c r="P928" s="2257"/>
      <c r="Q928" s="2995"/>
    </row>
    <row r="929" spans="1:17">
      <c r="A929" s="2995"/>
      <c r="B929" s="2641"/>
      <c r="C929" s="2995"/>
      <c r="D929" s="2995"/>
      <c r="E929" s="2641"/>
      <c r="F929" s="2641"/>
      <c r="G929" s="2641"/>
      <c r="H929" s="2641"/>
      <c r="I929" s="2257"/>
      <c r="J929" s="2257"/>
      <c r="K929" s="2257"/>
      <c r="L929" s="2257"/>
      <c r="M929" s="2257"/>
      <c r="N929" s="2257"/>
      <c r="O929" s="2257"/>
      <c r="P929" s="2257"/>
      <c r="Q929" s="2995"/>
    </row>
    <row r="930" spans="1:17">
      <c r="A930" s="2995"/>
      <c r="B930" s="2641"/>
      <c r="C930" s="2995"/>
      <c r="D930" s="2995"/>
      <c r="E930" s="2641"/>
      <c r="F930" s="2641"/>
      <c r="G930" s="2641"/>
      <c r="H930" s="2641"/>
      <c r="I930" s="2257"/>
      <c r="J930" s="2257"/>
      <c r="K930" s="2257"/>
      <c r="L930" s="2257"/>
      <c r="M930" s="2257"/>
      <c r="N930" s="2257"/>
      <c r="O930" s="2257"/>
      <c r="P930" s="2257"/>
      <c r="Q930" s="2995"/>
    </row>
    <row r="931" spans="1:17">
      <c r="A931" s="2995"/>
      <c r="B931" s="2641"/>
      <c r="C931" s="2995"/>
      <c r="D931" s="2995"/>
      <c r="E931" s="2641"/>
      <c r="F931" s="2641"/>
      <c r="G931" s="2641"/>
      <c r="H931" s="2641"/>
      <c r="I931" s="2257"/>
      <c r="J931" s="2257"/>
      <c r="K931" s="2257"/>
      <c r="L931" s="2257"/>
      <c r="M931" s="2257"/>
      <c r="N931" s="2257"/>
      <c r="O931" s="2257"/>
      <c r="P931" s="2257"/>
      <c r="Q931" s="2995"/>
    </row>
    <row r="932" spans="1:17">
      <c r="A932" s="2995"/>
      <c r="B932" s="2641"/>
      <c r="C932" s="2995"/>
      <c r="D932" s="2995"/>
      <c r="E932" s="2641"/>
      <c r="F932" s="2641"/>
      <c r="G932" s="2641"/>
      <c r="H932" s="2641"/>
      <c r="I932" s="2257"/>
      <c r="J932" s="2257"/>
      <c r="K932" s="2257"/>
      <c r="L932" s="2257"/>
      <c r="M932" s="2257"/>
      <c r="N932" s="2257"/>
      <c r="O932" s="2257"/>
      <c r="P932" s="2257"/>
      <c r="Q932" s="2995"/>
    </row>
    <row r="933" spans="1:17">
      <c r="A933" s="2995"/>
      <c r="B933" s="2641"/>
      <c r="C933" s="2995"/>
      <c r="D933" s="2995"/>
      <c r="E933" s="2641"/>
      <c r="F933" s="2641"/>
      <c r="G933" s="2641"/>
      <c r="H933" s="2641"/>
      <c r="I933" s="2257"/>
      <c r="J933" s="2257"/>
      <c r="K933" s="2257"/>
      <c r="L933" s="2257"/>
      <c r="M933" s="2257"/>
      <c r="N933" s="2257"/>
      <c r="O933" s="2257"/>
      <c r="P933" s="2257"/>
      <c r="Q933" s="2995"/>
    </row>
    <row r="934" spans="1:17">
      <c r="A934" s="2995"/>
      <c r="B934" s="2641"/>
      <c r="C934" s="2995"/>
      <c r="D934" s="2995"/>
      <c r="E934" s="2641"/>
      <c r="F934" s="2641"/>
      <c r="G934" s="2641"/>
      <c r="H934" s="2641"/>
      <c r="I934" s="2257"/>
      <c r="J934" s="2257"/>
      <c r="K934" s="2257"/>
      <c r="L934" s="2257"/>
      <c r="M934" s="2257"/>
      <c r="N934" s="2257"/>
      <c r="O934" s="2257"/>
      <c r="P934" s="2257"/>
      <c r="Q934" s="2995"/>
    </row>
    <row r="935" spans="1:17">
      <c r="A935" s="2995"/>
      <c r="B935" s="2641"/>
      <c r="C935" s="2995"/>
      <c r="D935" s="2995"/>
      <c r="E935" s="2641"/>
      <c r="F935" s="2641"/>
      <c r="G935" s="2641"/>
      <c r="H935" s="2641"/>
      <c r="I935" s="2257"/>
      <c r="J935" s="2257"/>
      <c r="K935" s="2257"/>
      <c r="L935" s="2257"/>
      <c r="M935" s="2257"/>
      <c r="N935" s="2257"/>
      <c r="O935" s="2257"/>
      <c r="P935" s="2257"/>
      <c r="Q935" s="2995"/>
    </row>
    <row r="936" spans="1:17">
      <c r="A936" s="2995"/>
      <c r="B936" s="2641"/>
      <c r="C936" s="2995"/>
      <c r="D936" s="2995"/>
      <c r="E936" s="2641"/>
      <c r="F936" s="2641"/>
      <c r="G936" s="2641"/>
      <c r="H936" s="2641"/>
      <c r="I936" s="2257"/>
      <c r="J936" s="2257"/>
      <c r="K936" s="2257"/>
      <c r="L936" s="2257"/>
      <c r="M936" s="2257"/>
      <c r="N936" s="2257"/>
      <c r="O936" s="2257"/>
      <c r="P936" s="2257"/>
      <c r="Q936" s="2995"/>
    </row>
    <row r="937" spans="1:17">
      <c r="A937" s="2995"/>
      <c r="B937" s="2641"/>
      <c r="C937" s="2995"/>
      <c r="D937" s="2995"/>
      <c r="E937" s="2641"/>
      <c r="F937" s="2641"/>
      <c r="G937" s="2641"/>
      <c r="H937" s="2641"/>
      <c r="I937" s="2257"/>
      <c r="J937" s="2257"/>
      <c r="K937" s="2257"/>
      <c r="L937" s="2257"/>
      <c r="M937" s="2257"/>
      <c r="N937" s="2257"/>
      <c r="O937" s="2257"/>
      <c r="P937" s="2257"/>
      <c r="Q937" s="2995"/>
    </row>
    <row r="938" spans="1:17">
      <c r="A938" s="2995"/>
      <c r="B938" s="2641"/>
      <c r="C938" s="2995"/>
      <c r="D938" s="2995"/>
      <c r="E938" s="2641"/>
      <c r="F938" s="2641"/>
      <c r="G938" s="2641"/>
      <c r="H938" s="2641"/>
      <c r="I938" s="2257"/>
      <c r="J938" s="2257"/>
      <c r="K938" s="2257"/>
      <c r="L938" s="2257"/>
      <c r="M938" s="2257"/>
      <c r="N938" s="2257"/>
      <c r="O938" s="2257"/>
      <c r="P938" s="2257"/>
      <c r="Q938" s="2995"/>
    </row>
    <row r="939" spans="1:17">
      <c r="A939" s="2995"/>
      <c r="B939" s="2995"/>
      <c r="C939" s="2641"/>
      <c r="D939" s="2641"/>
      <c r="E939" s="2641"/>
      <c r="F939" s="2641"/>
      <c r="G939" s="2641"/>
      <c r="H939" s="2641"/>
      <c r="I939" s="2257"/>
      <c r="J939" s="2257"/>
      <c r="K939" s="2257"/>
      <c r="L939" s="2257"/>
      <c r="M939" s="3001"/>
      <c r="N939" s="3001"/>
      <c r="O939" s="3001"/>
      <c r="P939" s="3001"/>
      <c r="Q939" s="2995"/>
    </row>
    <row r="940" spans="1:17">
      <c r="A940" s="2995"/>
      <c r="B940" s="2995"/>
      <c r="C940" s="2999"/>
      <c r="D940" s="2999"/>
      <c r="E940" s="2999"/>
      <c r="F940" s="2999"/>
      <c r="G940" s="2999"/>
      <c r="H940" s="2999"/>
      <c r="I940" s="2257"/>
      <c r="J940" s="2257"/>
      <c r="K940" s="2257"/>
      <c r="L940" s="2257"/>
      <c r="M940" s="3001"/>
      <c r="N940" s="3001"/>
      <c r="O940" s="3001"/>
      <c r="P940" s="3001"/>
      <c r="Q940" s="2995"/>
    </row>
    <row r="941" spans="1:17">
      <c r="A941" s="2996"/>
      <c r="B941" s="2996"/>
      <c r="C941" s="2994"/>
      <c r="D941" s="2994"/>
      <c r="E941" s="2997"/>
      <c r="F941" s="2997"/>
      <c r="G941" s="2997"/>
      <c r="H941" s="2997"/>
      <c r="I941" s="2996"/>
      <c r="J941" s="2996"/>
      <c r="K941" s="2994"/>
      <c r="L941" s="2994"/>
      <c r="M941" s="2997"/>
      <c r="N941" s="3002"/>
      <c r="O941" s="2999"/>
      <c r="P941" s="2999"/>
      <c r="Q941" s="2999"/>
    </row>
    <row r="942" spans="1:17">
      <c r="A942" s="2994"/>
      <c r="B942" s="2994"/>
      <c r="C942" s="2994"/>
      <c r="D942" s="2994"/>
      <c r="E942" s="2994"/>
      <c r="F942" s="2994"/>
      <c r="G942" s="2994"/>
      <c r="H942" s="2994"/>
      <c r="I942" s="2994"/>
      <c r="J942" s="2994"/>
      <c r="K942" s="2994"/>
      <c r="L942" s="2994"/>
      <c r="M942" s="2994"/>
      <c r="N942" s="2994"/>
      <c r="O942" s="2994"/>
      <c r="P942" s="2994"/>
      <c r="Q942" s="2994"/>
    </row>
    <row r="943" spans="1:17" ht="15.75">
      <c r="A943" s="2993"/>
      <c r="B943" s="2997"/>
      <c r="C943" s="2997"/>
      <c r="D943" s="2997"/>
      <c r="E943" s="2998"/>
      <c r="F943" s="2997"/>
      <c r="G943" s="2997"/>
      <c r="H943" s="2997"/>
      <c r="I943" s="2993"/>
      <c r="J943" s="2641"/>
      <c r="K943" s="2997"/>
      <c r="L943" s="2997"/>
      <c r="M943" s="2997"/>
      <c r="N943" s="2997"/>
      <c r="O943" s="2998"/>
      <c r="P943" s="2999"/>
      <c r="Q943" s="2999"/>
    </row>
    <row r="944" spans="1:17">
      <c r="A944" s="2997"/>
      <c r="B944" s="2997"/>
      <c r="C944" s="2997"/>
      <c r="D944" s="2997"/>
      <c r="E944" s="2997"/>
      <c r="F944" s="2997"/>
      <c r="G944" s="2997"/>
      <c r="H944" s="2997"/>
      <c r="I944" s="2641"/>
      <c r="J944" s="2641"/>
      <c r="K944" s="2997"/>
      <c r="L944" s="2997"/>
      <c r="M944" s="2997"/>
      <c r="N944" s="2997"/>
      <c r="O944" s="2997"/>
      <c r="P944" s="2997"/>
      <c r="Q944" s="2997"/>
    </row>
    <row r="945" spans="1:17">
      <c r="A945" s="2994"/>
      <c r="B945" s="2994"/>
      <c r="C945" s="2994"/>
      <c r="D945" s="2994"/>
      <c r="E945" s="2994"/>
      <c r="F945" s="2994"/>
      <c r="G945" s="3000"/>
      <c r="H945" s="3000"/>
      <c r="I945" s="2994"/>
      <c r="J945" s="2994"/>
      <c r="K945" s="2994"/>
      <c r="L945" s="2994"/>
      <c r="M945" s="2994"/>
      <c r="N945" s="2994"/>
      <c r="O945" s="2994"/>
      <c r="P945" s="2994"/>
      <c r="Q945" s="2641"/>
    </row>
    <row r="946" spans="1:17">
      <c r="A946" s="2994"/>
      <c r="B946" s="2994"/>
      <c r="C946" s="2994"/>
      <c r="D946" s="2994"/>
      <c r="E946" s="2994"/>
      <c r="F946" s="2994"/>
      <c r="G946" s="3000"/>
      <c r="H946" s="3000"/>
      <c r="I946" s="2994"/>
      <c r="J946" s="2994"/>
      <c r="K946" s="2994"/>
      <c r="L946" s="2994"/>
      <c r="M946" s="2994"/>
      <c r="N946" s="2994"/>
      <c r="O946" s="2994"/>
      <c r="P946" s="2994"/>
      <c r="Q946" s="2641"/>
    </row>
    <row r="947" spans="1:17">
      <c r="A947" s="2997"/>
      <c r="B947" s="2997"/>
      <c r="C947" s="2997"/>
      <c r="D947" s="2997"/>
      <c r="E947" s="2997"/>
      <c r="F947" s="2997"/>
      <c r="G947" s="2997"/>
      <c r="H947" s="2997"/>
      <c r="I947" s="2641"/>
      <c r="J947" s="2641"/>
      <c r="K947" s="2997"/>
      <c r="L947" s="2997"/>
      <c r="M947" s="2997"/>
      <c r="N947" s="2997"/>
      <c r="O947" s="2997"/>
      <c r="P947" s="2997"/>
      <c r="Q947" s="2997"/>
    </row>
    <row r="948" spans="1:17">
      <c r="A948" s="2995"/>
      <c r="B948" s="2641"/>
      <c r="C948" s="2641"/>
      <c r="D948" s="2641"/>
      <c r="E948" s="2641"/>
      <c r="F948" s="3420"/>
      <c r="G948" s="3420"/>
      <c r="H948" s="2995"/>
      <c r="I948" s="2994"/>
      <c r="J948" s="2994"/>
      <c r="K948" s="2994"/>
      <c r="L948" s="2994"/>
      <c r="M948" s="2994"/>
      <c r="N948" s="2994"/>
      <c r="O948" s="2994"/>
      <c r="P948" s="2994"/>
      <c r="Q948" s="2641"/>
    </row>
    <row r="949" spans="1:17">
      <c r="A949" s="2995"/>
      <c r="B949" s="2995"/>
      <c r="C949" s="2641"/>
      <c r="D949" s="2995"/>
      <c r="E949" s="2995"/>
      <c r="F949" s="2995"/>
      <c r="G949" s="2995"/>
      <c r="H949" s="2995"/>
      <c r="I949" s="2994"/>
      <c r="J949" s="2994"/>
      <c r="K949" s="2641"/>
      <c r="L949" s="2641"/>
      <c r="M949" s="2995"/>
      <c r="N949" s="2995"/>
      <c r="O949" s="2995"/>
      <c r="P949" s="2641"/>
      <c r="Q949" s="2641"/>
    </row>
    <row r="950" spans="1:17">
      <c r="A950" s="2995"/>
      <c r="B950" s="2995"/>
      <c r="C950" s="2995"/>
      <c r="D950" s="2995"/>
      <c r="E950" s="2995"/>
      <c r="F950" s="2995"/>
      <c r="G950" s="2995"/>
      <c r="H950" s="2995"/>
      <c r="I950" s="2994"/>
      <c r="J950" s="2994"/>
      <c r="K950" s="2995"/>
      <c r="L950" s="2995"/>
      <c r="M950" s="2995"/>
      <c r="N950" s="2995"/>
      <c r="O950" s="2995"/>
      <c r="P950" s="2995"/>
      <c r="Q950" s="2995"/>
    </row>
    <row r="951" spans="1:17">
      <c r="A951" s="2995"/>
      <c r="B951" s="2995"/>
      <c r="C951" s="2995"/>
      <c r="D951" s="2995"/>
      <c r="E951" s="2995"/>
      <c r="F951" s="2995"/>
      <c r="G951" s="2995"/>
      <c r="H951" s="2995"/>
      <c r="I951" s="2994"/>
      <c r="J951" s="2994"/>
      <c r="K951" s="2995"/>
      <c r="L951" s="2995"/>
      <c r="M951" s="2995"/>
      <c r="N951" s="2995"/>
      <c r="O951" s="2995"/>
      <c r="P951" s="2995"/>
      <c r="Q951" s="2995"/>
    </row>
    <row r="952" spans="1:17">
      <c r="A952" s="2995"/>
      <c r="B952" s="2995"/>
      <c r="C952" s="2995"/>
      <c r="D952" s="2995"/>
      <c r="E952" s="2995"/>
      <c r="F952" s="2995"/>
      <c r="G952" s="2995"/>
      <c r="H952" s="2995"/>
      <c r="I952" s="2995"/>
      <c r="J952" s="2641"/>
      <c r="K952" s="2995"/>
      <c r="L952" s="2995"/>
      <c r="M952" s="2995"/>
      <c r="N952" s="2995"/>
      <c r="O952" s="2995"/>
      <c r="P952" s="2995"/>
      <c r="Q952" s="2995"/>
    </row>
    <row r="953" spans="1:17">
      <c r="A953" s="2995"/>
      <c r="B953" s="2641"/>
      <c r="C953" s="2641"/>
      <c r="D953" s="2641"/>
      <c r="E953" s="2641"/>
      <c r="F953" s="2641"/>
      <c r="G953" s="2641"/>
      <c r="H953" s="2641"/>
      <c r="I953" s="2257"/>
      <c r="J953" s="2257"/>
      <c r="K953" s="2257"/>
      <c r="L953" s="2257"/>
      <c r="M953" s="3001"/>
      <c r="N953" s="3001"/>
      <c r="O953" s="3001"/>
      <c r="P953" s="3001"/>
      <c r="Q953" s="2995"/>
    </row>
    <row r="954" spans="1:17">
      <c r="A954" s="2995"/>
      <c r="B954" s="2641"/>
      <c r="C954" s="2641"/>
      <c r="D954" s="2641"/>
      <c r="E954" s="2641"/>
      <c r="F954" s="2641"/>
      <c r="G954" s="2641"/>
      <c r="H954" s="2641"/>
      <c r="I954" s="2257"/>
      <c r="J954" s="2257"/>
      <c r="K954" s="2257"/>
      <c r="L954" s="2257"/>
      <c r="M954" s="2257"/>
      <c r="N954" s="2257"/>
      <c r="O954" s="2257"/>
      <c r="P954" s="2257"/>
      <c r="Q954" s="2995"/>
    </row>
    <row r="955" spans="1:17">
      <c r="A955" s="2995"/>
      <c r="B955" s="2641"/>
      <c r="C955" s="2641"/>
      <c r="D955" s="2641"/>
      <c r="E955" s="2641"/>
      <c r="F955" s="2641"/>
      <c r="G955" s="2641"/>
      <c r="H955" s="2641"/>
      <c r="I955" s="2257"/>
      <c r="J955" s="2257"/>
      <c r="K955" s="2257"/>
      <c r="L955" s="2257"/>
      <c r="M955" s="2257"/>
      <c r="N955" s="2257"/>
      <c r="O955" s="2257"/>
      <c r="P955" s="2257"/>
      <c r="Q955" s="2995"/>
    </row>
    <row r="956" spans="1:17">
      <c r="A956" s="2995"/>
      <c r="B956" s="2641"/>
      <c r="C956" s="2641"/>
      <c r="D956" s="2641"/>
      <c r="E956" s="2641"/>
      <c r="F956" s="2641"/>
      <c r="G956" s="2641"/>
      <c r="H956" s="2641"/>
      <c r="I956" s="2257"/>
      <c r="J956" s="2257"/>
      <c r="K956" s="2257"/>
      <c r="L956" s="2257"/>
      <c r="M956" s="2257"/>
      <c r="N956" s="2257"/>
      <c r="O956" s="2257"/>
      <c r="P956" s="2257"/>
      <c r="Q956" s="2995"/>
    </row>
    <row r="957" spans="1:17">
      <c r="A957" s="2995"/>
      <c r="B957" s="2641"/>
      <c r="C957" s="2641"/>
      <c r="D957" s="2641"/>
      <c r="E957" s="2641"/>
      <c r="F957" s="2641"/>
      <c r="G957" s="2641"/>
      <c r="H957" s="2641"/>
      <c r="I957" s="2257"/>
      <c r="J957" s="2257"/>
      <c r="K957" s="2257"/>
      <c r="L957" s="2257"/>
      <c r="M957" s="2257"/>
      <c r="N957" s="2257"/>
      <c r="O957" s="2257"/>
      <c r="P957" s="2257"/>
      <c r="Q957" s="2995"/>
    </row>
    <row r="958" spans="1:17">
      <c r="A958" s="2995"/>
      <c r="B958" s="2641"/>
      <c r="C958" s="2641"/>
      <c r="D958" s="2641"/>
      <c r="E958" s="2641"/>
      <c r="F958" s="2641"/>
      <c r="G958" s="2641"/>
      <c r="H958" s="2641"/>
      <c r="I958" s="2257"/>
      <c r="J958" s="2257"/>
      <c r="K958" s="2257"/>
      <c r="L958" s="2257"/>
      <c r="M958" s="2257"/>
      <c r="N958" s="2257"/>
      <c r="O958" s="2257"/>
      <c r="P958" s="2257"/>
      <c r="Q958" s="2995"/>
    </row>
    <row r="959" spans="1:17">
      <c r="A959" s="2995"/>
      <c r="B959" s="2641"/>
      <c r="C959" s="2641"/>
      <c r="D959" s="2641"/>
      <c r="E959" s="2641"/>
      <c r="F959" s="2641"/>
      <c r="G959" s="2641"/>
      <c r="H959" s="2641"/>
      <c r="I959" s="2257"/>
      <c r="J959" s="2257"/>
      <c r="K959" s="2257"/>
      <c r="L959" s="2257"/>
      <c r="M959" s="2257"/>
      <c r="N959" s="2257"/>
      <c r="O959" s="2257"/>
      <c r="P959" s="2257"/>
      <c r="Q959" s="2995"/>
    </row>
    <row r="960" spans="1:17">
      <c r="A960" s="2995"/>
      <c r="B960" s="2641"/>
      <c r="C960" s="2641"/>
      <c r="D960" s="2641"/>
      <c r="E960" s="2641"/>
      <c r="F960" s="2641"/>
      <c r="G960" s="2641"/>
      <c r="H960" s="2641"/>
      <c r="I960" s="2257"/>
      <c r="J960" s="2257"/>
      <c r="K960" s="2257"/>
      <c r="L960" s="2257"/>
      <c r="M960" s="2257"/>
      <c r="N960" s="2257"/>
      <c r="O960" s="2257"/>
      <c r="P960" s="2257"/>
      <c r="Q960" s="2995"/>
    </row>
    <row r="961" spans="1:17">
      <c r="A961" s="2995"/>
      <c r="B961" s="2641"/>
      <c r="C961" s="2641"/>
      <c r="D961" s="2641"/>
      <c r="E961" s="2641"/>
      <c r="F961" s="2641"/>
      <c r="G961" s="2641"/>
      <c r="H961" s="2641"/>
      <c r="I961" s="2257"/>
      <c r="J961" s="2257"/>
      <c r="K961" s="2257"/>
      <c r="L961" s="2257"/>
      <c r="M961" s="2257"/>
      <c r="N961" s="2257"/>
      <c r="O961" s="2257"/>
      <c r="P961" s="2257"/>
      <c r="Q961" s="2995"/>
    </row>
    <row r="962" spans="1:17">
      <c r="A962" s="2995"/>
      <c r="B962" s="2641"/>
      <c r="C962" s="2641"/>
      <c r="D962" s="2641"/>
      <c r="E962" s="2641"/>
      <c r="F962" s="2641"/>
      <c r="G962" s="2641"/>
      <c r="H962" s="2641"/>
      <c r="I962" s="2257"/>
      <c r="J962" s="2257"/>
      <c r="K962" s="2257"/>
      <c r="L962" s="2257"/>
      <c r="M962" s="2257"/>
      <c r="N962" s="2257"/>
      <c r="O962" s="2257"/>
      <c r="P962" s="2257"/>
      <c r="Q962" s="2995"/>
    </row>
    <row r="963" spans="1:17">
      <c r="A963" s="2995"/>
      <c r="B963" s="2641"/>
      <c r="C963" s="2641"/>
      <c r="D963" s="2641"/>
      <c r="E963" s="2641"/>
      <c r="F963" s="2641"/>
      <c r="G963" s="2641"/>
      <c r="H963" s="2641"/>
      <c r="I963" s="2257"/>
      <c r="J963" s="2257"/>
      <c r="K963" s="2257"/>
      <c r="L963" s="2257"/>
      <c r="M963" s="2257"/>
      <c r="N963" s="2257"/>
      <c r="O963" s="2257"/>
      <c r="P963" s="2257"/>
      <c r="Q963" s="2995"/>
    </row>
    <row r="964" spans="1:17">
      <c r="A964" s="2995"/>
      <c r="B964" s="2641"/>
      <c r="C964" s="2641"/>
      <c r="D964" s="2641"/>
      <c r="E964" s="2641"/>
      <c r="F964" s="2641"/>
      <c r="G964" s="2641"/>
      <c r="H964" s="2641"/>
      <c r="I964" s="2257"/>
      <c r="J964" s="2257"/>
      <c r="K964" s="2257"/>
      <c r="L964" s="2257"/>
      <c r="M964" s="2257"/>
      <c r="N964" s="2257"/>
      <c r="O964" s="2257"/>
      <c r="P964" s="2257"/>
      <c r="Q964" s="2995"/>
    </row>
    <row r="965" spans="1:17">
      <c r="A965" s="2995"/>
      <c r="B965" s="2641"/>
      <c r="C965" s="2641"/>
      <c r="D965" s="2641"/>
      <c r="E965" s="2641"/>
      <c r="F965" s="2641"/>
      <c r="G965" s="2641"/>
      <c r="H965" s="2641"/>
      <c r="I965" s="2257"/>
      <c r="J965" s="2257"/>
      <c r="K965" s="2257"/>
      <c r="L965" s="2257"/>
      <c r="M965" s="2257"/>
      <c r="N965" s="2257"/>
      <c r="O965" s="2257"/>
      <c r="P965" s="2257"/>
      <c r="Q965" s="2995"/>
    </row>
    <row r="966" spans="1:17">
      <c r="A966" s="2995"/>
      <c r="B966" s="2641"/>
      <c r="C966" s="2641"/>
      <c r="D966" s="2641"/>
      <c r="E966" s="2641"/>
      <c r="F966" s="2641"/>
      <c r="G966" s="2641"/>
      <c r="H966" s="2641"/>
      <c r="I966" s="2257"/>
      <c r="J966" s="2257"/>
      <c r="K966" s="2257"/>
      <c r="L966" s="2257"/>
      <c r="M966" s="2257"/>
      <c r="N966" s="2257"/>
      <c r="O966" s="2257"/>
      <c r="P966" s="2257"/>
      <c r="Q966" s="2995"/>
    </row>
    <row r="967" spans="1:17">
      <c r="A967" s="2995"/>
      <c r="B967" s="2641"/>
      <c r="C967" s="2641"/>
      <c r="D967" s="2641"/>
      <c r="E967" s="2641"/>
      <c r="F967" s="2641"/>
      <c r="G967" s="2641"/>
      <c r="H967" s="2641"/>
      <c r="I967" s="2257"/>
      <c r="J967" s="2257"/>
      <c r="K967" s="2257"/>
      <c r="L967" s="2257"/>
      <c r="M967" s="2257"/>
      <c r="N967" s="2257"/>
      <c r="O967" s="2257"/>
      <c r="P967" s="2257"/>
      <c r="Q967" s="2995"/>
    </row>
    <row r="968" spans="1:17">
      <c r="A968" s="2995"/>
      <c r="B968" s="2641"/>
      <c r="C968" s="2641"/>
      <c r="D968" s="2641"/>
      <c r="E968" s="2641"/>
      <c r="F968" s="2641"/>
      <c r="G968" s="2641"/>
      <c r="H968" s="2641"/>
      <c r="I968" s="2257"/>
      <c r="J968" s="2257"/>
      <c r="K968" s="2257"/>
      <c r="L968" s="2257"/>
      <c r="M968" s="2257"/>
      <c r="N968" s="2257"/>
      <c r="O968" s="2257"/>
      <c r="P968" s="2257"/>
      <c r="Q968" s="2995"/>
    </row>
    <row r="969" spans="1:17">
      <c r="A969" s="2995"/>
      <c r="B969" s="2641"/>
      <c r="C969" s="2641"/>
      <c r="D969" s="2641"/>
      <c r="E969" s="2641"/>
      <c r="F969" s="2641"/>
      <c r="G969" s="2641"/>
      <c r="H969" s="2641"/>
      <c r="I969" s="2257"/>
      <c r="J969" s="2257"/>
      <c r="K969" s="2257"/>
      <c r="L969" s="2257"/>
      <c r="M969" s="2257"/>
      <c r="N969" s="2257"/>
      <c r="O969" s="2257"/>
      <c r="P969" s="2257"/>
      <c r="Q969" s="2995"/>
    </row>
    <row r="970" spans="1:17">
      <c r="A970" s="2995"/>
      <c r="B970" s="2641"/>
      <c r="C970" s="2641"/>
      <c r="D970" s="2641"/>
      <c r="E970" s="2641"/>
      <c r="F970" s="2641"/>
      <c r="G970" s="2641"/>
      <c r="H970" s="2641"/>
      <c r="I970" s="2257"/>
      <c r="J970" s="2257"/>
      <c r="K970" s="2257"/>
      <c r="L970" s="2257"/>
      <c r="M970" s="2257"/>
      <c r="N970" s="2257"/>
      <c r="O970" s="2257"/>
      <c r="P970" s="2257"/>
      <c r="Q970" s="2995"/>
    </row>
    <row r="971" spans="1:17">
      <c r="A971" s="2995"/>
      <c r="B971" s="2641"/>
      <c r="C971" s="2641"/>
      <c r="D971" s="2641"/>
      <c r="E971" s="2641"/>
      <c r="F971" s="2641"/>
      <c r="G971" s="2641"/>
      <c r="H971" s="2641"/>
      <c r="I971" s="2257"/>
      <c r="J971" s="2257"/>
      <c r="K971" s="2257"/>
      <c r="L971" s="2257"/>
      <c r="M971" s="2257"/>
      <c r="N971" s="2257"/>
      <c r="O971" s="2257"/>
      <c r="P971" s="2257"/>
      <c r="Q971" s="2995"/>
    </row>
    <row r="972" spans="1:17">
      <c r="A972" s="2995"/>
      <c r="B972" s="2641"/>
      <c r="C972" s="2641"/>
      <c r="D972" s="2641"/>
      <c r="E972" s="2641"/>
      <c r="F972" s="2641"/>
      <c r="G972" s="2641"/>
      <c r="H972" s="2641"/>
      <c r="I972" s="2257"/>
      <c r="J972" s="2257"/>
      <c r="K972" s="2257"/>
      <c r="L972" s="2257"/>
      <c r="M972" s="2257"/>
      <c r="N972" s="2257"/>
      <c r="O972" s="2257"/>
      <c r="P972" s="2257"/>
      <c r="Q972" s="2995"/>
    </row>
    <row r="973" spans="1:17">
      <c r="A973" s="2995"/>
      <c r="B973" s="2641"/>
      <c r="C973" s="2641"/>
      <c r="D973" s="2641"/>
      <c r="E973" s="2641"/>
      <c r="F973" s="2641"/>
      <c r="G973" s="2641"/>
      <c r="H973" s="2641"/>
      <c r="I973" s="2257"/>
      <c r="J973" s="2257"/>
      <c r="K973" s="2257"/>
      <c r="L973" s="2257"/>
      <c r="M973" s="2257"/>
      <c r="N973" s="2257"/>
      <c r="O973" s="2257"/>
      <c r="P973" s="2257"/>
      <c r="Q973" s="2995"/>
    </row>
    <row r="974" spans="1:17">
      <c r="A974" s="2995"/>
      <c r="B974" s="2641"/>
      <c r="C974" s="2641"/>
      <c r="D974" s="2641"/>
      <c r="E974" s="2641"/>
      <c r="F974" s="2641"/>
      <c r="G974" s="2641"/>
      <c r="H974" s="2641"/>
      <c r="I974" s="2257"/>
      <c r="J974" s="2257"/>
      <c r="K974" s="2257"/>
      <c r="L974" s="2257"/>
      <c r="M974" s="2257"/>
      <c r="N974" s="2257"/>
      <c r="O974" s="2257"/>
      <c r="P974" s="2257"/>
      <c r="Q974" s="2995"/>
    </row>
    <row r="975" spans="1:17">
      <c r="A975" s="2995"/>
      <c r="B975" s="2641"/>
      <c r="C975" s="2641"/>
      <c r="D975" s="2641"/>
      <c r="E975" s="2641"/>
      <c r="F975" s="2641"/>
      <c r="G975" s="2641"/>
      <c r="H975" s="2641"/>
      <c r="I975" s="2257"/>
      <c r="J975" s="2257"/>
      <c r="K975" s="2257"/>
      <c r="L975" s="2257"/>
      <c r="M975" s="2257"/>
      <c r="N975" s="2257"/>
      <c r="O975" s="2257"/>
      <c r="P975" s="2257"/>
      <c r="Q975" s="2995"/>
    </row>
    <row r="976" spans="1:17">
      <c r="A976" s="2995"/>
      <c r="B976" s="2641"/>
      <c r="C976" s="2641"/>
      <c r="D976" s="2641"/>
      <c r="E976" s="2641"/>
      <c r="F976" s="2641"/>
      <c r="G976" s="2641"/>
      <c r="H976" s="2641"/>
      <c r="I976" s="2257"/>
      <c r="J976" s="2257"/>
      <c r="K976" s="2257"/>
      <c r="L976" s="2257"/>
      <c r="M976" s="2257"/>
      <c r="N976" s="2257"/>
      <c r="O976" s="2257"/>
      <c r="P976" s="2257"/>
      <c r="Q976" s="2995"/>
    </row>
    <row r="977" spans="1:17">
      <c r="A977" s="2995"/>
      <c r="B977" s="2641"/>
      <c r="C977" s="2641"/>
      <c r="D977" s="2641"/>
      <c r="E977" s="2641"/>
      <c r="F977" s="2641"/>
      <c r="G977" s="2641"/>
      <c r="H977" s="2641"/>
      <c r="I977" s="2257"/>
      <c r="J977" s="2257"/>
      <c r="K977" s="2257"/>
      <c r="L977" s="2257"/>
      <c r="M977" s="2257"/>
      <c r="N977" s="2257"/>
      <c r="O977" s="2257"/>
      <c r="P977" s="2257"/>
      <c r="Q977" s="2995"/>
    </row>
    <row r="978" spans="1:17">
      <c r="A978" s="2995"/>
      <c r="B978" s="2641"/>
      <c r="C978" s="2641"/>
      <c r="D978" s="2641"/>
      <c r="E978" s="2641"/>
      <c r="F978" s="2641"/>
      <c r="G978" s="2641"/>
      <c r="H978" s="2641"/>
      <c r="I978" s="2257"/>
      <c r="J978" s="2257"/>
      <c r="K978" s="2257"/>
      <c r="L978" s="2257"/>
      <c r="M978" s="2257"/>
      <c r="N978" s="2257"/>
      <c r="O978" s="2257"/>
      <c r="P978" s="2257"/>
      <c r="Q978" s="2995"/>
    </row>
    <row r="979" spans="1:17">
      <c r="A979" s="2995"/>
      <c r="B979" s="2641"/>
      <c r="C979" s="2641"/>
      <c r="D979" s="2641"/>
      <c r="E979" s="2641"/>
      <c r="F979" s="2641"/>
      <c r="G979" s="2641"/>
      <c r="H979" s="2641"/>
      <c r="I979" s="2257"/>
      <c r="J979" s="2257"/>
      <c r="K979" s="2257"/>
      <c r="L979" s="2257"/>
      <c r="M979" s="2257"/>
      <c r="N979" s="2257"/>
      <c r="O979" s="2257"/>
      <c r="P979" s="2257"/>
      <c r="Q979" s="2995"/>
    </row>
    <row r="980" spans="1:17">
      <c r="A980" s="2995"/>
      <c r="B980" s="2641"/>
      <c r="C980" s="2641"/>
      <c r="D980" s="2641"/>
      <c r="E980" s="2641"/>
      <c r="F980" s="2641"/>
      <c r="G980" s="2641"/>
      <c r="H980" s="2641"/>
      <c r="I980" s="2257"/>
      <c r="J980" s="2257"/>
      <c r="K980" s="2257"/>
      <c r="L980" s="2257"/>
      <c r="M980" s="2257"/>
      <c r="N980" s="2257"/>
      <c r="O980" s="2257"/>
      <c r="P980" s="2257"/>
      <c r="Q980" s="2995"/>
    </row>
    <row r="981" spans="1:17">
      <c r="A981" s="2995"/>
      <c r="B981" s="2641"/>
      <c r="C981" s="2641"/>
      <c r="D981" s="2641"/>
      <c r="E981" s="2641"/>
      <c r="F981" s="2641"/>
      <c r="G981" s="2641"/>
      <c r="H981" s="2641"/>
      <c r="I981" s="2257"/>
      <c r="J981" s="2257"/>
      <c r="K981" s="2257"/>
      <c r="L981" s="2257"/>
      <c r="M981" s="2257"/>
      <c r="N981" s="2257"/>
      <c r="O981" s="2257"/>
      <c r="P981" s="2257"/>
      <c r="Q981" s="2995"/>
    </row>
    <row r="982" spans="1:17">
      <c r="A982" s="2995"/>
      <c r="B982" s="2641"/>
      <c r="C982" s="2641"/>
      <c r="D982" s="2641"/>
      <c r="E982" s="2641"/>
      <c r="F982" s="2641"/>
      <c r="G982" s="2641"/>
      <c r="H982" s="2641"/>
      <c r="I982" s="2257"/>
      <c r="J982" s="2257"/>
      <c r="K982" s="2257"/>
      <c r="L982" s="2257"/>
      <c r="M982" s="2257"/>
      <c r="N982" s="2257"/>
      <c r="O982" s="2257"/>
      <c r="P982" s="2257"/>
      <c r="Q982" s="2995"/>
    </row>
    <row r="983" spans="1:17">
      <c r="A983" s="2995"/>
      <c r="B983" s="2641"/>
      <c r="C983" s="2641"/>
      <c r="D983" s="2641"/>
      <c r="E983" s="2641"/>
      <c r="F983" s="2641"/>
      <c r="G983" s="2641"/>
      <c r="H983" s="2641"/>
      <c r="I983" s="2257"/>
      <c r="J983" s="2257"/>
      <c r="K983" s="2257"/>
      <c r="L983" s="2257"/>
      <c r="M983" s="2257"/>
      <c r="N983" s="2257"/>
      <c r="O983" s="2257"/>
      <c r="P983" s="2257"/>
      <c r="Q983" s="2995"/>
    </row>
    <row r="984" spans="1:17">
      <c r="A984" s="2995"/>
      <c r="B984" s="2641"/>
      <c r="C984" s="2641"/>
      <c r="D984" s="2641"/>
      <c r="E984" s="2641"/>
      <c r="F984" s="2641"/>
      <c r="G984" s="2641"/>
      <c r="H984" s="2641"/>
      <c r="I984" s="2257"/>
      <c r="J984" s="2257"/>
      <c r="K984" s="2257"/>
      <c r="L984" s="2257"/>
      <c r="M984" s="2257"/>
      <c r="N984" s="2257"/>
      <c r="O984" s="2257"/>
      <c r="P984" s="2257"/>
      <c r="Q984" s="2995"/>
    </row>
    <row r="985" spans="1:17">
      <c r="A985" s="2995"/>
      <c r="B985" s="2641"/>
      <c r="C985" s="2641"/>
      <c r="D985" s="2641"/>
      <c r="E985" s="2641"/>
      <c r="F985" s="2641"/>
      <c r="G985" s="2641"/>
      <c r="H985" s="2641"/>
      <c r="I985" s="2257"/>
      <c r="J985" s="2257"/>
      <c r="K985" s="2257"/>
      <c r="L985" s="2257"/>
      <c r="M985" s="2257"/>
      <c r="N985" s="2257"/>
      <c r="O985" s="2257"/>
      <c r="P985" s="2257"/>
      <c r="Q985" s="2995"/>
    </row>
    <row r="986" spans="1:17">
      <c r="A986" s="2995"/>
      <c r="B986" s="2641"/>
      <c r="C986" s="2641"/>
      <c r="D986" s="2641"/>
      <c r="E986" s="2641"/>
      <c r="F986" s="2641"/>
      <c r="G986" s="2641"/>
      <c r="H986" s="2641"/>
      <c r="I986" s="2257"/>
      <c r="J986" s="2257"/>
      <c r="K986" s="2257"/>
      <c r="L986" s="2257"/>
      <c r="M986" s="2257"/>
      <c r="N986" s="2257"/>
      <c r="O986" s="2257"/>
      <c r="P986" s="2257"/>
      <c r="Q986" s="2995"/>
    </row>
    <row r="987" spans="1:17">
      <c r="A987" s="2995"/>
      <c r="B987" s="2641"/>
      <c r="C987" s="2641"/>
      <c r="D987" s="2641"/>
      <c r="E987" s="2641"/>
      <c r="F987" s="2641"/>
      <c r="G987" s="2641"/>
      <c r="H987" s="2641"/>
      <c r="I987" s="2257"/>
      <c r="J987" s="2257"/>
      <c r="K987" s="2257"/>
      <c r="L987" s="2257"/>
      <c r="M987" s="2257"/>
      <c r="N987" s="2257"/>
      <c r="O987" s="2257"/>
      <c r="P987" s="2257"/>
      <c r="Q987" s="2995"/>
    </row>
    <row r="988" spans="1:17">
      <c r="A988" s="2995"/>
      <c r="B988" s="2641"/>
      <c r="C988" s="2641"/>
      <c r="D988" s="2641"/>
      <c r="E988" s="2641"/>
      <c r="F988" s="2641"/>
      <c r="G988" s="2641"/>
      <c r="H988" s="2641"/>
      <c r="I988" s="2257"/>
      <c r="J988" s="2257"/>
      <c r="K988" s="2257"/>
      <c r="L988" s="2257"/>
      <c r="M988" s="2257"/>
      <c r="N988" s="2257"/>
      <c r="O988" s="2257"/>
      <c r="P988" s="2257"/>
      <c r="Q988" s="2995"/>
    </row>
    <row r="989" spans="1:17">
      <c r="A989" s="2995"/>
      <c r="B989" s="2641"/>
      <c r="C989" s="2641"/>
      <c r="D989" s="2641"/>
      <c r="E989" s="2641"/>
      <c r="F989" s="2641"/>
      <c r="G989" s="2641"/>
      <c r="H989" s="2641"/>
      <c r="I989" s="2257"/>
      <c r="J989" s="2257"/>
      <c r="K989" s="2257"/>
      <c r="L989" s="2257"/>
      <c r="M989" s="2257"/>
      <c r="N989" s="2257"/>
      <c r="O989" s="2257"/>
      <c r="P989" s="2257"/>
      <c r="Q989" s="2995"/>
    </row>
    <row r="990" spans="1:17">
      <c r="A990" s="2995"/>
      <c r="B990" s="2641"/>
      <c r="C990" s="2641"/>
      <c r="D990" s="2641"/>
      <c r="E990" s="2641"/>
      <c r="F990" s="2641"/>
      <c r="G990" s="2641"/>
      <c r="H990" s="2641"/>
      <c r="I990" s="2257"/>
      <c r="J990" s="2257"/>
      <c r="K990" s="2257"/>
      <c r="L990" s="2257"/>
      <c r="M990" s="2257"/>
      <c r="N990" s="2257"/>
      <c r="O990" s="2257"/>
      <c r="P990" s="2257"/>
      <c r="Q990" s="2995"/>
    </row>
    <row r="991" spans="1:17">
      <c r="A991" s="2995"/>
      <c r="B991" s="2641"/>
      <c r="C991" s="2641"/>
      <c r="D991" s="2641"/>
      <c r="E991" s="2641"/>
      <c r="F991" s="2641"/>
      <c r="G991" s="2641"/>
      <c r="H991" s="2641"/>
      <c r="I991" s="2257"/>
      <c r="J991" s="2257"/>
      <c r="K991" s="2257"/>
      <c r="L991" s="2257"/>
      <c r="M991" s="2257"/>
      <c r="N991" s="2257"/>
      <c r="O991" s="2257"/>
      <c r="P991" s="2257"/>
      <c r="Q991" s="2995"/>
    </row>
    <row r="992" spans="1:17">
      <c r="A992" s="2995"/>
      <c r="B992" s="2641"/>
      <c r="C992" s="2641"/>
      <c r="D992" s="2641"/>
      <c r="E992" s="2641"/>
      <c r="F992" s="2641"/>
      <c r="G992" s="2641"/>
      <c r="H992" s="2641"/>
      <c r="I992" s="2257"/>
      <c r="J992" s="2257"/>
      <c r="K992" s="2257"/>
      <c r="L992" s="2257"/>
      <c r="M992" s="2257"/>
      <c r="N992" s="2257"/>
      <c r="O992" s="2257"/>
      <c r="P992" s="2257"/>
      <c r="Q992" s="2995"/>
    </row>
    <row r="993" spans="1:17">
      <c r="A993" s="2995"/>
      <c r="B993" s="2641"/>
      <c r="C993" s="2641"/>
      <c r="D993" s="2641"/>
      <c r="E993" s="2641"/>
      <c r="F993" s="2641"/>
      <c r="G993" s="2641"/>
      <c r="H993" s="2641"/>
      <c r="I993" s="2257"/>
      <c r="J993" s="2257"/>
      <c r="K993" s="2257"/>
      <c r="L993" s="2257"/>
      <c r="M993" s="2257"/>
      <c r="N993" s="2257"/>
      <c r="O993" s="2257"/>
      <c r="P993" s="2257"/>
      <c r="Q993" s="2995"/>
    </row>
    <row r="994" spans="1:17">
      <c r="A994" s="2995"/>
      <c r="B994" s="2641"/>
      <c r="C994" s="2641"/>
      <c r="D994" s="2641"/>
      <c r="E994" s="2641"/>
      <c r="F994" s="2641"/>
      <c r="G994" s="2641"/>
      <c r="H994" s="2641"/>
      <c r="I994" s="2257"/>
      <c r="J994" s="2257"/>
      <c r="K994" s="2257"/>
      <c r="L994" s="2257"/>
      <c r="M994" s="2257"/>
      <c r="N994" s="2257"/>
      <c r="O994" s="2257"/>
      <c r="P994" s="2257"/>
      <c r="Q994" s="2995"/>
    </row>
    <row r="995" spans="1:17">
      <c r="A995" s="2995"/>
      <c r="B995" s="2641"/>
      <c r="C995" s="2641"/>
      <c r="D995" s="2641"/>
      <c r="E995" s="2641"/>
      <c r="F995" s="2641"/>
      <c r="G995" s="2641"/>
      <c r="H995" s="2641"/>
      <c r="I995" s="2257"/>
      <c r="J995" s="2257"/>
      <c r="K995" s="2257"/>
      <c r="L995" s="2257"/>
      <c r="M995" s="2257"/>
      <c r="N995" s="2257"/>
      <c r="O995" s="2257"/>
      <c r="P995" s="2257"/>
      <c r="Q995" s="2995"/>
    </row>
    <row r="996" spans="1:17">
      <c r="A996" s="2995"/>
      <c r="B996" s="2641"/>
      <c r="C996" s="2641"/>
      <c r="D996" s="2641"/>
      <c r="E996" s="2641"/>
      <c r="F996" s="2641"/>
      <c r="G996" s="2641"/>
      <c r="H996" s="2641"/>
      <c r="I996" s="2257"/>
      <c r="J996" s="2257"/>
      <c r="K996" s="2257"/>
      <c r="L996" s="2257"/>
      <c r="M996" s="2257"/>
      <c r="N996" s="2257"/>
      <c r="O996" s="2257"/>
      <c r="P996" s="2257"/>
      <c r="Q996" s="2995"/>
    </row>
    <row r="997" spans="1:17">
      <c r="A997" s="2995"/>
      <c r="B997" s="2641"/>
      <c r="C997" s="2641"/>
      <c r="D997" s="2641"/>
      <c r="E997" s="2641"/>
      <c r="F997" s="2641"/>
      <c r="G997" s="2641"/>
      <c r="H997" s="2641"/>
      <c r="I997" s="2257"/>
      <c r="J997" s="2257"/>
      <c r="K997" s="2257"/>
      <c r="L997" s="2257"/>
      <c r="M997" s="2257"/>
      <c r="N997" s="2257"/>
      <c r="O997" s="2257"/>
      <c r="P997" s="2257"/>
      <c r="Q997" s="2995"/>
    </row>
    <row r="998" spans="1:17">
      <c r="A998" s="2995"/>
      <c r="B998" s="2641"/>
      <c r="C998" s="2641"/>
      <c r="D998" s="2641"/>
      <c r="E998" s="2641"/>
      <c r="F998" s="2641"/>
      <c r="G998" s="2641"/>
      <c r="H998" s="2641"/>
      <c r="I998" s="2257"/>
      <c r="J998" s="2257"/>
      <c r="K998" s="2257"/>
      <c r="L998" s="2257"/>
      <c r="M998" s="2257"/>
      <c r="N998" s="2257"/>
      <c r="O998" s="2257"/>
      <c r="P998" s="2257"/>
      <c r="Q998" s="2995"/>
    </row>
    <row r="999" spans="1:17">
      <c r="A999" s="2995"/>
      <c r="B999" s="2641"/>
      <c r="C999" s="2641"/>
      <c r="D999" s="2641"/>
      <c r="E999" s="2641"/>
      <c r="F999" s="2641"/>
      <c r="G999" s="2641"/>
      <c r="H999" s="2641"/>
      <c r="I999" s="2257"/>
      <c r="J999" s="2257"/>
      <c r="K999" s="2257"/>
      <c r="L999" s="2257"/>
      <c r="M999" s="2257"/>
      <c r="N999" s="2257"/>
      <c r="O999" s="2257"/>
      <c r="P999" s="2257"/>
      <c r="Q999" s="2995"/>
    </row>
    <row r="1000" spans="1:17">
      <c r="A1000" s="2995"/>
      <c r="B1000" s="2641"/>
      <c r="C1000" s="2641"/>
      <c r="D1000" s="2641"/>
      <c r="E1000" s="2641"/>
      <c r="F1000" s="2641"/>
      <c r="G1000" s="2641"/>
      <c r="H1000" s="2641"/>
      <c r="I1000" s="2257"/>
      <c r="J1000" s="2257"/>
      <c r="K1000" s="2257"/>
      <c r="L1000" s="2257"/>
      <c r="M1000" s="2257"/>
      <c r="N1000" s="2257"/>
      <c r="O1000" s="2257"/>
      <c r="P1000" s="2257"/>
      <c r="Q1000" s="2995"/>
    </row>
    <row r="1001" spans="1:17">
      <c r="A1001" s="2995"/>
      <c r="B1001" s="2641"/>
      <c r="C1001" s="2641"/>
      <c r="D1001" s="2641"/>
      <c r="E1001" s="2641"/>
      <c r="F1001" s="2641"/>
      <c r="G1001" s="2641"/>
      <c r="H1001" s="2641"/>
      <c r="I1001" s="2257"/>
      <c r="J1001" s="2257"/>
      <c r="K1001" s="2257"/>
      <c r="L1001" s="2257"/>
      <c r="M1001" s="2257"/>
      <c r="N1001" s="2257"/>
      <c r="O1001" s="2257"/>
      <c r="P1001" s="2257"/>
      <c r="Q1001" s="2995"/>
    </row>
    <row r="1002" spans="1:17">
      <c r="A1002" s="2995"/>
      <c r="B1002" s="2995"/>
      <c r="C1002" s="2641"/>
      <c r="D1002" s="2641"/>
      <c r="E1002" s="2641"/>
      <c r="F1002" s="2641"/>
      <c r="G1002" s="2641"/>
      <c r="H1002" s="2641"/>
      <c r="I1002" s="2257"/>
      <c r="J1002" s="2257"/>
      <c r="K1002" s="2257"/>
      <c r="L1002" s="2257"/>
      <c r="M1002" s="3001"/>
      <c r="N1002" s="3001"/>
      <c r="O1002" s="3001"/>
      <c r="P1002" s="3001"/>
      <c r="Q1002" s="2995"/>
    </row>
    <row r="1003" spans="1:17">
      <c r="A1003" s="2995"/>
      <c r="B1003" s="2995"/>
      <c r="C1003" s="2999"/>
      <c r="D1003" s="2999"/>
      <c r="E1003" s="2999"/>
      <c r="F1003" s="2999"/>
      <c r="G1003" s="2999"/>
      <c r="H1003" s="2999"/>
      <c r="I1003" s="2257"/>
      <c r="J1003" s="2257"/>
      <c r="K1003" s="2257"/>
      <c r="L1003" s="2257"/>
      <c r="M1003" s="3001"/>
      <c r="N1003" s="3001"/>
      <c r="O1003" s="3001"/>
      <c r="P1003" s="3001"/>
      <c r="Q1003" s="2995"/>
    </row>
    <row r="1004" spans="1:17">
      <c r="A1004" s="2996"/>
      <c r="B1004" s="2996"/>
      <c r="C1004" s="2994"/>
      <c r="D1004" s="2994"/>
      <c r="E1004" s="2997"/>
      <c r="F1004" s="2997"/>
      <c r="G1004" s="2997"/>
      <c r="H1004" s="2997"/>
      <c r="I1004" s="2996"/>
      <c r="J1004" s="2996"/>
      <c r="K1004" s="2994"/>
      <c r="L1004" s="2994"/>
      <c r="M1004" s="2997"/>
      <c r="N1004" s="3002"/>
      <c r="O1004" s="2999"/>
      <c r="P1004" s="2999"/>
      <c r="Q1004" s="2999"/>
    </row>
    <row r="1005" spans="1:17">
      <c r="A1005" s="2994"/>
      <c r="B1005" s="2994"/>
      <c r="C1005" s="2994"/>
      <c r="D1005" s="2994"/>
      <c r="E1005" s="2994"/>
      <c r="F1005" s="2994"/>
      <c r="G1005" s="2994"/>
      <c r="H1005" s="2994"/>
      <c r="I1005" s="2994"/>
      <c r="J1005" s="2994"/>
      <c r="K1005" s="2994"/>
      <c r="L1005" s="2994"/>
      <c r="M1005" s="2994"/>
      <c r="N1005" s="2994"/>
      <c r="O1005" s="2994"/>
      <c r="P1005" s="2994"/>
      <c r="Q1005" s="2994"/>
    </row>
    <row r="1006" spans="1:17" ht="15.75">
      <c r="A1006" s="2993"/>
      <c r="B1006" s="2997"/>
      <c r="C1006" s="2997"/>
      <c r="D1006" s="2997"/>
      <c r="E1006" s="2998"/>
      <c r="F1006" s="2997"/>
      <c r="G1006" s="2997"/>
      <c r="H1006" s="2997"/>
      <c r="I1006" s="2993"/>
      <c r="J1006" s="2641"/>
      <c r="K1006" s="2997"/>
      <c r="L1006" s="2997"/>
      <c r="M1006" s="2997"/>
      <c r="N1006" s="2997"/>
      <c r="O1006" s="2998"/>
      <c r="P1006" s="2999"/>
      <c r="Q1006" s="2999"/>
    </row>
    <row r="1007" spans="1:17">
      <c r="A1007" s="2997"/>
      <c r="B1007" s="2997"/>
      <c r="C1007" s="2997"/>
      <c r="D1007" s="2997"/>
      <c r="E1007" s="2997"/>
      <c r="F1007" s="2997"/>
      <c r="G1007" s="2997"/>
      <c r="H1007" s="2997"/>
      <c r="I1007" s="2641"/>
      <c r="J1007" s="2641"/>
      <c r="K1007" s="2997"/>
      <c r="L1007" s="2997"/>
      <c r="M1007" s="2997"/>
      <c r="N1007" s="2997"/>
      <c r="O1007" s="2997"/>
      <c r="P1007" s="2997"/>
      <c r="Q1007" s="2997"/>
    </row>
    <row r="1008" spans="1:17">
      <c r="A1008" s="2994"/>
      <c r="B1008" s="2994"/>
      <c r="C1008" s="2994"/>
      <c r="D1008" s="2994"/>
      <c r="E1008" s="2994"/>
      <c r="F1008" s="2994"/>
      <c r="G1008" s="3000"/>
      <c r="H1008" s="3000"/>
      <c r="I1008" s="2994"/>
      <c r="J1008" s="2994"/>
      <c r="K1008" s="2994"/>
      <c r="L1008" s="2994"/>
      <c r="M1008" s="2994"/>
      <c r="N1008" s="2994"/>
      <c r="O1008" s="2994"/>
      <c r="P1008" s="2994"/>
      <c r="Q1008" s="2641"/>
    </row>
    <row r="1009" spans="1:17">
      <c r="A1009" s="2994"/>
      <c r="B1009" s="2994"/>
      <c r="C1009" s="2994"/>
      <c r="D1009" s="2994"/>
      <c r="E1009" s="2994"/>
      <c r="F1009" s="2994"/>
      <c r="G1009" s="3000"/>
      <c r="H1009" s="3000"/>
      <c r="I1009" s="2994"/>
      <c r="J1009" s="2994"/>
      <c r="K1009" s="2994"/>
      <c r="L1009" s="2994"/>
      <c r="M1009" s="2994"/>
      <c r="N1009" s="2994"/>
      <c r="O1009" s="2994"/>
      <c r="P1009" s="2994"/>
      <c r="Q1009" s="2641"/>
    </row>
    <row r="1010" spans="1:17">
      <c r="A1010" s="2997"/>
      <c r="B1010" s="2997"/>
      <c r="C1010" s="2997"/>
      <c r="D1010" s="2997"/>
      <c r="E1010" s="2997"/>
      <c r="F1010" s="2997"/>
      <c r="G1010" s="2997"/>
      <c r="H1010" s="2997"/>
      <c r="I1010" s="2641"/>
      <c r="J1010" s="2641"/>
      <c r="K1010" s="2997"/>
      <c r="L1010" s="2997"/>
      <c r="M1010" s="2997"/>
      <c r="N1010" s="2997"/>
      <c r="O1010" s="2997"/>
      <c r="P1010" s="2997"/>
      <c r="Q1010" s="2997"/>
    </row>
    <row r="1011" spans="1:17">
      <c r="A1011" s="2995"/>
      <c r="B1011" s="2641"/>
      <c r="C1011" s="2641"/>
      <c r="D1011" s="2641"/>
      <c r="E1011" s="2641"/>
      <c r="F1011" s="3420"/>
      <c r="G1011" s="3420"/>
      <c r="H1011" s="2995"/>
      <c r="I1011" s="2994"/>
      <c r="J1011" s="2994"/>
      <c r="K1011" s="2994"/>
      <c r="L1011" s="2994"/>
      <c r="M1011" s="2994"/>
      <c r="N1011" s="2994"/>
      <c r="O1011" s="2994"/>
      <c r="P1011" s="2994"/>
      <c r="Q1011" s="2641"/>
    </row>
    <row r="1012" spans="1:17">
      <c r="A1012" s="2995"/>
      <c r="B1012" s="2995"/>
      <c r="C1012" s="2641"/>
      <c r="D1012" s="2995"/>
      <c r="E1012" s="2995"/>
      <c r="F1012" s="2995"/>
      <c r="G1012" s="2995"/>
      <c r="H1012" s="2995"/>
      <c r="I1012" s="2994"/>
      <c r="J1012" s="2994"/>
      <c r="K1012" s="2641"/>
      <c r="L1012" s="2641"/>
      <c r="M1012" s="2995"/>
      <c r="N1012" s="2995"/>
      <c r="O1012" s="2995"/>
      <c r="P1012" s="2641"/>
      <c r="Q1012" s="2641"/>
    </row>
    <row r="1013" spans="1:17">
      <c r="A1013" s="2995"/>
      <c r="B1013" s="2995"/>
      <c r="C1013" s="2995"/>
      <c r="D1013" s="2995"/>
      <c r="E1013" s="2995"/>
      <c r="F1013" s="2995"/>
      <c r="G1013" s="2995"/>
      <c r="H1013" s="2995"/>
      <c r="I1013" s="2994"/>
      <c r="J1013" s="2994"/>
      <c r="K1013" s="2995"/>
      <c r="L1013" s="2995"/>
      <c r="M1013" s="2995"/>
      <c r="N1013" s="2995"/>
      <c r="O1013" s="2995"/>
      <c r="P1013" s="2995"/>
      <c r="Q1013" s="2995"/>
    </row>
    <row r="1014" spans="1:17">
      <c r="A1014" s="2995"/>
      <c r="B1014" s="2995"/>
      <c r="C1014" s="2995"/>
      <c r="D1014" s="2995"/>
      <c r="E1014" s="2995"/>
      <c r="F1014" s="2995"/>
      <c r="G1014" s="2995"/>
      <c r="H1014" s="2995"/>
      <c r="I1014" s="2994"/>
      <c r="J1014" s="2994"/>
      <c r="K1014" s="2995"/>
      <c r="L1014" s="2995"/>
      <c r="M1014" s="2995"/>
      <c r="N1014" s="2995"/>
      <c r="O1014" s="2995"/>
      <c r="P1014" s="2995"/>
      <c r="Q1014" s="2995"/>
    </row>
    <row r="1015" spans="1:17">
      <c r="A1015" s="2995"/>
      <c r="B1015" s="2995"/>
      <c r="C1015" s="2995"/>
      <c r="D1015" s="2995"/>
      <c r="E1015" s="2995"/>
      <c r="F1015" s="2995"/>
      <c r="G1015" s="2995"/>
      <c r="H1015" s="2995"/>
      <c r="I1015" s="2995"/>
      <c r="J1015" s="2641"/>
      <c r="K1015" s="2995"/>
      <c r="L1015" s="2995"/>
      <c r="M1015" s="2995"/>
      <c r="N1015" s="2995"/>
      <c r="O1015" s="2995"/>
      <c r="P1015" s="2995"/>
      <c r="Q1015" s="2995"/>
    </row>
    <row r="1016" spans="1:17">
      <c r="A1016" s="2995"/>
      <c r="B1016" s="2641"/>
      <c r="C1016" s="2995"/>
      <c r="D1016" s="2995"/>
      <c r="E1016" s="2641"/>
      <c r="F1016" s="2641"/>
      <c r="G1016" s="2641"/>
      <c r="H1016" s="2641"/>
      <c r="I1016" s="2257"/>
      <c r="J1016" s="2257"/>
      <c r="K1016" s="2257"/>
      <c r="L1016" s="2257"/>
      <c r="M1016" s="3001"/>
      <c r="N1016" s="3001"/>
      <c r="O1016" s="3001"/>
      <c r="P1016" s="3001"/>
      <c r="Q1016" s="2995"/>
    </row>
    <row r="1017" spans="1:17">
      <c r="A1017" s="2995"/>
      <c r="B1017" s="2641"/>
      <c r="C1017" s="2995"/>
      <c r="D1017" s="2995"/>
      <c r="E1017" s="2641"/>
      <c r="F1017" s="2641"/>
      <c r="G1017" s="2641"/>
      <c r="H1017" s="2641"/>
      <c r="I1017" s="2257"/>
      <c r="J1017" s="2257"/>
      <c r="K1017" s="2257"/>
      <c r="L1017" s="2257"/>
      <c r="M1017" s="2257"/>
      <c r="N1017" s="2257"/>
      <c r="O1017" s="2257"/>
      <c r="P1017" s="2257"/>
      <c r="Q1017" s="2995"/>
    </row>
    <row r="1018" spans="1:17">
      <c r="A1018" s="2995"/>
      <c r="B1018" s="2641"/>
      <c r="C1018" s="2995"/>
      <c r="D1018" s="2995"/>
      <c r="E1018" s="2641"/>
      <c r="F1018" s="2641"/>
      <c r="G1018" s="2641"/>
      <c r="H1018" s="2641"/>
      <c r="I1018" s="2257"/>
      <c r="J1018" s="2257"/>
      <c r="K1018" s="2257"/>
      <c r="L1018" s="2257"/>
      <c r="M1018" s="2257"/>
      <c r="N1018" s="2257"/>
      <c r="O1018" s="2257"/>
      <c r="P1018" s="2257"/>
      <c r="Q1018" s="2995"/>
    </row>
    <row r="1019" spans="1:17">
      <c r="A1019" s="2995"/>
      <c r="B1019" s="2641"/>
      <c r="C1019" s="2995"/>
      <c r="D1019" s="2995"/>
      <c r="E1019" s="2641"/>
      <c r="F1019" s="2641"/>
      <c r="G1019" s="2641"/>
      <c r="H1019" s="2641"/>
      <c r="I1019" s="2257"/>
      <c r="J1019" s="2257"/>
      <c r="K1019" s="2257"/>
      <c r="L1019" s="2257"/>
      <c r="M1019" s="2257"/>
      <c r="N1019" s="2257"/>
      <c r="O1019" s="2257"/>
      <c r="P1019" s="2257"/>
      <c r="Q1019" s="2995"/>
    </row>
    <row r="1020" spans="1:17">
      <c r="A1020" s="2995"/>
      <c r="B1020" s="2641"/>
      <c r="C1020" s="2995"/>
      <c r="D1020" s="2995"/>
      <c r="E1020" s="2641"/>
      <c r="F1020" s="2641"/>
      <c r="G1020" s="2641"/>
      <c r="H1020" s="2641"/>
      <c r="I1020" s="2257"/>
      <c r="J1020" s="2257"/>
      <c r="K1020" s="2257"/>
      <c r="L1020" s="2257"/>
      <c r="M1020" s="2257"/>
      <c r="N1020" s="2257"/>
      <c r="O1020" s="2257"/>
      <c r="P1020" s="2257"/>
      <c r="Q1020" s="2995"/>
    </row>
    <row r="1021" spans="1:17">
      <c r="A1021" s="2995"/>
      <c r="B1021" s="2641"/>
      <c r="C1021" s="2995"/>
      <c r="D1021" s="2995"/>
      <c r="E1021" s="2641"/>
      <c r="F1021" s="2641"/>
      <c r="G1021" s="2641"/>
      <c r="H1021" s="2641"/>
      <c r="I1021" s="2257"/>
      <c r="J1021" s="2257"/>
      <c r="K1021" s="2257"/>
      <c r="L1021" s="2257"/>
      <c r="M1021" s="2257"/>
      <c r="N1021" s="2257"/>
      <c r="O1021" s="2257"/>
      <c r="P1021" s="2257"/>
      <c r="Q1021" s="2995"/>
    </row>
    <row r="1022" spans="1:17">
      <c r="A1022" s="2995"/>
      <c r="B1022" s="2641"/>
      <c r="C1022" s="2995"/>
      <c r="D1022" s="2995"/>
      <c r="E1022" s="2641"/>
      <c r="F1022" s="2641"/>
      <c r="G1022" s="2641"/>
      <c r="H1022" s="2641"/>
      <c r="I1022" s="2257"/>
      <c r="J1022" s="2257"/>
      <c r="K1022" s="2257"/>
      <c r="L1022" s="2257"/>
      <c r="M1022" s="2257"/>
      <c r="N1022" s="2257"/>
      <c r="O1022" s="2257"/>
      <c r="P1022" s="2257"/>
      <c r="Q1022" s="2995"/>
    </row>
    <row r="1023" spans="1:17">
      <c r="A1023" s="2995"/>
      <c r="B1023" s="2641"/>
      <c r="C1023" s="2995"/>
      <c r="D1023" s="2995"/>
      <c r="E1023" s="2641"/>
      <c r="F1023" s="2641"/>
      <c r="G1023" s="2641"/>
      <c r="H1023" s="2641"/>
      <c r="I1023" s="2257"/>
      <c r="J1023" s="2257"/>
      <c r="K1023" s="2257"/>
      <c r="L1023" s="2257"/>
      <c r="M1023" s="2257"/>
      <c r="N1023" s="2257"/>
      <c r="O1023" s="2257"/>
      <c r="P1023" s="2257"/>
      <c r="Q1023" s="2995"/>
    </row>
    <row r="1024" spans="1:17">
      <c r="A1024" s="2995"/>
      <c r="B1024" s="2641"/>
      <c r="C1024" s="2995"/>
      <c r="D1024" s="2995"/>
      <c r="E1024" s="2641"/>
      <c r="F1024" s="2641"/>
      <c r="G1024" s="2641"/>
      <c r="H1024" s="2641"/>
      <c r="I1024" s="2257"/>
      <c r="J1024" s="2257"/>
      <c r="K1024" s="2257"/>
      <c r="L1024" s="2257"/>
      <c r="M1024" s="2257"/>
      <c r="N1024" s="2257"/>
      <c r="O1024" s="2257"/>
      <c r="P1024" s="2257"/>
      <c r="Q1024" s="2995"/>
    </row>
    <row r="1025" spans="1:17">
      <c r="A1025" s="2995"/>
      <c r="B1025" s="2641"/>
      <c r="C1025" s="2995"/>
      <c r="D1025" s="2995"/>
      <c r="E1025" s="2641"/>
      <c r="F1025" s="2641"/>
      <c r="G1025" s="2641"/>
      <c r="H1025" s="2641"/>
      <c r="I1025" s="2257"/>
      <c r="J1025" s="2257"/>
      <c r="K1025" s="2257"/>
      <c r="L1025" s="2257"/>
      <c r="M1025" s="2257"/>
      <c r="N1025" s="2257"/>
      <c r="O1025" s="2257"/>
      <c r="P1025" s="2257"/>
      <c r="Q1025" s="2995"/>
    </row>
    <row r="1026" spans="1:17">
      <c r="A1026" s="2995"/>
      <c r="B1026" s="2641"/>
      <c r="C1026" s="2995"/>
      <c r="D1026" s="2995"/>
      <c r="E1026" s="2641"/>
      <c r="F1026" s="2641"/>
      <c r="G1026" s="2641"/>
      <c r="H1026" s="2641"/>
      <c r="I1026" s="2257"/>
      <c r="J1026" s="2257"/>
      <c r="K1026" s="2257"/>
      <c r="L1026" s="2257"/>
      <c r="M1026" s="2257"/>
      <c r="N1026" s="2257"/>
      <c r="O1026" s="2257"/>
      <c r="P1026" s="2257"/>
      <c r="Q1026" s="2995"/>
    </row>
    <row r="1027" spans="1:17">
      <c r="A1027" s="2995"/>
      <c r="B1027" s="2641"/>
      <c r="C1027" s="2995"/>
      <c r="D1027" s="2995"/>
      <c r="E1027" s="2641"/>
      <c r="F1027" s="2641"/>
      <c r="G1027" s="2641"/>
      <c r="H1027" s="2641"/>
      <c r="I1027" s="2257"/>
      <c r="J1027" s="2257"/>
      <c r="K1027" s="2257"/>
      <c r="L1027" s="2257"/>
      <c r="M1027" s="2257"/>
      <c r="N1027" s="2257"/>
      <c r="O1027" s="2257"/>
      <c r="P1027" s="2257"/>
      <c r="Q1027" s="2995"/>
    </row>
    <row r="1028" spans="1:17">
      <c r="A1028" s="2995"/>
      <c r="B1028" s="2641"/>
      <c r="C1028" s="2995"/>
      <c r="D1028" s="2995"/>
      <c r="E1028" s="2641"/>
      <c r="F1028" s="2641"/>
      <c r="G1028" s="2641"/>
      <c r="H1028" s="2641"/>
      <c r="I1028" s="2257"/>
      <c r="J1028" s="2257"/>
      <c r="K1028" s="2257"/>
      <c r="L1028" s="2257"/>
      <c r="M1028" s="2257"/>
      <c r="N1028" s="2257"/>
      <c r="O1028" s="2257"/>
      <c r="P1028" s="2257"/>
      <c r="Q1028" s="2995"/>
    </row>
    <row r="1029" spans="1:17">
      <c r="A1029" s="2995"/>
      <c r="B1029" s="2641"/>
      <c r="C1029" s="2995"/>
      <c r="D1029" s="2995"/>
      <c r="E1029" s="2641"/>
      <c r="F1029" s="2641"/>
      <c r="G1029" s="2641"/>
      <c r="H1029" s="2641"/>
      <c r="I1029" s="2257"/>
      <c r="J1029" s="2257"/>
      <c r="K1029" s="2257"/>
      <c r="L1029" s="2257"/>
      <c r="M1029" s="2257"/>
      <c r="N1029" s="2257"/>
      <c r="O1029" s="2257"/>
      <c r="P1029" s="2257"/>
      <c r="Q1029" s="2995"/>
    </row>
    <row r="1030" spans="1:17">
      <c r="A1030" s="2995"/>
      <c r="B1030" s="2641"/>
      <c r="C1030" s="2995"/>
      <c r="D1030" s="2995"/>
      <c r="E1030" s="2641"/>
      <c r="F1030" s="2641"/>
      <c r="G1030" s="2641"/>
      <c r="H1030" s="2641"/>
      <c r="I1030" s="2257"/>
      <c r="J1030" s="2257"/>
      <c r="K1030" s="2257"/>
      <c r="L1030" s="2257"/>
      <c r="M1030" s="2257"/>
      <c r="N1030" s="2257"/>
      <c r="O1030" s="2257"/>
      <c r="P1030" s="2257"/>
      <c r="Q1030" s="2995"/>
    </row>
    <row r="1031" spans="1:17">
      <c r="A1031" s="2995"/>
      <c r="B1031" s="2641"/>
      <c r="C1031" s="2995"/>
      <c r="D1031" s="2995"/>
      <c r="E1031" s="2641"/>
      <c r="F1031" s="2641"/>
      <c r="G1031" s="2641"/>
      <c r="H1031" s="2641"/>
      <c r="I1031" s="2257"/>
      <c r="J1031" s="2257"/>
      <c r="K1031" s="2257"/>
      <c r="L1031" s="2257"/>
      <c r="M1031" s="2257"/>
      <c r="N1031" s="2257"/>
      <c r="O1031" s="2257"/>
      <c r="P1031" s="2257"/>
      <c r="Q1031" s="2995"/>
    </row>
    <row r="1032" spans="1:17">
      <c r="A1032" s="2995"/>
      <c r="B1032" s="2641"/>
      <c r="C1032" s="2995"/>
      <c r="D1032" s="2995"/>
      <c r="E1032" s="2641"/>
      <c r="F1032" s="2641"/>
      <c r="G1032" s="2641"/>
      <c r="H1032" s="2641"/>
      <c r="I1032" s="2257"/>
      <c r="J1032" s="2257"/>
      <c r="K1032" s="2257"/>
      <c r="L1032" s="2257"/>
      <c r="M1032" s="2257"/>
      <c r="N1032" s="2257"/>
      <c r="O1032" s="2257"/>
      <c r="P1032" s="2257"/>
      <c r="Q1032" s="2995"/>
    </row>
    <row r="1033" spans="1:17">
      <c r="A1033" s="2995"/>
      <c r="B1033" s="2641"/>
      <c r="C1033" s="2995"/>
      <c r="D1033" s="2995"/>
      <c r="E1033" s="2641"/>
      <c r="F1033" s="2641"/>
      <c r="G1033" s="2641"/>
      <c r="H1033" s="2641"/>
      <c r="I1033" s="2257"/>
      <c r="J1033" s="2257"/>
      <c r="K1033" s="2257"/>
      <c r="L1033" s="2257"/>
      <c r="M1033" s="2257"/>
      <c r="N1033" s="2257"/>
      <c r="O1033" s="2257"/>
      <c r="P1033" s="2257"/>
      <c r="Q1033" s="2995"/>
    </row>
    <row r="1034" spans="1:17">
      <c r="A1034" s="2995"/>
      <c r="B1034" s="2641"/>
      <c r="C1034" s="2995"/>
      <c r="D1034" s="2995"/>
      <c r="E1034" s="2641"/>
      <c r="F1034" s="2641"/>
      <c r="G1034" s="2641"/>
      <c r="H1034" s="2641"/>
      <c r="I1034" s="2257"/>
      <c r="J1034" s="2257"/>
      <c r="K1034" s="2257"/>
      <c r="L1034" s="2257"/>
      <c r="M1034" s="2257"/>
      <c r="N1034" s="2257"/>
      <c r="O1034" s="2257"/>
      <c r="P1034" s="2257"/>
      <c r="Q1034" s="2995"/>
    </row>
    <row r="1035" spans="1:17">
      <c r="A1035" s="2995"/>
      <c r="B1035" s="2641"/>
      <c r="C1035" s="2995"/>
      <c r="D1035" s="2995"/>
      <c r="E1035" s="2641"/>
      <c r="F1035" s="2641"/>
      <c r="G1035" s="2641"/>
      <c r="H1035" s="2641"/>
      <c r="I1035" s="2257"/>
      <c r="J1035" s="2257"/>
      <c r="K1035" s="2257"/>
      <c r="L1035" s="2257"/>
      <c r="M1035" s="2257"/>
      <c r="N1035" s="2257"/>
      <c r="O1035" s="2257"/>
      <c r="P1035" s="2257"/>
      <c r="Q1035" s="2995"/>
    </row>
    <row r="1036" spans="1:17">
      <c r="A1036" s="2995"/>
      <c r="B1036" s="2641"/>
      <c r="C1036" s="2995"/>
      <c r="D1036" s="2995"/>
      <c r="E1036" s="2641"/>
      <c r="F1036" s="2641"/>
      <c r="G1036" s="2641"/>
      <c r="H1036" s="2641"/>
      <c r="I1036" s="2257"/>
      <c r="J1036" s="2257"/>
      <c r="K1036" s="2257"/>
      <c r="L1036" s="2257"/>
      <c r="M1036" s="2257"/>
      <c r="N1036" s="2257"/>
      <c r="O1036" s="2257"/>
      <c r="P1036" s="2257"/>
      <c r="Q1036" s="2995"/>
    </row>
    <row r="1037" spans="1:17">
      <c r="A1037" s="2995"/>
      <c r="B1037" s="2641"/>
      <c r="C1037" s="2995"/>
      <c r="D1037" s="2995"/>
      <c r="E1037" s="2641"/>
      <c r="F1037" s="2641"/>
      <c r="G1037" s="2641"/>
      <c r="H1037" s="2641"/>
      <c r="I1037" s="2257"/>
      <c r="J1037" s="2257"/>
      <c r="K1037" s="2257"/>
      <c r="L1037" s="2257"/>
      <c r="M1037" s="2257"/>
      <c r="N1037" s="2257"/>
      <c r="O1037" s="2257"/>
      <c r="P1037" s="2257"/>
      <c r="Q1037" s="2995"/>
    </row>
    <row r="1038" spans="1:17">
      <c r="A1038" s="2995"/>
      <c r="B1038" s="2641"/>
      <c r="C1038" s="2995"/>
      <c r="D1038" s="2995"/>
      <c r="E1038" s="2641"/>
      <c r="F1038" s="2641"/>
      <c r="G1038" s="2641"/>
      <c r="H1038" s="2641"/>
      <c r="I1038" s="2257"/>
      <c r="J1038" s="2257"/>
      <c r="K1038" s="2257"/>
      <c r="L1038" s="2257"/>
      <c r="M1038" s="2257"/>
      <c r="N1038" s="2257"/>
      <c r="O1038" s="2257"/>
      <c r="P1038" s="2257"/>
      <c r="Q1038" s="2995"/>
    </row>
    <row r="1039" spans="1:17">
      <c r="A1039" s="2995"/>
      <c r="B1039" s="2641"/>
      <c r="C1039" s="2995"/>
      <c r="D1039" s="2995"/>
      <c r="E1039" s="2641"/>
      <c r="F1039" s="2641"/>
      <c r="G1039" s="2641"/>
      <c r="H1039" s="2641"/>
      <c r="I1039" s="2257"/>
      <c r="J1039" s="2257"/>
      <c r="K1039" s="2257"/>
      <c r="L1039" s="2257"/>
      <c r="M1039" s="2257"/>
      <c r="N1039" s="2257"/>
      <c r="O1039" s="2257"/>
      <c r="P1039" s="2257"/>
      <c r="Q1039" s="2995"/>
    </row>
    <row r="1040" spans="1:17">
      <c r="A1040" s="2995"/>
      <c r="B1040" s="2641"/>
      <c r="C1040" s="2995"/>
      <c r="D1040" s="2995"/>
      <c r="E1040" s="2641"/>
      <c r="F1040" s="2641"/>
      <c r="G1040" s="2641"/>
      <c r="H1040" s="2641"/>
      <c r="I1040" s="2257"/>
      <c r="J1040" s="2257"/>
      <c r="K1040" s="2257"/>
      <c r="L1040" s="2257"/>
      <c r="M1040" s="2257"/>
      <c r="N1040" s="2257"/>
      <c r="O1040" s="2257"/>
      <c r="P1040" s="2257"/>
      <c r="Q1040" s="2995"/>
    </row>
    <row r="1041" spans="1:17">
      <c r="A1041" s="2995"/>
      <c r="B1041" s="2641"/>
      <c r="C1041" s="2995"/>
      <c r="D1041" s="2995"/>
      <c r="E1041" s="2641"/>
      <c r="F1041" s="2641"/>
      <c r="G1041" s="2641"/>
      <c r="H1041" s="2641"/>
      <c r="I1041" s="2257"/>
      <c r="J1041" s="2257"/>
      <c r="K1041" s="2257"/>
      <c r="L1041" s="2257"/>
      <c r="M1041" s="2257"/>
      <c r="N1041" s="2257"/>
      <c r="O1041" s="2257"/>
      <c r="P1041" s="2257"/>
      <c r="Q1041" s="2995"/>
    </row>
    <row r="1042" spans="1:17">
      <c r="A1042" s="2995"/>
      <c r="B1042" s="2641"/>
      <c r="C1042" s="2995"/>
      <c r="D1042" s="2995"/>
      <c r="E1042" s="2641"/>
      <c r="F1042" s="2641"/>
      <c r="G1042" s="2641"/>
      <c r="H1042" s="2641"/>
      <c r="I1042" s="2257"/>
      <c r="J1042" s="2257"/>
      <c r="K1042" s="2257"/>
      <c r="L1042" s="2257"/>
      <c r="M1042" s="2257"/>
      <c r="N1042" s="2257"/>
      <c r="O1042" s="2257"/>
      <c r="P1042" s="2257"/>
      <c r="Q1042" s="2995"/>
    </row>
    <row r="1043" spans="1:17">
      <c r="A1043" s="2995"/>
      <c r="B1043" s="2641"/>
      <c r="C1043" s="2995"/>
      <c r="D1043" s="2995"/>
      <c r="E1043" s="2641"/>
      <c r="F1043" s="2641"/>
      <c r="G1043" s="2641"/>
      <c r="H1043" s="2641"/>
      <c r="I1043" s="2257"/>
      <c r="J1043" s="2257"/>
      <c r="K1043" s="2257"/>
      <c r="L1043" s="2257"/>
      <c r="M1043" s="2257"/>
      <c r="N1043" s="2257"/>
      <c r="O1043" s="2257"/>
      <c r="P1043" s="2257"/>
      <c r="Q1043" s="2995"/>
    </row>
    <row r="1044" spans="1:17">
      <c r="A1044" s="2995"/>
      <c r="B1044" s="2641"/>
      <c r="C1044" s="2995"/>
      <c r="D1044" s="2995"/>
      <c r="E1044" s="2641"/>
      <c r="F1044" s="2641"/>
      <c r="G1044" s="2641"/>
      <c r="H1044" s="2641"/>
      <c r="I1044" s="2257"/>
      <c r="J1044" s="2257"/>
      <c r="K1044" s="2257"/>
      <c r="L1044" s="2257"/>
      <c r="M1044" s="2257"/>
      <c r="N1044" s="2257"/>
      <c r="O1044" s="2257"/>
      <c r="P1044" s="2257"/>
      <c r="Q1044" s="2995"/>
    </row>
    <row r="1045" spans="1:17">
      <c r="A1045" s="2995"/>
      <c r="B1045" s="2641"/>
      <c r="C1045" s="2995"/>
      <c r="D1045" s="2995"/>
      <c r="E1045" s="2641"/>
      <c r="F1045" s="2641"/>
      <c r="G1045" s="2641"/>
      <c r="H1045" s="2641"/>
      <c r="I1045" s="2257"/>
      <c r="J1045" s="2257"/>
      <c r="K1045" s="2257"/>
      <c r="L1045" s="2257"/>
      <c r="M1045" s="2257"/>
      <c r="N1045" s="2257"/>
      <c r="O1045" s="2257"/>
      <c r="P1045" s="2257"/>
      <c r="Q1045" s="2995"/>
    </row>
    <row r="1046" spans="1:17">
      <c r="A1046" s="2995"/>
      <c r="B1046" s="2641"/>
      <c r="C1046" s="2995"/>
      <c r="D1046" s="2995"/>
      <c r="E1046" s="2641"/>
      <c r="F1046" s="2641"/>
      <c r="G1046" s="2641"/>
      <c r="H1046" s="2641"/>
      <c r="I1046" s="2257"/>
      <c r="J1046" s="2257"/>
      <c r="K1046" s="2257"/>
      <c r="L1046" s="2257"/>
      <c r="M1046" s="2257"/>
      <c r="N1046" s="2257"/>
      <c r="O1046" s="2257"/>
      <c r="P1046" s="2257"/>
      <c r="Q1046" s="2995"/>
    </row>
    <row r="1047" spans="1:17">
      <c r="A1047" s="2995"/>
      <c r="B1047" s="2641"/>
      <c r="C1047" s="2995"/>
      <c r="D1047" s="2995"/>
      <c r="E1047" s="2641"/>
      <c r="F1047" s="2641"/>
      <c r="G1047" s="2641"/>
      <c r="H1047" s="2641"/>
      <c r="I1047" s="2257"/>
      <c r="J1047" s="2257"/>
      <c r="K1047" s="2257"/>
      <c r="L1047" s="2257"/>
      <c r="M1047" s="2257"/>
      <c r="N1047" s="2257"/>
      <c r="O1047" s="2257"/>
      <c r="P1047" s="2257"/>
      <c r="Q1047" s="2995"/>
    </row>
    <row r="1048" spans="1:17">
      <c r="A1048" s="2995"/>
      <c r="B1048" s="2641"/>
      <c r="C1048" s="2995"/>
      <c r="D1048" s="2995"/>
      <c r="E1048" s="2641"/>
      <c r="F1048" s="2641"/>
      <c r="G1048" s="2641"/>
      <c r="H1048" s="2641"/>
      <c r="I1048" s="2257"/>
      <c r="J1048" s="2257"/>
      <c r="K1048" s="2257"/>
      <c r="L1048" s="2257"/>
      <c r="M1048" s="2257"/>
      <c r="N1048" s="2257"/>
      <c r="O1048" s="2257"/>
      <c r="P1048" s="2257"/>
      <c r="Q1048" s="2995"/>
    </row>
    <row r="1049" spans="1:17">
      <c r="A1049" s="2995"/>
      <c r="B1049" s="2641"/>
      <c r="C1049" s="2995"/>
      <c r="D1049" s="2995"/>
      <c r="E1049" s="2641"/>
      <c r="F1049" s="2641"/>
      <c r="G1049" s="2641"/>
      <c r="H1049" s="2641"/>
      <c r="I1049" s="2257"/>
      <c r="J1049" s="2257"/>
      <c r="K1049" s="2257"/>
      <c r="L1049" s="2257"/>
      <c r="M1049" s="2257"/>
      <c r="N1049" s="2257"/>
      <c r="O1049" s="2257"/>
      <c r="P1049" s="2257"/>
      <c r="Q1049" s="2995"/>
    </row>
    <row r="1050" spans="1:17">
      <c r="A1050" s="2995"/>
      <c r="B1050" s="2641"/>
      <c r="C1050" s="2995"/>
      <c r="D1050" s="2995"/>
      <c r="E1050" s="2641"/>
      <c r="F1050" s="2641"/>
      <c r="G1050" s="2641"/>
      <c r="H1050" s="2641"/>
      <c r="I1050" s="2257"/>
      <c r="J1050" s="2257"/>
      <c r="K1050" s="2257"/>
      <c r="L1050" s="2257"/>
      <c r="M1050" s="2257"/>
      <c r="N1050" s="2257"/>
      <c r="O1050" s="2257"/>
      <c r="P1050" s="2257"/>
      <c r="Q1050" s="2995"/>
    </row>
    <row r="1051" spans="1:17">
      <c r="A1051" s="2995"/>
      <c r="B1051" s="2641"/>
      <c r="C1051" s="2995"/>
      <c r="D1051" s="2995"/>
      <c r="E1051" s="2641"/>
      <c r="F1051" s="2641"/>
      <c r="G1051" s="2641"/>
      <c r="H1051" s="2641"/>
      <c r="I1051" s="2257"/>
      <c r="J1051" s="2257"/>
      <c r="K1051" s="2257"/>
      <c r="L1051" s="2257"/>
      <c r="M1051" s="2257"/>
      <c r="N1051" s="2257"/>
      <c r="O1051" s="2257"/>
      <c r="P1051" s="2257"/>
      <c r="Q1051" s="2995"/>
    </row>
    <row r="1052" spans="1:17">
      <c r="A1052" s="2995"/>
      <c r="B1052" s="2641"/>
      <c r="C1052" s="2995"/>
      <c r="D1052" s="2995"/>
      <c r="E1052" s="2641"/>
      <c r="F1052" s="2641"/>
      <c r="G1052" s="2641"/>
      <c r="H1052" s="2641"/>
      <c r="I1052" s="2257"/>
      <c r="J1052" s="2257"/>
      <c r="K1052" s="2257"/>
      <c r="L1052" s="2257"/>
      <c r="M1052" s="2257"/>
      <c r="N1052" s="2257"/>
      <c r="O1052" s="2257"/>
      <c r="P1052" s="2257"/>
      <c r="Q1052" s="2995"/>
    </row>
    <row r="1053" spans="1:17">
      <c r="A1053" s="2995"/>
      <c r="B1053" s="2641"/>
      <c r="C1053" s="2995"/>
      <c r="D1053" s="2995"/>
      <c r="E1053" s="2641"/>
      <c r="F1053" s="2641"/>
      <c r="G1053" s="2641"/>
      <c r="H1053" s="2641"/>
      <c r="I1053" s="2257"/>
      <c r="J1053" s="2257"/>
      <c r="K1053" s="2257"/>
      <c r="L1053" s="2257"/>
      <c r="M1053" s="2257"/>
      <c r="N1053" s="2257"/>
      <c r="O1053" s="2257"/>
      <c r="P1053" s="2257"/>
      <c r="Q1053" s="2995"/>
    </row>
    <row r="1054" spans="1:17">
      <c r="A1054" s="2995"/>
      <c r="B1054" s="2641"/>
      <c r="C1054" s="2995"/>
      <c r="D1054" s="2995"/>
      <c r="E1054" s="2641"/>
      <c r="F1054" s="2641"/>
      <c r="G1054" s="2641"/>
      <c r="H1054" s="2641"/>
      <c r="I1054" s="2257"/>
      <c r="J1054" s="2257"/>
      <c r="K1054" s="2257"/>
      <c r="L1054" s="2257"/>
      <c r="M1054" s="2257"/>
      <c r="N1054" s="2257"/>
      <c r="O1054" s="2257"/>
      <c r="P1054" s="2257"/>
      <c r="Q1054" s="2995"/>
    </row>
    <row r="1055" spans="1:17">
      <c r="A1055" s="2995"/>
      <c r="B1055" s="2641"/>
      <c r="C1055" s="2995"/>
      <c r="D1055" s="2995"/>
      <c r="E1055" s="2641"/>
      <c r="F1055" s="2641"/>
      <c r="G1055" s="2641"/>
      <c r="H1055" s="2641"/>
      <c r="I1055" s="2257"/>
      <c r="J1055" s="2257"/>
      <c r="K1055" s="2257"/>
      <c r="L1055" s="2257"/>
      <c r="M1055" s="2257"/>
      <c r="N1055" s="2257"/>
      <c r="O1055" s="2257"/>
      <c r="P1055" s="2257"/>
      <c r="Q1055" s="2995"/>
    </row>
    <row r="1056" spans="1:17">
      <c r="A1056" s="2995"/>
      <c r="B1056" s="2641"/>
      <c r="C1056" s="2995"/>
      <c r="D1056" s="2995"/>
      <c r="E1056" s="2641"/>
      <c r="F1056" s="2641"/>
      <c r="G1056" s="2641"/>
      <c r="H1056" s="2641"/>
      <c r="I1056" s="2257"/>
      <c r="J1056" s="2257"/>
      <c r="K1056" s="2257"/>
      <c r="L1056" s="2257"/>
      <c r="M1056" s="2257"/>
      <c r="N1056" s="2257"/>
      <c r="O1056" s="2257"/>
      <c r="P1056" s="2257"/>
      <c r="Q1056" s="2995"/>
    </row>
    <row r="1057" spans="1:17">
      <c r="A1057" s="2995"/>
      <c r="B1057" s="2641"/>
      <c r="C1057" s="2995"/>
      <c r="D1057" s="2995"/>
      <c r="E1057" s="2641"/>
      <c r="F1057" s="2641"/>
      <c r="G1057" s="2641"/>
      <c r="H1057" s="2641"/>
      <c r="I1057" s="2257"/>
      <c r="J1057" s="2257"/>
      <c r="K1057" s="2257"/>
      <c r="L1057" s="2257"/>
      <c r="M1057" s="2257"/>
      <c r="N1057" s="2257"/>
      <c r="O1057" s="2257"/>
      <c r="P1057" s="2257"/>
      <c r="Q1057" s="2995"/>
    </row>
    <row r="1058" spans="1:17">
      <c r="A1058" s="2995"/>
      <c r="B1058" s="2641"/>
      <c r="C1058" s="2995"/>
      <c r="D1058" s="2995"/>
      <c r="E1058" s="2641"/>
      <c r="F1058" s="2641"/>
      <c r="G1058" s="2641"/>
      <c r="H1058" s="2641"/>
      <c r="I1058" s="2257"/>
      <c r="J1058" s="2257"/>
      <c r="K1058" s="2257"/>
      <c r="L1058" s="2257"/>
      <c r="M1058" s="2257"/>
      <c r="N1058" s="2257"/>
      <c r="O1058" s="2257"/>
      <c r="P1058" s="2257"/>
      <c r="Q1058" s="2995"/>
    </row>
    <row r="1059" spans="1:17">
      <c r="A1059" s="2995"/>
      <c r="B1059" s="2641"/>
      <c r="C1059" s="2995"/>
      <c r="D1059" s="2995"/>
      <c r="E1059" s="2641"/>
      <c r="F1059" s="2641"/>
      <c r="G1059" s="2641"/>
      <c r="H1059" s="2641"/>
      <c r="I1059" s="2257"/>
      <c r="J1059" s="2257"/>
      <c r="K1059" s="2257"/>
      <c r="L1059" s="2257"/>
      <c r="M1059" s="2257"/>
      <c r="N1059" s="2257"/>
      <c r="O1059" s="2257"/>
      <c r="P1059" s="2257"/>
      <c r="Q1059" s="2995"/>
    </row>
    <row r="1060" spans="1:17">
      <c r="A1060" s="2995"/>
      <c r="B1060" s="2641"/>
      <c r="C1060" s="2995"/>
      <c r="D1060" s="2995"/>
      <c r="E1060" s="2641"/>
      <c r="F1060" s="2641"/>
      <c r="G1060" s="2641"/>
      <c r="H1060" s="2641"/>
      <c r="I1060" s="2257"/>
      <c r="J1060" s="2257"/>
      <c r="K1060" s="2257"/>
      <c r="L1060" s="2257"/>
      <c r="M1060" s="2257"/>
      <c r="N1060" s="2257"/>
      <c r="O1060" s="2257"/>
      <c r="P1060" s="2257"/>
      <c r="Q1060" s="2995"/>
    </row>
    <row r="1061" spans="1:17">
      <c r="A1061" s="2995"/>
      <c r="B1061" s="2641"/>
      <c r="C1061" s="2995"/>
      <c r="D1061" s="2995"/>
      <c r="E1061" s="2641"/>
      <c r="F1061" s="2641"/>
      <c r="G1061" s="2641"/>
      <c r="H1061" s="2641"/>
      <c r="I1061" s="2257"/>
      <c r="J1061" s="2257"/>
      <c r="K1061" s="2257"/>
      <c r="L1061" s="2257"/>
      <c r="M1061" s="2257"/>
      <c r="N1061" s="2257"/>
      <c r="O1061" s="2257"/>
      <c r="P1061" s="2257"/>
      <c r="Q1061" s="2995"/>
    </row>
    <row r="1062" spans="1:17">
      <c r="A1062" s="2995"/>
      <c r="B1062" s="2641"/>
      <c r="C1062" s="2995"/>
      <c r="D1062" s="2995"/>
      <c r="E1062" s="2641"/>
      <c r="F1062" s="2641"/>
      <c r="G1062" s="2641"/>
      <c r="H1062" s="2641"/>
      <c r="I1062" s="2257"/>
      <c r="J1062" s="2257"/>
      <c r="K1062" s="2257"/>
      <c r="L1062" s="2257"/>
      <c r="M1062" s="2257"/>
      <c r="N1062" s="2257"/>
      <c r="O1062" s="2257"/>
      <c r="P1062" s="2257"/>
      <c r="Q1062" s="2995"/>
    </row>
    <row r="1063" spans="1:17">
      <c r="A1063" s="2995"/>
      <c r="B1063" s="2641"/>
      <c r="C1063" s="2995"/>
      <c r="D1063" s="2995"/>
      <c r="E1063" s="2641"/>
      <c r="F1063" s="2641"/>
      <c r="G1063" s="2641"/>
      <c r="H1063" s="2641"/>
      <c r="I1063" s="2257"/>
      <c r="J1063" s="2257"/>
      <c r="K1063" s="2257"/>
      <c r="L1063" s="2257"/>
      <c r="M1063" s="2257"/>
      <c r="N1063" s="2257"/>
      <c r="O1063" s="2257"/>
      <c r="P1063" s="2257"/>
      <c r="Q1063" s="2995"/>
    </row>
    <row r="1064" spans="1:17">
      <c r="A1064" s="2995"/>
      <c r="B1064" s="2641"/>
      <c r="C1064" s="2995"/>
      <c r="D1064" s="2995"/>
      <c r="E1064" s="2641"/>
      <c r="F1064" s="2641"/>
      <c r="G1064" s="2641"/>
      <c r="H1064" s="2641"/>
      <c r="I1064" s="2257"/>
      <c r="J1064" s="2257"/>
      <c r="K1064" s="2257"/>
      <c r="L1064" s="2257"/>
      <c r="M1064" s="2257"/>
      <c r="N1064" s="2257"/>
      <c r="O1064" s="2257"/>
      <c r="P1064" s="2257"/>
      <c r="Q1064" s="2995"/>
    </row>
    <row r="1065" spans="1:17">
      <c r="A1065" s="2995"/>
      <c r="B1065" s="2995"/>
      <c r="C1065" s="2641"/>
      <c r="D1065" s="2641"/>
      <c r="E1065" s="2641"/>
      <c r="F1065" s="2641"/>
      <c r="G1065" s="2641"/>
      <c r="H1065" s="2641"/>
      <c r="I1065" s="2257"/>
      <c r="J1065" s="2257"/>
      <c r="K1065" s="2257"/>
      <c r="L1065" s="2257"/>
      <c r="M1065" s="3001"/>
      <c r="N1065" s="3001"/>
      <c r="O1065" s="3001"/>
      <c r="P1065" s="3001"/>
      <c r="Q1065" s="2995"/>
    </row>
    <row r="1066" spans="1:17">
      <c r="A1066" s="2995"/>
      <c r="B1066" s="2995"/>
      <c r="C1066" s="2999"/>
      <c r="D1066" s="2999"/>
      <c r="E1066" s="2999"/>
      <c r="F1066" s="2999"/>
      <c r="G1066" s="2999"/>
      <c r="H1066" s="2999"/>
      <c r="I1066" s="2257"/>
      <c r="J1066" s="2257"/>
      <c r="K1066" s="2257"/>
      <c r="L1066" s="2257"/>
      <c r="M1066" s="3001"/>
      <c r="N1066" s="3001"/>
      <c r="O1066" s="3001"/>
      <c r="P1066" s="3001"/>
      <c r="Q1066" s="2995"/>
    </row>
    <row r="1067" spans="1:17">
      <c r="A1067" s="2996"/>
      <c r="B1067" s="2996"/>
      <c r="C1067" s="2994"/>
      <c r="D1067" s="2994"/>
      <c r="E1067" s="2997"/>
      <c r="F1067" s="2997"/>
      <c r="G1067" s="2997"/>
      <c r="H1067" s="2997"/>
      <c r="I1067" s="2996"/>
      <c r="J1067" s="2996"/>
      <c r="K1067" s="2994"/>
      <c r="L1067" s="2994"/>
      <c r="M1067" s="2997"/>
      <c r="N1067" s="3002"/>
      <c r="O1067" s="2999"/>
      <c r="P1067" s="2999"/>
      <c r="Q1067" s="2999"/>
    </row>
    <row r="1068" spans="1:17">
      <c r="A1068" s="2994"/>
      <c r="B1068" s="2994"/>
      <c r="C1068" s="2994"/>
      <c r="D1068" s="2994"/>
      <c r="E1068" s="2994"/>
      <c r="F1068" s="2994"/>
      <c r="G1068" s="2994"/>
      <c r="H1068" s="2994"/>
      <c r="I1068" s="2994"/>
      <c r="J1068" s="2994"/>
      <c r="K1068" s="2994"/>
      <c r="L1068" s="2994"/>
      <c r="M1068" s="2994"/>
      <c r="N1068" s="2994"/>
      <c r="O1068" s="2994"/>
      <c r="P1068" s="2994"/>
      <c r="Q1068" s="2994"/>
    </row>
    <row r="1069" spans="1:17" ht="15.75">
      <c r="A1069" s="2993"/>
      <c r="B1069" s="2997"/>
      <c r="C1069" s="2997"/>
      <c r="D1069" s="2997"/>
      <c r="E1069" s="2998"/>
      <c r="F1069" s="2997"/>
      <c r="G1069" s="2997"/>
      <c r="H1069" s="2997"/>
      <c r="I1069" s="2993"/>
      <c r="J1069" s="2641"/>
      <c r="K1069" s="2997"/>
      <c r="L1069" s="2997"/>
      <c r="M1069" s="2997"/>
      <c r="N1069" s="2997"/>
      <c r="O1069" s="2998"/>
      <c r="P1069" s="2999"/>
      <c r="Q1069" s="2999"/>
    </row>
    <row r="1070" spans="1:17">
      <c r="A1070" s="2997"/>
      <c r="B1070" s="2997"/>
      <c r="C1070" s="2997"/>
      <c r="D1070" s="2997"/>
      <c r="E1070" s="2997"/>
      <c r="F1070" s="2997"/>
      <c r="G1070" s="2997"/>
      <c r="H1070" s="2997"/>
      <c r="I1070" s="2641"/>
      <c r="J1070" s="2641"/>
      <c r="K1070" s="2997"/>
      <c r="L1070" s="2997"/>
      <c r="M1070" s="2997"/>
      <c r="N1070" s="2997"/>
      <c r="O1070" s="2997"/>
      <c r="P1070" s="2997"/>
      <c r="Q1070" s="2997"/>
    </row>
    <row r="1071" spans="1:17">
      <c r="A1071" s="2994"/>
      <c r="B1071" s="2994"/>
      <c r="C1071" s="2994"/>
      <c r="D1071" s="2994"/>
      <c r="E1071" s="2994"/>
      <c r="F1071" s="2994"/>
      <c r="G1071" s="3000"/>
      <c r="H1071" s="3000"/>
      <c r="I1071" s="2994"/>
      <c r="J1071" s="2994"/>
      <c r="K1071" s="2994"/>
      <c r="L1071" s="2994"/>
      <c r="M1071" s="2994"/>
      <c r="N1071" s="2994"/>
      <c r="O1071" s="2994"/>
      <c r="P1071" s="2994"/>
      <c r="Q1071" s="2641"/>
    </row>
    <row r="1072" spans="1:17">
      <c r="A1072" s="2994"/>
      <c r="B1072" s="2994"/>
      <c r="C1072" s="2994"/>
      <c r="D1072" s="2994"/>
      <c r="E1072" s="2994"/>
      <c r="F1072" s="2994"/>
      <c r="G1072" s="3000"/>
      <c r="H1072" s="3000"/>
      <c r="I1072" s="2994"/>
      <c r="J1072" s="2994"/>
      <c r="K1072" s="2994"/>
      <c r="L1072" s="2994"/>
      <c r="M1072" s="2994"/>
      <c r="N1072" s="2994"/>
      <c r="O1072" s="2994"/>
      <c r="P1072" s="2994"/>
      <c r="Q1072" s="2641"/>
    </row>
    <row r="1073" spans="1:17">
      <c r="A1073" s="2997"/>
      <c r="B1073" s="2997"/>
      <c r="C1073" s="2997"/>
      <c r="D1073" s="2997"/>
      <c r="E1073" s="2997"/>
      <c r="F1073" s="2997"/>
      <c r="G1073" s="2997"/>
      <c r="H1073" s="2997"/>
      <c r="I1073" s="2641"/>
      <c r="J1073" s="2641"/>
      <c r="K1073" s="2997"/>
      <c r="L1073" s="2997"/>
      <c r="M1073" s="2997"/>
      <c r="N1073" s="2997"/>
      <c r="O1073" s="2997"/>
      <c r="P1073" s="2997"/>
      <c r="Q1073" s="2997"/>
    </row>
    <row r="1074" spans="1:17">
      <c r="A1074" s="2995"/>
      <c r="B1074" s="2641"/>
      <c r="C1074" s="2641"/>
      <c r="D1074" s="2641"/>
      <c r="E1074" s="2641"/>
      <c r="F1074" s="3420"/>
      <c r="G1074" s="3420"/>
      <c r="H1074" s="2995"/>
      <c r="I1074" s="2994"/>
      <c r="J1074" s="2994"/>
      <c r="K1074" s="2994"/>
      <c r="L1074" s="2994"/>
      <c r="M1074" s="2994"/>
      <c r="N1074" s="2994"/>
      <c r="O1074" s="2994"/>
      <c r="P1074" s="2994"/>
      <c r="Q1074" s="2641"/>
    </row>
    <row r="1075" spans="1:17">
      <c r="A1075" s="2995"/>
      <c r="B1075" s="2995"/>
      <c r="C1075" s="2641"/>
      <c r="D1075" s="2995"/>
      <c r="E1075" s="2995"/>
      <c r="F1075" s="2995"/>
      <c r="G1075" s="2995"/>
      <c r="H1075" s="2995"/>
      <c r="I1075" s="2994"/>
      <c r="J1075" s="2994"/>
      <c r="K1075" s="2641"/>
      <c r="L1075" s="2641"/>
      <c r="M1075" s="2995"/>
      <c r="N1075" s="2995"/>
      <c r="O1075" s="2995"/>
      <c r="P1075" s="2641"/>
      <c r="Q1075" s="2641"/>
    </row>
    <row r="1076" spans="1:17">
      <c r="A1076" s="2995"/>
      <c r="B1076" s="2995"/>
      <c r="C1076" s="2995"/>
      <c r="D1076" s="2995"/>
      <c r="E1076" s="2995"/>
      <c r="F1076" s="2995"/>
      <c r="G1076" s="2995"/>
      <c r="H1076" s="2995"/>
      <c r="I1076" s="2994"/>
      <c r="J1076" s="2994"/>
      <c r="K1076" s="2995"/>
      <c r="L1076" s="2995"/>
      <c r="M1076" s="2995"/>
      <c r="N1076" s="2995"/>
      <c r="O1076" s="2995"/>
      <c r="P1076" s="2995"/>
      <c r="Q1076" s="2995"/>
    </row>
    <row r="1077" spans="1:17">
      <c r="A1077" s="2995"/>
      <c r="B1077" s="2995"/>
      <c r="C1077" s="2995"/>
      <c r="D1077" s="2995"/>
      <c r="E1077" s="2995"/>
      <c r="F1077" s="2995"/>
      <c r="G1077" s="2995"/>
      <c r="H1077" s="2995"/>
      <c r="I1077" s="2994"/>
      <c r="J1077" s="2994"/>
      <c r="K1077" s="2995"/>
      <c r="L1077" s="2995"/>
      <c r="M1077" s="2995"/>
      <c r="N1077" s="2995"/>
      <c r="O1077" s="2995"/>
      <c r="P1077" s="2995"/>
      <c r="Q1077" s="2995"/>
    </row>
    <row r="1078" spans="1:17">
      <c r="A1078" s="2995"/>
      <c r="B1078" s="2995"/>
      <c r="C1078" s="2995"/>
      <c r="D1078" s="2995"/>
      <c r="E1078" s="2995"/>
      <c r="F1078" s="2995"/>
      <c r="G1078" s="2995"/>
      <c r="H1078" s="2995"/>
      <c r="I1078" s="2995"/>
      <c r="J1078" s="2641"/>
      <c r="K1078" s="2995"/>
      <c r="L1078" s="2995"/>
      <c r="M1078" s="2995"/>
      <c r="N1078" s="2995"/>
      <c r="O1078" s="2995"/>
      <c r="P1078" s="2995"/>
      <c r="Q1078" s="2995"/>
    </row>
    <row r="1079" spans="1:17">
      <c r="A1079" s="2995"/>
      <c r="B1079" s="2641"/>
      <c r="C1079" s="2995"/>
      <c r="D1079" s="2995"/>
      <c r="E1079" s="2641"/>
      <c r="F1079" s="2641"/>
      <c r="G1079" s="2641"/>
      <c r="H1079" s="2641"/>
      <c r="I1079" s="2257"/>
      <c r="J1079" s="2257"/>
      <c r="K1079" s="2257"/>
      <c r="L1079" s="2257"/>
      <c r="M1079" s="3001"/>
      <c r="N1079" s="3001"/>
      <c r="O1079" s="3001"/>
      <c r="P1079" s="3001"/>
      <c r="Q1079" s="2995"/>
    </row>
    <row r="1080" spans="1:17">
      <c r="A1080" s="2995"/>
      <c r="B1080" s="2641"/>
      <c r="C1080" s="2995"/>
      <c r="D1080" s="2995"/>
      <c r="E1080" s="2641"/>
      <c r="F1080" s="2641"/>
      <c r="G1080" s="2641"/>
      <c r="H1080" s="2641"/>
      <c r="I1080" s="2257"/>
      <c r="J1080" s="2257"/>
      <c r="K1080" s="2257"/>
      <c r="L1080" s="2257"/>
      <c r="M1080" s="2257"/>
      <c r="N1080" s="2257"/>
      <c r="O1080" s="2257"/>
      <c r="P1080" s="2257"/>
      <c r="Q1080" s="2995"/>
    </row>
    <row r="1081" spans="1:17">
      <c r="A1081" s="2995"/>
      <c r="B1081" s="2641"/>
      <c r="C1081" s="2995"/>
      <c r="D1081" s="2995"/>
      <c r="E1081" s="2641"/>
      <c r="F1081" s="2641"/>
      <c r="G1081" s="2641"/>
      <c r="H1081" s="2641"/>
      <c r="I1081" s="2257"/>
      <c r="J1081" s="2257"/>
      <c r="K1081" s="2257"/>
      <c r="L1081" s="2257"/>
      <c r="M1081" s="2257"/>
      <c r="N1081" s="2257"/>
      <c r="O1081" s="2257"/>
      <c r="P1081" s="2257"/>
      <c r="Q1081" s="2995"/>
    </row>
    <row r="1082" spans="1:17">
      <c r="A1082" s="2995"/>
      <c r="B1082" s="2641"/>
      <c r="C1082" s="2995"/>
      <c r="D1082" s="2995"/>
      <c r="E1082" s="2641"/>
      <c r="F1082" s="2641"/>
      <c r="G1082" s="2641"/>
      <c r="H1082" s="2641"/>
      <c r="I1082" s="2257"/>
      <c r="J1082" s="2257"/>
      <c r="K1082" s="2257"/>
      <c r="L1082" s="2257"/>
      <c r="M1082" s="2257"/>
      <c r="N1082" s="2257"/>
      <c r="O1082" s="2257"/>
      <c r="P1082" s="2257"/>
      <c r="Q1082" s="2995"/>
    </row>
    <row r="1083" spans="1:17">
      <c r="A1083" s="2995"/>
      <c r="B1083" s="2641"/>
      <c r="C1083" s="2995"/>
      <c r="D1083" s="2995"/>
      <c r="E1083" s="2641"/>
      <c r="F1083" s="2641"/>
      <c r="G1083" s="2641"/>
      <c r="H1083" s="2641"/>
      <c r="I1083" s="2257"/>
      <c r="J1083" s="2257"/>
      <c r="K1083" s="2257"/>
      <c r="L1083" s="2257"/>
      <c r="M1083" s="2257"/>
      <c r="N1083" s="2257"/>
      <c r="O1083" s="2257"/>
      <c r="P1083" s="2257"/>
      <c r="Q1083" s="2995"/>
    </row>
    <row r="1084" spans="1:17">
      <c r="A1084" s="2995"/>
      <c r="B1084" s="2641"/>
      <c r="C1084" s="2995"/>
      <c r="D1084" s="2995"/>
      <c r="E1084" s="2641"/>
      <c r="F1084" s="2641"/>
      <c r="G1084" s="2641"/>
      <c r="H1084" s="2641"/>
      <c r="I1084" s="2257"/>
      <c r="J1084" s="2257"/>
      <c r="K1084" s="2257"/>
      <c r="L1084" s="2257"/>
      <c r="M1084" s="2257"/>
      <c r="N1084" s="2257"/>
      <c r="O1084" s="2257"/>
      <c r="P1084" s="2257"/>
      <c r="Q1084" s="2995"/>
    </row>
    <row r="1085" spans="1:17">
      <c r="A1085" s="2995"/>
      <c r="B1085" s="2641"/>
      <c r="C1085" s="2995"/>
      <c r="D1085" s="2995"/>
      <c r="E1085" s="2641"/>
      <c r="F1085" s="2641"/>
      <c r="G1085" s="2641"/>
      <c r="H1085" s="2641"/>
      <c r="I1085" s="2257"/>
      <c r="J1085" s="2257"/>
      <c r="K1085" s="2257"/>
      <c r="L1085" s="2257"/>
      <c r="M1085" s="2257"/>
      <c r="N1085" s="2257"/>
      <c r="O1085" s="2257"/>
      <c r="P1085" s="2257"/>
      <c r="Q1085" s="2995"/>
    </row>
    <row r="1086" spans="1:17">
      <c r="A1086" s="2995"/>
      <c r="B1086" s="2641"/>
      <c r="C1086" s="2995"/>
      <c r="D1086" s="2995"/>
      <c r="E1086" s="2641"/>
      <c r="F1086" s="2641"/>
      <c r="G1086" s="2641"/>
      <c r="H1086" s="2641"/>
      <c r="I1086" s="2257"/>
      <c r="J1086" s="2257"/>
      <c r="K1086" s="2257"/>
      <c r="L1086" s="2257"/>
      <c r="M1086" s="2257"/>
      <c r="N1086" s="2257"/>
      <c r="O1086" s="2257"/>
      <c r="P1086" s="2257"/>
      <c r="Q1086" s="2995"/>
    </row>
    <row r="1087" spans="1:17">
      <c r="A1087" s="2995"/>
      <c r="B1087" s="2641"/>
      <c r="C1087" s="2995"/>
      <c r="D1087" s="2995"/>
      <c r="E1087" s="2641"/>
      <c r="F1087" s="2641"/>
      <c r="G1087" s="2641"/>
      <c r="H1087" s="2641"/>
      <c r="I1087" s="2257"/>
      <c r="J1087" s="2257"/>
      <c r="K1087" s="2257"/>
      <c r="L1087" s="2257"/>
      <c r="M1087" s="2257"/>
      <c r="N1087" s="2257"/>
      <c r="O1087" s="2257"/>
      <c r="P1087" s="2257"/>
      <c r="Q1087" s="2995"/>
    </row>
    <row r="1088" spans="1:17">
      <c r="A1088" s="2995"/>
      <c r="B1088" s="2641"/>
      <c r="C1088" s="2995"/>
      <c r="D1088" s="2995"/>
      <c r="E1088" s="2641"/>
      <c r="F1088" s="2641"/>
      <c r="G1088" s="2641"/>
      <c r="H1088" s="2641"/>
      <c r="I1088" s="2257"/>
      <c r="J1088" s="2257"/>
      <c r="K1088" s="2257"/>
      <c r="L1088" s="2257"/>
      <c r="M1088" s="2257"/>
      <c r="N1088" s="2257"/>
      <c r="O1088" s="2257"/>
      <c r="P1088" s="2257"/>
      <c r="Q1088" s="2995"/>
    </row>
    <row r="1089" spans="1:17">
      <c r="A1089" s="2995"/>
      <c r="B1089" s="2641"/>
      <c r="C1089" s="2995"/>
      <c r="D1089" s="2995"/>
      <c r="E1089" s="2641"/>
      <c r="F1089" s="2641"/>
      <c r="G1089" s="2641"/>
      <c r="H1089" s="2641"/>
      <c r="I1089" s="2257"/>
      <c r="J1089" s="2257"/>
      <c r="K1089" s="2257"/>
      <c r="L1089" s="2257"/>
      <c r="M1089" s="2257"/>
      <c r="N1089" s="2257"/>
      <c r="O1089" s="2257"/>
      <c r="P1089" s="2257"/>
      <c r="Q1089" s="2995"/>
    </row>
    <row r="1090" spans="1:17">
      <c r="A1090" s="2995"/>
      <c r="B1090" s="2641"/>
      <c r="C1090" s="2995"/>
      <c r="D1090" s="2995"/>
      <c r="E1090" s="2641"/>
      <c r="F1090" s="2641"/>
      <c r="G1090" s="2641"/>
      <c r="H1090" s="2641"/>
      <c r="I1090" s="2257"/>
      <c r="J1090" s="2257"/>
      <c r="K1090" s="2257"/>
      <c r="L1090" s="2257"/>
      <c r="M1090" s="2257"/>
      <c r="N1090" s="2257"/>
      <c r="O1090" s="2257"/>
      <c r="P1090" s="2257"/>
      <c r="Q1090" s="2995"/>
    </row>
    <row r="1091" spans="1:17">
      <c r="A1091" s="2995"/>
      <c r="B1091" s="2641"/>
      <c r="C1091" s="2995"/>
      <c r="D1091" s="2995"/>
      <c r="E1091" s="2641"/>
      <c r="F1091" s="2641"/>
      <c r="G1091" s="2641"/>
      <c r="H1091" s="2641"/>
      <c r="I1091" s="2257"/>
      <c r="J1091" s="2257"/>
      <c r="K1091" s="2257"/>
      <c r="L1091" s="2257"/>
      <c r="M1091" s="2257"/>
      <c r="N1091" s="2257"/>
      <c r="O1091" s="2257"/>
      <c r="P1091" s="2257"/>
      <c r="Q1091" s="2995"/>
    </row>
    <row r="1092" spans="1:17">
      <c r="A1092" s="2995"/>
      <c r="B1092" s="2641"/>
      <c r="C1092" s="2995"/>
      <c r="D1092" s="2995"/>
      <c r="E1092" s="2641"/>
      <c r="F1092" s="2641"/>
      <c r="G1092" s="2641"/>
      <c r="H1092" s="2641"/>
      <c r="I1092" s="2257"/>
      <c r="J1092" s="2257"/>
      <c r="K1092" s="2257"/>
      <c r="L1092" s="2257"/>
      <c r="M1092" s="2257"/>
      <c r="N1092" s="2257"/>
      <c r="O1092" s="2257"/>
      <c r="P1092" s="2257"/>
      <c r="Q1092" s="2995"/>
    </row>
    <row r="1093" spans="1:17">
      <c r="A1093" s="2995"/>
      <c r="B1093" s="2641"/>
      <c r="C1093" s="2995"/>
      <c r="D1093" s="2995"/>
      <c r="E1093" s="2641"/>
      <c r="F1093" s="2641"/>
      <c r="G1093" s="2641"/>
      <c r="H1093" s="2641"/>
      <c r="I1093" s="2257"/>
      <c r="J1093" s="2257"/>
      <c r="K1093" s="2257"/>
      <c r="L1093" s="2257"/>
      <c r="M1093" s="2257"/>
      <c r="N1093" s="2257"/>
      <c r="O1093" s="2257"/>
      <c r="P1093" s="2257"/>
      <c r="Q1093" s="2995"/>
    </row>
    <row r="1094" spans="1:17">
      <c r="A1094" s="2995"/>
      <c r="B1094" s="2641"/>
      <c r="C1094" s="2995"/>
      <c r="D1094" s="2995"/>
      <c r="E1094" s="2641"/>
      <c r="F1094" s="2641"/>
      <c r="G1094" s="2641"/>
      <c r="H1094" s="2641"/>
      <c r="I1094" s="2257"/>
      <c r="J1094" s="2257"/>
      <c r="K1094" s="2257"/>
      <c r="L1094" s="2257"/>
      <c r="M1094" s="2257"/>
      <c r="N1094" s="2257"/>
      <c r="O1094" s="2257"/>
      <c r="P1094" s="2257"/>
      <c r="Q1094" s="2995"/>
    </row>
    <row r="1095" spans="1:17">
      <c r="A1095" s="2995"/>
      <c r="B1095" s="2641"/>
      <c r="C1095" s="2995"/>
      <c r="D1095" s="2995"/>
      <c r="E1095" s="2641"/>
      <c r="F1095" s="2641"/>
      <c r="G1095" s="2641"/>
      <c r="H1095" s="2641"/>
      <c r="I1095" s="2257"/>
      <c r="J1095" s="2257"/>
      <c r="K1095" s="2257"/>
      <c r="L1095" s="2257"/>
      <c r="M1095" s="2257"/>
      <c r="N1095" s="2257"/>
      <c r="O1095" s="2257"/>
      <c r="P1095" s="2257"/>
      <c r="Q1095" s="2995"/>
    </row>
    <row r="1096" spans="1:17">
      <c r="A1096" s="2995"/>
      <c r="B1096" s="2641"/>
      <c r="C1096" s="2995"/>
      <c r="D1096" s="2995"/>
      <c r="E1096" s="2641"/>
      <c r="F1096" s="2641"/>
      <c r="G1096" s="2641"/>
      <c r="H1096" s="2641"/>
      <c r="I1096" s="2257"/>
      <c r="J1096" s="2257"/>
      <c r="K1096" s="2257"/>
      <c r="L1096" s="2257"/>
      <c r="M1096" s="2257"/>
      <c r="N1096" s="2257"/>
      <c r="O1096" s="2257"/>
      <c r="P1096" s="2257"/>
      <c r="Q1096" s="2995"/>
    </row>
    <row r="1097" spans="1:17">
      <c r="A1097" s="2995"/>
      <c r="B1097" s="2641"/>
      <c r="C1097" s="2995"/>
      <c r="D1097" s="2995"/>
      <c r="E1097" s="2641"/>
      <c r="F1097" s="2641"/>
      <c r="G1097" s="2641"/>
      <c r="H1097" s="2641"/>
      <c r="I1097" s="2257"/>
      <c r="J1097" s="2257"/>
      <c r="K1097" s="2257"/>
      <c r="L1097" s="2257"/>
      <c r="M1097" s="2257"/>
      <c r="N1097" s="2257"/>
      <c r="O1097" s="2257"/>
      <c r="P1097" s="2257"/>
      <c r="Q1097" s="2995"/>
    </row>
    <row r="1098" spans="1:17">
      <c r="A1098" s="2995"/>
      <c r="B1098" s="2641"/>
      <c r="C1098" s="2995"/>
      <c r="D1098" s="2995"/>
      <c r="E1098" s="2641"/>
      <c r="F1098" s="2641"/>
      <c r="G1098" s="2641"/>
      <c r="H1098" s="2641"/>
      <c r="I1098" s="2257"/>
      <c r="J1098" s="2257"/>
      <c r="K1098" s="2257"/>
      <c r="L1098" s="2257"/>
      <c r="M1098" s="2257"/>
      <c r="N1098" s="2257"/>
      <c r="O1098" s="2257"/>
      <c r="P1098" s="2257"/>
      <c r="Q1098" s="2995"/>
    </row>
    <row r="1099" spans="1:17">
      <c r="A1099" s="2995"/>
      <c r="B1099" s="2641"/>
      <c r="C1099" s="2995"/>
      <c r="D1099" s="2995"/>
      <c r="E1099" s="2641"/>
      <c r="F1099" s="2641"/>
      <c r="G1099" s="2641"/>
      <c r="H1099" s="2641"/>
      <c r="I1099" s="2257"/>
      <c r="J1099" s="2257"/>
      <c r="K1099" s="2257"/>
      <c r="L1099" s="2257"/>
      <c r="M1099" s="2257"/>
      <c r="N1099" s="2257"/>
      <c r="O1099" s="2257"/>
      <c r="P1099" s="2257"/>
      <c r="Q1099" s="2995"/>
    </row>
    <row r="1100" spans="1:17">
      <c r="A1100" s="2995"/>
      <c r="B1100" s="2641"/>
      <c r="C1100" s="2995"/>
      <c r="D1100" s="2995"/>
      <c r="E1100" s="2641"/>
      <c r="F1100" s="2641"/>
      <c r="G1100" s="2641"/>
      <c r="H1100" s="2641"/>
      <c r="I1100" s="2257"/>
      <c r="J1100" s="2257"/>
      <c r="K1100" s="2257"/>
      <c r="L1100" s="2257"/>
      <c r="M1100" s="2257"/>
      <c r="N1100" s="2257"/>
      <c r="O1100" s="2257"/>
      <c r="P1100" s="2257"/>
      <c r="Q1100" s="2995"/>
    </row>
    <row r="1101" spans="1:17">
      <c r="A1101" s="2995"/>
      <c r="B1101" s="2641"/>
      <c r="C1101" s="2995"/>
      <c r="D1101" s="2995"/>
      <c r="E1101" s="2641"/>
      <c r="F1101" s="2641"/>
      <c r="G1101" s="2641"/>
      <c r="H1101" s="2641"/>
      <c r="I1101" s="2257"/>
      <c r="J1101" s="2257"/>
      <c r="K1101" s="2257"/>
      <c r="L1101" s="2257"/>
      <c r="M1101" s="2257"/>
      <c r="N1101" s="2257"/>
      <c r="O1101" s="2257"/>
      <c r="P1101" s="2257"/>
      <c r="Q1101" s="2995"/>
    </row>
    <row r="1102" spans="1:17">
      <c r="A1102" s="2995"/>
      <c r="B1102" s="2641"/>
      <c r="C1102" s="2995"/>
      <c r="D1102" s="2995"/>
      <c r="E1102" s="2641"/>
      <c r="F1102" s="2641"/>
      <c r="G1102" s="2641"/>
      <c r="H1102" s="2641"/>
      <c r="I1102" s="2257"/>
      <c r="J1102" s="2257"/>
      <c r="K1102" s="2257"/>
      <c r="L1102" s="2257"/>
      <c r="M1102" s="2257"/>
      <c r="N1102" s="2257"/>
      <c r="O1102" s="2257"/>
      <c r="P1102" s="2257"/>
      <c r="Q1102" s="2995"/>
    </row>
    <row r="1103" spans="1:17">
      <c r="A1103" s="2995"/>
      <c r="B1103" s="2641"/>
      <c r="C1103" s="2995"/>
      <c r="D1103" s="2995"/>
      <c r="E1103" s="2641"/>
      <c r="F1103" s="2641"/>
      <c r="G1103" s="2641"/>
      <c r="H1103" s="2641"/>
      <c r="I1103" s="2257"/>
      <c r="J1103" s="2257"/>
      <c r="K1103" s="2257"/>
      <c r="L1103" s="2257"/>
      <c r="M1103" s="2257"/>
      <c r="N1103" s="2257"/>
      <c r="O1103" s="2257"/>
      <c r="P1103" s="2257"/>
      <c r="Q1103" s="2995"/>
    </row>
    <row r="1104" spans="1:17">
      <c r="A1104" s="2995"/>
      <c r="B1104" s="2641"/>
      <c r="C1104" s="2995"/>
      <c r="D1104" s="2995"/>
      <c r="E1104" s="2641"/>
      <c r="F1104" s="2641"/>
      <c r="G1104" s="2641"/>
      <c r="H1104" s="2641"/>
      <c r="I1104" s="2257"/>
      <c r="J1104" s="2257"/>
      <c r="K1104" s="2257"/>
      <c r="L1104" s="2257"/>
      <c r="M1104" s="2257"/>
      <c r="N1104" s="2257"/>
      <c r="O1104" s="2257"/>
      <c r="P1104" s="2257"/>
      <c r="Q1104" s="2995"/>
    </row>
    <row r="1105" spans="1:17">
      <c r="A1105" s="2995"/>
      <c r="B1105" s="2641"/>
      <c r="C1105" s="2995"/>
      <c r="D1105" s="2995"/>
      <c r="E1105" s="2641"/>
      <c r="F1105" s="2641"/>
      <c r="G1105" s="2641"/>
      <c r="H1105" s="2641"/>
      <c r="I1105" s="2257"/>
      <c r="J1105" s="2257"/>
      <c r="K1105" s="2257"/>
      <c r="L1105" s="2257"/>
      <c r="M1105" s="2257"/>
      <c r="N1105" s="2257"/>
      <c r="O1105" s="2257"/>
      <c r="P1105" s="2257"/>
      <c r="Q1105" s="2995"/>
    </row>
    <row r="1106" spans="1:17">
      <c r="A1106" s="2995"/>
      <c r="B1106" s="2641"/>
      <c r="C1106" s="2995"/>
      <c r="D1106" s="2995"/>
      <c r="E1106" s="2641"/>
      <c r="F1106" s="2641"/>
      <c r="G1106" s="2641"/>
      <c r="H1106" s="2641"/>
      <c r="I1106" s="2257"/>
      <c r="J1106" s="2257"/>
      <c r="K1106" s="2257"/>
      <c r="L1106" s="2257"/>
      <c r="M1106" s="2257"/>
      <c r="N1106" s="2257"/>
      <c r="O1106" s="2257"/>
      <c r="P1106" s="2257"/>
      <c r="Q1106" s="2995"/>
    </row>
    <row r="1107" spans="1:17">
      <c r="A1107" s="2995"/>
      <c r="B1107" s="2641"/>
      <c r="C1107" s="2995"/>
      <c r="D1107" s="2995"/>
      <c r="E1107" s="2641"/>
      <c r="F1107" s="2641"/>
      <c r="G1107" s="2641"/>
      <c r="H1107" s="2641"/>
      <c r="I1107" s="2257"/>
      <c r="J1107" s="2257"/>
      <c r="K1107" s="2257"/>
      <c r="L1107" s="2257"/>
      <c r="M1107" s="2257"/>
      <c r="N1107" s="2257"/>
      <c r="O1107" s="2257"/>
      <c r="P1107" s="2257"/>
      <c r="Q1107" s="2995"/>
    </row>
    <row r="1108" spans="1:17">
      <c r="A1108" s="2995"/>
      <c r="B1108" s="2641"/>
      <c r="C1108" s="2995"/>
      <c r="D1108" s="2995"/>
      <c r="E1108" s="2641"/>
      <c r="F1108" s="2641"/>
      <c r="G1108" s="2641"/>
      <c r="H1108" s="2641"/>
      <c r="I1108" s="2257"/>
      <c r="J1108" s="2257"/>
      <c r="K1108" s="2257"/>
      <c r="L1108" s="2257"/>
      <c r="M1108" s="2257"/>
      <c r="N1108" s="2257"/>
      <c r="O1108" s="2257"/>
      <c r="P1108" s="2257"/>
      <c r="Q1108" s="2995"/>
    </row>
    <row r="1109" spans="1:17">
      <c r="A1109" s="2995"/>
      <c r="B1109" s="2641"/>
      <c r="C1109" s="2995"/>
      <c r="D1109" s="2995"/>
      <c r="E1109" s="2641"/>
      <c r="F1109" s="2641"/>
      <c r="G1109" s="2641"/>
      <c r="H1109" s="2641"/>
      <c r="I1109" s="2257"/>
      <c r="J1109" s="2257"/>
      <c r="K1109" s="2257"/>
      <c r="L1109" s="2257"/>
      <c r="M1109" s="2257"/>
      <c r="N1109" s="2257"/>
      <c r="O1109" s="2257"/>
      <c r="P1109" s="2257"/>
      <c r="Q1109" s="2995"/>
    </row>
    <row r="1110" spans="1:17">
      <c r="A1110" s="2995"/>
      <c r="B1110" s="2641"/>
      <c r="C1110" s="2995"/>
      <c r="D1110" s="2995"/>
      <c r="E1110" s="2641"/>
      <c r="F1110" s="2641"/>
      <c r="G1110" s="2641"/>
      <c r="H1110" s="2641"/>
      <c r="I1110" s="2257"/>
      <c r="J1110" s="2257"/>
      <c r="K1110" s="2257"/>
      <c r="L1110" s="2257"/>
      <c r="M1110" s="2257"/>
      <c r="N1110" s="2257"/>
      <c r="O1110" s="2257"/>
      <c r="P1110" s="2257"/>
      <c r="Q1110" s="2995"/>
    </row>
    <row r="1111" spans="1:17">
      <c r="A1111" s="2995"/>
      <c r="B1111" s="2641"/>
      <c r="C1111" s="2995"/>
      <c r="D1111" s="2995"/>
      <c r="E1111" s="2641"/>
      <c r="F1111" s="2641"/>
      <c r="G1111" s="2641"/>
      <c r="H1111" s="2641"/>
      <c r="I1111" s="2257"/>
      <c r="J1111" s="2257"/>
      <c r="K1111" s="2257"/>
      <c r="L1111" s="2257"/>
      <c r="M1111" s="2257"/>
      <c r="N1111" s="2257"/>
      <c r="O1111" s="2257"/>
      <c r="P1111" s="2257"/>
      <c r="Q1111" s="2995"/>
    </row>
    <row r="1112" spans="1:17">
      <c r="A1112" s="2995"/>
      <c r="B1112" s="2641"/>
      <c r="C1112" s="2995"/>
      <c r="D1112" s="2995"/>
      <c r="E1112" s="2641"/>
      <c r="F1112" s="2641"/>
      <c r="G1112" s="2641"/>
      <c r="H1112" s="2641"/>
      <c r="I1112" s="2257"/>
      <c r="J1112" s="2257"/>
      <c r="K1112" s="2257"/>
      <c r="L1112" s="2257"/>
      <c r="M1112" s="2257"/>
      <c r="N1112" s="2257"/>
      <c r="O1112" s="2257"/>
      <c r="P1112" s="2257"/>
      <c r="Q1112" s="2995"/>
    </row>
    <row r="1113" spans="1:17">
      <c r="A1113" s="2995"/>
      <c r="B1113" s="2641"/>
      <c r="C1113" s="2995"/>
      <c r="D1113" s="2995"/>
      <c r="E1113" s="2641"/>
      <c r="F1113" s="2641"/>
      <c r="G1113" s="2641"/>
      <c r="H1113" s="2641"/>
      <c r="I1113" s="2257"/>
      <c r="J1113" s="2257"/>
      <c r="K1113" s="2257"/>
      <c r="L1113" s="2257"/>
      <c r="M1113" s="2257"/>
      <c r="N1113" s="2257"/>
      <c r="O1113" s="2257"/>
      <c r="P1113" s="2257"/>
      <c r="Q1113" s="2995"/>
    </row>
    <row r="1114" spans="1:17">
      <c r="A1114" s="2995"/>
      <c r="B1114" s="2641"/>
      <c r="C1114" s="2995"/>
      <c r="D1114" s="2995"/>
      <c r="E1114" s="2641"/>
      <c r="F1114" s="2641"/>
      <c r="G1114" s="2641"/>
      <c r="H1114" s="2641"/>
      <c r="I1114" s="2257"/>
      <c r="J1114" s="2257"/>
      <c r="K1114" s="2257"/>
      <c r="L1114" s="2257"/>
      <c r="M1114" s="2257"/>
      <c r="N1114" s="2257"/>
      <c r="O1114" s="2257"/>
      <c r="P1114" s="2257"/>
      <c r="Q1114" s="2995"/>
    </row>
    <row r="1115" spans="1:17">
      <c r="A1115" s="2995"/>
      <c r="B1115" s="2641"/>
      <c r="C1115" s="2995"/>
      <c r="D1115" s="2995"/>
      <c r="E1115" s="2641"/>
      <c r="F1115" s="2641"/>
      <c r="G1115" s="2641"/>
      <c r="H1115" s="2641"/>
      <c r="I1115" s="2257"/>
      <c r="J1115" s="2257"/>
      <c r="K1115" s="2257"/>
      <c r="L1115" s="2257"/>
      <c r="M1115" s="2257"/>
      <c r="N1115" s="2257"/>
      <c r="O1115" s="2257"/>
      <c r="P1115" s="2257"/>
      <c r="Q1115" s="2995"/>
    </row>
    <row r="1116" spans="1:17">
      <c r="A1116" s="2995"/>
      <c r="B1116" s="2641"/>
      <c r="C1116" s="2995"/>
      <c r="D1116" s="2995"/>
      <c r="E1116" s="2641"/>
      <c r="F1116" s="2641"/>
      <c r="G1116" s="2641"/>
      <c r="H1116" s="2641"/>
      <c r="I1116" s="2257"/>
      <c r="J1116" s="2257"/>
      <c r="K1116" s="2257"/>
      <c r="L1116" s="2257"/>
      <c r="M1116" s="2257"/>
      <c r="N1116" s="2257"/>
      <c r="O1116" s="2257"/>
      <c r="P1116" s="2257"/>
      <c r="Q1116" s="2995"/>
    </row>
    <row r="1117" spans="1:17">
      <c r="A1117" s="2995"/>
      <c r="B1117" s="2641"/>
      <c r="C1117" s="2995"/>
      <c r="D1117" s="2995"/>
      <c r="E1117" s="2641"/>
      <c r="F1117" s="2641"/>
      <c r="G1117" s="2641"/>
      <c r="H1117" s="2641"/>
      <c r="I1117" s="2257"/>
      <c r="J1117" s="2257"/>
      <c r="K1117" s="2257"/>
      <c r="L1117" s="2257"/>
      <c r="M1117" s="2257"/>
      <c r="N1117" s="2257"/>
      <c r="O1117" s="2257"/>
      <c r="P1117" s="2257"/>
      <c r="Q1117" s="2995"/>
    </row>
    <row r="1118" spans="1:17">
      <c r="A1118" s="2995"/>
      <c r="B1118" s="2641"/>
      <c r="C1118" s="2995"/>
      <c r="D1118" s="2995"/>
      <c r="E1118" s="2641"/>
      <c r="F1118" s="2641"/>
      <c r="G1118" s="2641"/>
      <c r="H1118" s="2641"/>
      <c r="I1118" s="2257"/>
      <c r="J1118" s="2257"/>
      <c r="K1118" s="2257"/>
      <c r="L1118" s="2257"/>
      <c r="M1118" s="2257"/>
      <c r="N1118" s="2257"/>
      <c r="O1118" s="2257"/>
      <c r="P1118" s="2257"/>
      <c r="Q1118" s="2995"/>
    </row>
    <row r="1119" spans="1:17">
      <c r="A1119" s="2995"/>
      <c r="B1119" s="2641"/>
      <c r="C1119" s="2995"/>
      <c r="D1119" s="2995"/>
      <c r="E1119" s="2641"/>
      <c r="F1119" s="2641"/>
      <c r="G1119" s="2641"/>
      <c r="H1119" s="2641"/>
      <c r="I1119" s="2257"/>
      <c r="J1119" s="2257"/>
      <c r="K1119" s="2257"/>
      <c r="L1119" s="2257"/>
      <c r="M1119" s="2257"/>
      <c r="N1119" s="2257"/>
      <c r="O1119" s="2257"/>
      <c r="P1119" s="2257"/>
      <c r="Q1119" s="2995"/>
    </row>
    <row r="1120" spans="1:17">
      <c r="A1120" s="2995"/>
      <c r="B1120" s="2641"/>
      <c r="C1120" s="2995"/>
      <c r="D1120" s="2995"/>
      <c r="E1120" s="2641"/>
      <c r="F1120" s="2641"/>
      <c r="G1120" s="2641"/>
      <c r="H1120" s="2641"/>
      <c r="I1120" s="2257"/>
      <c r="J1120" s="2257"/>
      <c r="K1120" s="2257"/>
      <c r="L1120" s="2257"/>
      <c r="M1120" s="2257"/>
      <c r="N1120" s="2257"/>
      <c r="O1120" s="2257"/>
      <c r="P1120" s="2257"/>
      <c r="Q1120" s="2995"/>
    </row>
    <row r="1121" spans="1:17">
      <c r="A1121" s="2995"/>
      <c r="B1121" s="2641"/>
      <c r="C1121" s="2995"/>
      <c r="D1121" s="2995"/>
      <c r="E1121" s="2641"/>
      <c r="F1121" s="2641"/>
      <c r="G1121" s="2641"/>
      <c r="H1121" s="2641"/>
      <c r="I1121" s="2257"/>
      <c r="J1121" s="2257"/>
      <c r="K1121" s="2257"/>
      <c r="L1121" s="2257"/>
      <c r="M1121" s="2257"/>
      <c r="N1121" s="2257"/>
      <c r="O1121" s="2257"/>
      <c r="P1121" s="2257"/>
      <c r="Q1121" s="2995"/>
    </row>
    <row r="1122" spans="1:17">
      <c r="A1122" s="2995"/>
      <c r="B1122" s="2641"/>
      <c r="C1122" s="2995"/>
      <c r="D1122" s="2995"/>
      <c r="E1122" s="2641"/>
      <c r="F1122" s="2641"/>
      <c r="G1122" s="2641"/>
      <c r="H1122" s="2641"/>
      <c r="I1122" s="2257"/>
      <c r="J1122" s="2257"/>
      <c r="K1122" s="2257"/>
      <c r="L1122" s="2257"/>
      <c r="M1122" s="2257"/>
      <c r="N1122" s="2257"/>
      <c r="O1122" s="2257"/>
      <c r="P1122" s="2257"/>
      <c r="Q1122" s="2995"/>
    </row>
    <row r="1123" spans="1:17">
      <c r="A1123" s="2995"/>
      <c r="B1123" s="2641"/>
      <c r="C1123" s="2995"/>
      <c r="D1123" s="2995"/>
      <c r="E1123" s="2641"/>
      <c r="F1123" s="2641"/>
      <c r="G1123" s="2641"/>
      <c r="H1123" s="2641"/>
      <c r="I1123" s="2257"/>
      <c r="J1123" s="2257"/>
      <c r="K1123" s="2257"/>
      <c r="L1123" s="2257"/>
      <c r="M1123" s="2257"/>
      <c r="N1123" s="2257"/>
      <c r="O1123" s="2257"/>
      <c r="P1123" s="2257"/>
      <c r="Q1123" s="2995"/>
    </row>
    <row r="1124" spans="1:17">
      <c r="A1124" s="2995"/>
      <c r="B1124" s="2641"/>
      <c r="C1124" s="2995"/>
      <c r="D1124" s="2995"/>
      <c r="E1124" s="2641"/>
      <c r="F1124" s="2641"/>
      <c r="G1124" s="2641"/>
      <c r="H1124" s="2641"/>
      <c r="I1124" s="2257"/>
      <c r="J1124" s="2257"/>
      <c r="K1124" s="2257"/>
      <c r="L1124" s="2257"/>
      <c r="M1124" s="2257"/>
      <c r="N1124" s="2257"/>
      <c r="O1124" s="2257"/>
      <c r="P1124" s="2257"/>
      <c r="Q1124" s="2995"/>
    </row>
    <row r="1125" spans="1:17">
      <c r="A1125" s="2995"/>
      <c r="B1125" s="2641"/>
      <c r="C1125" s="2995"/>
      <c r="D1125" s="2995"/>
      <c r="E1125" s="2641"/>
      <c r="F1125" s="2641"/>
      <c r="G1125" s="2641"/>
      <c r="H1125" s="2641"/>
      <c r="I1125" s="2257"/>
      <c r="J1125" s="2257"/>
      <c r="K1125" s="2257"/>
      <c r="L1125" s="2257"/>
      <c r="M1125" s="2257"/>
      <c r="N1125" s="2257"/>
      <c r="O1125" s="2257"/>
      <c r="P1125" s="2257"/>
      <c r="Q1125" s="2995"/>
    </row>
    <row r="1126" spans="1:17">
      <c r="A1126" s="2995"/>
      <c r="B1126" s="2641"/>
      <c r="C1126" s="2995"/>
      <c r="D1126" s="2995"/>
      <c r="E1126" s="2641"/>
      <c r="F1126" s="2641"/>
      <c r="G1126" s="2641"/>
      <c r="H1126" s="2641"/>
      <c r="I1126" s="2257"/>
      <c r="J1126" s="2257"/>
      <c r="K1126" s="2257"/>
      <c r="L1126" s="2257"/>
      <c r="M1126" s="2257"/>
      <c r="N1126" s="2257"/>
      <c r="O1126" s="2257"/>
      <c r="P1126" s="2257"/>
      <c r="Q1126" s="2995"/>
    </row>
    <row r="1127" spans="1:17">
      <c r="A1127" s="2995"/>
      <c r="B1127" s="2641"/>
      <c r="C1127" s="2995"/>
      <c r="D1127" s="2995"/>
      <c r="E1127" s="2641"/>
      <c r="F1127" s="2641"/>
      <c r="G1127" s="2641"/>
      <c r="H1127" s="2641"/>
      <c r="I1127" s="2257"/>
      <c r="J1127" s="2257"/>
      <c r="K1127" s="2257"/>
      <c r="L1127" s="2257"/>
      <c r="M1127" s="2257"/>
      <c r="N1127" s="2257"/>
      <c r="O1127" s="2257"/>
      <c r="P1127" s="2257"/>
      <c r="Q1127" s="2995"/>
    </row>
    <row r="1128" spans="1:17">
      <c r="A1128" s="2995"/>
      <c r="B1128" s="2995"/>
      <c r="C1128" s="2641"/>
      <c r="D1128" s="2641"/>
      <c r="E1128" s="2641"/>
      <c r="F1128" s="2641"/>
      <c r="G1128" s="2641"/>
      <c r="H1128" s="2641"/>
      <c r="I1128" s="2257"/>
      <c r="J1128" s="2257"/>
      <c r="K1128" s="2257"/>
      <c r="L1128" s="2257"/>
      <c r="M1128" s="3001"/>
      <c r="N1128" s="3001"/>
      <c r="O1128" s="3001"/>
      <c r="P1128" s="3001"/>
      <c r="Q1128" s="2995"/>
    </row>
    <row r="1129" spans="1:17">
      <c r="A1129" s="2995"/>
      <c r="B1129" s="2995"/>
      <c r="C1129" s="2999"/>
      <c r="D1129" s="2999"/>
      <c r="E1129" s="2999"/>
      <c r="F1129" s="2999"/>
      <c r="G1129" s="2999"/>
      <c r="H1129" s="2999"/>
      <c r="I1129" s="2257"/>
      <c r="J1129" s="2257"/>
      <c r="K1129" s="2257"/>
      <c r="L1129" s="2257"/>
      <c r="M1129" s="3001"/>
      <c r="N1129" s="3001"/>
      <c r="O1129" s="3001"/>
      <c r="P1129" s="3001"/>
      <c r="Q1129" s="2995"/>
    </row>
    <row r="1130" spans="1:17">
      <c r="A1130" s="2996"/>
      <c r="B1130" s="2996"/>
      <c r="C1130" s="2994"/>
      <c r="D1130" s="2994"/>
      <c r="E1130" s="2997"/>
      <c r="F1130" s="2997"/>
      <c r="G1130" s="2997"/>
      <c r="H1130" s="2997"/>
      <c r="I1130" s="2996"/>
      <c r="J1130" s="2996"/>
      <c r="K1130" s="2994"/>
      <c r="L1130" s="2994"/>
      <c r="M1130" s="2997"/>
      <c r="N1130" s="3002"/>
      <c r="O1130" s="2999"/>
      <c r="P1130" s="2999"/>
      <c r="Q1130" s="2999"/>
    </row>
    <row r="1131" spans="1:17">
      <c r="A1131" s="2994"/>
      <c r="B1131" s="2994"/>
      <c r="C1131" s="2994"/>
      <c r="D1131" s="2994"/>
      <c r="E1131" s="2994"/>
      <c r="F1131" s="2994"/>
      <c r="G1131" s="2994"/>
      <c r="H1131" s="2994"/>
      <c r="I1131" s="2994"/>
      <c r="J1131" s="2994"/>
      <c r="K1131" s="2994"/>
      <c r="L1131" s="2994"/>
      <c r="M1131" s="2994"/>
      <c r="N1131" s="2994"/>
      <c r="O1131" s="2994"/>
      <c r="P1131" s="2994"/>
      <c r="Q1131" s="2994"/>
    </row>
    <row r="1132" spans="1:17" ht="15.75">
      <c r="A1132" s="2993"/>
      <c r="B1132" s="2997"/>
      <c r="C1132" s="2997"/>
      <c r="D1132" s="2997"/>
      <c r="E1132" s="2998"/>
      <c r="F1132" s="2997"/>
      <c r="G1132" s="2997"/>
      <c r="H1132" s="2997"/>
      <c r="I1132" s="2993"/>
      <c r="J1132" s="2641"/>
      <c r="K1132" s="2997"/>
      <c r="L1132" s="2997"/>
      <c r="M1132" s="2997"/>
      <c r="N1132" s="2997"/>
      <c r="O1132" s="2998"/>
      <c r="P1132" s="2999"/>
      <c r="Q1132" s="2999"/>
    </row>
    <row r="1133" spans="1:17">
      <c r="A1133" s="2997"/>
      <c r="B1133" s="2997"/>
      <c r="C1133" s="2997"/>
      <c r="D1133" s="2997"/>
      <c r="E1133" s="2997"/>
      <c r="F1133" s="2997"/>
      <c r="G1133" s="2997"/>
      <c r="H1133" s="2997"/>
      <c r="I1133" s="2641"/>
      <c r="J1133" s="2641"/>
      <c r="K1133" s="2997"/>
      <c r="L1133" s="2997"/>
      <c r="M1133" s="2997"/>
      <c r="N1133" s="2997"/>
      <c r="O1133" s="2997"/>
      <c r="P1133" s="2997"/>
      <c r="Q1133" s="2997"/>
    </row>
    <row r="1134" spans="1:17">
      <c r="A1134" s="2994"/>
      <c r="B1134" s="2994"/>
      <c r="C1134" s="2994"/>
      <c r="D1134" s="2994"/>
      <c r="E1134" s="2994"/>
      <c r="F1134" s="2994"/>
      <c r="G1134" s="3000"/>
      <c r="H1134" s="3000"/>
      <c r="I1134" s="2994"/>
      <c r="J1134" s="2994"/>
      <c r="K1134" s="2994"/>
      <c r="L1134" s="2994"/>
      <c r="M1134" s="2994"/>
      <c r="N1134" s="2994"/>
      <c r="O1134" s="2994"/>
      <c r="P1134" s="2994"/>
      <c r="Q1134" s="2641"/>
    </row>
    <row r="1135" spans="1:17">
      <c r="A1135" s="2994"/>
      <c r="B1135" s="2994"/>
      <c r="C1135" s="2994"/>
      <c r="D1135" s="2994"/>
      <c r="E1135" s="2994"/>
      <c r="F1135" s="2994"/>
      <c r="G1135" s="3000"/>
      <c r="H1135" s="3000"/>
      <c r="I1135" s="2994"/>
      <c r="J1135" s="2994"/>
      <c r="K1135" s="2994"/>
      <c r="L1135" s="2994"/>
      <c r="M1135" s="2994"/>
      <c r="N1135" s="2994"/>
      <c r="O1135" s="2994"/>
      <c r="P1135" s="2994"/>
      <c r="Q1135" s="2641"/>
    </row>
    <row r="1136" spans="1:17">
      <c r="A1136" s="2997"/>
      <c r="B1136" s="2997"/>
      <c r="C1136" s="2997"/>
      <c r="D1136" s="2997"/>
      <c r="E1136" s="2997"/>
      <c r="F1136" s="2997"/>
      <c r="G1136" s="2997"/>
      <c r="H1136" s="2997"/>
      <c r="I1136" s="2641"/>
      <c r="J1136" s="2641"/>
      <c r="K1136" s="2997"/>
      <c r="L1136" s="2997"/>
      <c r="M1136" s="2997"/>
      <c r="N1136" s="2997"/>
      <c r="O1136" s="2997"/>
      <c r="P1136" s="2997"/>
      <c r="Q1136" s="2997"/>
    </row>
    <row r="1137" spans="1:17">
      <c r="A1137" s="2995"/>
      <c r="B1137" s="2641"/>
      <c r="C1137" s="2641"/>
      <c r="D1137" s="2641"/>
      <c r="E1137" s="2641"/>
      <c r="F1137" s="3420"/>
      <c r="G1137" s="3420"/>
      <c r="H1137" s="2995"/>
      <c r="I1137" s="2994"/>
      <c r="J1137" s="2994"/>
      <c r="K1137" s="2994"/>
      <c r="L1137" s="2994"/>
      <c r="M1137" s="2994"/>
      <c r="N1137" s="2994"/>
      <c r="O1137" s="2994"/>
      <c r="P1137" s="2994"/>
      <c r="Q1137" s="2641"/>
    </row>
    <row r="1138" spans="1:17">
      <c r="A1138" s="2995"/>
      <c r="B1138" s="2995"/>
      <c r="C1138" s="2641"/>
      <c r="D1138" s="2995"/>
      <c r="E1138" s="2995"/>
      <c r="F1138" s="2995"/>
      <c r="G1138" s="2995"/>
      <c r="H1138" s="2995"/>
      <c r="I1138" s="2994"/>
      <c r="J1138" s="2994"/>
      <c r="K1138" s="2641"/>
      <c r="L1138" s="2641"/>
      <c r="M1138" s="2995"/>
      <c r="N1138" s="2995"/>
      <c r="O1138" s="2995"/>
      <c r="P1138" s="2641"/>
      <c r="Q1138" s="2641"/>
    </row>
    <row r="1139" spans="1:17">
      <c r="A1139" s="2995"/>
      <c r="B1139" s="2995"/>
      <c r="C1139" s="2995"/>
      <c r="D1139" s="2995"/>
      <c r="E1139" s="2995"/>
      <c r="F1139" s="2995"/>
      <c r="G1139" s="2995"/>
      <c r="H1139" s="2995"/>
      <c r="I1139" s="2994"/>
      <c r="J1139" s="2994"/>
      <c r="K1139" s="2995"/>
      <c r="L1139" s="2995"/>
      <c r="M1139" s="2995"/>
      <c r="N1139" s="2995"/>
      <c r="O1139" s="2995"/>
      <c r="P1139" s="2995"/>
      <c r="Q1139" s="2995"/>
    </row>
    <row r="1140" spans="1:17">
      <c r="A1140" s="2995"/>
      <c r="B1140" s="2995"/>
      <c r="C1140" s="2995"/>
      <c r="D1140" s="2995"/>
      <c r="E1140" s="2995"/>
      <c r="F1140" s="2995"/>
      <c r="G1140" s="2995"/>
      <c r="H1140" s="2995"/>
      <c r="I1140" s="2994"/>
      <c r="J1140" s="2994"/>
      <c r="K1140" s="2995"/>
      <c r="L1140" s="2995"/>
      <c r="M1140" s="2995"/>
      <c r="N1140" s="2995"/>
      <c r="O1140" s="2995"/>
      <c r="P1140" s="2995"/>
      <c r="Q1140" s="2995"/>
    </row>
    <row r="1141" spans="1:17">
      <c r="A1141" s="2995"/>
      <c r="B1141" s="2995"/>
      <c r="C1141" s="2995"/>
      <c r="D1141" s="2995"/>
      <c r="E1141" s="2995"/>
      <c r="F1141" s="2995"/>
      <c r="G1141" s="2995"/>
      <c r="H1141" s="2995"/>
      <c r="I1141" s="2995"/>
      <c r="J1141" s="2641"/>
      <c r="K1141" s="2995"/>
      <c r="L1141" s="2995"/>
      <c r="M1141" s="2995"/>
      <c r="N1141" s="2995"/>
      <c r="O1141" s="2995"/>
      <c r="P1141" s="2995"/>
      <c r="Q1141" s="2995"/>
    </row>
    <row r="1142" spans="1:17">
      <c r="A1142" s="2995"/>
      <c r="B1142" s="2641"/>
      <c r="C1142" s="2995"/>
      <c r="D1142" s="2995"/>
      <c r="E1142" s="2641"/>
      <c r="F1142" s="2641"/>
      <c r="G1142" s="2641"/>
      <c r="H1142" s="2641"/>
      <c r="I1142" s="2257"/>
      <c r="J1142" s="2257"/>
      <c r="K1142" s="2257"/>
      <c r="L1142" s="2257"/>
      <c r="M1142" s="3001"/>
      <c r="N1142" s="3001"/>
      <c r="O1142" s="3001"/>
      <c r="P1142" s="3001"/>
      <c r="Q1142" s="2995"/>
    </row>
    <row r="1143" spans="1:17">
      <c r="A1143" s="2995"/>
      <c r="B1143" s="2641"/>
      <c r="C1143" s="2995"/>
      <c r="D1143" s="2995"/>
      <c r="E1143" s="2641"/>
      <c r="F1143" s="2641"/>
      <c r="G1143" s="2641"/>
      <c r="H1143" s="2641"/>
      <c r="I1143" s="2257"/>
      <c r="J1143" s="2257"/>
      <c r="K1143" s="2257"/>
      <c r="L1143" s="2257"/>
      <c r="M1143" s="2257"/>
      <c r="N1143" s="2257"/>
      <c r="O1143" s="2257"/>
      <c r="P1143" s="2257"/>
      <c r="Q1143" s="2995"/>
    </row>
    <row r="1144" spans="1:17">
      <c r="A1144" s="2995"/>
      <c r="B1144" s="2641"/>
      <c r="C1144" s="2995"/>
      <c r="D1144" s="2995"/>
      <c r="E1144" s="2641"/>
      <c r="F1144" s="2641"/>
      <c r="G1144" s="2641"/>
      <c r="H1144" s="2641"/>
      <c r="I1144" s="2257"/>
      <c r="J1144" s="2257"/>
      <c r="K1144" s="2257"/>
      <c r="L1144" s="2257"/>
      <c r="M1144" s="2257"/>
      <c r="N1144" s="2257"/>
      <c r="O1144" s="2257"/>
      <c r="P1144" s="2257"/>
      <c r="Q1144" s="2995"/>
    </row>
    <row r="1145" spans="1:17">
      <c r="A1145" s="2995"/>
      <c r="B1145" s="2641"/>
      <c r="C1145" s="2995"/>
      <c r="D1145" s="2995"/>
      <c r="E1145" s="2641"/>
      <c r="F1145" s="2641"/>
      <c r="G1145" s="2641"/>
      <c r="H1145" s="2641"/>
      <c r="I1145" s="2257"/>
      <c r="J1145" s="2257"/>
      <c r="K1145" s="2257"/>
      <c r="L1145" s="2257"/>
      <c r="M1145" s="2257"/>
      <c r="N1145" s="2257"/>
      <c r="O1145" s="2257"/>
      <c r="P1145" s="2257"/>
      <c r="Q1145" s="2995"/>
    </row>
    <row r="1146" spans="1:17">
      <c r="A1146" s="2995"/>
      <c r="B1146" s="2641"/>
      <c r="C1146" s="2995"/>
      <c r="D1146" s="2995"/>
      <c r="E1146" s="2641"/>
      <c r="F1146" s="2641"/>
      <c r="G1146" s="2641"/>
      <c r="H1146" s="2641"/>
      <c r="I1146" s="2257"/>
      <c r="J1146" s="2257"/>
      <c r="K1146" s="2257"/>
      <c r="L1146" s="2257"/>
      <c r="M1146" s="2257"/>
      <c r="N1146" s="2257"/>
      <c r="O1146" s="2257"/>
      <c r="P1146" s="2257"/>
      <c r="Q1146" s="2995"/>
    </row>
    <row r="1147" spans="1:17">
      <c r="A1147" s="2995"/>
      <c r="B1147" s="2641"/>
      <c r="C1147" s="2995"/>
      <c r="D1147" s="2995"/>
      <c r="E1147" s="2641"/>
      <c r="F1147" s="2641"/>
      <c r="G1147" s="2641"/>
      <c r="H1147" s="2641"/>
      <c r="I1147" s="2257"/>
      <c r="J1147" s="2257"/>
      <c r="K1147" s="2257"/>
      <c r="L1147" s="2257"/>
      <c r="M1147" s="2257"/>
      <c r="N1147" s="2257"/>
      <c r="O1147" s="2257"/>
      <c r="P1147" s="2257"/>
      <c r="Q1147" s="2995"/>
    </row>
    <row r="1148" spans="1:17">
      <c r="A1148" s="2995"/>
      <c r="B1148" s="2641"/>
      <c r="C1148" s="2995"/>
      <c r="D1148" s="2995"/>
      <c r="E1148" s="2641"/>
      <c r="F1148" s="2641"/>
      <c r="G1148" s="2641"/>
      <c r="H1148" s="2641"/>
      <c r="I1148" s="2257"/>
      <c r="J1148" s="2257"/>
      <c r="K1148" s="2257"/>
      <c r="L1148" s="2257"/>
      <c r="M1148" s="2257"/>
      <c r="N1148" s="2257"/>
      <c r="O1148" s="2257"/>
      <c r="P1148" s="2257"/>
      <c r="Q1148" s="2995"/>
    </row>
    <row r="1149" spans="1:17">
      <c r="A1149" s="2995"/>
      <c r="B1149" s="2641"/>
      <c r="C1149" s="2995"/>
      <c r="D1149" s="2995"/>
      <c r="E1149" s="2641"/>
      <c r="F1149" s="2641"/>
      <c r="G1149" s="2641"/>
      <c r="H1149" s="2641"/>
      <c r="I1149" s="2257"/>
      <c r="J1149" s="2257"/>
      <c r="K1149" s="2257"/>
      <c r="L1149" s="2257"/>
      <c r="M1149" s="2257"/>
      <c r="N1149" s="2257"/>
      <c r="O1149" s="2257"/>
      <c r="P1149" s="2257"/>
      <c r="Q1149" s="2995"/>
    </row>
    <row r="1150" spans="1:17">
      <c r="A1150" s="2995"/>
      <c r="B1150" s="2641"/>
      <c r="C1150" s="2995"/>
      <c r="D1150" s="2995"/>
      <c r="E1150" s="2641"/>
      <c r="F1150" s="2641"/>
      <c r="G1150" s="2641"/>
      <c r="H1150" s="2641"/>
      <c r="I1150" s="2257"/>
      <c r="J1150" s="2257"/>
      <c r="K1150" s="2257"/>
      <c r="L1150" s="2257"/>
      <c r="M1150" s="2257"/>
      <c r="N1150" s="2257"/>
      <c r="O1150" s="2257"/>
      <c r="P1150" s="2257"/>
      <c r="Q1150" s="2995"/>
    </row>
    <row r="1151" spans="1:17">
      <c r="A1151" s="2995"/>
      <c r="B1151" s="2641"/>
      <c r="C1151" s="2995"/>
      <c r="D1151" s="2995"/>
      <c r="E1151" s="2641"/>
      <c r="F1151" s="2641"/>
      <c r="G1151" s="2641"/>
      <c r="H1151" s="2641"/>
      <c r="I1151" s="2257"/>
      <c r="J1151" s="2257"/>
      <c r="K1151" s="2257"/>
      <c r="L1151" s="2257"/>
      <c r="M1151" s="2257"/>
      <c r="N1151" s="2257"/>
      <c r="O1151" s="2257"/>
      <c r="P1151" s="2257"/>
      <c r="Q1151" s="2995"/>
    </row>
    <row r="1152" spans="1:17">
      <c r="A1152" s="2995"/>
      <c r="B1152" s="2641"/>
      <c r="C1152" s="2995"/>
      <c r="D1152" s="2995"/>
      <c r="E1152" s="2641"/>
      <c r="F1152" s="2641"/>
      <c r="G1152" s="2641"/>
      <c r="H1152" s="2641"/>
      <c r="I1152" s="2257"/>
      <c r="J1152" s="2257"/>
      <c r="K1152" s="2257"/>
      <c r="L1152" s="2257"/>
      <c r="M1152" s="2257"/>
      <c r="N1152" s="2257"/>
      <c r="O1152" s="2257"/>
      <c r="P1152" s="2257"/>
      <c r="Q1152" s="2995"/>
    </row>
    <row r="1153" spans="1:17">
      <c r="A1153" s="2995"/>
      <c r="B1153" s="2641"/>
      <c r="C1153" s="2995"/>
      <c r="D1153" s="2995"/>
      <c r="E1153" s="2641"/>
      <c r="F1153" s="2641"/>
      <c r="G1153" s="2641"/>
      <c r="H1153" s="2641"/>
      <c r="I1153" s="2257"/>
      <c r="J1153" s="2257"/>
      <c r="K1153" s="2257"/>
      <c r="L1153" s="2257"/>
      <c r="M1153" s="2257"/>
      <c r="N1153" s="2257"/>
      <c r="O1153" s="2257"/>
      <c r="P1153" s="2257"/>
      <c r="Q1153" s="2995"/>
    </row>
    <row r="1154" spans="1:17">
      <c r="A1154" s="2995"/>
      <c r="B1154" s="2641"/>
      <c r="C1154" s="2995"/>
      <c r="D1154" s="2995"/>
      <c r="E1154" s="2641"/>
      <c r="F1154" s="2641"/>
      <c r="G1154" s="2641"/>
      <c r="H1154" s="2641"/>
      <c r="I1154" s="2257"/>
      <c r="J1154" s="2257"/>
      <c r="K1154" s="2257"/>
      <c r="L1154" s="2257"/>
      <c r="M1154" s="2257"/>
      <c r="N1154" s="2257"/>
      <c r="O1154" s="2257"/>
      <c r="P1154" s="2257"/>
      <c r="Q1154" s="2995"/>
    </row>
    <row r="1155" spans="1:17">
      <c r="A1155" s="2995"/>
      <c r="B1155" s="2641"/>
      <c r="C1155" s="2995"/>
      <c r="D1155" s="2995"/>
      <c r="E1155" s="2641"/>
      <c r="F1155" s="2641"/>
      <c r="G1155" s="2641"/>
      <c r="H1155" s="2641"/>
      <c r="I1155" s="2257"/>
      <c r="J1155" s="2257"/>
      <c r="K1155" s="2257"/>
      <c r="L1155" s="2257"/>
      <c r="M1155" s="2257"/>
      <c r="N1155" s="2257"/>
      <c r="O1155" s="2257"/>
      <c r="P1155" s="2257"/>
      <c r="Q1155" s="2995"/>
    </row>
    <row r="1156" spans="1:17">
      <c r="A1156" s="2995"/>
      <c r="B1156" s="2641"/>
      <c r="C1156" s="2995"/>
      <c r="D1156" s="2995"/>
      <c r="E1156" s="2641"/>
      <c r="F1156" s="2641"/>
      <c r="G1156" s="2641"/>
      <c r="H1156" s="2641"/>
      <c r="I1156" s="2257"/>
      <c r="J1156" s="2257"/>
      <c r="K1156" s="2257"/>
      <c r="L1156" s="2257"/>
      <c r="M1156" s="2257"/>
      <c r="N1156" s="2257"/>
      <c r="O1156" s="2257"/>
      <c r="P1156" s="2257"/>
      <c r="Q1156" s="2995"/>
    </row>
    <row r="1157" spans="1:17">
      <c r="A1157" s="2995"/>
      <c r="B1157" s="2641"/>
      <c r="C1157" s="2995"/>
      <c r="D1157" s="2995"/>
      <c r="E1157" s="2641"/>
      <c r="F1157" s="2641"/>
      <c r="G1157" s="2641"/>
      <c r="H1157" s="2641"/>
      <c r="I1157" s="2257"/>
      <c r="J1157" s="2257"/>
      <c r="K1157" s="2257"/>
      <c r="L1157" s="2257"/>
      <c r="M1157" s="2257"/>
      <c r="N1157" s="2257"/>
      <c r="O1157" s="2257"/>
      <c r="P1157" s="2257"/>
      <c r="Q1157" s="2995"/>
    </row>
    <row r="1158" spans="1:17">
      <c r="A1158" s="2995"/>
      <c r="B1158" s="2641"/>
      <c r="C1158" s="2995"/>
      <c r="D1158" s="2995"/>
      <c r="E1158" s="2641"/>
      <c r="F1158" s="2641"/>
      <c r="G1158" s="2641"/>
      <c r="H1158" s="2641"/>
      <c r="I1158" s="2257"/>
      <c r="J1158" s="2257"/>
      <c r="K1158" s="2257"/>
      <c r="L1158" s="2257"/>
      <c r="M1158" s="2257"/>
      <c r="N1158" s="2257"/>
      <c r="O1158" s="2257"/>
      <c r="P1158" s="2257"/>
      <c r="Q1158" s="2995"/>
    </row>
    <row r="1159" spans="1:17">
      <c r="A1159" s="2995"/>
      <c r="B1159" s="2641"/>
      <c r="C1159" s="2995"/>
      <c r="D1159" s="2995"/>
      <c r="E1159" s="2641"/>
      <c r="F1159" s="2641"/>
      <c r="G1159" s="2641"/>
      <c r="H1159" s="2641"/>
      <c r="I1159" s="2257"/>
      <c r="J1159" s="2257"/>
      <c r="K1159" s="2257"/>
      <c r="L1159" s="2257"/>
      <c r="M1159" s="2257"/>
      <c r="N1159" s="2257"/>
      <c r="O1159" s="2257"/>
      <c r="P1159" s="2257"/>
      <c r="Q1159" s="2995"/>
    </row>
    <row r="1160" spans="1:17">
      <c r="A1160" s="2995"/>
      <c r="B1160" s="2641"/>
      <c r="C1160" s="2995"/>
      <c r="D1160" s="2995"/>
      <c r="E1160" s="2641"/>
      <c r="F1160" s="2641"/>
      <c r="G1160" s="2641"/>
      <c r="H1160" s="2641"/>
      <c r="I1160" s="2257"/>
      <c r="J1160" s="2257"/>
      <c r="K1160" s="2257"/>
      <c r="L1160" s="2257"/>
      <c r="M1160" s="2257"/>
      <c r="N1160" s="2257"/>
      <c r="O1160" s="2257"/>
      <c r="P1160" s="2257"/>
      <c r="Q1160" s="2995"/>
    </row>
    <row r="1161" spans="1:17">
      <c r="A1161" s="2995"/>
      <c r="B1161" s="2641"/>
      <c r="C1161" s="2995"/>
      <c r="D1161" s="2995"/>
      <c r="E1161" s="2641"/>
      <c r="F1161" s="2641"/>
      <c r="G1161" s="2641"/>
      <c r="H1161" s="2641"/>
      <c r="I1161" s="2257"/>
      <c r="J1161" s="2257"/>
      <c r="K1161" s="2257"/>
      <c r="L1161" s="2257"/>
      <c r="M1161" s="2257"/>
      <c r="N1161" s="2257"/>
      <c r="O1161" s="2257"/>
      <c r="P1161" s="2257"/>
      <c r="Q1161" s="2995"/>
    </row>
    <row r="1162" spans="1:17">
      <c r="A1162" s="2995"/>
      <c r="B1162" s="2641"/>
      <c r="C1162" s="2995"/>
      <c r="D1162" s="2995"/>
      <c r="E1162" s="2641"/>
      <c r="F1162" s="2641"/>
      <c r="G1162" s="2641"/>
      <c r="H1162" s="2641"/>
      <c r="I1162" s="2257"/>
      <c r="J1162" s="2257"/>
      <c r="K1162" s="2257"/>
      <c r="L1162" s="2257"/>
      <c r="M1162" s="2257"/>
      <c r="N1162" s="2257"/>
      <c r="O1162" s="2257"/>
      <c r="P1162" s="2257"/>
      <c r="Q1162" s="2995"/>
    </row>
    <row r="1163" spans="1:17">
      <c r="A1163" s="2995"/>
      <c r="B1163" s="2641"/>
      <c r="C1163" s="2995"/>
      <c r="D1163" s="2995"/>
      <c r="E1163" s="2641"/>
      <c r="F1163" s="2641"/>
      <c r="G1163" s="2641"/>
      <c r="H1163" s="2641"/>
      <c r="I1163" s="2257"/>
      <c r="J1163" s="2257"/>
      <c r="K1163" s="2257"/>
      <c r="L1163" s="2257"/>
      <c r="M1163" s="2257"/>
      <c r="N1163" s="2257"/>
      <c r="O1163" s="2257"/>
      <c r="P1163" s="2257"/>
      <c r="Q1163" s="2995"/>
    </row>
    <row r="1164" spans="1:17">
      <c r="A1164" s="2995"/>
      <c r="B1164" s="2641"/>
      <c r="C1164" s="2995"/>
      <c r="D1164" s="2995"/>
      <c r="E1164" s="2641"/>
      <c r="F1164" s="2641"/>
      <c r="G1164" s="2641"/>
      <c r="H1164" s="2641"/>
      <c r="I1164" s="2257"/>
      <c r="J1164" s="2257"/>
      <c r="K1164" s="2257"/>
      <c r="L1164" s="2257"/>
      <c r="M1164" s="2257"/>
      <c r="N1164" s="2257"/>
      <c r="O1164" s="2257"/>
      <c r="P1164" s="2257"/>
      <c r="Q1164" s="2995"/>
    </row>
    <row r="1165" spans="1:17">
      <c r="A1165" s="2995"/>
      <c r="B1165" s="2641"/>
      <c r="C1165" s="2995"/>
      <c r="D1165" s="2995"/>
      <c r="E1165" s="2641"/>
      <c r="F1165" s="2641"/>
      <c r="G1165" s="2641"/>
      <c r="H1165" s="2641"/>
      <c r="I1165" s="2257"/>
      <c r="J1165" s="2257"/>
      <c r="K1165" s="2257"/>
      <c r="L1165" s="2257"/>
      <c r="M1165" s="2257"/>
      <c r="N1165" s="2257"/>
      <c r="O1165" s="2257"/>
      <c r="P1165" s="2257"/>
      <c r="Q1165" s="2995"/>
    </row>
    <row r="1166" spans="1:17">
      <c r="A1166" s="2995"/>
      <c r="B1166" s="2641"/>
      <c r="C1166" s="2995"/>
      <c r="D1166" s="2995"/>
      <c r="E1166" s="2641"/>
      <c r="F1166" s="2641"/>
      <c r="G1166" s="2641"/>
      <c r="H1166" s="2641"/>
      <c r="I1166" s="2257"/>
      <c r="J1166" s="2257"/>
      <c r="K1166" s="2257"/>
      <c r="L1166" s="2257"/>
      <c r="M1166" s="2257"/>
      <c r="N1166" s="2257"/>
      <c r="O1166" s="2257"/>
      <c r="P1166" s="2257"/>
      <c r="Q1166" s="2995"/>
    </row>
    <row r="1167" spans="1:17">
      <c r="A1167" s="2995"/>
      <c r="B1167" s="2641"/>
      <c r="C1167" s="2995"/>
      <c r="D1167" s="2995"/>
      <c r="E1167" s="2641"/>
      <c r="F1167" s="2641"/>
      <c r="G1167" s="2641"/>
      <c r="H1167" s="2641"/>
      <c r="I1167" s="2257"/>
      <c r="J1167" s="2257"/>
      <c r="K1167" s="2257"/>
      <c r="L1167" s="2257"/>
      <c r="M1167" s="2257"/>
      <c r="N1167" s="2257"/>
      <c r="O1167" s="2257"/>
      <c r="P1167" s="2257"/>
      <c r="Q1167" s="2995"/>
    </row>
    <row r="1168" spans="1:17">
      <c r="A1168" s="2995"/>
      <c r="B1168" s="2641"/>
      <c r="C1168" s="2995"/>
      <c r="D1168" s="2995"/>
      <c r="E1168" s="2641"/>
      <c r="F1168" s="2641"/>
      <c r="G1168" s="2641"/>
      <c r="H1168" s="2641"/>
      <c r="I1168" s="2257"/>
      <c r="J1168" s="2257"/>
      <c r="K1168" s="2257"/>
      <c r="L1168" s="2257"/>
      <c r="M1168" s="2257"/>
      <c r="N1168" s="2257"/>
      <c r="O1168" s="2257"/>
      <c r="P1168" s="2257"/>
      <c r="Q1168" s="2995"/>
    </row>
    <row r="1169" spans="1:17">
      <c r="A1169" s="2995"/>
      <c r="B1169" s="2641"/>
      <c r="C1169" s="2995"/>
      <c r="D1169" s="2995"/>
      <c r="E1169" s="2641"/>
      <c r="F1169" s="2641"/>
      <c r="G1169" s="2641"/>
      <c r="H1169" s="2641"/>
      <c r="I1169" s="2257"/>
      <c r="J1169" s="2257"/>
      <c r="K1169" s="2257"/>
      <c r="L1169" s="2257"/>
      <c r="M1169" s="2257"/>
      <c r="N1169" s="2257"/>
      <c r="O1169" s="2257"/>
      <c r="P1169" s="2257"/>
      <c r="Q1169" s="2995"/>
    </row>
    <row r="1170" spans="1:17">
      <c r="A1170" s="2995"/>
      <c r="B1170" s="2641"/>
      <c r="C1170" s="2995"/>
      <c r="D1170" s="2995"/>
      <c r="E1170" s="2641"/>
      <c r="F1170" s="2641"/>
      <c r="G1170" s="2641"/>
      <c r="H1170" s="2641"/>
      <c r="I1170" s="2257"/>
      <c r="J1170" s="2257"/>
      <c r="K1170" s="2257"/>
      <c r="L1170" s="2257"/>
      <c r="M1170" s="2257"/>
      <c r="N1170" s="2257"/>
      <c r="O1170" s="2257"/>
      <c r="P1170" s="2257"/>
      <c r="Q1170" s="2995"/>
    </row>
    <row r="1171" spans="1:17">
      <c r="A1171" s="2995"/>
      <c r="B1171" s="2641"/>
      <c r="C1171" s="2995"/>
      <c r="D1171" s="2995"/>
      <c r="E1171" s="2641"/>
      <c r="F1171" s="2641"/>
      <c r="G1171" s="2641"/>
      <c r="H1171" s="2641"/>
      <c r="I1171" s="2257"/>
      <c r="J1171" s="2257"/>
      <c r="K1171" s="2257"/>
      <c r="L1171" s="2257"/>
      <c r="M1171" s="2257"/>
      <c r="N1171" s="2257"/>
      <c r="O1171" s="2257"/>
      <c r="P1171" s="2257"/>
      <c r="Q1171" s="2995"/>
    </row>
    <row r="1172" spans="1:17">
      <c r="A1172" s="2995"/>
      <c r="B1172" s="2641"/>
      <c r="C1172" s="2995"/>
      <c r="D1172" s="2995"/>
      <c r="E1172" s="2641"/>
      <c r="F1172" s="2641"/>
      <c r="G1172" s="2641"/>
      <c r="H1172" s="2641"/>
      <c r="I1172" s="2257"/>
      <c r="J1172" s="2257"/>
      <c r="K1172" s="2257"/>
      <c r="L1172" s="2257"/>
      <c r="M1172" s="2257"/>
      <c r="N1172" s="2257"/>
      <c r="O1172" s="2257"/>
      <c r="P1172" s="2257"/>
      <c r="Q1172" s="2995"/>
    </row>
    <row r="1173" spans="1:17">
      <c r="A1173" s="2995"/>
      <c r="B1173" s="2641"/>
      <c r="C1173" s="2995"/>
      <c r="D1173" s="2995"/>
      <c r="E1173" s="2641"/>
      <c r="F1173" s="2641"/>
      <c r="G1173" s="2641"/>
      <c r="H1173" s="2641"/>
      <c r="I1173" s="2257"/>
      <c r="J1173" s="2257"/>
      <c r="K1173" s="2257"/>
      <c r="L1173" s="2257"/>
      <c r="M1173" s="2257"/>
      <c r="N1173" s="2257"/>
      <c r="O1173" s="2257"/>
      <c r="P1173" s="2257"/>
      <c r="Q1173" s="2995"/>
    </row>
    <row r="1174" spans="1:17">
      <c r="A1174" s="2995"/>
      <c r="B1174" s="2641"/>
      <c r="C1174" s="2995"/>
      <c r="D1174" s="2995"/>
      <c r="E1174" s="2641"/>
      <c r="F1174" s="2641"/>
      <c r="G1174" s="2641"/>
      <c r="H1174" s="2641"/>
      <c r="I1174" s="2257"/>
      <c r="J1174" s="2257"/>
      <c r="K1174" s="2257"/>
      <c r="L1174" s="2257"/>
      <c r="M1174" s="2257"/>
      <c r="N1174" s="2257"/>
      <c r="O1174" s="2257"/>
      <c r="P1174" s="2257"/>
      <c r="Q1174" s="2995"/>
    </row>
    <row r="1175" spans="1:17">
      <c r="A1175" s="2995"/>
      <c r="B1175" s="2641"/>
      <c r="C1175" s="2995"/>
      <c r="D1175" s="2995"/>
      <c r="E1175" s="2641"/>
      <c r="F1175" s="2641"/>
      <c r="G1175" s="2641"/>
      <c r="H1175" s="2641"/>
      <c r="I1175" s="2257"/>
      <c r="J1175" s="2257"/>
      <c r="K1175" s="2257"/>
      <c r="L1175" s="2257"/>
      <c r="M1175" s="2257"/>
      <c r="N1175" s="2257"/>
      <c r="O1175" s="2257"/>
      <c r="P1175" s="2257"/>
      <c r="Q1175" s="2995"/>
    </row>
    <row r="1176" spans="1:17">
      <c r="A1176" s="2995"/>
      <c r="B1176" s="2641"/>
      <c r="C1176" s="2995"/>
      <c r="D1176" s="2995"/>
      <c r="E1176" s="2641"/>
      <c r="F1176" s="2641"/>
      <c r="G1176" s="2641"/>
      <c r="H1176" s="2641"/>
      <c r="I1176" s="2257"/>
      <c r="J1176" s="2257"/>
      <c r="K1176" s="2257"/>
      <c r="L1176" s="2257"/>
      <c r="M1176" s="2257"/>
      <c r="N1176" s="2257"/>
      <c r="O1176" s="2257"/>
      <c r="P1176" s="2257"/>
      <c r="Q1176" s="2995"/>
    </row>
    <row r="1177" spans="1:17">
      <c r="A1177" s="2995"/>
      <c r="B1177" s="2641"/>
      <c r="C1177" s="2995"/>
      <c r="D1177" s="2995"/>
      <c r="E1177" s="2641"/>
      <c r="F1177" s="2641"/>
      <c r="G1177" s="2641"/>
      <c r="H1177" s="2641"/>
      <c r="I1177" s="2257"/>
      <c r="J1177" s="2257"/>
      <c r="K1177" s="2257"/>
      <c r="L1177" s="2257"/>
      <c r="M1177" s="2257"/>
      <c r="N1177" s="2257"/>
      <c r="O1177" s="2257"/>
      <c r="P1177" s="2257"/>
      <c r="Q1177" s="2995"/>
    </row>
    <row r="1178" spans="1:17">
      <c r="A1178" s="2995"/>
      <c r="B1178" s="2641"/>
      <c r="C1178" s="2995"/>
      <c r="D1178" s="2995"/>
      <c r="E1178" s="2641"/>
      <c r="F1178" s="2641"/>
      <c r="G1178" s="2641"/>
      <c r="H1178" s="2641"/>
      <c r="I1178" s="2257"/>
      <c r="J1178" s="2257"/>
      <c r="K1178" s="2257"/>
      <c r="L1178" s="2257"/>
      <c r="M1178" s="2257"/>
      <c r="N1178" s="2257"/>
      <c r="O1178" s="2257"/>
      <c r="P1178" s="2257"/>
      <c r="Q1178" s="2995"/>
    </row>
    <row r="1179" spans="1:17">
      <c r="A1179" s="2995"/>
      <c r="B1179" s="2641"/>
      <c r="C1179" s="2995"/>
      <c r="D1179" s="2995"/>
      <c r="E1179" s="2641"/>
      <c r="F1179" s="2641"/>
      <c r="G1179" s="2641"/>
      <c r="H1179" s="2641"/>
      <c r="I1179" s="2257"/>
      <c r="J1179" s="2257"/>
      <c r="K1179" s="2257"/>
      <c r="L1179" s="2257"/>
      <c r="M1179" s="2257"/>
      <c r="N1179" s="2257"/>
      <c r="O1179" s="2257"/>
      <c r="P1179" s="2257"/>
      <c r="Q1179" s="2995"/>
    </row>
    <row r="1180" spans="1:17">
      <c r="A1180" s="2995"/>
      <c r="B1180" s="2641"/>
      <c r="C1180" s="2995"/>
      <c r="D1180" s="2995"/>
      <c r="E1180" s="2641"/>
      <c r="F1180" s="2641"/>
      <c r="G1180" s="2641"/>
      <c r="H1180" s="2641"/>
      <c r="I1180" s="2257"/>
      <c r="J1180" s="2257"/>
      <c r="K1180" s="2257"/>
      <c r="L1180" s="2257"/>
      <c r="M1180" s="2257"/>
      <c r="N1180" s="2257"/>
      <c r="O1180" s="2257"/>
      <c r="P1180" s="2257"/>
      <c r="Q1180" s="2995"/>
    </row>
    <row r="1181" spans="1:17">
      <c r="A1181" s="2995"/>
      <c r="B1181" s="2641"/>
      <c r="C1181" s="2995"/>
      <c r="D1181" s="2995"/>
      <c r="E1181" s="2641"/>
      <c r="F1181" s="2641"/>
      <c r="G1181" s="2641"/>
      <c r="H1181" s="2641"/>
      <c r="I1181" s="2257"/>
      <c r="J1181" s="2257"/>
      <c r="K1181" s="2257"/>
      <c r="L1181" s="2257"/>
      <c r="M1181" s="2257"/>
      <c r="N1181" s="2257"/>
      <c r="O1181" s="2257"/>
      <c r="P1181" s="2257"/>
      <c r="Q1181" s="2995"/>
    </row>
    <row r="1182" spans="1:17">
      <c r="A1182" s="2995"/>
      <c r="B1182" s="2641"/>
      <c r="C1182" s="2995"/>
      <c r="D1182" s="2995"/>
      <c r="E1182" s="2641"/>
      <c r="F1182" s="2641"/>
      <c r="G1182" s="2641"/>
      <c r="H1182" s="2641"/>
      <c r="I1182" s="2257"/>
      <c r="J1182" s="2257"/>
      <c r="K1182" s="2257"/>
      <c r="L1182" s="2257"/>
      <c r="M1182" s="2257"/>
      <c r="N1182" s="2257"/>
      <c r="O1182" s="2257"/>
      <c r="P1182" s="2257"/>
      <c r="Q1182" s="2995"/>
    </row>
    <row r="1183" spans="1:17">
      <c r="A1183" s="2995"/>
      <c r="B1183" s="2641"/>
      <c r="C1183" s="2995"/>
      <c r="D1183" s="2995"/>
      <c r="E1183" s="2641"/>
      <c r="F1183" s="2641"/>
      <c r="G1183" s="2641"/>
      <c r="H1183" s="2641"/>
      <c r="I1183" s="2257"/>
      <c r="J1183" s="2257"/>
      <c r="K1183" s="2257"/>
      <c r="L1183" s="2257"/>
      <c r="M1183" s="2257"/>
      <c r="N1183" s="2257"/>
      <c r="O1183" s="2257"/>
      <c r="P1183" s="2257"/>
      <c r="Q1183" s="2995"/>
    </row>
    <row r="1184" spans="1:17">
      <c r="A1184" s="2995"/>
      <c r="B1184" s="2641"/>
      <c r="C1184" s="2995"/>
      <c r="D1184" s="2995"/>
      <c r="E1184" s="2641"/>
      <c r="F1184" s="2641"/>
      <c r="G1184" s="2641"/>
      <c r="H1184" s="2641"/>
      <c r="I1184" s="2257"/>
      <c r="J1184" s="2257"/>
      <c r="K1184" s="2257"/>
      <c r="L1184" s="2257"/>
      <c r="M1184" s="2257"/>
      <c r="N1184" s="2257"/>
      <c r="O1184" s="2257"/>
      <c r="P1184" s="2257"/>
      <c r="Q1184" s="2995"/>
    </row>
    <row r="1185" spans="1:17">
      <c r="A1185" s="2995"/>
      <c r="B1185" s="2641"/>
      <c r="C1185" s="2995"/>
      <c r="D1185" s="2995"/>
      <c r="E1185" s="2641"/>
      <c r="F1185" s="2641"/>
      <c r="G1185" s="2641"/>
      <c r="H1185" s="2641"/>
      <c r="I1185" s="2257"/>
      <c r="J1185" s="2257"/>
      <c r="K1185" s="2257"/>
      <c r="L1185" s="2257"/>
      <c r="M1185" s="2257"/>
      <c r="N1185" s="2257"/>
      <c r="O1185" s="2257"/>
      <c r="P1185" s="2257"/>
      <c r="Q1185" s="2995"/>
    </row>
    <row r="1186" spans="1:17">
      <c r="A1186" s="2995"/>
      <c r="B1186" s="2641"/>
      <c r="C1186" s="2995"/>
      <c r="D1186" s="2995"/>
      <c r="E1186" s="2641"/>
      <c r="F1186" s="2641"/>
      <c r="G1186" s="2641"/>
      <c r="H1186" s="2641"/>
      <c r="I1186" s="2257"/>
      <c r="J1186" s="2257"/>
      <c r="K1186" s="2257"/>
      <c r="L1186" s="2257"/>
      <c r="M1186" s="2257"/>
      <c r="N1186" s="2257"/>
      <c r="O1186" s="2257"/>
      <c r="P1186" s="2257"/>
      <c r="Q1186" s="2995"/>
    </row>
    <row r="1187" spans="1:17">
      <c r="A1187" s="2995"/>
      <c r="B1187" s="2641"/>
      <c r="C1187" s="2995"/>
      <c r="D1187" s="2995"/>
      <c r="E1187" s="2641"/>
      <c r="F1187" s="2641"/>
      <c r="G1187" s="2641"/>
      <c r="H1187" s="2641"/>
      <c r="I1187" s="2257"/>
      <c r="J1187" s="2257"/>
      <c r="K1187" s="2257"/>
      <c r="L1187" s="2257"/>
      <c r="M1187" s="2257"/>
      <c r="N1187" s="2257"/>
      <c r="O1187" s="2257"/>
      <c r="P1187" s="2257"/>
      <c r="Q1187" s="2995"/>
    </row>
    <row r="1188" spans="1:17">
      <c r="A1188" s="2995"/>
      <c r="B1188" s="2641"/>
      <c r="C1188" s="2995"/>
      <c r="D1188" s="2995"/>
      <c r="E1188" s="2641"/>
      <c r="F1188" s="2641"/>
      <c r="G1188" s="2641"/>
      <c r="H1188" s="2641"/>
      <c r="I1188" s="2257"/>
      <c r="J1188" s="2257"/>
      <c r="K1188" s="2257"/>
      <c r="L1188" s="2257"/>
      <c r="M1188" s="2257"/>
      <c r="N1188" s="2257"/>
      <c r="O1188" s="2257"/>
      <c r="P1188" s="2257"/>
      <c r="Q1188" s="2995"/>
    </row>
    <row r="1189" spans="1:17">
      <c r="A1189" s="2995"/>
      <c r="B1189" s="2641"/>
      <c r="C1189" s="2995"/>
      <c r="D1189" s="2995"/>
      <c r="E1189" s="2641"/>
      <c r="F1189" s="2641"/>
      <c r="G1189" s="2641"/>
      <c r="H1189" s="2641"/>
      <c r="I1189" s="2257"/>
      <c r="J1189" s="2257"/>
      <c r="K1189" s="2257"/>
      <c r="L1189" s="2257"/>
      <c r="M1189" s="2257"/>
      <c r="N1189" s="2257"/>
      <c r="O1189" s="2257"/>
      <c r="P1189" s="2257"/>
      <c r="Q1189" s="2995"/>
    </row>
    <row r="1190" spans="1:17">
      <c r="A1190" s="2995"/>
      <c r="B1190" s="2641"/>
      <c r="C1190" s="2995"/>
      <c r="D1190" s="2995"/>
      <c r="E1190" s="2641"/>
      <c r="F1190" s="2641"/>
      <c r="G1190" s="2641"/>
      <c r="H1190" s="2641"/>
      <c r="I1190" s="2257"/>
      <c r="J1190" s="2257"/>
      <c r="K1190" s="2257"/>
      <c r="L1190" s="2257"/>
      <c r="M1190" s="2257"/>
      <c r="N1190" s="2257"/>
      <c r="O1190" s="2257"/>
      <c r="P1190" s="2257"/>
      <c r="Q1190" s="2995"/>
    </row>
    <row r="1191" spans="1:17">
      <c r="A1191" s="2995"/>
      <c r="B1191" s="2995"/>
      <c r="C1191" s="2995"/>
      <c r="D1191" s="2995"/>
      <c r="E1191" s="2641"/>
      <c r="F1191" s="2641"/>
      <c r="G1191" s="2641"/>
      <c r="H1191" s="2641"/>
      <c r="I1191" s="2257"/>
      <c r="J1191" s="2257"/>
      <c r="K1191" s="2257"/>
      <c r="L1191" s="2257"/>
      <c r="M1191" s="3001"/>
      <c r="N1191" s="3001"/>
      <c r="O1191" s="3001"/>
      <c r="P1191" s="3001"/>
      <c r="Q1191" s="2995"/>
    </row>
    <row r="1192" spans="1:17">
      <c r="A1192" s="2995"/>
      <c r="B1192" s="2995"/>
      <c r="C1192" s="2999"/>
      <c r="D1192" s="2999"/>
      <c r="E1192" s="2999"/>
      <c r="F1192" s="2999"/>
      <c r="G1192" s="2999"/>
      <c r="H1192" s="2999"/>
      <c r="I1192" s="2257"/>
      <c r="J1192" s="2257"/>
      <c r="K1192" s="2257"/>
      <c r="L1192" s="2257"/>
      <c r="M1192" s="3001"/>
      <c r="N1192" s="3001"/>
      <c r="O1192" s="3001"/>
      <c r="P1192" s="3001"/>
      <c r="Q1192" s="2995"/>
    </row>
    <row r="1193" spans="1:17">
      <c r="A1193" s="2996"/>
      <c r="B1193" s="2996"/>
      <c r="C1193" s="2994"/>
      <c r="D1193" s="2994"/>
      <c r="E1193" s="2997"/>
      <c r="F1193" s="2997"/>
      <c r="G1193" s="2997"/>
      <c r="H1193" s="2997"/>
      <c r="I1193" s="2996"/>
      <c r="J1193" s="2996"/>
      <c r="K1193" s="2994"/>
      <c r="L1193" s="2994"/>
      <c r="M1193" s="2997"/>
      <c r="N1193" s="3002"/>
      <c r="O1193" s="2999"/>
      <c r="P1193" s="2999"/>
      <c r="Q1193" s="2999"/>
    </row>
    <row r="1194" spans="1:17">
      <c r="A1194" s="2994"/>
      <c r="B1194" s="2994"/>
      <c r="C1194" s="2994"/>
      <c r="D1194" s="2994"/>
      <c r="E1194" s="2994"/>
      <c r="F1194" s="2994"/>
      <c r="G1194" s="2994"/>
      <c r="H1194" s="2994"/>
      <c r="I1194" s="2994"/>
      <c r="J1194" s="2994"/>
      <c r="K1194" s="2994"/>
      <c r="L1194" s="2994"/>
      <c r="M1194" s="2994"/>
      <c r="N1194" s="2994"/>
      <c r="O1194" s="2994"/>
      <c r="P1194" s="2994"/>
      <c r="Q1194" s="2994"/>
    </row>
    <row r="1195" spans="1:17" ht="15.75">
      <c r="A1195" s="2993"/>
      <c r="B1195" s="2997"/>
      <c r="C1195" s="2997"/>
      <c r="D1195" s="2997"/>
      <c r="E1195" s="2998"/>
      <c r="F1195" s="2997"/>
      <c r="G1195" s="2997"/>
      <c r="H1195" s="2997"/>
      <c r="I1195" s="2993"/>
      <c r="J1195" s="2641"/>
      <c r="K1195" s="2997"/>
      <c r="L1195" s="2997"/>
      <c r="M1195" s="2997"/>
      <c r="N1195" s="2997"/>
      <c r="O1195" s="2998"/>
      <c r="P1195" s="2999"/>
      <c r="Q1195" s="2999"/>
    </row>
    <row r="1196" spans="1:17">
      <c r="A1196" s="2997"/>
      <c r="B1196" s="2997"/>
      <c r="C1196" s="2997"/>
      <c r="D1196" s="2997"/>
      <c r="E1196" s="2997"/>
      <c r="F1196" s="2997"/>
      <c r="G1196" s="2997"/>
      <c r="H1196" s="2997"/>
      <c r="I1196" s="2641"/>
      <c r="J1196" s="2641"/>
      <c r="K1196" s="2997"/>
      <c r="L1196" s="2997"/>
      <c r="M1196" s="2997"/>
      <c r="N1196" s="2997"/>
      <c r="O1196" s="2997"/>
      <c r="P1196" s="2997"/>
      <c r="Q1196" s="2997"/>
    </row>
    <row r="1197" spans="1:17">
      <c r="A1197" s="2994"/>
      <c r="B1197" s="2994"/>
      <c r="C1197" s="2994"/>
      <c r="D1197" s="2994"/>
      <c r="E1197" s="2994"/>
      <c r="F1197" s="2994"/>
      <c r="G1197" s="3000"/>
      <c r="H1197" s="3000"/>
      <c r="I1197" s="2994"/>
      <c r="J1197" s="2994"/>
      <c r="K1197" s="2994"/>
      <c r="L1197" s="2994"/>
      <c r="M1197" s="2994"/>
      <c r="N1197" s="2994"/>
      <c r="O1197" s="2994"/>
      <c r="P1197" s="2994"/>
      <c r="Q1197" s="2641"/>
    </row>
    <row r="1198" spans="1:17">
      <c r="A1198" s="2994"/>
      <c r="B1198" s="2994"/>
      <c r="C1198" s="2994"/>
      <c r="D1198" s="2994"/>
      <c r="E1198" s="2994"/>
      <c r="F1198" s="2994"/>
      <c r="G1198" s="3000"/>
      <c r="H1198" s="3000"/>
      <c r="I1198" s="2994"/>
      <c r="J1198" s="2994"/>
      <c r="K1198" s="2994"/>
      <c r="L1198" s="2994"/>
      <c r="M1198" s="2994"/>
      <c r="N1198" s="2994"/>
      <c r="O1198" s="2994"/>
      <c r="P1198" s="2994"/>
      <c r="Q1198" s="2641"/>
    </row>
    <row r="1199" spans="1:17">
      <c r="A1199" s="2997"/>
      <c r="B1199" s="2997"/>
      <c r="C1199" s="2997"/>
      <c r="D1199" s="2997"/>
      <c r="E1199" s="2997"/>
      <c r="F1199" s="2997"/>
      <c r="G1199" s="2997"/>
      <c r="H1199" s="2997"/>
      <c r="I1199" s="2641"/>
      <c r="J1199" s="2641"/>
      <c r="K1199" s="2997"/>
      <c r="L1199" s="2997"/>
      <c r="M1199" s="2997"/>
      <c r="N1199" s="2997"/>
      <c r="O1199" s="2997"/>
      <c r="P1199" s="2997"/>
      <c r="Q1199" s="2997"/>
    </row>
    <row r="1200" spans="1:17">
      <c r="A1200" s="2995"/>
      <c r="B1200" s="2641"/>
      <c r="C1200" s="2641"/>
      <c r="D1200" s="2641"/>
      <c r="E1200" s="2641"/>
      <c r="F1200" s="3420"/>
      <c r="G1200" s="3420"/>
      <c r="H1200" s="2995"/>
      <c r="I1200" s="2994"/>
      <c r="J1200" s="2994"/>
      <c r="K1200" s="2994"/>
      <c r="L1200" s="2994"/>
      <c r="M1200" s="2994"/>
      <c r="N1200" s="2994"/>
      <c r="O1200" s="2994"/>
      <c r="P1200" s="2994"/>
      <c r="Q1200" s="2641"/>
    </row>
    <row r="1201" spans="1:17">
      <c r="A1201" s="2995"/>
      <c r="B1201" s="2995"/>
      <c r="C1201" s="2641"/>
      <c r="D1201" s="2995"/>
      <c r="E1201" s="2995"/>
      <c r="F1201" s="2995"/>
      <c r="G1201" s="2995"/>
      <c r="H1201" s="2995"/>
      <c r="I1201" s="2994"/>
      <c r="J1201" s="2994"/>
      <c r="K1201" s="2641"/>
      <c r="L1201" s="2641"/>
      <c r="M1201" s="2995"/>
      <c r="N1201" s="2995"/>
      <c r="O1201" s="2995"/>
      <c r="P1201" s="2641"/>
      <c r="Q1201" s="2641"/>
    </row>
    <row r="1202" spans="1:17">
      <c r="A1202" s="2995"/>
      <c r="B1202" s="2995"/>
      <c r="C1202" s="2995"/>
      <c r="D1202" s="2995"/>
      <c r="E1202" s="2995"/>
      <c r="F1202" s="2995"/>
      <c r="G1202" s="2995"/>
      <c r="H1202" s="2995"/>
      <c r="I1202" s="2994"/>
      <c r="J1202" s="2994"/>
      <c r="K1202" s="2995"/>
      <c r="L1202" s="2995"/>
      <c r="M1202" s="2995"/>
      <c r="N1202" s="2995"/>
      <c r="O1202" s="2995"/>
      <c r="P1202" s="2995"/>
      <c r="Q1202" s="2995"/>
    </row>
    <row r="1203" spans="1:17">
      <c r="A1203" s="2995"/>
      <c r="B1203" s="2995"/>
      <c r="C1203" s="2995"/>
      <c r="D1203" s="2995"/>
      <c r="E1203" s="2995"/>
      <c r="F1203" s="2995"/>
      <c r="G1203" s="2995"/>
      <c r="H1203" s="2995"/>
      <c r="I1203" s="2994"/>
      <c r="J1203" s="2994"/>
      <c r="K1203" s="2995"/>
      <c r="L1203" s="2995"/>
      <c r="M1203" s="2995"/>
      <c r="N1203" s="2995"/>
      <c r="O1203" s="2995"/>
      <c r="P1203" s="2995"/>
      <c r="Q1203" s="2995"/>
    </row>
    <row r="1204" spans="1:17">
      <c r="A1204" s="2995"/>
      <c r="B1204" s="2995"/>
      <c r="C1204" s="2995"/>
      <c r="D1204" s="2995"/>
      <c r="E1204" s="2995"/>
      <c r="F1204" s="2995"/>
      <c r="G1204" s="2995"/>
      <c r="H1204" s="2995"/>
      <c r="I1204" s="2995"/>
      <c r="J1204" s="2641"/>
      <c r="K1204" s="2995"/>
      <c r="L1204" s="2995"/>
      <c r="M1204" s="2995"/>
      <c r="N1204" s="2995"/>
      <c r="O1204" s="2995"/>
      <c r="P1204" s="2995"/>
      <c r="Q1204" s="2995"/>
    </row>
    <row r="1205" spans="1:17">
      <c r="A1205" s="2995"/>
      <c r="B1205" s="2641"/>
      <c r="C1205" s="2995"/>
      <c r="D1205" s="2995"/>
      <c r="E1205" s="2641"/>
      <c r="F1205" s="2641"/>
      <c r="G1205" s="2641"/>
      <c r="H1205" s="2641"/>
      <c r="I1205" s="2257"/>
      <c r="J1205" s="2257"/>
      <c r="K1205" s="2257"/>
      <c r="L1205" s="2257"/>
      <c r="M1205" s="3001"/>
      <c r="N1205" s="3001"/>
      <c r="O1205" s="3001"/>
      <c r="P1205" s="3001"/>
      <c r="Q1205" s="2995"/>
    </row>
    <row r="1206" spans="1:17">
      <c r="A1206" s="2995"/>
      <c r="B1206" s="2641"/>
      <c r="C1206" s="2995"/>
      <c r="D1206" s="2995"/>
      <c r="E1206" s="2641"/>
      <c r="F1206" s="2641"/>
      <c r="G1206" s="2641"/>
      <c r="H1206" s="2641"/>
      <c r="I1206" s="2257"/>
      <c r="J1206" s="2257"/>
      <c r="K1206" s="2257"/>
      <c r="L1206" s="2257"/>
      <c r="M1206" s="2257"/>
      <c r="N1206" s="2257"/>
      <c r="O1206" s="2257"/>
      <c r="P1206" s="2257"/>
      <c r="Q1206" s="2995"/>
    </row>
    <row r="1207" spans="1:17">
      <c r="A1207" s="2995"/>
      <c r="B1207" s="2641"/>
      <c r="C1207" s="2995"/>
      <c r="D1207" s="2995"/>
      <c r="E1207" s="2641"/>
      <c r="F1207" s="2641"/>
      <c r="G1207" s="2641"/>
      <c r="H1207" s="2641"/>
      <c r="I1207" s="2257"/>
      <c r="J1207" s="2257"/>
      <c r="K1207" s="2257"/>
      <c r="L1207" s="2257"/>
      <c r="M1207" s="2257"/>
      <c r="N1207" s="2257"/>
      <c r="O1207" s="2257"/>
      <c r="P1207" s="2257"/>
      <c r="Q1207" s="2995"/>
    </row>
    <row r="1208" spans="1:17">
      <c r="A1208" s="2995"/>
      <c r="B1208" s="2641"/>
      <c r="C1208" s="2995"/>
      <c r="D1208" s="2995"/>
      <c r="E1208" s="2641"/>
      <c r="F1208" s="2641"/>
      <c r="G1208" s="2641"/>
      <c r="H1208" s="2641"/>
      <c r="I1208" s="2257"/>
      <c r="J1208" s="2257"/>
      <c r="K1208" s="2257"/>
      <c r="L1208" s="2257"/>
      <c r="M1208" s="2257"/>
      <c r="N1208" s="2257"/>
      <c r="O1208" s="2257"/>
      <c r="P1208" s="2257"/>
      <c r="Q1208" s="2995"/>
    </row>
    <row r="1209" spans="1:17">
      <c r="A1209" s="2995"/>
      <c r="B1209" s="2641"/>
      <c r="C1209" s="2995"/>
      <c r="D1209" s="2995"/>
      <c r="E1209" s="2641"/>
      <c r="F1209" s="2641"/>
      <c r="G1209" s="2641"/>
      <c r="H1209" s="2641"/>
      <c r="I1209" s="2257"/>
      <c r="J1209" s="2257"/>
      <c r="K1209" s="2257"/>
      <c r="L1209" s="2257"/>
      <c r="M1209" s="2257"/>
      <c r="N1209" s="2257"/>
      <c r="O1209" s="2257"/>
      <c r="P1209" s="2257"/>
      <c r="Q1209" s="2995"/>
    </row>
    <row r="1210" spans="1:17">
      <c r="A1210" s="2995"/>
      <c r="B1210" s="2641"/>
      <c r="C1210" s="2995"/>
      <c r="D1210" s="2995"/>
      <c r="E1210" s="2641"/>
      <c r="F1210" s="2641"/>
      <c r="G1210" s="2641"/>
      <c r="H1210" s="2641"/>
      <c r="I1210" s="2257"/>
      <c r="J1210" s="2257"/>
      <c r="K1210" s="2257"/>
      <c r="L1210" s="2257"/>
      <c r="M1210" s="2257"/>
      <c r="N1210" s="2257"/>
      <c r="O1210" s="2257"/>
      <c r="P1210" s="2257"/>
      <c r="Q1210" s="2995"/>
    </row>
    <row r="1211" spans="1:17">
      <c r="A1211" s="2995"/>
      <c r="B1211" s="2641"/>
      <c r="C1211" s="2995"/>
      <c r="D1211" s="2995"/>
      <c r="E1211" s="2641"/>
      <c r="F1211" s="2641"/>
      <c r="G1211" s="2641"/>
      <c r="H1211" s="2641"/>
      <c r="I1211" s="2257"/>
      <c r="J1211" s="2257"/>
      <c r="K1211" s="2257"/>
      <c r="L1211" s="2257"/>
      <c r="M1211" s="2257"/>
      <c r="N1211" s="2257"/>
      <c r="O1211" s="2257"/>
      <c r="P1211" s="2257"/>
      <c r="Q1211" s="2995"/>
    </row>
    <row r="1212" spans="1:17">
      <c r="A1212" s="2995"/>
      <c r="B1212" s="2641"/>
      <c r="C1212" s="2995"/>
      <c r="D1212" s="2995"/>
      <c r="E1212" s="2641"/>
      <c r="F1212" s="2641"/>
      <c r="G1212" s="2641"/>
      <c r="H1212" s="2641"/>
      <c r="I1212" s="2257"/>
      <c r="J1212" s="2257"/>
      <c r="K1212" s="2257"/>
      <c r="L1212" s="2257"/>
      <c r="M1212" s="2257"/>
      <c r="N1212" s="2257"/>
      <c r="O1212" s="2257"/>
      <c r="P1212" s="2257"/>
      <c r="Q1212" s="2995"/>
    </row>
    <row r="1213" spans="1:17">
      <c r="A1213" s="2995"/>
      <c r="B1213" s="2641"/>
      <c r="C1213" s="2995"/>
      <c r="D1213" s="2995"/>
      <c r="E1213" s="2641"/>
      <c r="F1213" s="2641"/>
      <c r="G1213" s="2641"/>
      <c r="H1213" s="2641"/>
      <c r="I1213" s="2257"/>
      <c r="J1213" s="2257"/>
      <c r="K1213" s="2257"/>
      <c r="L1213" s="2257"/>
      <c r="M1213" s="2257"/>
      <c r="N1213" s="2257"/>
      <c r="O1213" s="2257"/>
      <c r="P1213" s="2257"/>
      <c r="Q1213" s="2995"/>
    </row>
    <row r="1214" spans="1:17">
      <c r="A1214" s="2995"/>
      <c r="B1214" s="2641"/>
      <c r="C1214" s="2995"/>
      <c r="D1214" s="2995"/>
      <c r="E1214" s="2641"/>
      <c r="F1214" s="2641"/>
      <c r="G1214" s="2641"/>
      <c r="H1214" s="2641"/>
      <c r="I1214" s="2257"/>
      <c r="J1214" s="2257"/>
      <c r="K1214" s="2257"/>
      <c r="L1214" s="2257"/>
      <c r="M1214" s="2257"/>
      <c r="N1214" s="2257"/>
      <c r="O1214" s="2257"/>
      <c r="P1214" s="2257"/>
      <c r="Q1214" s="2995"/>
    </row>
    <row r="1215" spans="1:17">
      <c r="A1215" s="2995"/>
      <c r="B1215" s="2641"/>
      <c r="C1215" s="2995"/>
      <c r="D1215" s="2995"/>
      <c r="E1215" s="2641"/>
      <c r="F1215" s="2641"/>
      <c r="G1215" s="2641"/>
      <c r="H1215" s="2641"/>
      <c r="I1215" s="2257"/>
      <c r="J1215" s="2257"/>
      <c r="K1215" s="2257"/>
      <c r="L1215" s="2257"/>
      <c r="M1215" s="2257"/>
      <c r="N1215" s="2257"/>
      <c r="O1215" s="2257"/>
      <c r="P1215" s="2257"/>
      <c r="Q1215" s="2995"/>
    </row>
    <row r="1216" spans="1:17">
      <c r="A1216" s="2995"/>
      <c r="B1216" s="2641"/>
      <c r="C1216" s="2995"/>
      <c r="D1216" s="2995"/>
      <c r="E1216" s="2641"/>
      <c r="F1216" s="2641"/>
      <c r="G1216" s="2641"/>
      <c r="H1216" s="2641"/>
      <c r="I1216" s="2257"/>
      <c r="J1216" s="2257"/>
      <c r="K1216" s="2257"/>
      <c r="L1216" s="2257"/>
      <c r="M1216" s="2257"/>
      <c r="N1216" s="2257"/>
      <c r="O1216" s="2257"/>
      <c r="P1216" s="2257"/>
      <c r="Q1216" s="2995"/>
    </row>
    <row r="1217" spans="1:17">
      <c r="A1217" s="2995"/>
      <c r="B1217" s="2641"/>
      <c r="C1217" s="2995"/>
      <c r="D1217" s="2995"/>
      <c r="E1217" s="2641"/>
      <c r="F1217" s="2641"/>
      <c r="G1217" s="2641"/>
      <c r="H1217" s="2641"/>
      <c r="I1217" s="2257"/>
      <c r="J1217" s="2257"/>
      <c r="K1217" s="2257"/>
      <c r="L1217" s="2257"/>
      <c r="M1217" s="2257"/>
      <c r="N1217" s="2257"/>
      <c r="O1217" s="2257"/>
      <c r="P1217" s="2257"/>
      <c r="Q1217" s="2995"/>
    </row>
    <row r="1218" spans="1:17">
      <c r="A1218" s="2995"/>
      <c r="B1218" s="2641"/>
      <c r="C1218" s="2995"/>
      <c r="D1218" s="2995"/>
      <c r="E1218" s="2641"/>
      <c r="F1218" s="2641"/>
      <c r="G1218" s="2641"/>
      <c r="H1218" s="2641"/>
      <c r="I1218" s="2257"/>
      <c r="J1218" s="2257"/>
      <c r="K1218" s="2257"/>
      <c r="L1218" s="2257"/>
      <c r="M1218" s="2257"/>
      <c r="N1218" s="2257"/>
      <c r="O1218" s="2257"/>
      <c r="P1218" s="2257"/>
      <c r="Q1218" s="2995"/>
    </row>
    <row r="1219" spans="1:17">
      <c r="A1219" s="2995"/>
      <c r="B1219" s="2641"/>
      <c r="C1219" s="2995"/>
      <c r="D1219" s="2995"/>
      <c r="E1219" s="2641"/>
      <c r="F1219" s="2641"/>
      <c r="G1219" s="2641"/>
      <c r="H1219" s="2641"/>
      <c r="I1219" s="2257"/>
      <c r="J1219" s="2257"/>
      <c r="K1219" s="2257"/>
      <c r="L1219" s="2257"/>
      <c r="M1219" s="2257"/>
      <c r="N1219" s="2257"/>
      <c r="O1219" s="2257"/>
      <c r="P1219" s="2257"/>
      <c r="Q1219" s="2995"/>
    </row>
    <row r="1220" spans="1:17">
      <c r="A1220" s="2995"/>
      <c r="B1220" s="2641"/>
      <c r="C1220" s="2995"/>
      <c r="D1220" s="2995"/>
      <c r="E1220" s="2641"/>
      <c r="F1220" s="2641"/>
      <c r="G1220" s="2641"/>
      <c r="H1220" s="2641"/>
      <c r="I1220" s="2257"/>
      <c r="J1220" s="2257"/>
      <c r="K1220" s="2257"/>
      <c r="L1220" s="2257"/>
      <c r="M1220" s="2257"/>
      <c r="N1220" s="2257"/>
      <c r="O1220" s="2257"/>
      <c r="P1220" s="2257"/>
      <c r="Q1220" s="2995"/>
    </row>
    <row r="1221" spans="1:17">
      <c r="A1221" s="2995"/>
      <c r="B1221" s="2641"/>
      <c r="C1221" s="2995"/>
      <c r="D1221" s="2995"/>
      <c r="E1221" s="2641"/>
      <c r="F1221" s="2641"/>
      <c r="G1221" s="2641"/>
      <c r="H1221" s="2641"/>
      <c r="I1221" s="2257"/>
      <c r="J1221" s="2257"/>
      <c r="K1221" s="2257"/>
      <c r="L1221" s="2257"/>
      <c r="M1221" s="2257"/>
      <c r="N1221" s="2257"/>
      <c r="O1221" s="2257"/>
      <c r="P1221" s="2257"/>
      <c r="Q1221" s="2995"/>
    </row>
    <row r="1222" spans="1:17">
      <c r="A1222" s="2995"/>
      <c r="B1222" s="2641"/>
      <c r="C1222" s="2995"/>
      <c r="D1222" s="2995"/>
      <c r="E1222" s="2641"/>
      <c r="F1222" s="2641"/>
      <c r="G1222" s="2641"/>
      <c r="H1222" s="2641"/>
      <c r="I1222" s="2257"/>
      <c r="J1222" s="2257"/>
      <c r="K1222" s="2257"/>
      <c r="L1222" s="2257"/>
      <c r="M1222" s="2257"/>
      <c r="N1222" s="2257"/>
      <c r="O1222" s="2257"/>
      <c r="P1222" s="2257"/>
      <c r="Q1222" s="2995"/>
    </row>
    <row r="1223" spans="1:17">
      <c r="A1223" s="2995"/>
      <c r="B1223" s="2641"/>
      <c r="C1223" s="2995"/>
      <c r="D1223" s="2995"/>
      <c r="E1223" s="2641"/>
      <c r="F1223" s="2641"/>
      <c r="G1223" s="2641"/>
      <c r="H1223" s="2641"/>
      <c r="I1223" s="2257"/>
      <c r="J1223" s="2257"/>
      <c r="K1223" s="2257"/>
      <c r="L1223" s="2257"/>
      <c r="M1223" s="2257"/>
      <c r="N1223" s="2257"/>
      <c r="O1223" s="2257"/>
      <c r="P1223" s="2257"/>
      <c r="Q1223" s="2995"/>
    </row>
    <row r="1224" spans="1:17">
      <c r="A1224" s="2995"/>
      <c r="B1224" s="2641"/>
      <c r="C1224" s="2995"/>
      <c r="D1224" s="2995"/>
      <c r="E1224" s="2641"/>
      <c r="F1224" s="2641"/>
      <c r="G1224" s="2641"/>
      <c r="H1224" s="2641"/>
      <c r="I1224" s="2257"/>
      <c r="J1224" s="2257"/>
      <c r="K1224" s="2257"/>
      <c r="L1224" s="2257"/>
      <c r="M1224" s="2257"/>
      <c r="N1224" s="2257"/>
      <c r="O1224" s="2257"/>
      <c r="P1224" s="2257"/>
      <c r="Q1224" s="2995"/>
    </row>
    <row r="1225" spans="1:17">
      <c r="A1225" s="2995"/>
      <c r="B1225" s="2641"/>
      <c r="C1225" s="2995"/>
      <c r="D1225" s="2995"/>
      <c r="E1225" s="2641"/>
      <c r="F1225" s="2641"/>
      <c r="G1225" s="2641"/>
      <c r="H1225" s="2641"/>
      <c r="I1225" s="2257"/>
      <c r="J1225" s="2257"/>
      <c r="K1225" s="2257"/>
      <c r="L1225" s="2257"/>
      <c r="M1225" s="2257"/>
      <c r="N1225" s="2257"/>
      <c r="O1225" s="2257"/>
      <c r="P1225" s="2257"/>
      <c r="Q1225" s="2995"/>
    </row>
    <row r="1226" spans="1:17">
      <c r="A1226" s="2995"/>
      <c r="B1226" s="2641"/>
      <c r="C1226" s="2995"/>
      <c r="D1226" s="2995"/>
      <c r="E1226" s="2641"/>
      <c r="F1226" s="2641"/>
      <c r="G1226" s="2641"/>
      <c r="H1226" s="2641"/>
      <c r="I1226" s="2257"/>
      <c r="J1226" s="2257"/>
      <c r="K1226" s="2257"/>
      <c r="L1226" s="2257"/>
      <c r="M1226" s="2257"/>
      <c r="N1226" s="2257"/>
      <c r="O1226" s="2257"/>
      <c r="P1226" s="2257"/>
      <c r="Q1226" s="2995"/>
    </row>
    <row r="1227" spans="1:17">
      <c r="A1227" s="2995"/>
      <c r="B1227" s="2641"/>
      <c r="C1227" s="2995"/>
      <c r="D1227" s="2995"/>
      <c r="E1227" s="2641"/>
      <c r="F1227" s="2641"/>
      <c r="G1227" s="2641"/>
      <c r="H1227" s="2641"/>
      <c r="I1227" s="2257"/>
      <c r="J1227" s="2257"/>
      <c r="K1227" s="2257"/>
      <c r="L1227" s="2257"/>
      <c r="M1227" s="2257"/>
      <c r="N1227" s="2257"/>
      <c r="O1227" s="2257"/>
      <c r="P1227" s="2257"/>
      <c r="Q1227" s="2995"/>
    </row>
    <row r="1228" spans="1:17">
      <c r="A1228" s="2995"/>
      <c r="B1228" s="2641"/>
      <c r="C1228" s="2995"/>
      <c r="D1228" s="2995"/>
      <c r="E1228" s="2641"/>
      <c r="F1228" s="2641"/>
      <c r="G1228" s="2641"/>
      <c r="H1228" s="2641"/>
      <c r="I1228" s="2257"/>
      <c r="J1228" s="2257"/>
      <c r="K1228" s="2257"/>
      <c r="L1228" s="2257"/>
      <c r="M1228" s="2257"/>
      <c r="N1228" s="2257"/>
      <c r="O1228" s="2257"/>
      <c r="P1228" s="2257"/>
      <c r="Q1228" s="2995"/>
    </row>
    <row r="1229" spans="1:17">
      <c r="A1229" s="2995"/>
      <c r="B1229" s="2641"/>
      <c r="C1229" s="2995"/>
      <c r="D1229" s="2995"/>
      <c r="E1229" s="2641"/>
      <c r="F1229" s="2641"/>
      <c r="G1229" s="2641"/>
      <c r="H1229" s="2641"/>
      <c r="I1229" s="2257"/>
      <c r="J1229" s="2257"/>
      <c r="K1229" s="2257"/>
      <c r="L1229" s="2257"/>
      <c r="M1229" s="2257"/>
      <c r="N1229" s="2257"/>
      <c r="O1229" s="2257"/>
      <c r="P1229" s="2257"/>
      <c r="Q1229" s="2995"/>
    </row>
    <row r="1230" spans="1:17">
      <c r="A1230" s="2995"/>
      <c r="B1230" s="2641"/>
      <c r="C1230" s="2995"/>
      <c r="D1230" s="2995"/>
      <c r="E1230" s="2641"/>
      <c r="F1230" s="2641"/>
      <c r="G1230" s="2641"/>
      <c r="H1230" s="2641"/>
      <c r="I1230" s="2257"/>
      <c r="J1230" s="2257"/>
      <c r="K1230" s="2257"/>
      <c r="L1230" s="2257"/>
      <c r="M1230" s="2257"/>
      <c r="N1230" s="2257"/>
      <c r="O1230" s="2257"/>
      <c r="P1230" s="2257"/>
      <c r="Q1230" s="2995"/>
    </row>
    <row r="1231" spans="1:17">
      <c r="A1231" s="2995"/>
      <c r="B1231" s="2641"/>
      <c r="C1231" s="2995"/>
      <c r="D1231" s="2995"/>
      <c r="E1231" s="2641"/>
      <c r="F1231" s="2641"/>
      <c r="G1231" s="2641"/>
      <c r="H1231" s="2641"/>
      <c r="I1231" s="2257"/>
      <c r="J1231" s="2257"/>
      <c r="K1231" s="2257"/>
      <c r="L1231" s="2257"/>
      <c r="M1231" s="2257"/>
      <c r="N1231" s="2257"/>
      <c r="O1231" s="2257"/>
      <c r="P1231" s="2257"/>
      <c r="Q1231" s="2995"/>
    </row>
    <row r="1232" spans="1:17">
      <c r="A1232" s="2995"/>
      <c r="B1232" s="2641"/>
      <c r="C1232" s="2995"/>
      <c r="D1232" s="2995"/>
      <c r="E1232" s="2641"/>
      <c r="F1232" s="2641"/>
      <c r="G1232" s="2641"/>
      <c r="H1232" s="2641"/>
      <c r="I1232" s="2257"/>
      <c r="J1232" s="2257"/>
      <c r="K1232" s="2257"/>
      <c r="L1232" s="2257"/>
      <c r="M1232" s="2257"/>
      <c r="N1232" s="2257"/>
      <c r="O1232" s="2257"/>
      <c r="P1232" s="2257"/>
      <c r="Q1232" s="2995"/>
    </row>
    <row r="1233" spans="1:17">
      <c r="A1233" s="2995"/>
      <c r="B1233" s="2641"/>
      <c r="C1233" s="2995"/>
      <c r="D1233" s="2995"/>
      <c r="E1233" s="2641"/>
      <c r="F1233" s="2641"/>
      <c r="G1233" s="2641"/>
      <c r="H1233" s="2641"/>
      <c r="I1233" s="2257"/>
      <c r="J1233" s="2257"/>
      <c r="K1233" s="2257"/>
      <c r="L1233" s="2257"/>
      <c r="M1233" s="2257"/>
      <c r="N1233" s="2257"/>
      <c r="O1233" s="2257"/>
      <c r="P1233" s="2257"/>
      <c r="Q1233" s="2995"/>
    </row>
    <row r="1234" spans="1:17">
      <c r="A1234" s="2995"/>
      <c r="B1234" s="2641"/>
      <c r="C1234" s="2995"/>
      <c r="D1234" s="2995"/>
      <c r="E1234" s="2641"/>
      <c r="F1234" s="2641"/>
      <c r="G1234" s="2641"/>
      <c r="H1234" s="2641"/>
      <c r="I1234" s="2257"/>
      <c r="J1234" s="2257"/>
      <c r="K1234" s="2257"/>
      <c r="L1234" s="2257"/>
      <c r="M1234" s="2257"/>
      <c r="N1234" s="2257"/>
      <c r="O1234" s="2257"/>
      <c r="P1234" s="2257"/>
      <c r="Q1234" s="2995"/>
    </row>
    <row r="1235" spans="1:17">
      <c r="A1235" s="2995"/>
      <c r="B1235" s="2641"/>
      <c r="C1235" s="2995"/>
      <c r="D1235" s="2995"/>
      <c r="E1235" s="2641"/>
      <c r="F1235" s="2641"/>
      <c r="G1235" s="2641"/>
      <c r="H1235" s="2641"/>
      <c r="I1235" s="2257"/>
      <c r="J1235" s="2257"/>
      <c r="K1235" s="2257"/>
      <c r="L1235" s="2257"/>
      <c r="M1235" s="2257"/>
      <c r="N1235" s="2257"/>
      <c r="O1235" s="2257"/>
      <c r="P1235" s="2257"/>
      <c r="Q1235" s="2995"/>
    </row>
    <row r="1236" spans="1:17">
      <c r="A1236" s="2995"/>
      <c r="B1236" s="2641"/>
      <c r="C1236" s="2995"/>
      <c r="D1236" s="2995"/>
      <c r="E1236" s="2641"/>
      <c r="F1236" s="2641"/>
      <c r="G1236" s="2641"/>
      <c r="H1236" s="2641"/>
      <c r="I1236" s="2257"/>
      <c r="J1236" s="2257"/>
      <c r="K1236" s="2257"/>
      <c r="L1236" s="2257"/>
      <c r="M1236" s="2257"/>
      <c r="N1236" s="2257"/>
      <c r="O1236" s="2257"/>
      <c r="P1236" s="2257"/>
      <c r="Q1236" s="2995"/>
    </row>
    <row r="1237" spans="1:17">
      <c r="A1237" s="2995"/>
      <c r="B1237" s="2641"/>
      <c r="C1237" s="2995"/>
      <c r="D1237" s="2995"/>
      <c r="E1237" s="2641"/>
      <c r="F1237" s="2641"/>
      <c r="G1237" s="2641"/>
      <c r="H1237" s="2641"/>
      <c r="I1237" s="2257"/>
      <c r="J1237" s="2257"/>
      <c r="K1237" s="2257"/>
      <c r="L1237" s="2257"/>
      <c r="M1237" s="2257"/>
      <c r="N1237" s="2257"/>
      <c r="O1237" s="2257"/>
      <c r="P1237" s="2257"/>
      <c r="Q1237" s="2995"/>
    </row>
    <row r="1238" spans="1:17">
      <c r="A1238" s="2995"/>
      <c r="B1238" s="2641"/>
      <c r="C1238" s="2995"/>
      <c r="D1238" s="2995"/>
      <c r="E1238" s="2641"/>
      <c r="F1238" s="2641"/>
      <c r="G1238" s="2641"/>
      <c r="H1238" s="2641"/>
      <c r="I1238" s="2257"/>
      <c r="J1238" s="2257"/>
      <c r="K1238" s="2257"/>
      <c r="L1238" s="2257"/>
      <c r="M1238" s="2257"/>
      <c r="N1238" s="2257"/>
      <c r="O1238" s="2257"/>
      <c r="P1238" s="2257"/>
      <c r="Q1238" s="2995"/>
    </row>
    <row r="1239" spans="1:17">
      <c r="A1239" s="2995"/>
      <c r="B1239" s="2641"/>
      <c r="C1239" s="2995"/>
      <c r="D1239" s="2995"/>
      <c r="E1239" s="2641"/>
      <c r="F1239" s="2641"/>
      <c r="G1239" s="2641"/>
      <c r="H1239" s="2641"/>
      <c r="I1239" s="2257"/>
      <c r="J1239" s="2257"/>
      <c r="K1239" s="2257"/>
      <c r="L1239" s="2257"/>
      <c r="M1239" s="2257"/>
      <c r="N1239" s="2257"/>
      <c r="O1239" s="2257"/>
      <c r="P1239" s="2257"/>
      <c r="Q1239" s="2995"/>
    </row>
    <row r="1240" spans="1:17">
      <c r="A1240" s="2995"/>
      <c r="B1240" s="2641"/>
      <c r="C1240" s="2995"/>
      <c r="D1240" s="2995"/>
      <c r="E1240" s="2641"/>
      <c r="F1240" s="2641"/>
      <c r="G1240" s="2641"/>
      <c r="H1240" s="2641"/>
      <c r="I1240" s="2257"/>
      <c r="J1240" s="2257"/>
      <c r="K1240" s="2257"/>
      <c r="L1240" s="2257"/>
      <c r="M1240" s="2257"/>
      <c r="N1240" s="2257"/>
      <c r="O1240" s="2257"/>
      <c r="P1240" s="2257"/>
      <c r="Q1240" s="2995"/>
    </row>
    <row r="1241" spans="1:17">
      <c r="A1241" s="2995"/>
      <c r="B1241" s="2641"/>
      <c r="C1241" s="2995"/>
      <c r="D1241" s="2995"/>
      <c r="E1241" s="2641"/>
      <c r="F1241" s="2641"/>
      <c r="G1241" s="2641"/>
      <c r="H1241" s="2641"/>
      <c r="I1241" s="2257"/>
      <c r="J1241" s="2257"/>
      <c r="K1241" s="2257"/>
      <c r="L1241" s="2257"/>
      <c r="M1241" s="2257"/>
      <c r="N1241" s="2257"/>
      <c r="O1241" s="2257"/>
      <c r="P1241" s="2257"/>
      <c r="Q1241" s="2995"/>
    </row>
    <row r="1242" spans="1:17">
      <c r="A1242" s="2995"/>
      <c r="B1242" s="2641"/>
      <c r="C1242" s="2995"/>
      <c r="D1242" s="2995"/>
      <c r="E1242" s="2641"/>
      <c r="F1242" s="2641"/>
      <c r="G1242" s="2641"/>
      <c r="H1242" s="2641"/>
      <c r="I1242" s="2257"/>
      <c r="J1242" s="2257"/>
      <c r="K1242" s="2257"/>
      <c r="L1242" s="2257"/>
      <c r="M1242" s="2257"/>
      <c r="N1242" s="2257"/>
      <c r="O1242" s="2257"/>
      <c r="P1242" s="2257"/>
      <c r="Q1242" s="2995"/>
    </row>
    <row r="1243" spans="1:17">
      <c r="A1243" s="2995"/>
      <c r="B1243" s="2641"/>
      <c r="C1243" s="2995"/>
      <c r="D1243" s="2995"/>
      <c r="E1243" s="2641"/>
      <c r="F1243" s="2641"/>
      <c r="G1243" s="2641"/>
      <c r="H1243" s="2641"/>
      <c r="I1243" s="2257"/>
      <c r="J1243" s="2257"/>
      <c r="K1243" s="2257"/>
      <c r="L1243" s="2257"/>
      <c r="M1243" s="2257"/>
      <c r="N1243" s="2257"/>
      <c r="O1243" s="2257"/>
      <c r="P1243" s="2257"/>
      <c r="Q1243" s="2995"/>
    </row>
    <row r="1244" spans="1:17">
      <c r="A1244" s="2995"/>
      <c r="B1244" s="2641"/>
      <c r="C1244" s="2995"/>
      <c r="D1244" s="2995"/>
      <c r="E1244" s="2641"/>
      <c r="F1244" s="2641"/>
      <c r="G1244" s="2641"/>
      <c r="H1244" s="2641"/>
      <c r="I1244" s="2257"/>
      <c r="J1244" s="2257"/>
      <c r="K1244" s="2257"/>
      <c r="L1244" s="2257"/>
      <c r="M1244" s="2257"/>
      <c r="N1244" s="2257"/>
      <c r="O1244" s="2257"/>
      <c r="P1244" s="2257"/>
      <c r="Q1244" s="2995"/>
    </row>
    <row r="1245" spans="1:17">
      <c r="A1245" s="2995"/>
      <c r="B1245" s="2641"/>
      <c r="C1245" s="2995"/>
      <c r="D1245" s="2995"/>
      <c r="E1245" s="2641"/>
      <c r="F1245" s="2641"/>
      <c r="G1245" s="2641"/>
      <c r="H1245" s="2641"/>
      <c r="I1245" s="2257"/>
      <c r="J1245" s="2257"/>
      <c r="K1245" s="2257"/>
      <c r="L1245" s="2257"/>
      <c r="M1245" s="2257"/>
      <c r="N1245" s="2257"/>
      <c r="O1245" s="2257"/>
      <c r="P1245" s="2257"/>
      <c r="Q1245" s="2995"/>
    </row>
    <row r="1246" spans="1:17">
      <c r="A1246" s="2995"/>
      <c r="B1246" s="2641"/>
      <c r="C1246" s="2995"/>
      <c r="D1246" s="2995"/>
      <c r="E1246" s="2641"/>
      <c r="F1246" s="2641"/>
      <c r="G1246" s="2641"/>
      <c r="H1246" s="2641"/>
      <c r="I1246" s="2257"/>
      <c r="J1246" s="2257"/>
      <c r="K1246" s="2257"/>
      <c r="L1246" s="2257"/>
      <c r="M1246" s="2257"/>
      <c r="N1246" s="2257"/>
      <c r="O1246" s="2257"/>
      <c r="P1246" s="2257"/>
      <c r="Q1246" s="2995"/>
    </row>
    <row r="1247" spans="1:17">
      <c r="A1247" s="2995"/>
      <c r="B1247" s="2641"/>
      <c r="C1247" s="2995"/>
      <c r="D1247" s="2995"/>
      <c r="E1247" s="2641"/>
      <c r="F1247" s="2641"/>
      <c r="G1247" s="2641"/>
      <c r="H1247" s="2641"/>
      <c r="I1247" s="2257"/>
      <c r="J1247" s="2257"/>
      <c r="K1247" s="2257"/>
      <c r="L1247" s="2257"/>
      <c r="M1247" s="2257"/>
      <c r="N1247" s="2257"/>
      <c r="O1247" s="2257"/>
      <c r="P1247" s="2257"/>
      <c r="Q1247" s="2995"/>
    </row>
    <row r="1248" spans="1:17">
      <c r="A1248" s="2995"/>
      <c r="B1248" s="2641"/>
      <c r="C1248" s="2995"/>
      <c r="D1248" s="2995"/>
      <c r="E1248" s="2641"/>
      <c r="F1248" s="2641"/>
      <c r="G1248" s="2641"/>
      <c r="H1248" s="2641"/>
      <c r="I1248" s="2257"/>
      <c r="J1248" s="2257"/>
      <c r="K1248" s="2257"/>
      <c r="L1248" s="2257"/>
      <c r="M1248" s="2257"/>
      <c r="N1248" s="2257"/>
      <c r="O1248" s="2257"/>
      <c r="P1248" s="2257"/>
      <c r="Q1248" s="2995"/>
    </row>
    <row r="1249" spans="1:17">
      <c r="A1249" s="2995"/>
      <c r="B1249" s="2641"/>
      <c r="C1249" s="2995"/>
      <c r="D1249" s="2995"/>
      <c r="E1249" s="2641"/>
      <c r="F1249" s="2641"/>
      <c r="G1249" s="2641"/>
      <c r="H1249" s="2641"/>
      <c r="I1249" s="2257"/>
      <c r="J1249" s="2257"/>
      <c r="K1249" s="2257"/>
      <c r="L1249" s="2257"/>
      <c r="M1249" s="2257"/>
      <c r="N1249" s="2257"/>
      <c r="O1249" s="2257"/>
      <c r="P1249" s="2257"/>
      <c r="Q1249" s="2995"/>
    </row>
    <row r="1250" spans="1:17">
      <c r="A1250" s="2995"/>
      <c r="B1250" s="2641"/>
      <c r="C1250" s="2995"/>
      <c r="D1250" s="2995"/>
      <c r="E1250" s="2641"/>
      <c r="F1250" s="2641"/>
      <c r="G1250" s="2641"/>
      <c r="H1250" s="2641"/>
      <c r="I1250" s="2257"/>
      <c r="J1250" s="2257"/>
      <c r="K1250" s="2257"/>
      <c r="L1250" s="2257"/>
      <c r="M1250" s="2257"/>
      <c r="N1250" s="2257"/>
      <c r="O1250" s="2257"/>
      <c r="P1250" s="2257"/>
      <c r="Q1250" s="2995"/>
    </row>
    <row r="1251" spans="1:17">
      <c r="A1251" s="2995"/>
      <c r="B1251" s="2641"/>
      <c r="C1251" s="2995"/>
      <c r="D1251" s="2995"/>
      <c r="E1251" s="2641"/>
      <c r="F1251" s="2641"/>
      <c r="G1251" s="2641"/>
      <c r="H1251" s="2641"/>
      <c r="I1251" s="2257"/>
      <c r="J1251" s="2257"/>
      <c r="K1251" s="2257"/>
      <c r="L1251" s="2257"/>
      <c r="M1251" s="2257"/>
      <c r="N1251" s="2257"/>
      <c r="O1251" s="2257"/>
      <c r="P1251" s="2257"/>
      <c r="Q1251" s="2995"/>
    </row>
    <row r="1252" spans="1:17">
      <c r="A1252" s="2995"/>
      <c r="B1252" s="2641"/>
      <c r="C1252" s="2995"/>
      <c r="D1252" s="2995"/>
      <c r="E1252" s="2641"/>
      <c r="F1252" s="2641"/>
      <c r="G1252" s="2641"/>
      <c r="H1252" s="2641"/>
      <c r="I1252" s="2257"/>
      <c r="J1252" s="2257"/>
      <c r="K1252" s="2257"/>
      <c r="L1252" s="2257"/>
      <c r="M1252" s="2257"/>
      <c r="N1252" s="2257"/>
      <c r="O1252" s="2257"/>
      <c r="P1252" s="2257"/>
      <c r="Q1252" s="2995"/>
    </row>
    <row r="1253" spans="1:17">
      <c r="A1253" s="2995"/>
      <c r="B1253" s="2641"/>
      <c r="C1253" s="2995"/>
      <c r="D1253" s="2995"/>
      <c r="E1253" s="2641"/>
      <c r="F1253" s="2641"/>
      <c r="G1253" s="2641"/>
      <c r="H1253" s="2641"/>
      <c r="I1253" s="2257"/>
      <c r="J1253" s="2257"/>
      <c r="K1253" s="2257"/>
      <c r="L1253" s="2257"/>
      <c r="M1253" s="2257"/>
      <c r="N1253" s="2257"/>
      <c r="O1253" s="2257"/>
      <c r="P1253" s="2257"/>
      <c r="Q1253" s="2995"/>
    </row>
    <row r="1254" spans="1:17">
      <c r="A1254" s="2995"/>
      <c r="B1254" s="2641"/>
      <c r="C1254" s="2995"/>
      <c r="D1254" s="2995"/>
      <c r="E1254" s="2641"/>
      <c r="F1254" s="2641"/>
      <c r="G1254" s="2641"/>
      <c r="H1254" s="2641"/>
      <c r="I1254" s="2257"/>
      <c r="J1254" s="2257"/>
      <c r="K1254" s="2257"/>
      <c r="L1254" s="2257"/>
      <c r="M1254" s="2257"/>
      <c r="N1254" s="2257"/>
      <c r="O1254" s="2257"/>
      <c r="P1254" s="2257"/>
      <c r="Q1254" s="2995"/>
    </row>
    <row r="1255" spans="1:17">
      <c r="A1255" s="2995"/>
      <c r="B1255" s="2995"/>
      <c r="C1255" s="2641"/>
      <c r="D1255" s="2641"/>
      <c r="E1255" s="2641"/>
      <c r="F1255" s="2641"/>
      <c r="G1255" s="2641"/>
      <c r="H1255" s="2641"/>
      <c r="I1255" s="2257"/>
      <c r="J1255" s="2257"/>
      <c r="K1255" s="2257"/>
      <c r="L1255" s="2257"/>
      <c r="M1255" s="3001"/>
      <c r="N1255" s="3001"/>
      <c r="O1255" s="3001"/>
      <c r="P1255" s="3001"/>
      <c r="Q1255" s="2995"/>
    </row>
    <row r="1256" spans="1:17">
      <c r="A1256" s="2995"/>
      <c r="B1256" s="2995"/>
      <c r="C1256" s="2999"/>
      <c r="D1256" s="2999"/>
      <c r="E1256" s="2999"/>
      <c r="F1256" s="2999"/>
      <c r="G1256" s="2999"/>
      <c r="H1256" s="2999"/>
      <c r="I1256" s="2257"/>
      <c r="J1256" s="2257"/>
      <c r="K1256" s="2257"/>
      <c r="L1256" s="2257"/>
      <c r="M1256" s="3001"/>
      <c r="N1256" s="3001"/>
      <c r="O1256" s="3001"/>
      <c r="P1256" s="3001"/>
      <c r="Q1256" s="2995"/>
    </row>
    <row r="1257" spans="1:17">
      <c r="A1257" s="2996"/>
      <c r="B1257" s="2996"/>
      <c r="C1257" s="2994"/>
      <c r="D1257" s="2994"/>
      <c r="E1257" s="2997"/>
      <c r="F1257" s="2997"/>
      <c r="G1257" s="2997"/>
      <c r="H1257" s="2997"/>
      <c r="I1257" s="2996"/>
      <c r="J1257" s="2996"/>
      <c r="K1257" s="2994"/>
      <c r="L1257" s="2994"/>
      <c r="M1257" s="2997"/>
      <c r="N1257" s="3002"/>
      <c r="O1257" s="2999"/>
      <c r="P1257" s="2999"/>
      <c r="Q1257" s="2999"/>
    </row>
    <row r="1258" spans="1:17">
      <c r="A1258" s="2994"/>
      <c r="B1258" s="2994"/>
      <c r="C1258" s="2994"/>
      <c r="D1258" s="2994"/>
      <c r="E1258" s="2994"/>
      <c r="F1258" s="2994"/>
      <c r="G1258" s="2994"/>
      <c r="H1258" s="2994"/>
      <c r="I1258" s="2994"/>
      <c r="J1258" s="2994"/>
      <c r="K1258" s="2994"/>
      <c r="L1258" s="2994"/>
      <c r="M1258" s="2994"/>
      <c r="N1258" s="2994"/>
      <c r="O1258" s="2994"/>
      <c r="P1258" s="2994"/>
      <c r="Q1258" s="2994"/>
    </row>
    <row r="1259" spans="1:17" ht="15.75">
      <c r="A1259" s="2993"/>
      <c r="B1259" s="2997"/>
      <c r="C1259" s="2997"/>
      <c r="D1259" s="2997"/>
      <c r="E1259" s="2998"/>
      <c r="F1259" s="2997"/>
      <c r="G1259" s="2997"/>
      <c r="H1259" s="2997"/>
      <c r="I1259" s="2993"/>
      <c r="J1259" s="2641"/>
      <c r="K1259" s="2997"/>
      <c r="L1259" s="2997"/>
      <c r="M1259" s="2997"/>
      <c r="N1259" s="2997"/>
      <c r="O1259" s="2998"/>
      <c r="P1259" s="2999"/>
      <c r="Q1259" s="2999"/>
    </row>
    <row r="1260" spans="1:17">
      <c r="A1260" s="2997"/>
      <c r="B1260" s="2997"/>
      <c r="C1260" s="2997"/>
      <c r="D1260" s="2997"/>
      <c r="E1260" s="2997"/>
      <c r="F1260" s="2997"/>
      <c r="G1260" s="2997"/>
      <c r="H1260" s="2997"/>
      <c r="I1260" s="2641"/>
      <c r="J1260" s="2641"/>
      <c r="K1260" s="2997"/>
      <c r="L1260" s="2997"/>
      <c r="M1260" s="2997"/>
      <c r="N1260" s="2997"/>
      <c r="O1260" s="2997"/>
      <c r="P1260" s="2997"/>
      <c r="Q1260" s="2997"/>
    </row>
    <row r="1261" spans="1:17">
      <c r="A1261" s="2994"/>
      <c r="B1261" s="2994"/>
      <c r="C1261" s="2994"/>
      <c r="D1261" s="2994"/>
      <c r="E1261" s="2994"/>
      <c r="F1261" s="2994"/>
      <c r="G1261" s="3000"/>
      <c r="H1261" s="3000"/>
      <c r="I1261" s="2994"/>
      <c r="J1261" s="2994"/>
      <c r="K1261" s="2994"/>
      <c r="L1261" s="2994"/>
      <c r="M1261" s="2994"/>
      <c r="N1261" s="2994"/>
      <c r="O1261" s="2994"/>
      <c r="P1261" s="2994"/>
      <c r="Q1261" s="2641"/>
    </row>
    <row r="1262" spans="1:17">
      <c r="A1262" s="2994"/>
      <c r="B1262" s="2994"/>
      <c r="C1262" s="2994"/>
      <c r="D1262" s="2994"/>
      <c r="E1262" s="2994"/>
      <c r="F1262" s="2994"/>
      <c r="G1262" s="3000"/>
      <c r="H1262" s="3000"/>
      <c r="I1262" s="2994"/>
      <c r="J1262" s="2994"/>
      <c r="K1262" s="2994"/>
      <c r="L1262" s="2994"/>
      <c r="M1262" s="2994"/>
      <c r="N1262" s="2994"/>
      <c r="O1262" s="2994"/>
      <c r="P1262" s="2994"/>
      <c r="Q1262" s="2641"/>
    </row>
    <row r="1263" spans="1:17">
      <c r="A1263" s="2997"/>
      <c r="B1263" s="2997"/>
      <c r="C1263" s="2997"/>
      <c r="D1263" s="2997"/>
      <c r="E1263" s="2997"/>
      <c r="F1263" s="2997"/>
      <c r="G1263" s="2997"/>
      <c r="H1263" s="2997"/>
      <c r="I1263" s="2641"/>
      <c r="J1263" s="2641"/>
      <c r="K1263" s="2997"/>
      <c r="L1263" s="2997"/>
      <c r="M1263" s="2997"/>
      <c r="N1263" s="2997"/>
      <c r="O1263" s="2997"/>
      <c r="P1263" s="2997"/>
      <c r="Q1263" s="2997"/>
    </row>
    <row r="1264" spans="1:17">
      <c r="A1264" s="2995"/>
      <c r="B1264" s="2641"/>
      <c r="C1264" s="2641"/>
      <c r="D1264" s="2641"/>
      <c r="E1264" s="2641"/>
      <c r="F1264" s="3420"/>
      <c r="G1264" s="3420"/>
      <c r="H1264" s="2995"/>
      <c r="I1264" s="2994"/>
      <c r="J1264" s="2994"/>
      <c r="K1264" s="2994"/>
      <c r="L1264" s="2994"/>
      <c r="M1264" s="2994"/>
      <c r="N1264" s="2994"/>
      <c r="O1264" s="2994"/>
      <c r="P1264" s="2994"/>
      <c r="Q1264" s="2641"/>
    </row>
    <row r="1265" spans="1:17">
      <c r="A1265" s="2995"/>
      <c r="B1265" s="2995"/>
      <c r="C1265" s="2641"/>
      <c r="D1265" s="2995"/>
      <c r="E1265" s="2995"/>
      <c r="F1265" s="2995"/>
      <c r="G1265" s="2995"/>
      <c r="H1265" s="2995"/>
      <c r="I1265" s="2994"/>
      <c r="J1265" s="2994"/>
      <c r="K1265" s="2641"/>
      <c r="L1265" s="2641"/>
      <c r="M1265" s="2995"/>
      <c r="N1265" s="2995"/>
      <c r="O1265" s="2995"/>
      <c r="P1265" s="2641"/>
      <c r="Q1265" s="2641"/>
    </row>
    <row r="1266" spans="1:17">
      <c r="A1266" s="2995"/>
      <c r="B1266" s="2995"/>
      <c r="C1266" s="2995"/>
      <c r="D1266" s="2995"/>
      <c r="E1266" s="2995"/>
      <c r="F1266" s="2995"/>
      <c r="G1266" s="2995"/>
      <c r="H1266" s="2995"/>
      <c r="I1266" s="2994"/>
      <c r="J1266" s="2994"/>
      <c r="K1266" s="2995"/>
      <c r="L1266" s="2995"/>
      <c r="M1266" s="2995"/>
      <c r="N1266" s="2995"/>
      <c r="O1266" s="2995"/>
      <c r="P1266" s="2995"/>
      <c r="Q1266" s="2995"/>
    </row>
    <row r="1267" spans="1:17">
      <c r="A1267" s="2995"/>
      <c r="B1267" s="2995"/>
      <c r="C1267" s="2995"/>
      <c r="D1267" s="2995"/>
      <c r="E1267" s="2995"/>
      <c r="F1267" s="2995"/>
      <c r="G1267" s="2995"/>
      <c r="H1267" s="2995"/>
      <c r="I1267" s="2994"/>
      <c r="J1267" s="2994"/>
      <c r="K1267" s="2995"/>
      <c r="L1267" s="2995"/>
      <c r="M1267" s="2995"/>
      <c r="N1267" s="2995"/>
      <c r="O1267" s="2995"/>
      <c r="P1267" s="2995"/>
      <c r="Q1267" s="2995"/>
    </row>
    <row r="1268" spans="1:17">
      <c r="A1268" s="2995"/>
      <c r="B1268" s="2995"/>
      <c r="C1268" s="2995"/>
      <c r="D1268" s="2995"/>
      <c r="E1268" s="2995"/>
      <c r="F1268" s="2995"/>
      <c r="G1268" s="2995"/>
      <c r="H1268" s="2995"/>
      <c r="I1268" s="2995"/>
      <c r="J1268" s="2641"/>
      <c r="K1268" s="2995"/>
      <c r="L1268" s="2995"/>
      <c r="M1268" s="2995"/>
      <c r="N1268" s="2995"/>
      <c r="O1268" s="2995"/>
      <c r="P1268" s="2995"/>
      <c r="Q1268" s="2995"/>
    </row>
    <row r="1269" spans="1:17">
      <c r="A1269" s="2995"/>
      <c r="B1269" s="2641"/>
      <c r="C1269" s="2641"/>
      <c r="D1269" s="2641"/>
      <c r="E1269" s="2641"/>
      <c r="F1269" s="2641"/>
      <c r="G1269" s="2641"/>
      <c r="H1269" s="2641"/>
      <c r="I1269" s="2257"/>
      <c r="J1269" s="2257"/>
      <c r="K1269" s="2257"/>
      <c r="L1269" s="2257"/>
      <c r="M1269" s="3001"/>
      <c r="N1269" s="3001"/>
      <c r="O1269" s="3001"/>
      <c r="P1269" s="3001"/>
      <c r="Q1269" s="2995"/>
    </row>
    <row r="1270" spans="1:17">
      <c r="A1270" s="2995"/>
      <c r="B1270" s="2641"/>
      <c r="C1270" s="2641"/>
      <c r="D1270" s="2641"/>
      <c r="E1270" s="2641"/>
      <c r="F1270" s="2641"/>
      <c r="G1270" s="2641"/>
      <c r="H1270" s="2641"/>
      <c r="I1270" s="2257"/>
      <c r="J1270" s="2257"/>
      <c r="K1270" s="2257"/>
      <c r="L1270" s="2257"/>
      <c r="M1270" s="2257"/>
      <c r="N1270" s="2257"/>
      <c r="O1270" s="2257"/>
      <c r="P1270" s="2257"/>
      <c r="Q1270" s="2995"/>
    </row>
    <row r="1271" spans="1:17">
      <c r="A1271" s="2995"/>
      <c r="B1271" s="2641"/>
      <c r="C1271" s="2641"/>
      <c r="D1271" s="2641"/>
      <c r="E1271" s="2641"/>
      <c r="F1271" s="2641"/>
      <c r="G1271" s="2641"/>
      <c r="H1271" s="2641"/>
      <c r="I1271" s="2257"/>
      <c r="J1271" s="2257"/>
      <c r="K1271" s="2257"/>
      <c r="L1271" s="2257"/>
      <c r="M1271" s="2257"/>
      <c r="N1271" s="2257"/>
      <c r="O1271" s="2257"/>
      <c r="P1271" s="2257"/>
      <c r="Q1271" s="2995"/>
    </row>
    <row r="1272" spans="1:17">
      <c r="A1272" s="2995"/>
      <c r="B1272" s="2641"/>
      <c r="C1272" s="2641"/>
      <c r="D1272" s="2641"/>
      <c r="E1272" s="2641"/>
      <c r="F1272" s="2641"/>
      <c r="G1272" s="2641"/>
      <c r="H1272" s="2641"/>
      <c r="I1272" s="2257"/>
      <c r="J1272" s="2257"/>
      <c r="K1272" s="2257"/>
      <c r="L1272" s="2257"/>
      <c r="M1272" s="2257"/>
      <c r="N1272" s="2257"/>
      <c r="O1272" s="2257"/>
      <c r="P1272" s="2257"/>
      <c r="Q1272" s="2995"/>
    </row>
    <row r="1273" spans="1:17">
      <c r="A1273" s="2995"/>
      <c r="B1273" s="2641"/>
      <c r="C1273" s="2641"/>
      <c r="D1273" s="2641"/>
      <c r="E1273" s="2641"/>
      <c r="F1273" s="2641"/>
      <c r="G1273" s="2641"/>
      <c r="H1273" s="2641"/>
      <c r="I1273" s="2257"/>
      <c r="J1273" s="2257"/>
      <c r="K1273" s="2257"/>
      <c r="L1273" s="2257"/>
      <c r="M1273" s="2257"/>
      <c r="N1273" s="2257"/>
      <c r="O1273" s="2257"/>
      <c r="P1273" s="2257"/>
      <c r="Q1273" s="2995"/>
    </row>
    <row r="1274" spans="1:17">
      <c r="A1274" s="2995"/>
      <c r="B1274" s="2641"/>
      <c r="C1274" s="2641"/>
      <c r="D1274" s="2641"/>
      <c r="E1274" s="2641"/>
      <c r="F1274" s="2641"/>
      <c r="G1274" s="2641"/>
      <c r="H1274" s="2641"/>
      <c r="I1274" s="2257"/>
      <c r="J1274" s="2257"/>
      <c r="K1274" s="2257"/>
      <c r="L1274" s="2257"/>
      <c r="M1274" s="2257"/>
      <c r="N1274" s="2257"/>
      <c r="O1274" s="2257"/>
      <c r="P1274" s="2257"/>
      <c r="Q1274" s="2995"/>
    </row>
    <row r="1275" spans="1:17">
      <c r="A1275" s="2995"/>
      <c r="B1275" s="2641"/>
      <c r="C1275" s="2641"/>
      <c r="D1275" s="2641"/>
      <c r="E1275" s="2641"/>
      <c r="F1275" s="2641"/>
      <c r="G1275" s="2641"/>
      <c r="H1275" s="2641"/>
      <c r="I1275" s="2257"/>
      <c r="J1275" s="2257"/>
      <c r="K1275" s="2257"/>
      <c r="L1275" s="2257"/>
      <c r="M1275" s="2257"/>
      <c r="N1275" s="2257"/>
      <c r="O1275" s="2257"/>
      <c r="P1275" s="2257"/>
      <c r="Q1275" s="2995"/>
    </row>
    <row r="1276" spans="1:17">
      <c r="A1276" s="2995"/>
      <c r="B1276" s="2641"/>
      <c r="C1276" s="2641"/>
      <c r="D1276" s="2641"/>
      <c r="E1276" s="2641"/>
      <c r="F1276" s="2641"/>
      <c r="G1276" s="2641"/>
      <c r="H1276" s="2641"/>
      <c r="I1276" s="2257"/>
      <c r="J1276" s="2257"/>
      <c r="K1276" s="2257"/>
      <c r="L1276" s="2257"/>
      <c r="M1276" s="2257"/>
      <c r="N1276" s="2257"/>
      <c r="O1276" s="2257"/>
      <c r="P1276" s="2257"/>
      <c r="Q1276" s="2995"/>
    </row>
    <row r="1277" spans="1:17">
      <c r="A1277" s="2995"/>
      <c r="B1277" s="2641"/>
      <c r="C1277" s="2641"/>
      <c r="D1277" s="2641"/>
      <c r="E1277" s="2641"/>
      <c r="F1277" s="2641"/>
      <c r="G1277" s="2641"/>
      <c r="H1277" s="2641"/>
      <c r="I1277" s="2257"/>
      <c r="J1277" s="2257"/>
      <c r="K1277" s="2257"/>
      <c r="L1277" s="2257"/>
      <c r="M1277" s="2257"/>
      <c r="N1277" s="2257"/>
      <c r="O1277" s="2257"/>
      <c r="P1277" s="2257"/>
      <c r="Q1277" s="2995"/>
    </row>
    <row r="1278" spans="1:17">
      <c r="A1278" s="2995"/>
      <c r="B1278" s="2641"/>
      <c r="C1278" s="2641"/>
      <c r="D1278" s="2641"/>
      <c r="E1278" s="2641"/>
      <c r="F1278" s="2641"/>
      <c r="G1278" s="2641"/>
      <c r="H1278" s="2641"/>
      <c r="I1278" s="2257"/>
      <c r="J1278" s="2257"/>
      <c r="K1278" s="2257"/>
      <c r="L1278" s="2257"/>
      <c r="M1278" s="2257"/>
      <c r="N1278" s="2257"/>
      <c r="O1278" s="2257"/>
      <c r="P1278" s="2257"/>
      <c r="Q1278" s="2995"/>
    </row>
    <row r="1279" spans="1:17">
      <c r="A1279" s="2995"/>
      <c r="B1279" s="2641"/>
      <c r="C1279" s="2641"/>
      <c r="D1279" s="2641"/>
      <c r="E1279" s="2641"/>
      <c r="F1279" s="2641"/>
      <c r="G1279" s="2641"/>
      <c r="H1279" s="2641"/>
      <c r="I1279" s="2257"/>
      <c r="J1279" s="2257"/>
      <c r="K1279" s="2257"/>
      <c r="L1279" s="2257"/>
      <c r="M1279" s="2257"/>
      <c r="N1279" s="2257"/>
      <c r="O1279" s="2257"/>
      <c r="P1279" s="2257"/>
      <c r="Q1279" s="2995"/>
    </row>
    <row r="1280" spans="1:17">
      <c r="A1280" s="2995"/>
      <c r="B1280" s="2641"/>
      <c r="C1280" s="2641"/>
      <c r="D1280" s="2641"/>
      <c r="E1280" s="2641"/>
      <c r="F1280" s="2641"/>
      <c r="G1280" s="2641"/>
      <c r="H1280" s="2641"/>
      <c r="I1280" s="2257"/>
      <c r="J1280" s="2257"/>
      <c r="K1280" s="2257"/>
      <c r="L1280" s="2257"/>
      <c r="M1280" s="2257"/>
      <c r="N1280" s="2257"/>
      <c r="O1280" s="2257"/>
      <c r="P1280" s="2257"/>
      <c r="Q1280" s="2995"/>
    </row>
    <row r="1281" spans="1:17">
      <c r="A1281" s="2995"/>
      <c r="B1281" s="2641"/>
      <c r="C1281" s="2641"/>
      <c r="D1281" s="2641"/>
      <c r="E1281" s="2641"/>
      <c r="F1281" s="2641"/>
      <c r="G1281" s="2641"/>
      <c r="H1281" s="2641"/>
      <c r="I1281" s="2257"/>
      <c r="J1281" s="2257"/>
      <c r="K1281" s="2257"/>
      <c r="L1281" s="2257"/>
      <c r="M1281" s="2257"/>
      <c r="N1281" s="2257"/>
      <c r="O1281" s="2257"/>
      <c r="P1281" s="2257"/>
      <c r="Q1281" s="2995"/>
    </row>
    <row r="1282" spans="1:17">
      <c r="A1282" s="2995"/>
      <c r="B1282" s="2641"/>
      <c r="C1282" s="2641"/>
      <c r="D1282" s="2641"/>
      <c r="E1282" s="2641"/>
      <c r="F1282" s="2641"/>
      <c r="G1282" s="2641"/>
      <c r="H1282" s="2641"/>
      <c r="I1282" s="2257"/>
      <c r="J1282" s="2257"/>
      <c r="K1282" s="2257"/>
      <c r="L1282" s="2257"/>
      <c r="M1282" s="2257"/>
      <c r="N1282" s="2257"/>
      <c r="O1282" s="2257"/>
      <c r="P1282" s="2257"/>
      <c r="Q1282" s="2995"/>
    </row>
    <row r="1283" spans="1:17">
      <c r="A1283" s="2995"/>
      <c r="B1283" s="2641"/>
      <c r="C1283" s="2641"/>
      <c r="D1283" s="2641"/>
      <c r="E1283" s="2641"/>
      <c r="F1283" s="2641"/>
      <c r="G1283" s="2641"/>
      <c r="H1283" s="2641"/>
      <c r="I1283" s="2257"/>
      <c r="J1283" s="2257"/>
      <c r="K1283" s="2257"/>
      <c r="L1283" s="2257"/>
      <c r="M1283" s="2257"/>
      <c r="N1283" s="2257"/>
      <c r="O1283" s="2257"/>
      <c r="P1283" s="2257"/>
      <c r="Q1283" s="2995"/>
    </row>
    <row r="1284" spans="1:17">
      <c r="A1284" s="2995"/>
      <c r="B1284" s="2641"/>
      <c r="C1284" s="2641"/>
      <c r="D1284" s="2641"/>
      <c r="E1284" s="2641"/>
      <c r="F1284" s="2641"/>
      <c r="G1284" s="2641"/>
      <c r="H1284" s="2641"/>
      <c r="I1284" s="2257"/>
      <c r="J1284" s="2257"/>
      <c r="K1284" s="2257"/>
      <c r="L1284" s="2257"/>
      <c r="M1284" s="2257"/>
      <c r="N1284" s="2257"/>
      <c r="O1284" s="2257"/>
      <c r="P1284" s="2257"/>
      <c r="Q1284" s="2995"/>
    </row>
    <row r="1285" spans="1:17">
      <c r="A1285" s="2995"/>
      <c r="B1285" s="2641"/>
      <c r="C1285" s="2641"/>
      <c r="D1285" s="2641"/>
      <c r="E1285" s="2641"/>
      <c r="F1285" s="2641"/>
      <c r="G1285" s="2641"/>
      <c r="H1285" s="2641"/>
      <c r="I1285" s="2257"/>
      <c r="J1285" s="2257"/>
      <c r="K1285" s="2257"/>
      <c r="L1285" s="2257"/>
      <c r="M1285" s="2257"/>
      <c r="N1285" s="2257"/>
      <c r="O1285" s="2257"/>
      <c r="P1285" s="2257"/>
      <c r="Q1285" s="2995"/>
    </row>
    <row r="1286" spans="1:17">
      <c r="A1286" s="2995"/>
      <c r="B1286" s="2641"/>
      <c r="C1286" s="2641"/>
      <c r="D1286" s="2641"/>
      <c r="E1286" s="2641"/>
      <c r="F1286" s="2641"/>
      <c r="G1286" s="2641"/>
      <c r="H1286" s="2641"/>
      <c r="I1286" s="2257"/>
      <c r="J1286" s="2257"/>
      <c r="K1286" s="2257"/>
      <c r="L1286" s="2257"/>
      <c r="M1286" s="2257"/>
      <c r="N1286" s="2257"/>
      <c r="O1286" s="2257"/>
      <c r="P1286" s="2257"/>
      <c r="Q1286" s="2995"/>
    </row>
    <row r="1287" spans="1:17">
      <c r="A1287" s="2995"/>
      <c r="B1287" s="2641"/>
      <c r="C1287" s="2641"/>
      <c r="D1287" s="2641"/>
      <c r="E1287" s="2641"/>
      <c r="F1287" s="2641"/>
      <c r="G1287" s="2641"/>
      <c r="H1287" s="2641"/>
      <c r="I1287" s="2257"/>
      <c r="J1287" s="2257"/>
      <c r="K1287" s="2257"/>
      <c r="L1287" s="2257"/>
      <c r="M1287" s="2257"/>
      <c r="N1287" s="2257"/>
      <c r="O1287" s="2257"/>
      <c r="P1287" s="2257"/>
      <c r="Q1287" s="2995"/>
    </row>
    <row r="1288" spans="1:17">
      <c r="A1288" s="2995"/>
      <c r="B1288" s="2641"/>
      <c r="C1288" s="2641"/>
      <c r="D1288" s="2641"/>
      <c r="E1288" s="2641"/>
      <c r="F1288" s="2641"/>
      <c r="G1288" s="2641"/>
      <c r="H1288" s="2641"/>
      <c r="I1288" s="2257"/>
      <c r="J1288" s="2257"/>
      <c r="K1288" s="2257"/>
      <c r="L1288" s="2257"/>
      <c r="M1288" s="2257"/>
      <c r="N1288" s="2257"/>
      <c r="O1288" s="2257"/>
      <c r="P1288" s="2257"/>
      <c r="Q1288" s="2995"/>
    </row>
    <row r="1289" spans="1:17">
      <c r="A1289" s="2995"/>
      <c r="B1289" s="2641"/>
      <c r="C1289" s="2641"/>
      <c r="D1289" s="2641"/>
      <c r="E1289" s="2641"/>
      <c r="F1289" s="2641"/>
      <c r="G1289" s="2641"/>
      <c r="H1289" s="2641"/>
      <c r="I1289" s="2257"/>
      <c r="J1289" s="2257"/>
      <c r="K1289" s="2257"/>
      <c r="L1289" s="2257"/>
      <c r="M1289" s="2257"/>
      <c r="N1289" s="2257"/>
      <c r="O1289" s="2257"/>
      <c r="P1289" s="2257"/>
      <c r="Q1289" s="2995"/>
    </row>
    <row r="1290" spans="1:17">
      <c r="A1290" s="2995"/>
      <c r="B1290" s="2641"/>
      <c r="C1290" s="2641"/>
      <c r="D1290" s="2641"/>
      <c r="E1290" s="2641"/>
      <c r="F1290" s="2641"/>
      <c r="G1290" s="2641"/>
      <c r="H1290" s="2641"/>
      <c r="I1290" s="2257"/>
      <c r="J1290" s="2257"/>
      <c r="K1290" s="2257"/>
      <c r="L1290" s="2257"/>
      <c r="M1290" s="2257"/>
      <c r="N1290" s="2257"/>
      <c r="O1290" s="2257"/>
      <c r="P1290" s="2257"/>
      <c r="Q1290" s="2995"/>
    </row>
    <row r="1291" spans="1:17">
      <c r="A1291" s="2995"/>
      <c r="B1291" s="2641"/>
      <c r="C1291" s="2641"/>
      <c r="D1291" s="2641"/>
      <c r="E1291" s="2641"/>
      <c r="F1291" s="2641"/>
      <c r="G1291" s="2641"/>
      <c r="H1291" s="2641"/>
      <c r="I1291" s="2257"/>
      <c r="J1291" s="2257"/>
      <c r="K1291" s="2257"/>
      <c r="L1291" s="2257"/>
      <c r="M1291" s="2257"/>
      <c r="N1291" s="2257"/>
      <c r="O1291" s="2257"/>
      <c r="P1291" s="2257"/>
      <c r="Q1291" s="2995"/>
    </row>
    <row r="1292" spans="1:17">
      <c r="A1292" s="2995"/>
      <c r="B1292" s="2641"/>
      <c r="C1292" s="2641"/>
      <c r="D1292" s="2641"/>
      <c r="E1292" s="2641"/>
      <c r="F1292" s="2641"/>
      <c r="G1292" s="2641"/>
      <c r="H1292" s="2641"/>
      <c r="I1292" s="2257"/>
      <c r="J1292" s="2257"/>
      <c r="K1292" s="2257"/>
      <c r="L1292" s="2257"/>
      <c r="M1292" s="2257"/>
      <c r="N1292" s="2257"/>
      <c r="O1292" s="2257"/>
      <c r="P1292" s="2257"/>
      <c r="Q1292" s="2995"/>
    </row>
    <row r="1293" spans="1:17">
      <c r="A1293" s="2995"/>
      <c r="B1293" s="2641"/>
      <c r="C1293" s="2641"/>
      <c r="D1293" s="2641"/>
      <c r="E1293" s="2641"/>
      <c r="F1293" s="2641"/>
      <c r="G1293" s="2641"/>
      <c r="H1293" s="2641"/>
      <c r="I1293" s="2257"/>
      <c r="J1293" s="2257"/>
      <c r="K1293" s="2257"/>
      <c r="L1293" s="2257"/>
      <c r="M1293" s="2257"/>
      <c r="N1293" s="2257"/>
      <c r="O1293" s="2257"/>
      <c r="P1293" s="2257"/>
      <c r="Q1293" s="2995"/>
    </row>
    <row r="1294" spans="1:17">
      <c r="A1294" s="2995"/>
      <c r="B1294" s="2641"/>
      <c r="C1294" s="2641"/>
      <c r="D1294" s="2641"/>
      <c r="E1294" s="2641"/>
      <c r="F1294" s="2641"/>
      <c r="G1294" s="2641"/>
      <c r="H1294" s="2641"/>
      <c r="I1294" s="2257"/>
      <c r="J1294" s="2257"/>
      <c r="K1294" s="2257"/>
      <c r="L1294" s="2257"/>
      <c r="M1294" s="2257"/>
      <c r="N1294" s="2257"/>
      <c r="O1294" s="2257"/>
      <c r="P1294" s="2257"/>
      <c r="Q1294" s="2995"/>
    </row>
    <row r="1295" spans="1:17">
      <c r="A1295" s="2995"/>
      <c r="B1295" s="2641"/>
      <c r="C1295" s="2641"/>
      <c r="D1295" s="2641"/>
      <c r="E1295" s="2641"/>
      <c r="F1295" s="2641"/>
      <c r="G1295" s="2641"/>
      <c r="H1295" s="2641"/>
      <c r="I1295" s="2257"/>
      <c r="J1295" s="2257"/>
      <c r="K1295" s="2257"/>
      <c r="L1295" s="2257"/>
      <c r="M1295" s="2257"/>
      <c r="N1295" s="2257"/>
      <c r="O1295" s="2257"/>
      <c r="P1295" s="2257"/>
      <c r="Q1295" s="2995"/>
    </row>
    <row r="1296" spans="1:17">
      <c r="A1296" s="2995"/>
      <c r="B1296" s="2641"/>
      <c r="C1296" s="2641"/>
      <c r="D1296" s="2641"/>
      <c r="E1296" s="2641"/>
      <c r="F1296" s="2641"/>
      <c r="G1296" s="2641"/>
      <c r="H1296" s="2641"/>
      <c r="I1296" s="2257"/>
      <c r="J1296" s="2257"/>
      <c r="K1296" s="2257"/>
      <c r="L1296" s="2257"/>
      <c r="M1296" s="2257"/>
      <c r="N1296" s="2257"/>
      <c r="O1296" s="2257"/>
      <c r="P1296" s="2257"/>
      <c r="Q1296" s="2995"/>
    </row>
    <row r="1297" spans="1:17">
      <c r="A1297" s="2995"/>
      <c r="B1297" s="2641"/>
      <c r="C1297" s="2641"/>
      <c r="D1297" s="2641"/>
      <c r="E1297" s="2641"/>
      <c r="F1297" s="2641"/>
      <c r="G1297" s="2641"/>
      <c r="H1297" s="2641"/>
      <c r="I1297" s="2257"/>
      <c r="J1297" s="2257"/>
      <c r="K1297" s="2257"/>
      <c r="L1297" s="2257"/>
      <c r="M1297" s="2257"/>
      <c r="N1297" s="2257"/>
      <c r="O1297" s="2257"/>
      <c r="P1297" s="2257"/>
      <c r="Q1297" s="2995"/>
    </row>
    <row r="1298" spans="1:17">
      <c r="A1298" s="2995"/>
      <c r="B1298" s="2641"/>
      <c r="C1298" s="2641"/>
      <c r="D1298" s="2641"/>
      <c r="E1298" s="2641"/>
      <c r="F1298" s="2641"/>
      <c r="G1298" s="2641"/>
      <c r="H1298" s="2641"/>
      <c r="I1298" s="2257"/>
      <c r="J1298" s="2257"/>
      <c r="K1298" s="2257"/>
      <c r="L1298" s="2257"/>
      <c r="M1298" s="2257"/>
      <c r="N1298" s="2257"/>
      <c r="O1298" s="2257"/>
      <c r="P1298" s="2257"/>
      <c r="Q1298" s="2995"/>
    </row>
    <row r="1299" spans="1:17">
      <c r="A1299" s="2995"/>
      <c r="B1299" s="2641"/>
      <c r="C1299" s="2641"/>
      <c r="D1299" s="2641"/>
      <c r="E1299" s="2641"/>
      <c r="F1299" s="2641"/>
      <c r="G1299" s="2641"/>
      <c r="H1299" s="2641"/>
      <c r="I1299" s="2257"/>
      <c r="J1299" s="2257"/>
      <c r="K1299" s="2257"/>
      <c r="L1299" s="2257"/>
      <c r="M1299" s="2257"/>
      <c r="N1299" s="2257"/>
      <c r="O1299" s="2257"/>
      <c r="P1299" s="2257"/>
      <c r="Q1299" s="2995"/>
    </row>
    <row r="1300" spans="1:17">
      <c r="A1300" s="2995"/>
      <c r="B1300" s="2641"/>
      <c r="C1300" s="2641"/>
      <c r="D1300" s="2641"/>
      <c r="E1300" s="2641"/>
      <c r="F1300" s="2641"/>
      <c r="G1300" s="2641"/>
      <c r="H1300" s="2641"/>
      <c r="I1300" s="2257"/>
      <c r="J1300" s="2257"/>
      <c r="K1300" s="2257"/>
      <c r="L1300" s="2257"/>
      <c r="M1300" s="2257"/>
      <c r="N1300" s="2257"/>
      <c r="O1300" s="2257"/>
      <c r="P1300" s="2257"/>
      <c r="Q1300" s="2995"/>
    </row>
    <row r="1301" spans="1:17">
      <c r="A1301" s="2995"/>
      <c r="B1301" s="2641"/>
      <c r="C1301" s="2641"/>
      <c r="D1301" s="2641"/>
      <c r="E1301" s="2641"/>
      <c r="F1301" s="2641"/>
      <c r="G1301" s="2641"/>
      <c r="H1301" s="2641"/>
      <c r="I1301" s="2257"/>
      <c r="J1301" s="2257"/>
      <c r="K1301" s="2257"/>
      <c r="L1301" s="2257"/>
      <c r="M1301" s="2257"/>
      <c r="N1301" s="2257"/>
      <c r="O1301" s="2257"/>
      <c r="P1301" s="2257"/>
      <c r="Q1301" s="2995"/>
    </row>
    <row r="1302" spans="1:17">
      <c r="A1302" s="2995"/>
      <c r="B1302" s="2641"/>
      <c r="C1302" s="2641"/>
      <c r="D1302" s="2641"/>
      <c r="E1302" s="2641"/>
      <c r="F1302" s="2641"/>
      <c r="G1302" s="2641"/>
      <c r="H1302" s="2641"/>
      <c r="I1302" s="2257"/>
      <c r="J1302" s="2257"/>
      <c r="K1302" s="2257"/>
      <c r="L1302" s="2257"/>
      <c r="M1302" s="2257"/>
      <c r="N1302" s="2257"/>
      <c r="O1302" s="2257"/>
      <c r="P1302" s="2257"/>
      <c r="Q1302" s="2995"/>
    </row>
    <row r="1303" spans="1:17">
      <c r="A1303" s="2995"/>
      <c r="B1303" s="2641"/>
      <c r="C1303" s="2641"/>
      <c r="D1303" s="2641"/>
      <c r="E1303" s="2641"/>
      <c r="F1303" s="2641"/>
      <c r="G1303" s="2641"/>
      <c r="H1303" s="2641"/>
      <c r="I1303" s="2257"/>
      <c r="J1303" s="2257"/>
      <c r="K1303" s="2257"/>
      <c r="L1303" s="2257"/>
      <c r="M1303" s="2257"/>
      <c r="N1303" s="2257"/>
      <c r="O1303" s="2257"/>
      <c r="P1303" s="2257"/>
      <c r="Q1303" s="2995"/>
    </row>
    <row r="1304" spans="1:17">
      <c r="A1304" s="2995"/>
      <c r="B1304" s="2641"/>
      <c r="C1304" s="2641"/>
      <c r="D1304" s="2641"/>
      <c r="E1304" s="2641"/>
      <c r="F1304" s="2641"/>
      <c r="G1304" s="2641"/>
      <c r="H1304" s="2641"/>
      <c r="I1304" s="2257"/>
      <c r="J1304" s="2257"/>
      <c r="K1304" s="2257"/>
      <c r="L1304" s="2257"/>
      <c r="M1304" s="2257"/>
      <c r="N1304" s="2257"/>
      <c r="O1304" s="2257"/>
      <c r="P1304" s="2257"/>
      <c r="Q1304" s="2995"/>
    </row>
    <row r="1305" spans="1:17">
      <c r="A1305" s="2995"/>
      <c r="B1305" s="2641"/>
      <c r="C1305" s="2641"/>
      <c r="D1305" s="2641"/>
      <c r="E1305" s="2641"/>
      <c r="F1305" s="2641"/>
      <c r="G1305" s="2641"/>
      <c r="H1305" s="2641"/>
      <c r="I1305" s="2257"/>
      <c r="J1305" s="2257"/>
      <c r="K1305" s="2257"/>
      <c r="L1305" s="2257"/>
      <c r="M1305" s="2257"/>
      <c r="N1305" s="2257"/>
      <c r="O1305" s="2257"/>
      <c r="P1305" s="2257"/>
      <c r="Q1305" s="2995"/>
    </row>
    <row r="1306" spans="1:17">
      <c r="A1306" s="2995"/>
      <c r="B1306" s="2641"/>
      <c r="C1306" s="2641"/>
      <c r="D1306" s="2641"/>
      <c r="E1306" s="2641"/>
      <c r="F1306" s="2641"/>
      <c r="G1306" s="2641"/>
      <c r="H1306" s="2641"/>
      <c r="I1306" s="2257"/>
      <c r="J1306" s="2257"/>
      <c r="K1306" s="2257"/>
      <c r="L1306" s="2257"/>
      <c r="M1306" s="2257"/>
      <c r="N1306" s="2257"/>
      <c r="O1306" s="2257"/>
      <c r="P1306" s="2257"/>
      <c r="Q1306" s="2995"/>
    </row>
    <row r="1307" spans="1:17">
      <c r="A1307" s="2995"/>
      <c r="B1307" s="2641"/>
      <c r="C1307" s="2641"/>
      <c r="D1307" s="2641"/>
      <c r="E1307" s="2641"/>
      <c r="F1307" s="2641"/>
      <c r="G1307" s="2641"/>
      <c r="H1307" s="2641"/>
      <c r="I1307" s="2257"/>
      <c r="J1307" s="2257"/>
      <c r="K1307" s="2257"/>
      <c r="L1307" s="2257"/>
      <c r="M1307" s="2257"/>
      <c r="N1307" s="2257"/>
      <c r="O1307" s="2257"/>
      <c r="P1307" s="2257"/>
      <c r="Q1307" s="2995"/>
    </row>
    <row r="1308" spans="1:17">
      <c r="A1308" s="2995"/>
      <c r="B1308" s="2641"/>
      <c r="C1308" s="2641"/>
      <c r="D1308" s="2641"/>
      <c r="E1308" s="2641"/>
      <c r="F1308" s="2641"/>
      <c r="G1308" s="2641"/>
      <c r="H1308" s="2641"/>
      <c r="I1308" s="2257"/>
      <c r="J1308" s="2257"/>
      <c r="K1308" s="2257"/>
      <c r="L1308" s="2257"/>
      <c r="M1308" s="2257"/>
      <c r="N1308" s="2257"/>
      <c r="O1308" s="2257"/>
      <c r="P1308" s="2257"/>
      <c r="Q1308" s="2995"/>
    </row>
    <row r="1309" spans="1:17">
      <c r="A1309" s="2995"/>
      <c r="B1309" s="2641"/>
      <c r="C1309" s="2641"/>
      <c r="D1309" s="2641"/>
      <c r="E1309" s="2641"/>
      <c r="F1309" s="2641"/>
      <c r="G1309" s="2641"/>
      <c r="H1309" s="2641"/>
      <c r="I1309" s="2257"/>
      <c r="J1309" s="2257"/>
      <c r="K1309" s="2257"/>
      <c r="L1309" s="2257"/>
      <c r="M1309" s="2257"/>
      <c r="N1309" s="2257"/>
      <c r="O1309" s="2257"/>
      <c r="P1309" s="2257"/>
      <c r="Q1309" s="2995"/>
    </row>
    <row r="1310" spans="1:17">
      <c r="A1310" s="2995"/>
      <c r="B1310" s="2641"/>
      <c r="C1310" s="2641"/>
      <c r="D1310" s="2641"/>
      <c r="E1310" s="2641"/>
      <c r="F1310" s="2641"/>
      <c r="G1310" s="2641"/>
      <c r="H1310" s="2641"/>
      <c r="I1310" s="2257"/>
      <c r="J1310" s="2257"/>
      <c r="K1310" s="2257"/>
      <c r="L1310" s="2257"/>
      <c r="M1310" s="2257"/>
      <c r="N1310" s="2257"/>
      <c r="O1310" s="2257"/>
      <c r="P1310" s="2257"/>
      <c r="Q1310" s="2995"/>
    </row>
    <row r="1311" spans="1:17">
      <c r="A1311" s="2995"/>
      <c r="B1311" s="2641"/>
      <c r="C1311" s="2641"/>
      <c r="D1311" s="2641"/>
      <c r="E1311" s="2641"/>
      <c r="F1311" s="2641"/>
      <c r="G1311" s="2641"/>
      <c r="H1311" s="2641"/>
      <c r="I1311" s="2257"/>
      <c r="J1311" s="2257"/>
      <c r="K1311" s="2257"/>
      <c r="L1311" s="2257"/>
      <c r="M1311" s="2257"/>
      <c r="N1311" s="2257"/>
      <c r="O1311" s="2257"/>
      <c r="P1311" s="2257"/>
      <c r="Q1311" s="2995"/>
    </row>
    <row r="1312" spans="1:17">
      <c r="A1312" s="2995"/>
      <c r="B1312" s="2641"/>
      <c r="C1312" s="2641"/>
      <c r="D1312" s="2641"/>
      <c r="E1312" s="2641"/>
      <c r="F1312" s="2641"/>
      <c r="G1312" s="2641"/>
      <c r="H1312" s="2641"/>
      <c r="I1312" s="2257"/>
      <c r="J1312" s="2257"/>
      <c r="K1312" s="2257"/>
      <c r="L1312" s="2257"/>
      <c r="M1312" s="2257"/>
      <c r="N1312" s="2257"/>
      <c r="O1312" s="2257"/>
      <c r="P1312" s="2257"/>
      <c r="Q1312" s="2995"/>
    </row>
    <row r="1313" spans="1:17">
      <c r="A1313" s="2995"/>
      <c r="B1313" s="2641"/>
      <c r="C1313" s="2641"/>
      <c r="D1313" s="2641"/>
      <c r="E1313" s="2641"/>
      <c r="F1313" s="2641"/>
      <c r="G1313" s="2641"/>
      <c r="H1313" s="2641"/>
      <c r="I1313" s="2257"/>
      <c r="J1313" s="2257"/>
      <c r="K1313" s="2257"/>
      <c r="L1313" s="2257"/>
      <c r="M1313" s="2257"/>
      <c r="N1313" s="2257"/>
      <c r="O1313" s="2257"/>
      <c r="P1313" s="2257"/>
      <c r="Q1313" s="2995"/>
    </row>
    <row r="1314" spans="1:17">
      <c r="A1314" s="2995"/>
      <c r="B1314" s="2641"/>
      <c r="C1314" s="2641"/>
      <c r="D1314" s="2641"/>
      <c r="E1314" s="2641"/>
      <c r="F1314" s="2641"/>
      <c r="G1314" s="2641"/>
      <c r="H1314" s="2641"/>
      <c r="I1314" s="2257"/>
      <c r="J1314" s="2257"/>
      <c r="K1314" s="2257"/>
      <c r="L1314" s="2257"/>
      <c r="M1314" s="2257"/>
      <c r="N1314" s="2257"/>
      <c r="O1314" s="2257"/>
      <c r="P1314" s="2257"/>
      <c r="Q1314" s="2995"/>
    </row>
    <row r="1315" spans="1:17">
      <c r="A1315" s="2995"/>
      <c r="B1315" s="2641"/>
      <c r="C1315" s="2641"/>
      <c r="D1315" s="2641"/>
      <c r="E1315" s="2641"/>
      <c r="F1315" s="2641"/>
      <c r="G1315" s="2641"/>
      <c r="H1315" s="2641"/>
      <c r="I1315" s="2257"/>
      <c r="J1315" s="2257"/>
      <c r="K1315" s="2257"/>
      <c r="L1315" s="2257"/>
      <c r="M1315" s="2257"/>
      <c r="N1315" s="2257"/>
      <c r="O1315" s="2257"/>
      <c r="P1315" s="2257"/>
      <c r="Q1315" s="2995"/>
    </row>
    <row r="1316" spans="1:17">
      <c r="A1316" s="2995"/>
      <c r="B1316" s="2641"/>
      <c r="C1316" s="2641"/>
      <c r="D1316" s="2641"/>
      <c r="E1316" s="2641"/>
      <c r="F1316" s="2641"/>
      <c r="G1316" s="2641"/>
      <c r="H1316" s="2641"/>
      <c r="I1316" s="2257"/>
      <c r="J1316" s="2257"/>
      <c r="K1316" s="2257"/>
      <c r="L1316" s="2257"/>
      <c r="M1316" s="2257"/>
      <c r="N1316" s="2257"/>
      <c r="O1316" s="2257"/>
      <c r="P1316" s="2257"/>
      <c r="Q1316" s="2995"/>
    </row>
    <row r="1317" spans="1:17">
      <c r="A1317" s="2995"/>
      <c r="B1317" s="2641"/>
      <c r="C1317" s="2641"/>
      <c r="D1317" s="2641"/>
      <c r="E1317" s="2641"/>
      <c r="F1317" s="2641"/>
      <c r="G1317" s="2641"/>
      <c r="H1317" s="2641"/>
      <c r="I1317" s="2257"/>
      <c r="J1317" s="2257"/>
      <c r="K1317" s="2257"/>
      <c r="L1317" s="2257"/>
      <c r="M1317" s="2257"/>
      <c r="N1317" s="2257"/>
      <c r="O1317" s="2257"/>
      <c r="P1317" s="2257"/>
      <c r="Q1317" s="2995"/>
    </row>
    <row r="1318" spans="1:17">
      <c r="A1318" s="2995"/>
      <c r="B1318" s="2995"/>
      <c r="C1318" s="2641"/>
      <c r="D1318" s="2641"/>
      <c r="E1318" s="2641"/>
      <c r="F1318" s="2641"/>
      <c r="G1318" s="2641"/>
      <c r="H1318" s="2641"/>
      <c r="I1318" s="2257"/>
      <c r="J1318" s="2257"/>
      <c r="K1318" s="2257"/>
      <c r="L1318" s="2257"/>
      <c r="M1318" s="3001"/>
      <c r="N1318" s="3001"/>
      <c r="O1318" s="3001"/>
      <c r="P1318" s="3001"/>
      <c r="Q1318" s="2995"/>
    </row>
    <row r="1319" spans="1:17">
      <c r="A1319" s="2995"/>
      <c r="B1319" s="2995"/>
      <c r="C1319" s="2999"/>
      <c r="D1319" s="2999"/>
      <c r="E1319" s="2999"/>
      <c r="F1319" s="2999"/>
      <c r="G1319" s="2999"/>
      <c r="H1319" s="2999"/>
      <c r="I1319" s="2257"/>
      <c r="J1319" s="2257"/>
      <c r="K1319" s="2257"/>
      <c r="L1319" s="2257"/>
      <c r="M1319" s="3001"/>
      <c r="N1319" s="3001"/>
      <c r="O1319" s="3001"/>
      <c r="P1319" s="3001"/>
      <c r="Q1319" s="2995"/>
    </row>
    <row r="1320" spans="1:17">
      <c r="A1320" s="2996"/>
      <c r="B1320" s="2996"/>
      <c r="C1320" s="2994"/>
      <c r="D1320" s="2994"/>
      <c r="E1320" s="2997"/>
      <c r="F1320" s="2997"/>
      <c r="G1320" s="2997"/>
      <c r="H1320" s="2997"/>
      <c r="I1320" s="2996"/>
      <c r="J1320" s="2996"/>
      <c r="K1320" s="2994"/>
      <c r="L1320" s="2994"/>
      <c r="M1320" s="2997"/>
      <c r="N1320" s="3002"/>
      <c r="O1320" s="2999"/>
      <c r="P1320" s="2999"/>
      <c r="Q1320" s="2999"/>
    </row>
    <row r="1321" spans="1:17">
      <c r="A1321" s="2994"/>
      <c r="B1321" s="2994"/>
      <c r="C1321" s="2994"/>
      <c r="D1321" s="2994"/>
      <c r="E1321" s="2994"/>
      <c r="F1321" s="2994"/>
      <c r="G1321" s="2994"/>
      <c r="H1321" s="2994"/>
      <c r="I1321" s="2994"/>
      <c r="J1321" s="2994"/>
      <c r="K1321" s="2994"/>
      <c r="L1321" s="2994"/>
      <c r="M1321" s="2994"/>
      <c r="N1321" s="2994"/>
      <c r="O1321" s="2994"/>
      <c r="P1321" s="2994"/>
      <c r="Q1321" s="2994"/>
    </row>
    <row r="1322" spans="1:17" ht="15.75">
      <c r="A1322" s="2993"/>
      <c r="B1322" s="2997"/>
      <c r="C1322" s="2997"/>
      <c r="D1322" s="2997"/>
      <c r="E1322" s="2998"/>
      <c r="F1322" s="2997"/>
      <c r="G1322" s="2997"/>
      <c r="H1322" s="2997"/>
      <c r="I1322" s="2993"/>
      <c r="J1322" s="2641"/>
      <c r="K1322" s="2997"/>
      <c r="L1322" s="2997"/>
      <c r="M1322" s="2997"/>
      <c r="N1322" s="2997"/>
      <c r="O1322" s="2998"/>
      <c r="P1322" s="2999"/>
      <c r="Q1322" s="2999"/>
    </row>
    <row r="1323" spans="1:17">
      <c r="A1323" s="2997"/>
      <c r="B1323" s="2997"/>
      <c r="C1323" s="2997"/>
      <c r="D1323" s="2997"/>
      <c r="E1323" s="2997"/>
      <c r="F1323" s="2997"/>
      <c r="G1323" s="2997"/>
      <c r="H1323" s="2997"/>
      <c r="I1323" s="2641"/>
      <c r="J1323" s="2641"/>
      <c r="K1323" s="2997"/>
      <c r="L1323" s="2997"/>
      <c r="M1323" s="2997"/>
      <c r="N1323" s="2997"/>
      <c r="O1323" s="2997"/>
      <c r="P1323" s="2997"/>
      <c r="Q1323" s="2997"/>
    </row>
    <row r="1324" spans="1:17">
      <c r="A1324" s="2994"/>
      <c r="B1324" s="2994"/>
      <c r="C1324" s="2994"/>
      <c r="D1324" s="2994"/>
      <c r="E1324" s="2994"/>
      <c r="F1324" s="2994"/>
      <c r="G1324" s="3000"/>
      <c r="H1324" s="3000"/>
      <c r="I1324" s="2994"/>
      <c r="J1324" s="2994"/>
      <c r="K1324" s="2994"/>
      <c r="L1324" s="2994"/>
      <c r="M1324" s="2994"/>
      <c r="N1324" s="2994"/>
      <c r="O1324" s="2994"/>
      <c r="P1324" s="2994"/>
      <c r="Q1324" s="2641"/>
    </row>
    <row r="1325" spans="1:17">
      <c r="A1325" s="2994"/>
      <c r="B1325" s="2994"/>
      <c r="C1325" s="2994"/>
      <c r="D1325" s="2994"/>
      <c r="E1325" s="2994"/>
      <c r="F1325" s="2994"/>
      <c r="G1325" s="3000"/>
      <c r="H1325" s="3000"/>
      <c r="I1325" s="2994"/>
      <c r="J1325" s="2994"/>
      <c r="K1325" s="2994"/>
      <c r="L1325" s="2994"/>
      <c r="M1325" s="2994"/>
      <c r="N1325" s="2994"/>
      <c r="O1325" s="2994"/>
      <c r="P1325" s="2994"/>
      <c r="Q1325" s="2641"/>
    </row>
    <row r="1326" spans="1:17">
      <c r="A1326" s="2997"/>
      <c r="B1326" s="2997"/>
      <c r="C1326" s="2997"/>
      <c r="D1326" s="2997"/>
      <c r="E1326" s="2997"/>
      <c r="F1326" s="2997"/>
      <c r="G1326" s="2997"/>
      <c r="H1326" s="2997"/>
      <c r="I1326" s="2641"/>
      <c r="J1326" s="2641"/>
      <c r="K1326" s="2997"/>
      <c r="L1326" s="2997"/>
      <c r="M1326" s="2997"/>
      <c r="N1326" s="2997"/>
      <c r="O1326" s="2997"/>
      <c r="P1326" s="2997"/>
      <c r="Q1326" s="2997"/>
    </row>
    <row r="1327" spans="1:17">
      <c r="A1327" s="2995"/>
      <c r="B1327" s="2641"/>
      <c r="C1327" s="2641"/>
      <c r="D1327" s="2641"/>
      <c r="E1327" s="2641"/>
      <c r="F1327" s="3420"/>
      <c r="G1327" s="3420"/>
      <c r="H1327" s="2995"/>
      <c r="I1327" s="2994"/>
      <c r="J1327" s="2994"/>
      <c r="K1327" s="2994"/>
      <c r="L1327" s="2994"/>
      <c r="M1327" s="2994"/>
      <c r="N1327" s="2994"/>
      <c r="O1327" s="2994"/>
      <c r="P1327" s="2994"/>
      <c r="Q1327" s="2641"/>
    </row>
    <row r="1328" spans="1:17">
      <c r="A1328" s="2995"/>
      <c r="B1328" s="2995"/>
      <c r="C1328" s="2641"/>
      <c r="D1328" s="2995"/>
      <c r="E1328" s="2995"/>
      <c r="F1328" s="2995"/>
      <c r="G1328" s="2995"/>
      <c r="H1328" s="2995"/>
      <c r="I1328" s="2994"/>
      <c r="J1328" s="2994"/>
      <c r="K1328" s="2641"/>
      <c r="L1328" s="2641"/>
      <c r="M1328" s="2995"/>
      <c r="N1328" s="2995"/>
      <c r="O1328" s="2995"/>
      <c r="P1328" s="2641"/>
      <c r="Q1328" s="2641"/>
    </row>
    <row r="1329" spans="1:17">
      <c r="A1329" s="2995"/>
      <c r="B1329" s="2995"/>
      <c r="C1329" s="2995"/>
      <c r="D1329" s="2995"/>
      <c r="E1329" s="2995"/>
      <c r="F1329" s="2995"/>
      <c r="G1329" s="2995"/>
      <c r="H1329" s="2995"/>
      <c r="I1329" s="2994"/>
      <c r="J1329" s="2994"/>
      <c r="K1329" s="2995"/>
      <c r="L1329" s="2995"/>
      <c r="M1329" s="2995"/>
      <c r="N1329" s="2995"/>
      <c r="O1329" s="2995"/>
      <c r="P1329" s="2995"/>
      <c r="Q1329" s="2995"/>
    </row>
    <row r="1330" spans="1:17">
      <c r="A1330" s="2995"/>
      <c r="B1330" s="2995"/>
      <c r="C1330" s="2995"/>
      <c r="D1330" s="2995"/>
      <c r="E1330" s="2995"/>
      <c r="F1330" s="2995"/>
      <c r="G1330" s="2995"/>
      <c r="H1330" s="2995"/>
      <c r="I1330" s="2994"/>
      <c r="J1330" s="2994"/>
      <c r="K1330" s="2995"/>
      <c r="L1330" s="2995"/>
      <c r="M1330" s="2995"/>
      <c r="N1330" s="2995"/>
      <c r="O1330" s="2995"/>
      <c r="P1330" s="2995"/>
      <c r="Q1330" s="2995"/>
    </row>
    <row r="1331" spans="1:17">
      <c r="A1331" s="2995"/>
      <c r="B1331" s="2995"/>
      <c r="C1331" s="2995"/>
      <c r="D1331" s="2995"/>
      <c r="E1331" s="2995"/>
      <c r="F1331" s="2995"/>
      <c r="G1331" s="2995"/>
      <c r="H1331" s="2995"/>
      <c r="I1331" s="2995"/>
      <c r="J1331" s="2641"/>
      <c r="K1331" s="2995"/>
      <c r="L1331" s="2995"/>
      <c r="M1331" s="2995"/>
      <c r="N1331" s="2995"/>
      <c r="O1331" s="2995"/>
      <c r="P1331" s="2995"/>
      <c r="Q1331" s="2995"/>
    </row>
    <row r="1332" spans="1:17">
      <c r="A1332" s="2995"/>
      <c r="B1332" s="2641"/>
      <c r="C1332" s="2641"/>
      <c r="D1332" s="2641"/>
      <c r="E1332" s="2641"/>
      <c r="F1332" s="2641"/>
      <c r="G1332" s="2641"/>
      <c r="H1332" s="2641"/>
      <c r="I1332" s="2257"/>
      <c r="J1332" s="2257"/>
      <c r="K1332" s="2257"/>
      <c r="L1332" s="2257"/>
      <c r="M1332" s="3001"/>
      <c r="N1332" s="3001"/>
      <c r="O1332" s="3001"/>
      <c r="P1332" s="3001"/>
      <c r="Q1332" s="2995"/>
    </row>
    <row r="1333" spans="1:17">
      <c r="A1333" s="2995"/>
      <c r="B1333" s="2641"/>
      <c r="C1333" s="2641"/>
      <c r="D1333" s="2641"/>
      <c r="E1333" s="2641"/>
      <c r="F1333" s="2641"/>
      <c r="G1333" s="2641"/>
      <c r="H1333" s="2641"/>
      <c r="I1333" s="2257"/>
      <c r="J1333" s="2257"/>
      <c r="K1333" s="2257"/>
      <c r="L1333" s="2257"/>
      <c r="M1333" s="2257"/>
      <c r="N1333" s="2257"/>
      <c r="O1333" s="2257"/>
      <c r="P1333" s="2257"/>
      <c r="Q1333" s="2995"/>
    </row>
    <row r="1334" spans="1:17">
      <c r="A1334" s="2995"/>
      <c r="B1334" s="2641"/>
      <c r="C1334" s="2641"/>
      <c r="D1334" s="2641"/>
      <c r="E1334" s="2641"/>
      <c r="F1334" s="2641"/>
      <c r="G1334" s="2641"/>
      <c r="H1334" s="2641"/>
      <c r="I1334" s="2257"/>
      <c r="J1334" s="2257"/>
      <c r="K1334" s="2257"/>
      <c r="L1334" s="2257"/>
      <c r="M1334" s="2257"/>
      <c r="N1334" s="2257"/>
      <c r="O1334" s="2257"/>
      <c r="P1334" s="2257"/>
      <c r="Q1334" s="2995"/>
    </row>
    <row r="1335" spans="1:17">
      <c r="A1335" s="2995"/>
      <c r="B1335" s="2641"/>
      <c r="C1335" s="2641"/>
      <c r="D1335" s="2641"/>
      <c r="E1335" s="2641"/>
      <c r="F1335" s="2641"/>
      <c r="G1335" s="2641"/>
      <c r="H1335" s="2641"/>
      <c r="I1335" s="2257"/>
      <c r="J1335" s="2257"/>
      <c r="K1335" s="2257"/>
      <c r="L1335" s="2257"/>
      <c r="M1335" s="2257"/>
      <c r="N1335" s="2257"/>
      <c r="O1335" s="2257"/>
      <c r="P1335" s="2257"/>
      <c r="Q1335" s="2995"/>
    </row>
    <row r="1336" spans="1:17">
      <c r="A1336" s="2995"/>
      <c r="B1336" s="2641"/>
      <c r="C1336" s="2641"/>
      <c r="D1336" s="2641"/>
      <c r="E1336" s="2641"/>
      <c r="F1336" s="2641"/>
      <c r="G1336" s="2641"/>
      <c r="H1336" s="2641"/>
      <c r="I1336" s="2257"/>
      <c r="J1336" s="2257"/>
      <c r="K1336" s="2257"/>
      <c r="L1336" s="2257"/>
      <c r="M1336" s="2257"/>
      <c r="N1336" s="2257"/>
      <c r="O1336" s="2257"/>
      <c r="P1336" s="2257"/>
      <c r="Q1336" s="2995"/>
    </row>
    <row r="1337" spans="1:17">
      <c r="A1337" s="2995"/>
      <c r="B1337" s="2641"/>
      <c r="C1337" s="2641"/>
      <c r="D1337" s="2641"/>
      <c r="E1337" s="2641"/>
      <c r="F1337" s="2641"/>
      <c r="G1337" s="2641"/>
      <c r="H1337" s="2641"/>
      <c r="I1337" s="2257"/>
      <c r="J1337" s="2257"/>
      <c r="K1337" s="2257"/>
      <c r="L1337" s="2257"/>
      <c r="M1337" s="2257"/>
      <c r="N1337" s="2257"/>
      <c r="O1337" s="2257"/>
      <c r="P1337" s="2257"/>
      <c r="Q1337" s="2995"/>
    </row>
    <row r="1338" spans="1:17">
      <c r="A1338" s="2995"/>
      <c r="B1338" s="2641"/>
      <c r="C1338" s="2641"/>
      <c r="D1338" s="2641"/>
      <c r="E1338" s="2641"/>
      <c r="F1338" s="2641"/>
      <c r="G1338" s="2641"/>
      <c r="H1338" s="2641"/>
      <c r="I1338" s="2257"/>
      <c r="J1338" s="2257"/>
      <c r="K1338" s="2257"/>
      <c r="L1338" s="2257"/>
      <c r="M1338" s="2257"/>
      <c r="N1338" s="2257"/>
      <c r="O1338" s="2257"/>
      <c r="P1338" s="2257"/>
      <c r="Q1338" s="2995"/>
    </row>
    <row r="1339" spans="1:17">
      <c r="A1339" s="2995"/>
      <c r="B1339" s="2641"/>
      <c r="C1339" s="2641"/>
      <c r="D1339" s="2641"/>
      <c r="E1339" s="2641"/>
      <c r="F1339" s="2641"/>
      <c r="G1339" s="2641"/>
      <c r="H1339" s="2641"/>
      <c r="I1339" s="2257"/>
      <c r="J1339" s="2257"/>
      <c r="K1339" s="2257"/>
      <c r="L1339" s="2257"/>
      <c r="M1339" s="2257"/>
      <c r="N1339" s="2257"/>
      <c r="O1339" s="2257"/>
      <c r="P1339" s="2257"/>
      <c r="Q1339" s="2995"/>
    </row>
    <row r="1340" spans="1:17">
      <c r="A1340" s="2995"/>
      <c r="B1340" s="2641"/>
      <c r="C1340" s="2641"/>
      <c r="D1340" s="2641"/>
      <c r="E1340" s="2641"/>
      <c r="F1340" s="2641"/>
      <c r="G1340" s="2641"/>
      <c r="H1340" s="2641"/>
      <c r="I1340" s="2257"/>
      <c r="J1340" s="2257"/>
      <c r="K1340" s="2257"/>
      <c r="L1340" s="2257"/>
      <c r="M1340" s="2257"/>
      <c r="N1340" s="2257"/>
      <c r="O1340" s="2257"/>
      <c r="P1340" s="2257"/>
      <c r="Q1340" s="2995"/>
    </row>
    <row r="1341" spans="1:17">
      <c r="A1341" s="2995"/>
      <c r="B1341" s="2641"/>
      <c r="C1341" s="2641"/>
      <c r="D1341" s="2641"/>
      <c r="E1341" s="2641"/>
      <c r="F1341" s="2641"/>
      <c r="G1341" s="2641"/>
      <c r="H1341" s="2641"/>
      <c r="I1341" s="2257"/>
      <c r="J1341" s="2257"/>
      <c r="K1341" s="2257"/>
      <c r="L1341" s="2257"/>
      <c r="M1341" s="2257"/>
      <c r="N1341" s="2257"/>
      <c r="O1341" s="2257"/>
      <c r="P1341" s="2257"/>
      <c r="Q1341" s="2995"/>
    </row>
    <row r="1342" spans="1:17">
      <c r="A1342" s="2995"/>
      <c r="B1342" s="2641"/>
      <c r="C1342" s="2641"/>
      <c r="D1342" s="2641"/>
      <c r="E1342" s="2641"/>
      <c r="F1342" s="2641"/>
      <c r="G1342" s="2641"/>
      <c r="H1342" s="2641"/>
      <c r="I1342" s="2257"/>
      <c r="J1342" s="2257"/>
      <c r="K1342" s="2257"/>
      <c r="L1342" s="2257"/>
      <c r="M1342" s="2257"/>
      <c r="N1342" s="2257"/>
      <c r="O1342" s="2257"/>
      <c r="P1342" s="2257"/>
      <c r="Q1342" s="2995"/>
    </row>
    <row r="1343" spans="1:17">
      <c r="A1343" s="2995"/>
      <c r="B1343" s="2641"/>
      <c r="C1343" s="2641"/>
      <c r="D1343" s="2641"/>
      <c r="E1343" s="2641"/>
      <c r="F1343" s="2641"/>
      <c r="G1343" s="2641"/>
      <c r="H1343" s="2641"/>
      <c r="I1343" s="2257"/>
      <c r="J1343" s="2257"/>
      <c r="K1343" s="2257"/>
      <c r="L1343" s="2257"/>
      <c r="M1343" s="2257"/>
      <c r="N1343" s="2257"/>
      <c r="O1343" s="2257"/>
      <c r="P1343" s="2257"/>
      <c r="Q1343" s="2995"/>
    </row>
    <row r="1344" spans="1:17">
      <c r="A1344" s="2995"/>
      <c r="B1344" s="2641"/>
      <c r="C1344" s="2641"/>
      <c r="D1344" s="2641"/>
      <c r="E1344" s="2641"/>
      <c r="F1344" s="2641"/>
      <c r="G1344" s="2641"/>
      <c r="H1344" s="2641"/>
      <c r="I1344" s="2257"/>
      <c r="J1344" s="2257"/>
      <c r="K1344" s="2257"/>
      <c r="L1344" s="2257"/>
      <c r="M1344" s="2257"/>
      <c r="N1344" s="2257"/>
      <c r="O1344" s="2257"/>
      <c r="P1344" s="2257"/>
      <c r="Q1344" s="2995"/>
    </row>
    <row r="1345" spans="1:17">
      <c r="A1345" s="2995"/>
      <c r="B1345" s="2641"/>
      <c r="C1345" s="2641"/>
      <c r="D1345" s="2641"/>
      <c r="E1345" s="2641"/>
      <c r="F1345" s="2641"/>
      <c r="G1345" s="2641"/>
      <c r="H1345" s="2641"/>
      <c r="I1345" s="2257"/>
      <c r="J1345" s="2257"/>
      <c r="K1345" s="2257"/>
      <c r="L1345" s="2257"/>
      <c r="M1345" s="2257"/>
      <c r="N1345" s="2257"/>
      <c r="O1345" s="2257"/>
      <c r="P1345" s="2257"/>
      <c r="Q1345" s="2995"/>
    </row>
    <row r="1346" spans="1:17">
      <c r="A1346" s="2995"/>
      <c r="B1346" s="2641"/>
      <c r="C1346" s="2641"/>
      <c r="D1346" s="2641"/>
      <c r="E1346" s="2641"/>
      <c r="F1346" s="2641"/>
      <c r="G1346" s="2641"/>
      <c r="H1346" s="2641"/>
      <c r="I1346" s="2257"/>
      <c r="J1346" s="2257"/>
      <c r="K1346" s="2257"/>
      <c r="L1346" s="2257"/>
      <c r="M1346" s="2257"/>
      <c r="N1346" s="2257"/>
      <c r="O1346" s="2257"/>
      <c r="P1346" s="2257"/>
      <c r="Q1346" s="2995"/>
    </row>
    <row r="1347" spans="1:17">
      <c r="A1347" s="2995"/>
      <c r="B1347" s="2641"/>
      <c r="C1347" s="2641"/>
      <c r="D1347" s="2641"/>
      <c r="E1347" s="2641"/>
      <c r="F1347" s="2641"/>
      <c r="G1347" s="2641"/>
      <c r="H1347" s="2641"/>
      <c r="I1347" s="2257"/>
      <c r="J1347" s="2257"/>
      <c r="K1347" s="2257"/>
      <c r="L1347" s="2257"/>
      <c r="M1347" s="2257"/>
      <c r="N1347" s="2257"/>
      <c r="O1347" s="2257"/>
      <c r="P1347" s="2257"/>
      <c r="Q1347" s="2995"/>
    </row>
    <row r="1348" spans="1:17">
      <c r="A1348" s="2995"/>
      <c r="B1348" s="2641"/>
      <c r="C1348" s="2641"/>
      <c r="D1348" s="2641"/>
      <c r="E1348" s="2641"/>
      <c r="F1348" s="2641"/>
      <c r="G1348" s="2641"/>
      <c r="H1348" s="2641"/>
      <c r="I1348" s="2257"/>
      <c r="J1348" s="2257"/>
      <c r="K1348" s="2257"/>
      <c r="L1348" s="2257"/>
      <c r="M1348" s="2257"/>
      <c r="N1348" s="2257"/>
      <c r="O1348" s="2257"/>
      <c r="P1348" s="2257"/>
      <c r="Q1348" s="2995"/>
    </row>
    <row r="1349" spans="1:17">
      <c r="A1349" s="2995"/>
      <c r="B1349" s="2641"/>
      <c r="C1349" s="2641"/>
      <c r="D1349" s="2641"/>
      <c r="E1349" s="2641"/>
      <c r="F1349" s="2641"/>
      <c r="G1349" s="2641"/>
      <c r="H1349" s="2641"/>
      <c r="I1349" s="2257"/>
      <c r="J1349" s="2257"/>
      <c r="K1349" s="2257"/>
      <c r="L1349" s="2257"/>
      <c r="M1349" s="2257"/>
      <c r="N1349" s="2257"/>
      <c r="O1349" s="2257"/>
      <c r="P1349" s="2257"/>
      <c r="Q1349" s="2995"/>
    </row>
    <row r="1350" spans="1:17">
      <c r="A1350" s="2995"/>
      <c r="B1350" s="2641"/>
      <c r="C1350" s="2641"/>
      <c r="D1350" s="2641"/>
      <c r="E1350" s="2641"/>
      <c r="F1350" s="2641"/>
      <c r="G1350" s="2641"/>
      <c r="H1350" s="2641"/>
      <c r="I1350" s="2257"/>
      <c r="J1350" s="2257"/>
      <c r="K1350" s="2257"/>
      <c r="L1350" s="2257"/>
      <c r="M1350" s="2257"/>
      <c r="N1350" s="2257"/>
      <c r="O1350" s="2257"/>
      <c r="P1350" s="2257"/>
      <c r="Q1350" s="2995"/>
    </row>
    <row r="1351" spans="1:17">
      <c r="A1351" s="2995"/>
      <c r="B1351" s="2641"/>
      <c r="C1351" s="2641"/>
      <c r="D1351" s="2641"/>
      <c r="E1351" s="2641"/>
      <c r="F1351" s="2641"/>
      <c r="G1351" s="2641"/>
      <c r="H1351" s="2641"/>
      <c r="I1351" s="2257"/>
      <c r="J1351" s="2257"/>
      <c r="K1351" s="2257"/>
      <c r="L1351" s="2257"/>
      <c r="M1351" s="2257"/>
      <c r="N1351" s="2257"/>
      <c r="O1351" s="2257"/>
      <c r="P1351" s="2257"/>
      <c r="Q1351" s="2995"/>
    </row>
    <row r="1352" spans="1:17">
      <c r="A1352" s="2995"/>
      <c r="B1352" s="2641"/>
      <c r="C1352" s="2641"/>
      <c r="D1352" s="2641"/>
      <c r="E1352" s="2641"/>
      <c r="F1352" s="2641"/>
      <c r="G1352" s="2641"/>
      <c r="H1352" s="2641"/>
      <c r="I1352" s="2257"/>
      <c r="J1352" s="2257"/>
      <c r="K1352" s="2257"/>
      <c r="L1352" s="2257"/>
      <c r="M1352" s="2257"/>
      <c r="N1352" s="2257"/>
      <c r="O1352" s="2257"/>
      <c r="P1352" s="2257"/>
      <c r="Q1352" s="2995"/>
    </row>
    <row r="1353" spans="1:17">
      <c r="A1353" s="2995"/>
      <c r="B1353" s="2641"/>
      <c r="C1353" s="2641"/>
      <c r="D1353" s="2641"/>
      <c r="E1353" s="2641"/>
      <c r="F1353" s="2641"/>
      <c r="G1353" s="2641"/>
      <c r="H1353" s="2641"/>
      <c r="I1353" s="2257"/>
      <c r="J1353" s="2257"/>
      <c r="K1353" s="2257"/>
      <c r="L1353" s="2257"/>
      <c r="M1353" s="2257"/>
      <c r="N1353" s="2257"/>
      <c r="O1353" s="2257"/>
      <c r="P1353" s="2257"/>
      <c r="Q1353" s="2995"/>
    </row>
    <row r="1354" spans="1:17">
      <c r="A1354" s="2995"/>
      <c r="B1354" s="2641"/>
      <c r="C1354" s="2641"/>
      <c r="D1354" s="2641"/>
      <c r="E1354" s="2641"/>
      <c r="F1354" s="2641"/>
      <c r="G1354" s="2641"/>
      <c r="H1354" s="2641"/>
      <c r="I1354" s="2257"/>
      <c r="J1354" s="2257"/>
      <c r="K1354" s="2257"/>
      <c r="L1354" s="2257"/>
      <c r="M1354" s="2257"/>
      <c r="N1354" s="2257"/>
      <c r="O1354" s="2257"/>
      <c r="P1354" s="2257"/>
      <c r="Q1354" s="2995"/>
    </row>
    <row r="1355" spans="1:17">
      <c r="A1355" s="2995"/>
      <c r="B1355" s="2641"/>
      <c r="C1355" s="2641"/>
      <c r="D1355" s="2641"/>
      <c r="E1355" s="2641"/>
      <c r="F1355" s="2641"/>
      <c r="G1355" s="2641"/>
      <c r="H1355" s="2641"/>
      <c r="I1355" s="2257"/>
      <c r="J1355" s="2257"/>
      <c r="K1355" s="2257"/>
      <c r="L1355" s="2257"/>
      <c r="M1355" s="2257"/>
      <c r="N1355" s="2257"/>
      <c r="O1355" s="2257"/>
      <c r="P1355" s="2257"/>
      <c r="Q1355" s="2995"/>
    </row>
    <row r="1356" spans="1:17">
      <c r="A1356" s="2995"/>
      <c r="B1356" s="2641"/>
      <c r="C1356" s="2641"/>
      <c r="D1356" s="2641"/>
      <c r="E1356" s="2641"/>
      <c r="F1356" s="2641"/>
      <c r="G1356" s="2641"/>
      <c r="H1356" s="2641"/>
      <c r="I1356" s="2257"/>
      <c r="J1356" s="2257"/>
      <c r="K1356" s="2257"/>
      <c r="L1356" s="2257"/>
      <c r="M1356" s="2257"/>
      <c r="N1356" s="2257"/>
      <c r="O1356" s="2257"/>
      <c r="P1356" s="2257"/>
      <c r="Q1356" s="2995"/>
    </row>
    <row r="1357" spans="1:17">
      <c r="A1357" s="2995"/>
      <c r="B1357" s="2641"/>
      <c r="C1357" s="2641"/>
      <c r="D1357" s="2641"/>
      <c r="E1357" s="2641"/>
      <c r="F1357" s="2641"/>
      <c r="G1357" s="2641"/>
      <c r="H1357" s="2641"/>
      <c r="I1357" s="2257"/>
      <c r="J1357" s="2257"/>
      <c r="K1357" s="2257"/>
      <c r="L1357" s="2257"/>
      <c r="M1357" s="2257"/>
      <c r="N1357" s="2257"/>
      <c r="O1357" s="2257"/>
      <c r="P1357" s="2257"/>
      <c r="Q1357" s="2995"/>
    </row>
    <row r="1358" spans="1:17">
      <c r="A1358" s="2995"/>
      <c r="B1358" s="2641"/>
      <c r="C1358" s="2641"/>
      <c r="D1358" s="2641"/>
      <c r="E1358" s="2641"/>
      <c r="F1358" s="2641"/>
      <c r="G1358" s="2641"/>
      <c r="H1358" s="2641"/>
      <c r="I1358" s="2257"/>
      <c r="J1358" s="2257"/>
      <c r="K1358" s="2257"/>
      <c r="L1358" s="2257"/>
      <c r="M1358" s="2257"/>
      <c r="N1358" s="2257"/>
      <c r="O1358" s="2257"/>
      <c r="P1358" s="2257"/>
      <c r="Q1358" s="2995"/>
    </row>
    <row r="1359" spans="1:17">
      <c r="A1359" s="2995"/>
      <c r="B1359" s="2641"/>
      <c r="C1359" s="2641"/>
      <c r="D1359" s="2641"/>
      <c r="E1359" s="2641"/>
      <c r="F1359" s="2641"/>
      <c r="G1359" s="2641"/>
      <c r="H1359" s="2641"/>
      <c r="I1359" s="2257"/>
      <c r="J1359" s="2257"/>
      <c r="K1359" s="2257"/>
      <c r="L1359" s="2257"/>
      <c r="M1359" s="2257"/>
      <c r="N1359" s="2257"/>
      <c r="O1359" s="2257"/>
      <c r="P1359" s="2257"/>
      <c r="Q1359" s="2995"/>
    </row>
    <row r="1360" spans="1:17">
      <c r="A1360" s="2995"/>
      <c r="B1360" s="2641"/>
      <c r="C1360" s="2641"/>
      <c r="D1360" s="2641"/>
      <c r="E1360" s="2641"/>
      <c r="F1360" s="2641"/>
      <c r="G1360" s="2641"/>
      <c r="H1360" s="2641"/>
      <c r="I1360" s="2257"/>
      <c r="J1360" s="2257"/>
      <c r="K1360" s="2257"/>
      <c r="L1360" s="2257"/>
      <c r="M1360" s="2257"/>
      <c r="N1360" s="2257"/>
      <c r="O1360" s="2257"/>
      <c r="P1360" s="2257"/>
      <c r="Q1360" s="2995"/>
    </row>
    <row r="1361" spans="1:17">
      <c r="A1361" s="2995"/>
      <c r="B1361" s="2641"/>
      <c r="C1361" s="2641"/>
      <c r="D1361" s="2641"/>
      <c r="E1361" s="2641"/>
      <c r="F1361" s="2641"/>
      <c r="G1361" s="2641"/>
      <c r="H1361" s="2641"/>
      <c r="I1361" s="2257"/>
      <c r="J1361" s="2257"/>
      <c r="K1361" s="2257"/>
      <c r="L1361" s="2257"/>
      <c r="M1361" s="2257"/>
      <c r="N1361" s="2257"/>
      <c r="O1361" s="2257"/>
      <c r="P1361" s="2257"/>
      <c r="Q1361" s="2995"/>
    </row>
    <row r="1362" spans="1:17">
      <c r="A1362" s="2995"/>
      <c r="B1362" s="2641"/>
      <c r="C1362" s="2641"/>
      <c r="D1362" s="2641"/>
      <c r="E1362" s="2641"/>
      <c r="F1362" s="2641"/>
      <c r="G1362" s="2641"/>
      <c r="H1362" s="2641"/>
      <c r="I1362" s="2257"/>
      <c r="J1362" s="2257"/>
      <c r="K1362" s="2257"/>
      <c r="L1362" s="2257"/>
      <c r="M1362" s="2257"/>
      <c r="N1362" s="2257"/>
      <c r="O1362" s="2257"/>
      <c r="P1362" s="2257"/>
      <c r="Q1362" s="2995"/>
    </row>
    <row r="1363" spans="1:17">
      <c r="A1363" s="2995"/>
      <c r="B1363" s="2641"/>
      <c r="C1363" s="2641"/>
      <c r="D1363" s="2641"/>
      <c r="E1363" s="2641"/>
      <c r="F1363" s="2641"/>
      <c r="G1363" s="2641"/>
      <c r="H1363" s="2641"/>
      <c r="I1363" s="2257"/>
      <c r="J1363" s="2257"/>
      <c r="K1363" s="2257"/>
      <c r="L1363" s="2257"/>
      <c r="M1363" s="2257"/>
      <c r="N1363" s="2257"/>
      <c r="O1363" s="2257"/>
      <c r="P1363" s="2257"/>
      <c r="Q1363" s="2995"/>
    </row>
    <row r="1364" spans="1:17">
      <c r="A1364" s="2995"/>
      <c r="B1364" s="2641"/>
      <c r="C1364" s="2641"/>
      <c r="D1364" s="2641"/>
      <c r="E1364" s="2641"/>
      <c r="F1364" s="2641"/>
      <c r="G1364" s="2641"/>
      <c r="H1364" s="2641"/>
      <c r="I1364" s="2257"/>
      <c r="J1364" s="2257"/>
      <c r="K1364" s="2257"/>
      <c r="L1364" s="2257"/>
      <c r="M1364" s="2257"/>
      <c r="N1364" s="2257"/>
      <c r="O1364" s="2257"/>
      <c r="P1364" s="2257"/>
      <c r="Q1364" s="2995"/>
    </row>
    <row r="1365" spans="1:17">
      <c r="A1365" s="2995"/>
      <c r="B1365" s="2641"/>
      <c r="C1365" s="2641"/>
      <c r="D1365" s="2641"/>
      <c r="E1365" s="2641"/>
      <c r="F1365" s="2641"/>
      <c r="G1365" s="2641"/>
      <c r="H1365" s="2641"/>
      <c r="I1365" s="2257"/>
      <c r="J1365" s="2257"/>
      <c r="K1365" s="2257"/>
      <c r="L1365" s="2257"/>
      <c r="M1365" s="2257"/>
      <c r="N1365" s="2257"/>
      <c r="O1365" s="2257"/>
      <c r="P1365" s="2257"/>
      <c r="Q1365" s="2995"/>
    </row>
    <row r="1366" spans="1:17">
      <c r="A1366" s="2995"/>
      <c r="B1366" s="2641"/>
      <c r="C1366" s="2641"/>
      <c r="D1366" s="2641"/>
      <c r="E1366" s="2641"/>
      <c r="F1366" s="2641"/>
      <c r="G1366" s="2641"/>
      <c r="H1366" s="2641"/>
      <c r="I1366" s="2257"/>
      <c r="J1366" s="2257"/>
      <c r="K1366" s="2257"/>
      <c r="L1366" s="2257"/>
      <c r="M1366" s="2257"/>
      <c r="N1366" s="2257"/>
      <c r="O1366" s="2257"/>
      <c r="P1366" s="2257"/>
      <c r="Q1366" s="2995"/>
    </row>
    <row r="1367" spans="1:17">
      <c r="A1367" s="2995"/>
      <c r="B1367" s="2641"/>
      <c r="C1367" s="2641"/>
      <c r="D1367" s="2641"/>
      <c r="E1367" s="2641"/>
      <c r="F1367" s="2641"/>
      <c r="G1367" s="2641"/>
      <c r="H1367" s="2641"/>
      <c r="I1367" s="2257"/>
      <c r="J1367" s="2257"/>
      <c r="K1367" s="2257"/>
      <c r="L1367" s="2257"/>
      <c r="M1367" s="2257"/>
      <c r="N1367" s="2257"/>
      <c r="O1367" s="2257"/>
      <c r="P1367" s="2257"/>
      <c r="Q1367" s="2995"/>
    </row>
    <row r="1368" spans="1:17">
      <c r="A1368" s="2995"/>
      <c r="B1368" s="2641"/>
      <c r="C1368" s="2641"/>
      <c r="D1368" s="2641"/>
      <c r="E1368" s="2641"/>
      <c r="F1368" s="2641"/>
      <c r="G1368" s="2641"/>
      <c r="H1368" s="2641"/>
      <c r="I1368" s="2257"/>
      <c r="J1368" s="2257"/>
      <c r="K1368" s="2257"/>
      <c r="L1368" s="2257"/>
      <c r="M1368" s="2257"/>
      <c r="N1368" s="2257"/>
      <c r="O1368" s="2257"/>
      <c r="P1368" s="2257"/>
      <c r="Q1368" s="2995"/>
    </row>
    <row r="1369" spans="1:17">
      <c r="A1369" s="2995"/>
      <c r="B1369" s="2641"/>
      <c r="C1369" s="2641"/>
      <c r="D1369" s="2641"/>
      <c r="E1369" s="2641"/>
      <c r="F1369" s="2641"/>
      <c r="G1369" s="2641"/>
      <c r="H1369" s="2641"/>
      <c r="I1369" s="2257"/>
      <c r="J1369" s="2257"/>
      <c r="K1369" s="2257"/>
      <c r="L1369" s="2257"/>
      <c r="M1369" s="2257"/>
      <c r="N1369" s="2257"/>
      <c r="O1369" s="2257"/>
      <c r="P1369" s="2257"/>
      <c r="Q1369" s="2995"/>
    </row>
    <row r="1370" spans="1:17">
      <c r="A1370" s="2995"/>
      <c r="B1370" s="2641"/>
      <c r="C1370" s="2641"/>
      <c r="D1370" s="2641"/>
      <c r="E1370" s="2641"/>
      <c r="F1370" s="2641"/>
      <c r="G1370" s="2641"/>
      <c r="H1370" s="2641"/>
      <c r="I1370" s="2257"/>
      <c r="J1370" s="2257"/>
      <c r="K1370" s="2257"/>
      <c r="L1370" s="2257"/>
      <c r="M1370" s="2257"/>
      <c r="N1370" s="2257"/>
      <c r="O1370" s="2257"/>
      <c r="P1370" s="2257"/>
      <c r="Q1370" s="2995"/>
    </row>
    <row r="1371" spans="1:17">
      <c r="A1371" s="2995"/>
      <c r="B1371" s="2641"/>
      <c r="C1371" s="2641"/>
      <c r="D1371" s="2641"/>
      <c r="E1371" s="2641"/>
      <c r="F1371" s="2641"/>
      <c r="G1371" s="2641"/>
      <c r="H1371" s="2641"/>
      <c r="I1371" s="2257"/>
      <c r="J1371" s="2257"/>
      <c r="K1371" s="2257"/>
      <c r="L1371" s="2257"/>
      <c r="M1371" s="2257"/>
      <c r="N1371" s="2257"/>
      <c r="O1371" s="2257"/>
      <c r="P1371" s="2257"/>
      <c r="Q1371" s="2995"/>
    </row>
    <row r="1372" spans="1:17">
      <c r="A1372" s="2995"/>
      <c r="B1372" s="2641"/>
      <c r="C1372" s="2641"/>
      <c r="D1372" s="2641"/>
      <c r="E1372" s="2641"/>
      <c r="F1372" s="2641"/>
      <c r="G1372" s="2641"/>
      <c r="H1372" s="2641"/>
      <c r="I1372" s="2257"/>
      <c r="J1372" s="2257"/>
      <c r="K1372" s="2257"/>
      <c r="L1372" s="2257"/>
      <c r="M1372" s="2257"/>
      <c r="N1372" s="2257"/>
      <c r="O1372" s="2257"/>
      <c r="P1372" s="2257"/>
      <c r="Q1372" s="2995"/>
    </row>
    <row r="1373" spans="1:17">
      <c r="A1373" s="2995"/>
      <c r="B1373" s="2641"/>
      <c r="C1373" s="2641"/>
      <c r="D1373" s="2641"/>
      <c r="E1373" s="2641"/>
      <c r="F1373" s="2641"/>
      <c r="G1373" s="2641"/>
      <c r="H1373" s="2641"/>
      <c r="I1373" s="2257"/>
      <c r="J1373" s="2257"/>
      <c r="K1373" s="2257"/>
      <c r="L1373" s="2257"/>
      <c r="M1373" s="2257"/>
      <c r="N1373" s="2257"/>
      <c r="O1373" s="2257"/>
      <c r="P1373" s="2257"/>
      <c r="Q1373" s="2995"/>
    </row>
    <row r="1374" spans="1:17">
      <c r="A1374" s="2995"/>
      <c r="B1374" s="2641"/>
      <c r="C1374" s="2641"/>
      <c r="D1374" s="2641"/>
      <c r="E1374" s="2641"/>
      <c r="F1374" s="2641"/>
      <c r="G1374" s="2641"/>
      <c r="H1374" s="2641"/>
      <c r="I1374" s="2257"/>
      <c r="J1374" s="2257"/>
      <c r="K1374" s="2257"/>
      <c r="L1374" s="2257"/>
      <c r="M1374" s="2257"/>
      <c r="N1374" s="2257"/>
      <c r="O1374" s="2257"/>
      <c r="P1374" s="2257"/>
      <c r="Q1374" s="2995"/>
    </row>
    <row r="1375" spans="1:17">
      <c r="A1375" s="2995"/>
      <c r="B1375" s="2641"/>
      <c r="C1375" s="2641"/>
      <c r="D1375" s="2641"/>
      <c r="E1375" s="2641"/>
      <c r="F1375" s="2641"/>
      <c r="G1375" s="2641"/>
      <c r="H1375" s="2641"/>
      <c r="I1375" s="2257"/>
      <c r="J1375" s="2257"/>
      <c r="K1375" s="2257"/>
      <c r="L1375" s="2257"/>
      <c r="M1375" s="2257"/>
      <c r="N1375" s="2257"/>
      <c r="O1375" s="2257"/>
      <c r="P1375" s="2257"/>
      <c r="Q1375" s="2995"/>
    </row>
    <row r="1376" spans="1:17">
      <c r="A1376" s="2995"/>
      <c r="B1376" s="2641"/>
      <c r="C1376" s="2641"/>
      <c r="D1376" s="2641"/>
      <c r="E1376" s="2641"/>
      <c r="F1376" s="2641"/>
      <c r="G1376" s="2641"/>
      <c r="H1376" s="2641"/>
      <c r="I1376" s="2257"/>
      <c r="J1376" s="2257"/>
      <c r="K1376" s="2257"/>
      <c r="L1376" s="2257"/>
      <c r="M1376" s="2257"/>
      <c r="N1376" s="2257"/>
      <c r="O1376" s="2257"/>
      <c r="P1376" s="2257"/>
      <c r="Q1376" s="2995"/>
    </row>
    <row r="1377" spans="1:17">
      <c r="A1377" s="2995"/>
      <c r="B1377" s="2641"/>
      <c r="C1377" s="2641"/>
      <c r="D1377" s="2641"/>
      <c r="E1377" s="2641"/>
      <c r="F1377" s="2641"/>
      <c r="G1377" s="2641"/>
      <c r="H1377" s="2641"/>
      <c r="I1377" s="2257"/>
      <c r="J1377" s="2257"/>
      <c r="K1377" s="2257"/>
      <c r="L1377" s="2257"/>
      <c r="M1377" s="2257"/>
      <c r="N1377" s="2257"/>
      <c r="O1377" s="2257"/>
      <c r="P1377" s="2257"/>
      <c r="Q1377" s="2995"/>
    </row>
    <row r="1378" spans="1:17">
      <c r="A1378" s="2995"/>
      <c r="B1378" s="2641"/>
      <c r="C1378" s="2641"/>
      <c r="D1378" s="2641"/>
      <c r="E1378" s="2641"/>
      <c r="F1378" s="2641"/>
      <c r="G1378" s="2641"/>
      <c r="H1378" s="2641"/>
      <c r="I1378" s="2257"/>
      <c r="J1378" s="2257"/>
      <c r="K1378" s="2257"/>
      <c r="L1378" s="2257"/>
      <c r="M1378" s="2257"/>
      <c r="N1378" s="2257"/>
      <c r="O1378" s="2257"/>
      <c r="P1378" s="2257"/>
      <c r="Q1378" s="2995"/>
    </row>
    <row r="1379" spans="1:17">
      <c r="A1379" s="2995"/>
      <c r="B1379" s="2641"/>
      <c r="C1379" s="2641"/>
      <c r="D1379" s="2641"/>
      <c r="E1379" s="2641"/>
      <c r="F1379" s="2641"/>
      <c r="G1379" s="2641"/>
      <c r="H1379" s="2641"/>
      <c r="I1379" s="2257"/>
      <c r="J1379" s="2257"/>
      <c r="K1379" s="2257"/>
      <c r="L1379" s="2257"/>
      <c r="M1379" s="2257"/>
      <c r="N1379" s="2257"/>
      <c r="O1379" s="2257"/>
      <c r="P1379" s="2257"/>
      <c r="Q1379" s="2995"/>
    </row>
    <row r="1380" spans="1:17">
      <c r="A1380" s="2995"/>
      <c r="B1380" s="2641"/>
      <c r="C1380" s="2641"/>
      <c r="D1380" s="2641"/>
      <c r="E1380" s="2641"/>
      <c r="F1380" s="2641"/>
      <c r="G1380" s="2641"/>
      <c r="H1380" s="2641"/>
      <c r="I1380" s="2257"/>
      <c r="J1380" s="2257"/>
      <c r="K1380" s="2257"/>
      <c r="L1380" s="2257"/>
      <c r="M1380" s="2257"/>
      <c r="N1380" s="2257"/>
      <c r="O1380" s="2257"/>
      <c r="P1380" s="2257"/>
      <c r="Q1380" s="2995"/>
    </row>
    <row r="1381" spans="1:17">
      <c r="A1381" s="2995"/>
      <c r="B1381" s="2995"/>
      <c r="C1381" s="2641"/>
      <c r="D1381" s="2641"/>
      <c r="E1381" s="2641"/>
      <c r="F1381" s="2641"/>
      <c r="G1381" s="2641"/>
      <c r="H1381" s="2641"/>
      <c r="I1381" s="2257"/>
      <c r="J1381" s="2257"/>
      <c r="K1381" s="2257"/>
      <c r="L1381" s="2257"/>
      <c r="M1381" s="3001"/>
      <c r="N1381" s="3001"/>
      <c r="O1381" s="3001"/>
      <c r="P1381" s="3001"/>
      <c r="Q1381" s="2995"/>
    </row>
    <row r="1382" spans="1:17">
      <c r="A1382" s="2995"/>
      <c r="B1382" s="2995"/>
      <c r="C1382" s="2999"/>
      <c r="D1382" s="2999"/>
      <c r="E1382" s="2999"/>
      <c r="F1382" s="2999"/>
      <c r="G1382" s="2999"/>
      <c r="H1382" s="2999"/>
      <c r="I1382" s="2257"/>
      <c r="J1382" s="2257"/>
      <c r="K1382" s="2257"/>
      <c r="L1382" s="2257"/>
      <c r="M1382" s="3001"/>
      <c r="N1382" s="3001"/>
      <c r="O1382" s="3001"/>
      <c r="P1382" s="3001"/>
      <c r="Q1382" s="2995"/>
    </row>
    <row r="1383" spans="1:17">
      <c r="A1383" s="2996"/>
      <c r="B1383" s="2996"/>
      <c r="C1383" s="2994"/>
      <c r="D1383" s="2994"/>
      <c r="E1383" s="2997"/>
      <c r="F1383" s="2997"/>
      <c r="G1383" s="2997"/>
      <c r="H1383" s="2997"/>
      <c r="I1383" s="2996"/>
      <c r="J1383" s="2996"/>
      <c r="K1383" s="2994"/>
      <c r="L1383" s="2994"/>
      <c r="M1383" s="2997"/>
      <c r="N1383" s="3002"/>
      <c r="O1383" s="2999"/>
      <c r="P1383" s="2999"/>
      <c r="Q1383" s="2999"/>
    </row>
    <row r="1384" spans="1:17">
      <c r="A1384" s="2994"/>
      <c r="B1384" s="2994"/>
      <c r="C1384" s="2994"/>
      <c r="D1384" s="2994"/>
      <c r="E1384" s="2994"/>
      <c r="F1384" s="2994"/>
      <c r="G1384" s="2994"/>
      <c r="H1384" s="2994"/>
      <c r="I1384" s="2994"/>
      <c r="J1384" s="2994"/>
      <c r="K1384" s="2994"/>
      <c r="L1384" s="2994"/>
      <c r="M1384" s="2994"/>
      <c r="N1384" s="2994"/>
      <c r="O1384" s="2994"/>
      <c r="P1384" s="2994"/>
      <c r="Q1384" s="2994"/>
    </row>
    <row r="1385" spans="1:17" ht="15.75">
      <c r="A1385" s="2993"/>
      <c r="B1385" s="2997"/>
      <c r="C1385" s="2997"/>
      <c r="D1385" s="2997"/>
      <c r="E1385" s="2998"/>
      <c r="F1385" s="2997"/>
      <c r="G1385" s="2997"/>
      <c r="H1385" s="2997"/>
      <c r="I1385" s="2993"/>
      <c r="J1385" s="2641"/>
      <c r="K1385" s="2997"/>
      <c r="L1385" s="2997"/>
      <c r="M1385" s="2997"/>
      <c r="N1385" s="2997"/>
      <c r="O1385" s="2998"/>
      <c r="P1385" s="2999"/>
      <c r="Q1385" s="2999"/>
    </row>
    <row r="1386" spans="1:17">
      <c r="A1386" s="2997"/>
      <c r="B1386" s="2997"/>
      <c r="C1386" s="2997"/>
      <c r="D1386" s="2997"/>
      <c r="E1386" s="2997"/>
      <c r="F1386" s="2997"/>
      <c r="G1386" s="2997"/>
      <c r="H1386" s="2997"/>
      <c r="I1386" s="2641"/>
      <c r="J1386" s="2641"/>
      <c r="K1386" s="2997"/>
      <c r="L1386" s="2997"/>
      <c r="M1386" s="2997"/>
      <c r="N1386" s="2997"/>
      <c r="O1386" s="2997"/>
      <c r="P1386" s="2997"/>
      <c r="Q1386" s="2997"/>
    </row>
    <row r="1387" spans="1:17">
      <c r="A1387" s="2994"/>
      <c r="B1387" s="2994"/>
      <c r="C1387" s="2994"/>
      <c r="D1387" s="2994"/>
      <c r="E1387" s="2994"/>
      <c r="F1387" s="2994"/>
      <c r="G1387" s="3000"/>
      <c r="H1387" s="3000"/>
      <c r="I1387" s="2994"/>
      <c r="J1387" s="2994"/>
      <c r="K1387" s="2994"/>
      <c r="L1387" s="2994"/>
      <c r="M1387" s="2994"/>
      <c r="N1387" s="2994"/>
      <c r="O1387" s="2994"/>
      <c r="P1387" s="2994"/>
      <c r="Q1387" s="2641"/>
    </row>
    <row r="1388" spans="1:17">
      <c r="A1388" s="2994"/>
      <c r="B1388" s="2994"/>
      <c r="C1388" s="2994"/>
      <c r="D1388" s="2994"/>
      <c r="E1388" s="2994"/>
      <c r="F1388" s="2994"/>
      <c r="G1388" s="3000"/>
      <c r="H1388" s="3000"/>
      <c r="I1388" s="2994"/>
      <c r="J1388" s="2994"/>
      <c r="K1388" s="2994"/>
      <c r="L1388" s="2994"/>
      <c r="M1388" s="2994"/>
      <c r="N1388" s="2994"/>
      <c r="O1388" s="2994"/>
      <c r="P1388" s="2994"/>
      <c r="Q1388" s="2641"/>
    </row>
    <row r="1389" spans="1:17">
      <c r="A1389" s="2997"/>
      <c r="B1389" s="2997"/>
      <c r="C1389" s="2997"/>
      <c r="D1389" s="2997"/>
      <c r="E1389" s="2997"/>
      <c r="F1389" s="2997"/>
      <c r="G1389" s="2997"/>
      <c r="H1389" s="2997"/>
      <c r="I1389" s="2641"/>
      <c r="J1389" s="2641"/>
      <c r="K1389" s="2997"/>
      <c r="L1389" s="2997"/>
      <c r="M1389" s="2997"/>
      <c r="N1389" s="2997"/>
      <c r="O1389" s="2997"/>
      <c r="P1389" s="2997"/>
      <c r="Q1389" s="2997"/>
    </row>
    <row r="1390" spans="1:17">
      <c r="A1390" s="2995"/>
      <c r="B1390" s="2641"/>
      <c r="C1390" s="2641"/>
      <c r="D1390" s="2641"/>
      <c r="E1390" s="2641"/>
      <c r="F1390" s="3420"/>
      <c r="G1390" s="3420"/>
      <c r="H1390" s="2995"/>
      <c r="I1390" s="2994"/>
      <c r="J1390" s="2994"/>
      <c r="K1390" s="2994"/>
      <c r="L1390" s="2994"/>
      <c r="M1390" s="2994"/>
      <c r="N1390" s="2994"/>
      <c r="O1390" s="2994"/>
      <c r="P1390" s="2994"/>
      <c r="Q1390" s="2641"/>
    </row>
    <row r="1391" spans="1:17">
      <c r="A1391" s="2995"/>
      <c r="B1391" s="2995"/>
      <c r="C1391" s="2641"/>
      <c r="D1391" s="2995"/>
      <c r="E1391" s="2995"/>
      <c r="F1391" s="2995"/>
      <c r="G1391" s="2995"/>
      <c r="H1391" s="2995"/>
      <c r="I1391" s="2994"/>
      <c r="J1391" s="2994"/>
      <c r="K1391" s="2641"/>
      <c r="L1391" s="2641"/>
      <c r="M1391" s="2995"/>
      <c r="N1391" s="2995"/>
      <c r="O1391" s="2995"/>
      <c r="P1391" s="2641"/>
      <c r="Q1391" s="2641"/>
    </row>
    <row r="1392" spans="1:17">
      <c r="A1392" s="2995"/>
      <c r="B1392" s="2995"/>
      <c r="C1392" s="2995"/>
      <c r="D1392" s="2995"/>
      <c r="E1392" s="2995"/>
      <c r="F1392" s="2995"/>
      <c r="G1392" s="2995"/>
      <c r="H1392" s="2995"/>
      <c r="I1392" s="2994"/>
      <c r="J1392" s="2994"/>
      <c r="K1392" s="2995"/>
      <c r="L1392" s="2995"/>
      <c r="M1392" s="2995"/>
      <c r="N1392" s="2995"/>
      <c r="O1392" s="2995"/>
      <c r="P1392" s="2995"/>
      <c r="Q1392" s="2995"/>
    </row>
    <row r="1393" spans="1:17">
      <c r="A1393" s="2995"/>
      <c r="B1393" s="2995"/>
      <c r="C1393" s="2995"/>
      <c r="D1393" s="2995"/>
      <c r="E1393" s="2995"/>
      <c r="F1393" s="2995"/>
      <c r="G1393" s="2995"/>
      <c r="H1393" s="2995"/>
      <c r="I1393" s="2994"/>
      <c r="J1393" s="2994"/>
      <c r="K1393" s="2995"/>
      <c r="L1393" s="2995"/>
      <c r="M1393" s="2995"/>
      <c r="N1393" s="2995"/>
      <c r="O1393" s="2995"/>
      <c r="P1393" s="2995"/>
      <c r="Q1393" s="2995"/>
    </row>
    <row r="1394" spans="1:17">
      <c r="A1394" s="2995"/>
      <c r="B1394" s="2995"/>
      <c r="C1394" s="2995"/>
      <c r="D1394" s="2995"/>
      <c r="E1394" s="2995"/>
      <c r="F1394" s="2995"/>
      <c r="G1394" s="2995"/>
      <c r="H1394" s="2995"/>
      <c r="I1394" s="2995"/>
      <c r="J1394" s="2641"/>
      <c r="K1394" s="2995"/>
      <c r="L1394" s="2995"/>
      <c r="M1394" s="2995"/>
      <c r="N1394" s="2995"/>
      <c r="O1394" s="2995"/>
      <c r="P1394" s="2995"/>
      <c r="Q1394" s="2995"/>
    </row>
    <row r="1395" spans="1:17">
      <c r="A1395" s="2995"/>
      <c r="B1395" s="2641"/>
      <c r="C1395" s="2641"/>
      <c r="D1395" s="2641"/>
      <c r="E1395" s="2641"/>
      <c r="F1395" s="2641"/>
      <c r="G1395" s="2641"/>
      <c r="H1395" s="2641"/>
      <c r="I1395" s="2257"/>
      <c r="J1395" s="2257"/>
      <c r="K1395" s="2257"/>
      <c r="L1395" s="2257"/>
      <c r="M1395" s="3001"/>
      <c r="N1395" s="3001"/>
      <c r="O1395" s="3001"/>
      <c r="P1395" s="3001"/>
      <c r="Q1395" s="2995"/>
    </row>
    <row r="1396" spans="1:17">
      <c r="A1396" s="2995"/>
      <c r="B1396" s="2641"/>
      <c r="C1396" s="2641"/>
      <c r="D1396" s="2641"/>
      <c r="E1396" s="2641"/>
      <c r="F1396" s="2641"/>
      <c r="G1396" s="2641"/>
      <c r="H1396" s="2641"/>
      <c r="I1396" s="2257"/>
      <c r="J1396" s="2257"/>
      <c r="K1396" s="2257"/>
      <c r="L1396" s="2257"/>
      <c r="M1396" s="2257"/>
      <c r="N1396" s="2257"/>
      <c r="O1396" s="2257"/>
      <c r="P1396" s="2257"/>
      <c r="Q1396" s="2995"/>
    </row>
    <row r="1397" spans="1:17">
      <c r="A1397" s="2995"/>
      <c r="B1397" s="2641"/>
      <c r="C1397" s="2641"/>
      <c r="D1397" s="2641"/>
      <c r="E1397" s="2641"/>
      <c r="F1397" s="2641"/>
      <c r="G1397" s="2641"/>
      <c r="H1397" s="2641"/>
      <c r="I1397" s="2257"/>
      <c r="J1397" s="2257"/>
      <c r="K1397" s="2257"/>
      <c r="L1397" s="2257"/>
      <c r="M1397" s="2257"/>
      <c r="N1397" s="2257"/>
      <c r="O1397" s="2257"/>
      <c r="P1397" s="2257"/>
      <c r="Q1397" s="2995"/>
    </row>
    <row r="1398" spans="1:17">
      <c r="A1398" s="2995"/>
      <c r="B1398" s="2641"/>
      <c r="C1398" s="2641"/>
      <c r="D1398" s="2641"/>
      <c r="E1398" s="2641"/>
      <c r="F1398" s="2641"/>
      <c r="G1398" s="2641"/>
      <c r="H1398" s="2641"/>
      <c r="I1398" s="2257"/>
      <c r="J1398" s="2257"/>
      <c r="K1398" s="2257"/>
      <c r="L1398" s="2257"/>
      <c r="M1398" s="2257"/>
      <c r="N1398" s="2257"/>
      <c r="O1398" s="2257"/>
      <c r="P1398" s="2257"/>
      <c r="Q1398" s="2995"/>
    </row>
    <row r="1399" spans="1:17">
      <c r="A1399" s="2995"/>
      <c r="B1399" s="2641"/>
      <c r="C1399" s="2641"/>
      <c r="D1399" s="2641"/>
      <c r="E1399" s="2641"/>
      <c r="F1399" s="2641"/>
      <c r="G1399" s="2641"/>
      <c r="H1399" s="2641"/>
      <c r="I1399" s="2257"/>
      <c r="J1399" s="2257"/>
      <c r="K1399" s="2257"/>
      <c r="L1399" s="2257"/>
      <c r="M1399" s="2257"/>
      <c r="N1399" s="2257"/>
      <c r="O1399" s="2257"/>
      <c r="P1399" s="2257"/>
      <c r="Q1399" s="2995"/>
    </row>
    <row r="1400" spans="1:17">
      <c r="A1400" s="2995"/>
      <c r="B1400" s="2641"/>
      <c r="C1400" s="2641"/>
      <c r="D1400" s="2641"/>
      <c r="E1400" s="2641"/>
      <c r="F1400" s="2641"/>
      <c r="G1400" s="2641"/>
      <c r="H1400" s="2641"/>
      <c r="I1400" s="2257"/>
      <c r="J1400" s="2257"/>
      <c r="K1400" s="2257"/>
      <c r="L1400" s="2257"/>
      <c r="M1400" s="2257"/>
      <c r="N1400" s="2257"/>
      <c r="O1400" s="2257"/>
      <c r="P1400" s="2257"/>
      <c r="Q1400" s="2995"/>
    </row>
    <row r="1401" spans="1:17">
      <c r="A1401" s="2995"/>
      <c r="B1401" s="2641"/>
      <c r="C1401" s="2641"/>
      <c r="D1401" s="2641"/>
      <c r="E1401" s="2641"/>
      <c r="F1401" s="2641"/>
      <c r="G1401" s="2641"/>
      <c r="H1401" s="2641"/>
      <c r="I1401" s="2257"/>
      <c r="J1401" s="2257"/>
      <c r="K1401" s="2257"/>
      <c r="L1401" s="2257"/>
      <c r="M1401" s="2257"/>
      <c r="N1401" s="2257"/>
      <c r="O1401" s="2257"/>
      <c r="P1401" s="2257"/>
      <c r="Q1401" s="2995"/>
    </row>
    <row r="1402" spans="1:17">
      <c r="A1402" s="2995"/>
      <c r="B1402" s="2641"/>
      <c r="C1402" s="2641"/>
      <c r="D1402" s="2641"/>
      <c r="E1402" s="2641"/>
      <c r="F1402" s="2641"/>
      <c r="G1402" s="2641"/>
      <c r="H1402" s="2641"/>
      <c r="I1402" s="2257"/>
      <c r="J1402" s="2257"/>
      <c r="K1402" s="2257"/>
      <c r="L1402" s="2257"/>
      <c r="M1402" s="2257"/>
      <c r="N1402" s="2257"/>
      <c r="O1402" s="2257"/>
      <c r="P1402" s="2257"/>
      <c r="Q1402" s="2995"/>
    </row>
    <row r="1403" spans="1:17">
      <c r="A1403" s="2995"/>
      <c r="B1403" s="2641"/>
      <c r="C1403" s="2641"/>
      <c r="D1403" s="2641"/>
      <c r="E1403" s="2641"/>
      <c r="F1403" s="2641"/>
      <c r="G1403" s="2641"/>
      <c r="H1403" s="2641"/>
      <c r="I1403" s="2257"/>
      <c r="J1403" s="2257"/>
      <c r="K1403" s="2257"/>
      <c r="L1403" s="2257"/>
      <c r="M1403" s="2257"/>
      <c r="N1403" s="2257"/>
      <c r="O1403" s="2257"/>
      <c r="P1403" s="2257"/>
      <c r="Q1403" s="2995"/>
    </row>
    <row r="1404" spans="1:17">
      <c r="A1404" s="2995"/>
      <c r="B1404" s="2641"/>
      <c r="C1404" s="2641"/>
      <c r="D1404" s="2641"/>
      <c r="E1404" s="2641"/>
      <c r="F1404" s="2641"/>
      <c r="G1404" s="2641"/>
      <c r="H1404" s="2641"/>
      <c r="I1404" s="2257"/>
      <c r="J1404" s="2257"/>
      <c r="K1404" s="2257"/>
      <c r="L1404" s="2257"/>
      <c r="M1404" s="2257"/>
      <c r="N1404" s="2257"/>
      <c r="O1404" s="2257"/>
      <c r="P1404" s="2257"/>
      <c r="Q1404" s="2995"/>
    </row>
    <row r="1405" spans="1:17">
      <c r="A1405" s="2995"/>
      <c r="B1405" s="2641"/>
      <c r="C1405" s="2641"/>
      <c r="D1405" s="2641"/>
      <c r="E1405" s="2641"/>
      <c r="F1405" s="2641"/>
      <c r="G1405" s="2641"/>
      <c r="H1405" s="2641"/>
      <c r="I1405" s="2257"/>
      <c r="J1405" s="2257"/>
      <c r="K1405" s="2257"/>
      <c r="L1405" s="2257"/>
      <c r="M1405" s="2257"/>
      <c r="N1405" s="2257"/>
      <c r="O1405" s="2257"/>
      <c r="P1405" s="2257"/>
      <c r="Q1405" s="2995"/>
    </row>
    <row r="1406" spans="1:17">
      <c r="A1406" s="2995"/>
      <c r="B1406" s="2641"/>
      <c r="C1406" s="2641"/>
      <c r="D1406" s="2641"/>
      <c r="E1406" s="2641"/>
      <c r="F1406" s="2641"/>
      <c r="G1406" s="2641"/>
      <c r="H1406" s="2641"/>
      <c r="I1406" s="2257"/>
      <c r="J1406" s="2257"/>
      <c r="K1406" s="2257"/>
      <c r="L1406" s="2257"/>
      <c r="M1406" s="2257"/>
      <c r="N1406" s="2257"/>
      <c r="O1406" s="2257"/>
      <c r="P1406" s="2257"/>
      <c r="Q1406" s="2995"/>
    </row>
    <row r="1407" spans="1:17">
      <c r="A1407" s="2995"/>
      <c r="B1407" s="2641"/>
      <c r="C1407" s="2641"/>
      <c r="D1407" s="2641"/>
      <c r="E1407" s="2641"/>
      <c r="F1407" s="2641"/>
      <c r="G1407" s="2641"/>
      <c r="H1407" s="2641"/>
      <c r="I1407" s="2257"/>
      <c r="J1407" s="2257"/>
      <c r="K1407" s="2257"/>
      <c r="L1407" s="2257"/>
      <c r="M1407" s="2257"/>
      <c r="N1407" s="2257"/>
      <c r="O1407" s="2257"/>
      <c r="P1407" s="2257"/>
      <c r="Q1407" s="2995"/>
    </row>
    <row r="1408" spans="1:17">
      <c r="A1408" s="2995"/>
      <c r="B1408" s="2641"/>
      <c r="C1408" s="2641"/>
      <c r="D1408" s="2641"/>
      <c r="E1408" s="2641"/>
      <c r="F1408" s="2641"/>
      <c r="G1408" s="2641"/>
      <c r="H1408" s="2641"/>
      <c r="I1408" s="2257"/>
      <c r="J1408" s="2257"/>
      <c r="K1408" s="2257"/>
      <c r="L1408" s="2257"/>
      <c r="M1408" s="2257"/>
      <c r="N1408" s="2257"/>
      <c r="O1408" s="2257"/>
      <c r="P1408" s="2257"/>
      <c r="Q1408" s="2995"/>
    </row>
    <row r="1409" spans="1:17">
      <c r="A1409" s="2995"/>
      <c r="B1409" s="2641"/>
      <c r="C1409" s="2641"/>
      <c r="D1409" s="2641"/>
      <c r="E1409" s="2641"/>
      <c r="F1409" s="2641"/>
      <c r="G1409" s="2641"/>
      <c r="H1409" s="2641"/>
      <c r="I1409" s="2257"/>
      <c r="J1409" s="2257"/>
      <c r="K1409" s="2257"/>
      <c r="L1409" s="2257"/>
      <c r="M1409" s="2257"/>
      <c r="N1409" s="2257"/>
      <c r="O1409" s="2257"/>
      <c r="P1409" s="2257"/>
      <c r="Q1409" s="2995"/>
    </row>
    <row r="1410" spans="1:17">
      <c r="A1410" s="2995"/>
      <c r="B1410" s="2641"/>
      <c r="C1410" s="2641"/>
      <c r="D1410" s="2641"/>
      <c r="E1410" s="2641"/>
      <c r="F1410" s="2641"/>
      <c r="G1410" s="2641"/>
      <c r="H1410" s="2641"/>
      <c r="I1410" s="2257"/>
      <c r="J1410" s="2257"/>
      <c r="K1410" s="2257"/>
      <c r="L1410" s="2257"/>
      <c r="M1410" s="2257"/>
      <c r="N1410" s="2257"/>
      <c r="O1410" s="2257"/>
      <c r="P1410" s="2257"/>
      <c r="Q1410" s="2995"/>
    </row>
    <row r="1411" spans="1:17">
      <c r="A1411" s="2995"/>
      <c r="B1411" s="2641"/>
      <c r="C1411" s="2641"/>
      <c r="D1411" s="2641"/>
      <c r="E1411" s="2641"/>
      <c r="F1411" s="2641"/>
      <c r="G1411" s="2641"/>
      <c r="H1411" s="2641"/>
      <c r="I1411" s="2257"/>
      <c r="J1411" s="2257"/>
      <c r="K1411" s="2257"/>
      <c r="L1411" s="2257"/>
      <c r="M1411" s="2257"/>
      <c r="N1411" s="2257"/>
      <c r="O1411" s="2257"/>
      <c r="P1411" s="2257"/>
      <c r="Q1411" s="2995"/>
    </row>
    <row r="1412" spans="1:17">
      <c r="A1412" s="2995"/>
      <c r="B1412" s="2641"/>
      <c r="C1412" s="2641"/>
      <c r="D1412" s="2641"/>
      <c r="E1412" s="2641"/>
      <c r="F1412" s="2641"/>
      <c r="G1412" s="2641"/>
      <c r="H1412" s="2641"/>
      <c r="I1412" s="2257"/>
      <c r="J1412" s="2257"/>
      <c r="K1412" s="2257"/>
      <c r="L1412" s="2257"/>
      <c r="M1412" s="2257"/>
      <c r="N1412" s="2257"/>
      <c r="O1412" s="2257"/>
      <c r="P1412" s="2257"/>
      <c r="Q1412" s="2995"/>
    </row>
    <row r="1413" spans="1:17">
      <c r="A1413" s="2995"/>
      <c r="B1413" s="2641"/>
      <c r="C1413" s="2641"/>
      <c r="D1413" s="2641"/>
      <c r="E1413" s="2641"/>
      <c r="F1413" s="2641"/>
      <c r="G1413" s="2641"/>
      <c r="H1413" s="2641"/>
      <c r="I1413" s="2257"/>
      <c r="J1413" s="2257"/>
      <c r="K1413" s="2257"/>
      <c r="L1413" s="2257"/>
      <c r="M1413" s="2257"/>
      <c r="N1413" s="2257"/>
      <c r="O1413" s="2257"/>
      <c r="P1413" s="2257"/>
      <c r="Q1413" s="2995"/>
    </row>
    <row r="1414" spans="1:17">
      <c r="A1414" s="2995"/>
      <c r="B1414" s="2641"/>
      <c r="C1414" s="2641"/>
      <c r="D1414" s="2641"/>
      <c r="E1414" s="2641"/>
      <c r="F1414" s="2641"/>
      <c r="G1414" s="2641"/>
      <c r="H1414" s="2641"/>
      <c r="I1414" s="2257"/>
      <c r="J1414" s="2257"/>
      <c r="K1414" s="2257"/>
      <c r="L1414" s="2257"/>
      <c r="M1414" s="2257"/>
      <c r="N1414" s="2257"/>
      <c r="O1414" s="2257"/>
      <c r="P1414" s="2257"/>
      <c r="Q1414" s="2995"/>
    </row>
    <row r="1415" spans="1:17">
      <c r="A1415" s="2995"/>
      <c r="B1415" s="2641"/>
      <c r="C1415" s="2641"/>
      <c r="D1415" s="2641"/>
      <c r="E1415" s="2641"/>
      <c r="F1415" s="2641"/>
      <c r="G1415" s="2641"/>
      <c r="H1415" s="2641"/>
      <c r="I1415" s="2257"/>
      <c r="J1415" s="2257"/>
      <c r="K1415" s="2257"/>
      <c r="L1415" s="2257"/>
      <c r="M1415" s="2257"/>
      <c r="N1415" s="2257"/>
      <c r="O1415" s="2257"/>
      <c r="P1415" s="2257"/>
      <c r="Q1415" s="2995"/>
    </row>
    <row r="1416" spans="1:17">
      <c r="A1416" s="2995"/>
      <c r="B1416" s="2641"/>
      <c r="C1416" s="2641"/>
      <c r="D1416" s="2641"/>
      <c r="E1416" s="2641"/>
      <c r="F1416" s="2641"/>
      <c r="G1416" s="2641"/>
      <c r="H1416" s="2641"/>
      <c r="I1416" s="2257"/>
      <c r="J1416" s="2257"/>
      <c r="K1416" s="2257"/>
      <c r="L1416" s="2257"/>
      <c r="M1416" s="2257"/>
      <c r="N1416" s="2257"/>
      <c r="O1416" s="2257"/>
      <c r="P1416" s="2257"/>
      <c r="Q1416" s="2995"/>
    </row>
    <row r="1417" spans="1:17">
      <c r="A1417" s="2995"/>
      <c r="B1417" s="2641"/>
      <c r="C1417" s="2641"/>
      <c r="D1417" s="2641"/>
      <c r="E1417" s="2641"/>
      <c r="F1417" s="2641"/>
      <c r="G1417" s="2641"/>
      <c r="H1417" s="2641"/>
      <c r="I1417" s="2257"/>
      <c r="J1417" s="2257"/>
      <c r="K1417" s="2257"/>
      <c r="L1417" s="2257"/>
      <c r="M1417" s="2257"/>
      <c r="N1417" s="2257"/>
      <c r="O1417" s="2257"/>
      <c r="P1417" s="2257"/>
      <c r="Q1417" s="2995"/>
    </row>
    <row r="1418" spans="1:17">
      <c r="A1418" s="2995"/>
      <c r="B1418" s="2641"/>
      <c r="C1418" s="2641"/>
      <c r="D1418" s="2641"/>
      <c r="E1418" s="2641"/>
      <c r="F1418" s="2641"/>
      <c r="G1418" s="2641"/>
      <c r="H1418" s="2641"/>
      <c r="I1418" s="2257"/>
      <c r="J1418" s="2257"/>
      <c r="K1418" s="2257"/>
      <c r="L1418" s="2257"/>
      <c r="M1418" s="2257"/>
      <c r="N1418" s="2257"/>
      <c r="O1418" s="2257"/>
      <c r="P1418" s="2257"/>
      <c r="Q1418" s="2995"/>
    </row>
    <row r="1419" spans="1:17">
      <c r="A1419" s="2995"/>
      <c r="B1419" s="2641"/>
      <c r="C1419" s="2641"/>
      <c r="D1419" s="2641"/>
      <c r="E1419" s="2641"/>
      <c r="F1419" s="2641"/>
      <c r="G1419" s="2641"/>
      <c r="H1419" s="2641"/>
      <c r="I1419" s="2257"/>
      <c r="J1419" s="2257"/>
      <c r="K1419" s="2257"/>
      <c r="L1419" s="2257"/>
      <c r="M1419" s="2257"/>
      <c r="N1419" s="2257"/>
      <c r="O1419" s="2257"/>
      <c r="P1419" s="2257"/>
      <c r="Q1419" s="2995"/>
    </row>
    <row r="1420" spans="1:17">
      <c r="A1420" s="2995"/>
      <c r="B1420" s="2641"/>
      <c r="C1420" s="2641"/>
      <c r="D1420" s="2641"/>
      <c r="E1420" s="2641"/>
      <c r="F1420" s="2641"/>
      <c r="G1420" s="2641"/>
      <c r="H1420" s="2641"/>
      <c r="I1420" s="2257"/>
      <c r="J1420" s="2257"/>
      <c r="K1420" s="2257"/>
      <c r="L1420" s="2257"/>
      <c r="M1420" s="2257"/>
      <c r="N1420" s="2257"/>
      <c r="O1420" s="2257"/>
      <c r="P1420" s="2257"/>
      <c r="Q1420" s="2995"/>
    </row>
    <row r="1421" spans="1:17">
      <c r="A1421" s="2995"/>
      <c r="B1421" s="2641"/>
      <c r="C1421" s="2641"/>
      <c r="D1421" s="2641"/>
      <c r="E1421" s="2641"/>
      <c r="F1421" s="2641"/>
      <c r="G1421" s="2641"/>
      <c r="H1421" s="2641"/>
      <c r="I1421" s="2257"/>
      <c r="J1421" s="2257"/>
      <c r="K1421" s="2257"/>
      <c r="L1421" s="2257"/>
      <c r="M1421" s="2257"/>
      <c r="N1421" s="2257"/>
      <c r="O1421" s="2257"/>
      <c r="P1421" s="2257"/>
      <c r="Q1421" s="2995"/>
    </row>
    <row r="1422" spans="1:17">
      <c r="A1422" s="2995"/>
      <c r="B1422" s="2641"/>
      <c r="C1422" s="2641"/>
      <c r="D1422" s="2641"/>
      <c r="E1422" s="2641"/>
      <c r="F1422" s="2641"/>
      <c r="G1422" s="2641"/>
      <c r="H1422" s="2641"/>
      <c r="I1422" s="2257"/>
      <c r="J1422" s="2257"/>
      <c r="K1422" s="2257"/>
      <c r="L1422" s="2257"/>
      <c r="M1422" s="2257"/>
      <c r="N1422" s="2257"/>
      <c r="O1422" s="2257"/>
      <c r="P1422" s="2257"/>
      <c r="Q1422" s="2995"/>
    </row>
    <row r="1423" spans="1:17">
      <c r="A1423" s="2995"/>
      <c r="B1423" s="2641"/>
      <c r="C1423" s="2641"/>
      <c r="D1423" s="2641"/>
      <c r="E1423" s="2641"/>
      <c r="F1423" s="2641"/>
      <c r="G1423" s="2641"/>
      <c r="H1423" s="2641"/>
      <c r="I1423" s="2257"/>
      <c r="J1423" s="2257"/>
      <c r="K1423" s="2257"/>
      <c r="L1423" s="2257"/>
      <c r="M1423" s="2257"/>
      <c r="N1423" s="2257"/>
      <c r="O1423" s="2257"/>
      <c r="P1423" s="2257"/>
      <c r="Q1423" s="2995"/>
    </row>
    <row r="1424" spans="1:17">
      <c r="A1424" s="2995"/>
      <c r="B1424" s="2641"/>
      <c r="C1424" s="2641"/>
      <c r="D1424" s="2641"/>
      <c r="E1424" s="2641"/>
      <c r="F1424" s="2641"/>
      <c r="G1424" s="2641"/>
      <c r="H1424" s="2641"/>
      <c r="I1424" s="2257"/>
      <c r="J1424" s="2257"/>
      <c r="K1424" s="2257"/>
      <c r="L1424" s="2257"/>
      <c r="M1424" s="2257"/>
      <c r="N1424" s="2257"/>
      <c r="O1424" s="2257"/>
      <c r="P1424" s="2257"/>
      <c r="Q1424" s="2995"/>
    </row>
    <row r="1425" spans="1:17">
      <c r="A1425" s="2995"/>
      <c r="B1425" s="2641"/>
      <c r="C1425" s="2641"/>
      <c r="D1425" s="2641"/>
      <c r="E1425" s="2641"/>
      <c r="F1425" s="2641"/>
      <c r="G1425" s="2641"/>
      <c r="H1425" s="2641"/>
      <c r="I1425" s="2257"/>
      <c r="J1425" s="2257"/>
      <c r="K1425" s="2257"/>
      <c r="L1425" s="2257"/>
      <c r="M1425" s="2257"/>
      <c r="N1425" s="2257"/>
      <c r="O1425" s="2257"/>
      <c r="P1425" s="2257"/>
      <c r="Q1425" s="2995"/>
    </row>
    <row r="1426" spans="1:17">
      <c r="A1426" s="2995"/>
      <c r="B1426" s="2641"/>
      <c r="C1426" s="2641"/>
      <c r="D1426" s="2641"/>
      <c r="E1426" s="2641"/>
      <c r="F1426" s="2641"/>
      <c r="G1426" s="2641"/>
      <c r="H1426" s="2641"/>
      <c r="I1426" s="2257"/>
      <c r="J1426" s="2257"/>
      <c r="K1426" s="2257"/>
      <c r="L1426" s="2257"/>
      <c r="M1426" s="2257"/>
      <c r="N1426" s="2257"/>
      <c r="O1426" s="2257"/>
      <c r="P1426" s="2257"/>
      <c r="Q1426" s="2995"/>
    </row>
    <row r="1427" spans="1:17">
      <c r="A1427" s="2995"/>
      <c r="B1427" s="2641"/>
      <c r="C1427" s="2641"/>
      <c r="D1427" s="2641"/>
      <c r="E1427" s="2641"/>
      <c r="F1427" s="2641"/>
      <c r="G1427" s="2641"/>
      <c r="H1427" s="2641"/>
      <c r="I1427" s="2257"/>
      <c r="J1427" s="2257"/>
      <c r="K1427" s="2257"/>
      <c r="L1427" s="2257"/>
      <c r="M1427" s="2257"/>
      <c r="N1427" s="2257"/>
      <c r="O1427" s="2257"/>
      <c r="P1427" s="2257"/>
      <c r="Q1427" s="2995"/>
    </row>
    <row r="1428" spans="1:17">
      <c r="A1428" s="2995"/>
      <c r="B1428" s="2641"/>
      <c r="C1428" s="2641"/>
      <c r="D1428" s="2641"/>
      <c r="E1428" s="2641"/>
      <c r="F1428" s="2641"/>
      <c r="G1428" s="2641"/>
      <c r="H1428" s="2641"/>
      <c r="I1428" s="2257"/>
      <c r="J1428" s="2257"/>
      <c r="K1428" s="2257"/>
      <c r="L1428" s="2257"/>
      <c r="M1428" s="2257"/>
      <c r="N1428" s="2257"/>
      <c r="O1428" s="2257"/>
      <c r="P1428" s="2257"/>
      <c r="Q1428" s="2995"/>
    </row>
    <row r="1429" spans="1:17">
      <c r="A1429" s="2995"/>
      <c r="B1429" s="2641"/>
      <c r="C1429" s="2641"/>
      <c r="D1429" s="2641"/>
      <c r="E1429" s="2641"/>
      <c r="F1429" s="2641"/>
      <c r="G1429" s="2641"/>
      <c r="H1429" s="2641"/>
      <c r="I1429" s="2257"/>
      <c r="J1429" s="2257"/>
      <c r="K1429" s="2257"/>
      <c r="L1429" s="2257"/>
      <c r="M1429" s="2257"/>
      <c r="N1429" s="2257"/>
      <c r="O1429" s="2257"/>
      <c r="P1429" s="2257"/>
      <c r="Q1429" s="2995"/>
    </row>
    <row r="1430" spans="1:17">
      <c r="A1430" s="2995"/>
      <c r="B1430" s="2641"/>
      <c r="C1430" s="2641"/>
      <c r="D1430" s="2641"/>
      <c r="E1430" s="2641"/>
      <c r="F1430" s="2641"/>
      <c r="G1430" s="2641"/>
      <c r="H1430" s="2641"/>
      <c r="I1430" s="2257"/>
      <c r="J1430" s="2257"/>
      <c r="K1430" s="2257"/>
      <c r="L1430" s="2257"/>
      <c r="M1430" s="2257"/>
      <c r="N1430" s="2257"/>
      <c r="O1430" s="2257"/>
      <c r="P1430" s="2257"/>
      <c r="Q1430" s="2995"/>
    </row>
    <row r="1431" spans="1:17">
      <c r="A1431" s="2995"/>
      <c r="B1431" s="2641"/>
      <c r="C1431" s="2641"/>
      <c r="D1431" s="2641"/>
      <c r="E1431" s="2641"/>
      <c r="F1431" s="2641"/>
      <c r="G1431" s="2641"/>
      <c r="H1431" s="2641"/>
      <c r="I1431" s="2257"/>
      <c r="J1431" s="2257"/>
      <c r="K1431" s="2257"/>
      <c r="L1431" s="2257"/>
      <c r="M1431" s="2257"/>
      <c r="N1431" s="2257"/>
      <c r="O1431" s="2257"/>
      <c r="P1431" s="2257"/>
      <c r="Q1431" s="2995"/>
    </row>
    <row r="1432" spans="1:17">
      <c r="A1432" s="2995"/>
      <c r="B1432" s="2641"/>
      <c r="C1432" s="2641"/>
      <c r="D1432" s="2641"/>
      <c r="E1432" s="2641"/>
      <c r="F1432" s="2641"/>
      <c r="G1432" s="2641"/>
      <c r="H1432" s="2641"/>
      <c r="I1432" s="2257"/>
      <c r="J1432" s="2257"/>
      <c r="K1432" s="2257"/>
      <c r="L1432" s="2257"/>
      <c r="M1432" s="2257"/>
      <c r="N1432" s="2257"/>
      <c r="O1432" s="2257"/>
      <c r="P1432" s="2257"/>
      <c r="Q1432" s="2995"/>
    </row>
    <row r="1433" spans="1:17">
      <c r="A1433" s="2995"/>
      <c r="B1433" s="2641"/>
      <c r="C1433" s="2641"/>
      <c r="D1433" s="2641"/>
      <c r="E1433" s="2641"/>
      <c r="F1433" s="2641"/>
      <c r="G1433" s="2641"/>
      <c r="H1433" s="2641"/>
      <c r="I1433" s="2257"/>
      <c r="J1433" s="2257"/>
      <c r="K1433" s="2257"/>
      <c r="L1433" s="2257"/>
      <c r="M1433" s="2257"/>
      <c r="N1433" s="2257"/>
      <c r="O1433" s="2257"/>
      <c r="P1433" s="2257"/>
      <c r="Q1433" s="2995"/>
    </row>
    <row r="1434" spans="1:17">
      <c r="A1434" s="2995"/>
      <c r="B1434" s="2641"/>
      <c r="C1434" s="2641"/>
      <c r="D1434" s="2641"/>
      <c r="E1434" s="2641"/>
      <c r="F1434" s="2641"/>
      <c r="G1434" s="2641"/>
      <c r="H1434" s="2641"/>
      <c r="I1434" s="2257"/>
      <c r="J1434" s="2257"/>
      <c r="K1434" s="2257"/>
      <c r="L1434" s="2257"/>
      <c r="M1434" s="2257"/>
      <c r="N1434" s="2257"/>
      <c r="O1434" s="2257"/>
      <c r="P1434" s="2257"/>
      <c r="Q1434" s="2995"/>
    </row>
    <row r="1435" spans="1:17">
      <c r="A1435" s="2995"/>
      <c r="B1435" s="2641"/>
      <c r="C1435" s="2641"/>
      <c r="D1435" s="2641"/>
      <c r="E1435" s="2641"/>
      <c r="F1435" s="2641"/>
      <c r="G1435" s="2641"/>
      <c r="H1435" s="2641"/>
      <c r="I1435" s="2257"/>
      <c r="J1435" s="2257"/>
      <c r="K1435" s="2257"/>
      <c r="L1435" s="2257"/>
      <c r="M1435" s="2257"/>
      <c r="N1435" s="2257"/>
      <c r="O1435" s="2257"/>
      <c r="P1435" s="2257"/>
      <c r="Q1435" s="2995"/>
    </row>
    <row r="1436" spans="1:17">
      <c r="A1436" s="2995"/>
      <c r="B1436" s="2641"/>
      <c r="C1436" s="2641"/>
      <c r="D1436" s="2641"/>
      <c r="E1436" s="2641"/>
      <c r="F1436" s="2641"/>
      <c r="G1436" s="2641"/>
      <c r="H1436" s="2641"/>
      <c r="I1436" s="2257"/>
      <c r="J1436" s="2257"/>
      <c r="K1436" s="2257"/>
      <c r="L1436" s="2257"/>
      <c r="M1436" s="2257"/>
      <c r="N1436" s="2257"/>
      <c r="O1436" s="2257"/>
      <c r="P1436" s="2257"/>
      <c r="Q1436" s="2995"/>
    </row>
    <row r="1437" spans="1:17">
      <c r="A1437" s="2995"/>
      <c r="B1437" s="2641"/>
      <c r="C1437" s="2641"/>
      <c r="D1437" s="2641"/>
      <c r="E1437" s="2641"/>
      <c r="F1437" s="2641"/>
      <c r="G1437" s="2641"/>
      <c r="H1437" s="2641"/>
      <c r="I1437" s="2257"/>
      <c r="J1437" s="2257"/>
      <c r="K1437" s="2257"/>
      <c r="L1437" s="2257"/>
      <c r="M1437" s="2257"/>
      <c r="N1437" s="2257"/>
      <c r="O1437" s="2257"/>
      <c r="P1437" s="2257"/>
      <c r="Q1437" s="2995"/>
    </row>
    <row r="1438" spans="1:17">
      <c r="A1438" s="2995"/>
      <c r="B1438" s="2641"/>
      <c r="C1438" s="2641"/>
      <c r="D1438" s="2641"/>
      <c r="E1438" s="2641"/>
      <c r="F1438" s="2641"/>
      <c r="G1438" s="2641"/>
      <c r="H1438" s="2641"/>
      <c r="I1438" s="2257"/>
      <c r="J1438" s="2257"/>
      <c r="K1438" s="2257"/>
      <c r="L1438" s="2257"/>
      <c r="M1438" s="2257"/>
      <c r="N1438" s="2257"/>
      <c r="O1438" s="2257"/>
      <c r="P1438" s="2257"/>
      <c r="Q1438" s="2995"/>
    </row>
    <row r="1439" spans="1:17">
      <c r="A1439" s="2995"/>
      <c r="B1439" s="2641"/>
      <c r="C1439" s="2641"/>
      <c r="D1439" s="2641"/>
      <c r="E1439" s="2641"/>
      <c r="F1439" s="2641"/>
      <c r="G1439" s="2641"/>
      <c r="H1439" s="2641"/>
      <c r="I1439" s="2257"/>
      <c r="J1439" s="2257"/>
      <c r="K1439" s="2257"/>
      <c r="L1439" s="2257"/>
      <c r="M1439" s="2257"/>
      <c r="N1439" s="2257"/>
      <c r="O1439" s="2257"/>
      <c r="P1439" s="2257"/>
      <c r="Q1439" s="2995"/>
    </row>
    <row r="1440" spans="1:17">
      <c r="A1440" s="2995"/>
      <c r="B1440" s="2641"/>
      <c r="C1440" s="2641"/>
      <c r="D1440" s="2641"/>
      <c r="E1440" s="2641"/>
      <c r="F1440" s="2641"/>
      <c r="G1440" s="2641"/>
      <c r="H1440" s="2641"/>
      <c r="I1440" s="2257"/>
      <c r="J1440" s="2257"/>
      <c r="K1440" s="2257"/>
      <c r="L1440" s="2257"/>
      <c r="M1440" s="2257"/>
      <c r="N1440" s="2257"/>
      <c r="O1440" s="2257"/>
      <c r="P1440" s="2257"/>
      <c r="Q1440" s="2995"/>
    </row>
    <row r="1441" spans="1:17">
      <c r="A1441" s="2995"/>
      <c r="B1441" s="2641"/>
      <c r="C1441" s="2641"/>
      <c r="D1441" s="2641"/>
      <c r="E1441" s="2641"/>
      <c r="F1441" s="2641"/>
      <c r="G1441" s="2641"/>
      <c r="H1441" s="2641"/>
      <c r="I1441" s="2257"/>
      <c r="J1441" s="2257"/>
      <c r="K1441" s="2257"/>
      <c r="L1441" s="2257"/>
      <c r="M1441" s="2257"/>
      <c r="N1441" s="2257"/>
      <c r="O1441" s="2257"/>
      <c r="P1441" s="2257"/>
      <c r="Q1441" s="2995"/>
    </row>
    <row r="1442" spans="1:17">
      <c r="A1442" s="2995"/>
      <c r="B1442" s="2641"/>
      <c r="C1442" s="2641"/>
      <c r="D1442" s="2641"/>
      <c r="E1442" s="2641"/>
      <c r="F1442" s="2641"/>
      <c r="G1442" s="2641"/>
      <c r="H1442" s="2641"/>
      <c r="I1442" s="2257"/>
      <c r="J1442" s="2257"/>
      <c r="K1442" s="2257"/>
      <c r="L1442" s="2257"/>
      <c r="M1442" s="2257"/>
      <c r="N1442" s="2257"/>
      <c r="O1442" s="2257"/>
      <c r="P1442" s="2257"/>
      <c r="Q1442" s="2995"/>
    </row>
    <row r="1443" spans="1:17">
      <c r="A1443" s="2995"/>
      <c r="B1443" s="2641"/>
      <c r="C1443" s="2641"/>
      <c r="D1443" s="2641"/>
      <c r="E1443" s="2641"/>
      <c r="F1443" s="2641"/>
      <c r="G1443" s="2641"/>
      <c r="H1443" s="2641"/>
      <c r="I1443" s="2257"/>
      <c r="J1443" s="2257"/>
      <c r="K1443" s="2257"/>
      <c r="L1443" s="2257"/>
      <c r="M1443" s="2257"/>
      <c r="N1443" s="2257"/>
      <c r="O1443" s="2257"/>
      <c r="P1443" s="2257"/>
      <c r="Q1443" s="2995"/>
    </row>
    <row r="1444" spans="1:17">
      <c r="A1444" s="2995"/>
      <c r="B1444" s="2995"/>
      <c r="C1444" s="2641"/>
      <c r="D1444" s="2641"/>
      <c r="E1444" s="2641"/>
      <c r="F1444" s="2641"/>
      <c r="G1444" s="2641"/>
      <c r="H1444" s="2641"/>
      <c r="I1444" s="2257"/>
      <c r="J1444" s="2257"/>
      <c r="K1444" s="2257"/>
      <c r="L1444" s="2257"/>
      <c r="M1444" s="3001"/>
      <c r="N1444" s="3001"/>
      <c r="O1444" s="3001"/>
      <c r="P1444" s="3001"/>
      <c r="Q1444" s="2995"/>
    </row>
    <row r="1445" spans="1:17">
      <c r="A1445" s="2995"/>
      <c r="B1445" s="2995"/>
      <c r="C1445" s="2999"/>
      <c r="D1445" s="2999"/>
      <c r="E1445" s="2999"/>
      <c r="F1445" s="2999"/>
      <c r="G1445" s="2999"/>
      <c r="H1445" s="2999"/>
      <c r="I1445" s="2257"/>
      <c r="J1445" s="2257"/>
      <c r="K1445" s="2257"/>
      <c r="L1445" s="2257"/>
      <c r="M1445" s="3001"/>
      <c r="N1445" s="3001"/>
      <c r="O1445" s="3001"/>
      <c r="P1445" s="3001"/>
      <c r="Q1445" s="2995"/>
    </row>
    <row r="1446" spans="1:17">
      <c r="A1446" s="2996"/>
      <c r="B1446" s="2996"/>
      <c r="C1446" s="2994"/>
      <c r="D1446" s="2994"/>
      <c r="E1446" s="2997"/>
      <c r="F1446" s="2997"/>
      <c r="G1446" s="2997"/>
      <c r="H1446" s="2997"/>
      <c r="I1446" s="2996"/>
      <c r="J1446" s="2996"/>
      <c r="K1446" s="2994"/>
      <c r="L1446" s="2994"/>
      <c r="M1446" s="2997"/>
      <c r="N1446" s="3002"/>
      <c r="O1446" s="2999"/>
      <c r="P1446" s="2999"/>
      <c r="Q1446" s="2999"/>
    </row>
    <row r="1447" spans="1:17">
      <c r="A1447" s="2994"/>
      <c r="B1447" s="2994"/>
      <c r="C1447" s="2994"/>
      <c r="D1447" s="2994"/>
      <c r="E1447" s="2994"/>
      <c r="F1447" s="2994"/>
      <c r="G1447" s="2994"/>
      <c r="H1447" s="2994"/>
      <c r="I1447" s="2994"/>
      <c r="J1447" s="2994"/>
      <c r="K1447" s="2994"/>
      <c r="L1447" s="2994"/>
      <c r="M1447" s="2994"/>
      <c r="N1447" s="2994"/>
      <c r="O1447" s="2994"/>
      <c r="P1447" s="2994"/>
      <c r="Q1447" s="2994"/>
    </row>
    <row r="1448" spans="1:17" ht="15.75">
      <c r="A1448" s="2993"/>
      <c r="B1448" s="2997"/>
      <c r="C1448" s="2997"/>
      <c r="D1448" s="2997"/>
      <c r="E1448" s="2998"/>
      <c r="F1448" s="2997"/>
      <c r="G1448" s="2997"/>
      <c r="H1448" s="2997"/>
      <c r="I1448" s="2993"/>
      <c r="J1448" s="2641"/>
      <c r="K1448" s="2997"/>
      <c r="L1448" s="2997"/>
      <c r="M1448" s="2997"/>
      <c r="N1448" s="2997"/>
      <c r="O1448" s="2998"/>
      <c r="P1448" s="2999"/>
      <c r="Q1448" s="2999"/>
    </row>
    <row r="1449" spans="1:17">
      <c r="A1449" s="2997"/>
      <c r="B1449" s="2997"/>
      <c r="C1449" s="2997"/>
      <c r="D1449" s="2997"/>
      <c r="E1449" s="2997"/>
      <c r="F1449" s="2997"/>
      <c r="G1449" s="2997"/>
      <c r="H1449" s="2997"/>
      <c r="I1449" s="2641"/>
      <c r="J1449" s="2641"/>
      <c r="K1449" s="2997"/>
      <c r="L1449" s="2997"/>
      <c r="M1449" s="2997"/>
      <c r="N1449" s="2997"/>
      <c r="O1449" s="2997"/>
      <c r="P1449" s="2997"/>
      <c r="Q1449" s="2997"/>
    </row>
    <row r="1450" spans="1:17">
      <c r="A1450" s="2994"/>
      <c r="B1450" s="2994"/>
      <c r="C1450" s="2994"/>
      <c r="D1450" s="2994"/>
      <c r="E1450" s="2994"/>
      <c r="F1450" s="2994"/>
      <c r="G1450" s="3000"/>
      <c r="H1450" s="3000"/>
      <c r="I1450" s="2994"/>
      <c r="J1450" s="2994"/>
      <c r="K1450" s="2994"/>
      <c r="L1450" s="2994"/>
      <c r="M1450" s="2994"/>
      <c r="N1450" s="2994"/>
      <c r="O1450" s="2994"/>
      <c r="P1450" s="2994"/>
      <c r="Q1450" s="2641"/>
    </row>
    <row r="1451" spans="1:17">
      <c r="A1451" s="2994"/>
      <c r="B1451" s="2994"/>
      <c r="C1451" s="2994"/>
      <c r="D1451" s="2994"/>
      <c r="E1451" s="2994"/>
      <c r="F1451" s="2994"/>
      <c r="G1451" s="3000"/>
      <c r="H1451" s="3000"/>
      <c r="I1451" s="2994"/>
      <c r="J1451" s="2994"/>
      <c r="K1451" s="2994"/>
      <c r="L1451" s="2994"/>
      <c r="M1451" s="2994"/>
      <c r="N1451" s="2994"/>
      <c r="O1451" s="2994"/>
      <c r="P1451" s="2994"/>
      <c r="Q1451" s="2641"/>
    </row>
    <row r="1452" spans="1:17">
      <c r="A1452" s="2997"/>
      <c r="B1452" s="2997"/>
      <c r="C1452" s="2997"/>
      <c r="D1452" s="2997"/>
      <c r="E1452" s="2997"/>
      <c r="F1452" s="2997"/>
      <c r="G1452" s="2997"/>
      <c r="H1452" s="2997"/>
      <c r="I1452" s="2641"/>
      <c r="J1452" s="2641"/>
      <c r="K1452" s="2997"/>
      <c r="L1452" s="2997"/>
      <c r="M1452" s="2997"/>
      <c r="N1452" s="2997"/>
      <c r="O1452" s="2997"/>
      <c r="P1452" s="2997"/>
      <c r="Q1452" s="2997"/>
    </row>
    <row r="1453" spans="1:17">
      <c r="A1453" s="2995"/>
      <c r="B1453" s="2641"/>
      <c r="C1453" s="2641"/>
      <c r="D1453" s="2641"/>
      <c r="E1453" s="2641"/>
      <c r="F1453" s="3420"/>
      <c r="G1453" s="3420"/>
      <c r="H1453" s="2995"/>
      <c r="I1453" s="2994"/>
      <c r="J1453" s="2994"/>
      <c r="K1453" s="2994"/>
      <c r="L1453" s="2994"/>
      <c r="M1453" s="2994"/>
      <c r="N1453" s="2994"/>
      <c r="O1453" s="2994"/>
      <c r="P1453" s="2994"/>
      <c r="Q1453" s="2641"/>
    </row>
    <row r="1454" spans="1:17">
      <c r="A1454" s="2995"/>
      <c r="B1454" s="2995"/>
      <c r="C1454" s="2641"/>
      <c r="D1454" s="2995"/>
      <c r="E1454" s="2995"/>
      <c r="F1454" s="2995"/>
      <c r="G1454" s="2995"/>
      <c r="H1454" s="2995"/>
      <c r="I1454" s="2994"/>
      <c r="J1454" s="2994"/>
      <c r="K1454" s="2641"/>
      <c r="L1454" s="2641"/>
      <c r="M1454" s="2995"/>
      <c r="N1454" s="2995"/>
      <c r="O1454" s="2995"/>
      <c r="P1454" s="2641"/>
      <c r="Q1454" s="2641"/>
    </row>
    <row r="1455" spans="1:17">
      <c r="A1455" s="2995"/>
      <c r="B1455" s="2995"/>
      <c r="C1455" s="2995"/>
      <c r="D1455" s="2995"/>
      <c r="E1455" s="2995"/>
      <c r="F1455" s="2995"/>
      <c r="G1455" s="2995"/>
      <c r="H1455" s="2995"/>
      <c r="I1455" s="2994"/>
      <c r="J1455" s="2994"/>
      <c r="K1455" s="2995"/>
      <c r="L1455" s="2995"/>
      <c r="M1455" s="2995"/>
      <c r="N1455" s="2995"/>
      <c r="O1455" s="2995"/>
      <c r="P1455" s="2995"/>
      <c r="Q1455" s="2995"/>
    </row>
    <row r="1456" spans="1:17">
      <c r="A1456" s="2995"/>
      <c r="B1456" s="2995"/>
      <c r="C1456" s="2995"/>
      <c r="D1456" s="2995"/>
      <c r="E1456" s="2995"/>
      <c r="F1456" s="2995"/>
      <c r="G1456" s="2995"/>
      <c r="H1456" s="2995"/>
      <c r="I1456" s="2994"/>
      <c r="J1456" s="2994"/>
      <c r="K1456" s="2995"/>
      <c r="L1456" s="2995"/>
      <c r="M1456" s="2995"/>
      <c r="N1456" s="2995"/>
      <c r="O1456" s="2995"/>
      <c r="P1456" s="2995"/>
      <c r="Q1456" s="2995"/>
    </row>
    <row r="1457" spans="1:17">
      <c r="A1457" s="2995"/>
      <c r="B1457" s="2995"/>
      <c r="C1457" s="2995"/>
      <c r="D1457" s="2995"/>
      <c r="E1457" s="2995"/>
      <c r="F1457" s="2995"/>
      <c r="G1457" s="2995"/>
      <c r="H1457" s="2995"/>
      <c r="I1457" s="2995"/>
      <c r="J1457" s="2641"/>
      <c r="K1457" s="2995"/>
      <c r="L1457" s="2995"/>
      <c r="M1457" s="2995"/>
      <c r="N1457" s="2995"/>
      <c r="O1457" s="2995"/>
      <c r="P1457" s="2995"/>
      <c r="Q1457" s="2995"/>
    </row>
    <row r="1458" spans="1:17">
      <c r="A1458" s="2995"/>
      <c r="B1458" s="2641"/>
      <c r="C1458" s="2995"/>
      <c r="D1458" s="2995"/>
      <c r="E1458" s="2641"/>
      <c r="F1458" s="2641"/>
      <c r="G1458" s="2641"/>
      <c r="H1458" s="2641"/>
      <c r="I1458" s="2257"/>
      <c r="J1458" s="2257"/>
      <c r="K1458" s="2257"/>
      <c r="L1458" s="2257"/>
      <c r="M1458" s="3001"/>
      <c r="N1458" s="3001"/>
      <c r="O1458" s="3001"/>
      <c r="P1458" s="3001"/>
      <c r="Q1458" s="2995"/>
    </row>
    <row r="1459" spans="1:17">
      <c r="A1459" s="2995"/>
      <c r="B1459" s="2641"/>
      <c r="C1459" s="2995"/>
      <c r="D1459" s="2995"/>
      <c r="E1459" s="2641"/>
      <c r="F1459" s="2641"/>
      <c r="G1459" s="2641"/>
      <c r="H1459" s="2641"/>
      <c r="I1459" s="2257"/>
      <c r="J1459" s="2257"/>
      <c r="K1459" s="2257"/>
      <c r="L1459" s="2257"/>
      <c r="M1459" s="2257"/>
      <c r="N1459" s="2257"/>
      <c r="O1459" s="2257"/>
      <c r="P1459" s="2257"/>
      <c r="Q1459" s="2995"/>
    </row>
    <row r="1460" spans="1:17">
      <c r="A1460" s="2995"/>
      <c r="B1460" s="2641"/>
      <c r="C1460" s="2995"/>
      <c r="D1460" s="2995"/>
      <c r="E1460" s="2641"/>
      <c r="F1460" s="2641"/>
      <c r="G1460" s="2641"/>
      <c r="H1460" s="2641"/>
      <c r="I1460" s="2257"/>
      <c r="J1460" s="2257"/>
      <c r="K1460" s="2257"/>
      <c r="L1460" s="2257"/>
      <c r="M1460" s="2257"/>
      <c r="N1460" s="2257"/>
      <c r="O1460" s="2257"/>
      <c r="P1460" s="2257"/>
      <c r="Q1460" s="2995"/>
    </row>
    <row r="1461" spans="1:17">
      <c r="A1461" s="2995"/>
      <c r="B1461" s="2641"/>
      <c r="C1461" s="2995"/>
      <c r="D1461" s="2995"/>
      <c r="E1461" s="2641"/>
      <c r="F1461" s="2641"/>
      <c r="G1461" s="2641"/>
      <c r="H1461" s="2641"/>
      <c r="I1461" s="2257"/>
      <c r="J1461" s="2257"/>
      <c r="K1461" s="2257"/>
      <c r="L1461" s="2257"/>
      <c r="M1461" s="2257"/>
      <c r="N1461" s="2257"/>
      <c r="O1461" s="2257"/>
      <c r="P1461" s="2257"/>
      <c r="Q1461" s="2995"/>
    </row>
    <row r="1462" spans="1:17">
      <c r="A1462" s="2995"/>
      <c r="B1462" s="2641"/>
      <c r="C1462" s="2995"/>
      <c r="D1462" s="2995"/>
      <c r="E1462" s="2641"/>
      <c r="F1462" s="2641"/>
      <c r="G1462" s="2641"/>
      <c r="H1462" s="2641"/>
      <c r="I1462" s="2257"/>
      <c r="J1462" s="2257"/>
      <c r="K1462" s="2257"/>
      <c r="L1462" s="2257"/>
      <c r="M1462" s="2257"/>
      <c r="N1462" s="2257"/>
      <c r="O1462" s="2257"/>
      <c r="P1462" s="2257"/>
      <c r="Q1462" s="2995"/>
    </row>
    <row r="1463" spans="1:17">
      <c r="A1463" s="2995"/>
      <c r="B1463" s="2641"/>
      <c r="C1463" s="2995"/>
      <c r="D1463" s="2995"/>
      <c r="E1463" s="2641"/>
      <c r="F1463" s="2641"/>
      <c r="G1463" s="2641"/>
      <c r="H1463" s="2641"/>
      <c r="I1463" s="2257"/>
      <c r="J1463" s="2257"/>
      <c r="K1463" s="2257"/>
      <c r="L1463" s="2257"/>
      <c r="M1463" s="2257"/>
      <c r="N1463" s="2257"/>
      <c r="O1463" s="2257"/>
      <c r="P1463" s="2257"/>
      <c r="Q1463" s="2995"/>
    </row>
    <row r="1464" spans="1:17">
      <c r="A1464" s="2995"/>
      <c r="B1464" s="2641"/>
      <c r="C1464" s="2995"/>
      <c r="D1464" s="2995"/>
      <c r="E1464" s="2641"/>
      <c r="F1464" s="2641"/>
      <c r="G1464" s="2641"/>
      <c r="H1464" s="2641"/>
      <c r="I1464" s="2257"/>
      <c r="J1464" s="2257"/>
      <c r="K1464" s="2257"/>
      <c r="L1464" s="2257"/>
      <c r="M1464" s="2257"/>
      <c r="N1464" s="2257"/>
      <c r="O1464" s="2257"/>
      <c r="P1464" s="2257"/>
      <c r="Q1464" s="2995"/>
    </row>
    <row r="1465" spans="1:17">
      <c r="A1465" s="2995"/>
      <c r="B1465" s="2641"/>
      <c r="C1465" s="2995"/>
      <c r="D1465" s="2995"/>
      <c r="E1465" s="2641"/>
      <c r="F1465" s="2641"/>
      <c r="G1465" s="2641"/>
      <c r="H1465" s="2641"/>
      <c r="I1465" s="2257"/>
      <c r="J1465" s="2257"/>
      <c r="K1465" s="2257"/>
      <c r="L1465" s="2257"/>
      <c r="M1465" s="2257"/>
      <c r="N1465" s="2257"/>
      <c r="O1465" s="2257"/>
      <c r="P1465" s="2257"/>
      <c r="Q1465" s="2995"/>
    </row>
    <row r="1466" spans="1:17">
      <c r="A1466" s="2995"/>
      <c r="B1466" s="2641"/>
      <c r="C1466" s="2995"/>
      <c r="D1466" s="2995"/>
      <c r="E1466" s="2641"/>
      <c r="F1466" s="2641"/>
      <c r="G1466" s="2641"/>
      <c r="H1466" s="2641"/>
      <c r="I1466" s="2257"/>
      <c r="J1466" s="2257"/>
      <c r="K1466" s="2257"/>
      <c r="L1466" s="2257"/>
      <c r="M1466" s="2257"/>
      <c r="N1466" s="2257"/>
      <c r="O1466" s="2257"/>
      <c r="P1466" s="2257"/>
      <c r="Q1466" s="2995"/>
    </row>
    <row r="1467" spans="1:17">
      <c r="A1467" s="2995"/>
      <c r="B1467" s="2641"/>
      <c r="C1467" s="2995"/>
      <c r="D1467" s="2995"/>
      <c r="E1467" s="2641"/>
      <c r="F1467" s="2641"/>
      <c r="G1467" s="2641"/>
      <c r="H1467" s="2641"/>
      <c r="I1467" s="2257"/>
      <c r="J1467" s="2257"/>
      <c r="K1467" s="2257"/>
      <c r="L1467" s="2257"/>
      <c r="M1467" s="2257"/>
      <c r="N1467" s="2257"/>
      <c r="O1467" s="2257"/>
      <c r="P1467" s="2257"/>
      <c r="Q1467" s="2995"/>
    </row>
    <row r="1468" spans="1:17">
      <c r="A1468" s="2995"/>
      <c r="B1468" s="2641"/>
      <c r="C1468" s="2995"/>
      <c r="D1468" s="2995"/>
      <c r="E1468" s="2641"/>
      <c r="F1468" s="2641"/>
      <c r="G1468" s="2641"/>
      <c r="H1468" s="2641"/>
      <c r="I1468" s="2257"/>
      <c r="J1468" s="2257"/>
      <c r="K1468" s="2257"/>
      <c r="L1468" s="2257"/>
      <c r="M1468" s="2257"/>
      <c r="N1468" s="2257"/>
      <c r="O1468" s="2257"/>
      <c r="P1468" s="2257"/>
      <c r="Q1468" s="2995"/>
    </row>
    <row r="1469" spans="1:17">
      <c r="A1469" s="2995"/>
      <c r="B1469" s="2641"/>
      <c r="C1469" s="2995"/>
      <c r="D1469" s="2995"/>
      <c r="E1469" s="2641"/>
      <c r="F1469" s="2641"/>
      <c r="G1469" s="2641"/>
      <c r="H1469" s="2641"/>
      <c r="I1469" s="2257"/>
      <c r="J1469" s="2257"/>
      <c r="K1469" s="2257"/>
      <c r="L1469" s="2257"/>
      <c r="M1469" s="2257"/>
      <c r="N1469" s="2257"/>
      <c r="O1469" s="2257"/>
      <c r="P1469" s="2257"/>
      <c r="Q1469" s="2995"/>
    </row>
    <row r="1470" spans="1:17">
      <c r="A1470" s="2995"/>
      <c r="B1470" s="2641"/>
      <c r="C1470" s="2995"/>
      <c r="D1470" s="2995"/>
      <c r="E1470" s="2641"/>
      <c r="F1470" s="2641"/>
      <c r="G1470" s="2641"/>
      <c r="H1470" s="2641"/>
      <c r="I1470" s="2257"/>
      <c r="J1470" s="2257"/>
      <c r="K1470" s="2257"/>
      <c r="L1470" s="2257"/>
      <c r="M1470" s="2257"/>
      <c r="N1470" s="2257"/>
      <c r="O1470" s="2257"/>
      <c r="P1470" s="2257"/>
      <c r="Q1470" s="2995"/>
    </row>
    <row r="1471" spans="1:17">
      <c r="A1471" s="2995"/>
      <c r="B1471" s="2641"/>
      <c r="C1471" s="2995"/>
      <c r="D1471" s="2995"/>
      <c r="E1471" s="2641"/>
      <c r="F1471" s="2641"/>
      <c r="G1471" s="2641"/>
      <c r="H1471" s="2641"/>
      <c r="I1471" s="2257"/>
      <c r="J1471" s="2257"/>
      <c r="K1471" s="2257"/>
      <c r="L1471" s="2257"/>
      <c r="M1471" s="2257"/>
      <c r="N1471" s="2257"/>
      <c r="O1471" s="2257"/>
      <c r="P1471" s="2257"/>
      <c r="Q1471" s="2995"/>
    </row>
    <row r="1472" spans="1:17">
      <c r="A1472" s="2995"/>
      <c r="B1472" s="2641"/>
      <c r="C1472" s="2995"/>
      <c r="D1472" s="2995"/>
      <c r="E1472" s="2641"/>
      <c r="F1472" s="2641"/>
      <c r="G1472" s="2641"/>
      <c r="H1472" s="2641"/>
      <c r="I1472" s="2257"/>
      <c r="J1472" s="2257"/>
      <c r="K1472" s="2257"/>
      <c r="L1472" s="2257"/>
      <c r="M1472" s="2257"/>
      <c r="N1472" s="2257"/>
      <c r="O1472" s="2257"/>
      <c r="P1472" s="2257"/>
      <c r="Q1472" s="2995"/>
    </row>
    <row r="1473" spans="1:17">
      <c r="A1473" s="2995"/>
      <c r="B1473" s="2641"/>
      <c r="C1473" s="2995"/>
      <c r="D1473" s="2995"/>
      <c r="E1473" s="2641"/>
      <c r="F1473" s="2641"/>
      <c r="G1473" s="2641"/>
      <c r="H1473" s="2641"/>
      <c r="I1473" s="2257"/>
      <c r="J1473" s="2257"/>
      <c r="K1473" s="2257"/>
      <c r="L1473" s="2257"/>
      <c r="M1473" s="2257"/>
      <c r="N1473" s="2257"/>
      <c r="O1473" s="2257"/>
      <c r="P1473" s="2257"/>
      <c r="Q1473" s="2995"/>
    </row>
    <row r="1474" spans="1:17">
      <c r="A1474" s="2995"/>
      <c r="B1474" s="2641"/>
      <c r="C1474" s="2995"/>
      <c r="D1474" s="2995"/>
      <c r="E1474" s="2641"/>
      <c r="F1474" s="2641"/>
      <c r="G1474" s="2641"/>
      <c r="H1474" s="2641"/>
      <c r="I1474" s="2257"/>
      <c r="J1474" s="2257"/>
      <c r="K1474" s="2257"/>
      <c r="L1474" s="2257"/>
      <c r="M1474" s="2257"/>
      <c r="N1474" s="2257"/>
      <c r="O1474" s="2257"/>
      <c r="P1474" s="2257"/>
      <c r="Q1474" s="2995"/>
    </row>
    <row r="1475" spans="1:17">
      <c r="A1475" s="2995"/>
      <c r="B1475" s="2641"/>
      <c r="C1475" s="2995"/>
      <c r="D1475" s="2995"/>
      <c r="E1475" s="2641"/>
      <c r="F1475" s="2641"/>
      <c r="G1475" s="2641"/>
      <c r="H1475" s="2641"/>
      <c r="I1475" s="2257"/>
      <c r="J1475" s="2257"/>
      <c r="K1475" s="2257"/>
      <c r="L1475" s="2257"/>
      <c r="M1475" s="2257"/>
      <c r="N1475" s="2257"/>
      <c r="O1475" s="2257"/>
      <c r="P1475" s="2257"/>
      <c r="Q1475" s="2995"/>
    </row>
    <row r="1476" spans="1:17">
      <c r="A1476" s="2995"/>
      <c r="B1476" s="2641"/>
      <c r="C1476" s="2995"/>
      <c r="D1476" s="2995"/>
      <c r="E1476" s="2641"/>
      <c r="F1476" s="2641"/>
      <c r="G1476" s="2641"/>
      <c r="H1476" s="2641"/>
      <c r="I1476" s="2257"/>
      <c r="J1476" s="2257"/>
      <c r="K1476" s="2257"/>
      <c r="L1476" s="2257"/>
      <c r="M1476" s="2257"/>
      <c r="N1476" s="2257"/>
      <c r="O1476" s="2257"/>
      <c r="P1476" s="2257"/>
      <c r="Q1476" s="2995"/>
    </row>
    <row r="1477" spans="1:17">
      <c r="A1477" s="2995"/>
      <c r="B1477" s="2641"/>
      <c r="C1477" s="2995"/>
      <c r="D1477" s="2995"/>
      <c r="E1477" s="2641"/>
      <c r="F1477" s="2641"/>
      <c r="G1477" s="2641"/>
      <c r="H1477" s="2641"/>
      <c r="I1477" s="2257"/>
      <c r="J1477" s="2257"/>
      <c r="K1477" s="2257"/>
      <c r="L1477" s="2257"/>
      <c r="M1477" s="2257"/>
      <c r="N1477" s="2257"/>
      <c r="O1477" s="2257"/>
      <c r="P1477" s="2257"/>
      <c r="Q1477" s="2995"/>
    </row>
    <row r="1478" spans="1:17">
      <c r="A1478" s="2995"/>
      <c r="B1478" s="2641"/>
      <c r="C1478" s="2995"/>
      <c r="D1478" s="2995"/>
      <c r="E1478" s="2641"/>
      <c r="F1478" s="2641"/>
      <c r="G1478" s="2641"/>
      <c r="H1478" s="2641"/>
      <c r="I1478" s="2257"/>
      <c r="J1478" s="2257"/>
      <c r="K1478" s="2257"/>
      <c r="L1478" s="2257"/>
      <c r="M1478" s="2257"/>
      <c r="N1478" s="2257"/>
      <c r="O1478" s="2257"/>
      <c r="P1478" s="2257"/>
      <c r="Q1478" s="2995"/>
    </row>
    <row r="1479" spans="1:17">
      <c r="A1479" s="2995"/>
      <c r="B1479" s="2641"/>
      <c r="C1479" s="2995"/>
      <c r="D1479" s="2995"/>
      <c r="E1479" s="2641"/>
      <c r="F1479" s="2641"/>
      <c r="G1479" s="2641"/>
      <c r="H1479" s="2641"/>
      <c r="I1479" s="2257"/>
      <c r="J1479" s="2257"/>
      <c r="K1479" s="2257"/>
      <c r="L1479" s="2257"/>
      <c r="M1479" s="2257"/>
      <c r="N1479" s="2257"/>
      <c r="O1479" s="2257"/>
      <c r="P1479" s="2257"/>
      <c r="Q1479" s="2995"/>
    </row>
    <row r="1480" spans="1:17">
      <c r="A1480" s="2995"/>
      <c r="B1480" s="2641"/>
      <c r="C1480" s="2995"/>
      <c r="D1480" s="2995"/>
      <c r="E1480" s="2641"/>
      <c r="F1480" s="2641"/>
      <c r="G1480" s="2641"/>
      <c r="H1480" s="2641"/>
      <c r="I1480" s="2257"/>
      <c r="J1480" s="2257"/>
      <c r="K1480" s="2257"/>
      <c r="L1480" s="2257"/>
      <c r="M1480" s="2257"/>
      <c r="N1480" s="2257"/>
      <c r="O1480" s="2257"/>
      <c r="P1480" s="2257"/>
      <c r="Q1480" s="2995"/>
    </row>
    <row r="1481" spans="1:17">
      <c r="A1481" s="2995"/>
      <c r="B1481" s="2641"/>
      <c r="C1481" s="2995"/>
      <c r="D1481" s="2995"/>
      <c r="E1481" s="2641"/>
      <c r="F1481" s="2641"/>
      <c r="G1481" s="2641"/>
      <c r="H1481" s="2641"/>
      <c r="I1481" s="2257"/>
      <c r="J1481" s="2257"/>
      <c r="K1481" s="2257"/>
      <c r="L1481" s="2257"/>
      <c r="M1481" s="2257"/>
      <c r="N1481" s="2257"/>
      <c r="O1481" s="2257"/>
      <c r="P1481" s="2257"/>
      <c r="Q1481" s="2995"/>
    </row>
    <row r="1482" spans="1:17">
      <c r="A1482" s="2995"/>
      <c r="B1482" s="2641"/>
      <c r="C1482" s="2995"/>
      <c r="D1482" s="2995"/>
      <c r="E1482" s="2641"/>
      <c r="F1482" s="2641"/>
      <c r="G1482" s="2641"/>
      <c r="H1482" s="2641"/>
      <c r="I1482" s="2257"/>
      <c r="J1482" s="2257"/>
      <c r="K1482" s="2257"/>
      <c r="L1482" s="2257"/>
      <c r="M1482" s="2257"/>
      <c r="N1482" s="2257"/>
      <c r="O1482" s="2257"/>
      <c r="P1482" s="2257"/>
      <c r="Q1482" s="2995"/>
    </row>
    <row r="1483" spans="1:17">
      <c r="A1483" s="2995"/>
      <c r="B1483" s="2641"/>
      <c r="C1483" s="2995"/>
      <c r="D1483" s="2995"/>
      <c r="E1483" s="2641"/>
      <c r="F1483" s="2641"/>
      <c r="G1483" s="2641"/>
      <c r="H1483" s="2641"/>
      <c r="I1483" s="2257"/>
      <c r="J1483" s="2257"/>
      <c r="K1483" s="2257"/>
      <c r="L1483" s="2257"/>
      <c r="M1483" s="2257"/>
      <c r="N1483" s="2257"/>
      <c r="O1483" s="2257"/>
      <c r="P1483" s="2257"/>
      <c r="Q1483" s="2995"/>
    </row>
    <row r="1484" spans="1:17">
      <c r="A1484" s="2995"/>
      <c r="B1484" s="2641"/>
      <c r="C1484" s="2995"/>
      <c r="D1484" s="2995"/>
      <c r="E1484" s="2641"/>
      <c r="F1484" s="2641"/>
      <c r="G1484" s="2641"/>
      <c r="H1484" s="2641"/>
      <c r="I1484" s="2257"/>
      <c r="J1484" s="2257"/>
      <c r="K1484" s="2257"/>
      <c r="L1484" s="2257"/>
      <c r="M1484" s="2257"/>
      <c r="N1484" s="2257"/>
      <c r="O1484" s="2257"/>
      <c r="P1484" s="2257"/>
      <c r="Q1484" s="2995"/>
    </row>
    <row r="1485" spans="1:17">
      <c r="A1485" s="2995"/>
      <c r="B1485" s="2641"/>
      <c r="C1485" s="2995"/>
      <c r="D1485" s="2995"/>
      <c r="E1485" s="2641"/>
      <c r="F1485" s="2641"/>
      <c r="G1485" s="2641"/>
      <c r="H1485" s="2641"/>
      <c r="I1485" s="2257"/>
      <c r="J1485" s="2257"/>
      <c r="K1485" s="2257"/>
      <c r="L1485" s="2257"/>
      <c r="M1485" s="2257"/>
      <c r="N1485" s="2257"/>
      <c r="O1485" s="2257"/>
      <c r="P1485" s="2257"/>
      <c r="Q1485" s="2995"/>
    </row>
    <row r="1486" spans="1:17">
      <c r="A1486" s="2995"/>
      <c r="B1486" s="2641"/>
      <c r="C1486" s="2995"/>
      <c r="D1486" s="2995"/>
      <c r="E1486" s="2641"/>
      <c r="F1486" s="2641"/>
      <c r="G1486" s="2641"/>
      <c r="H1486" s="2641"/>
      <c r="I1486" s="2257"/>
      <c r="J1486" s="2257"/>
      <c r="K1486" s="2257"/>
      <c r="L1486" s="2257"/>
      <c r="M1486" s="2257"/>
      <c r="N1486" s="2257"/>
      <c r="O1486" s="2257"/>
      <c r="P1486" s="2257"/>
      <c r="Q1486" s="2995"/>
    </row>
    <row r="1487" spans="1:17">
      <c r="A1487" s="2995"/>
      <c r="B1487" s="2641"/>
      <c r="C1487" s="2995"/>
      <c r="D1487" s="2995"/>
      <c r="E1487" s="2641"/>
      <c r="F1487" s="2641"/>
      <c r="G1487" s="2641"/>
      <c r="H1487" s="2641"/>
      <c r="I1487" s="2257"/>
      <c r="J1487" s="2257"/>
      <c r="K1487" s="2257"/>
      <c r="L1487" s="2257"/>
      <c r="M1487" s="2257"/>
      <c r="N1487" s="2257"/>
      <c r="O1487" s="2257"/>
      <c r="P1487" s="2257"/>
      <c r="Q1487" s="2995"/>
    </row>
    <row r="1488" spans="1:17">
      <c r="A1488" s="2995"/>
      <c r="B1488" s="2641"/>
      <c r="C1488" s="2995"/>
      <c r="D1488" s="2995"/>
      <c r="E1488" s="2641"/>
      <c r="F1488" s="2641"/>
      <c r="G1488" s="2641"/>
      <c r="H1488" s="2641"/>
      <c r="I1488" s="2257"/>
      <c r="J1488" s="2257"/>
      <c r="K1488" s="2257"/>
      <c r="L1488" s="2257"/>
      <c r="M1488" s="2257"/>
      <c r="N1488" s="2257"/>
      <c r="O1488" s="2257"/>
      <c r="P1488" s="2257"/>
      <c r="Q1488" s="2995"/>
    </row>
    <row r="1489" spans="1:17">
      <c r="A1489" s="2995"/>
      <c r="B1489" s="2641"/>
      <c r="C1489" s="2995"/>
      <c r="D1489" s="2995"/>
      <c r="E1489" s="2641"/>
      <c r="F1489" s="2641"/>
      <c r="G1489" s="2641"/>
      <c r="H1489" s="2641"/>
      <c r="I1489" s="2257"/>
      <c r="J1489" s="2257"/>
      <c r="K1489" s="2257"/>
      <c r="L1489" s="2257"/>
      <c r="M1489" s="2257"/>
      <c r="N1489" s="2257"/>
      <c r="O1489" s="2257"/>
      <c r="P1489" s="2257"/>
      <c r="Q1489" s="2995"/>
    </row>
    <row r="1490" spans="1:17">
      <c r="A1490" s="2995"/>
      <c r="B1490" s="2641"/>
      <c r="C1490" s="2995"/>
      <c r="D1490" s="2995"/>
      <c r="E1490" s="2641"/>
      <c r="F1490" s="2641"/>
      <c r="G1490" s="2641"/>
      <c r="H1490" s="2641"/>
      <c r="I1490" s="2257"/>
      <c r="J1490" s="2257"/>
      <c r="K1490" s="2257"/>
      <c r="L1490" s="2257"/>
      <c r="M1490" s="2257"/>
      <c r="N1490" s="2257"/>
      <c r="O1490" s="2257"/>
      <c r="P1490" s="2257"/>
      <c r="Q1490" s="2995"/>
    </row>
    <row r="1491" spans="1:17">
      <c r="A1491" s="2995"/>
      <c r="B1491" s="2641"/>
      <c r="C1491" s="2995"/>
      <c r="D1491" s="2995"/>
      <c r="E1491" s="2641"/>
      <c r="F1491" s="2641"/>
      <c r="G1491" s="2641"/>
      <c r="H1491" s="2641"/>
      <c r="I1491" s="2257"/>
      <c r="J1491" s="2257"/>
      <c r="K1491" s="2257"/>
      <c r="L1491" s="2257"/>
      <c r="M1491" s="2257"/>
      <c r="N1491" s="2257"/>
      <c r="O1491" s="2257"/>
      <c r="P1491" s="2257"/>
      <c r="Q1491" s="2995"/>
    </row>
    <row r="1492" spans="1:17">
      <c r="A1492" s="2995"/>
      <c r="B1492" s="2641"/>
      <c r="C1492" s="2995"/>
      <c r="D1492" s="2995"/>
      <c r="E1492" s="2641"/>
      <c r="F1492" s="2641"/>
      <c r="G1492" s="2641"/>
      <c r="H1492" s="2641"/>
      <c r="I1492" s="2257"/>
      <c r="J1492" s="2257"/>
      <c r="K1492" s="2257"/>
      <c r="L1492" s="2257"/>
      <c r="M1492" s="2257"/>
      <c r="N1492" s="2257"/>
      <c r="O1492" s="2257"/>
      <c r="P1492" s="2257"/>
      <c r="Q1492" s="2995"/>
    </row>
    <row r="1493" spans="1:17">
      <c r="A1493" s="2995"/>
      <c r="B1493" s="2641"/>
      <c r="C1493" s="2995"/>
      <c r="D1493" s="2995"/>
      <c r="E1493" s="2641"/>
      <c r="F1493" s="2641"/>
      <c r="G1493" s="2641"/>
      <c r="H1493" s="2641"/>
      <c r="I1493" s="2257"/>
      <c r="J1493" s="2257"/>
      <c r="K1493" s="2257"/>
      <c r="L1493" s="2257"/>
      <c r="M1493" s="2257"/>
      <c r="N1493" s="2257"/>
      <c r="O1493" s="2257"/>
      <c r="P1493" s="2257"/>
      <c r="Q1493" s="2995"/>
    </row>
    <row r="1494" spans="1:17">
      <c r="A1494" s="2995"/>
      <c r="B1494" s="2641"/>
      <c r="C1494" s="2995"/>
      <c r="D1494" s="2995"/>
      <c r="E1494" s="2641"/>
      <c r="F1494" s="2641"/>
      <c r="G1494" s="2641"/>
      <c r="H1494" s="2641"/>
      <c r="I1494" s="2257"/>
      <c r="J1494" s="2257"/>
      <c r="K1494" s="2257"/>
      <c r="L1494" s="2257"/>
      <c r="M1494" s="2257"/>
      <c r="N1494" s="2257"/>
      <c r="O1494" s="2257"/>
      <c r="P1494" s="2257"/>
      <c r="Q1494" s="2995"/>
    </row>
    <row r="1495" spans="1:17">
      <c r="A1495" s="2995"/>
      <c r="B1495" s="2641"/>
      <c r="C1495" s="2995"/>
      <c r="D1495" s="2995"/>
      <c r="E1495" s="2641"/>
      <c r="F1495" s="2641"/>
      <c r="G1495" s="2641"/>
      <c r="H1495" s="2641"/>
      <c r="I1495" s="2257"/>
      <c r="J1495" s="2257"/>
      <c r="K1495" s="2257"/>
      <c r="L1495" s="2257"/>
      <c r="M1495" s="2257"/>
      <c r="N1495" s="2257"/>
      <c r="O1495" s="2257"/>
      <c r="P1495" s="2257"/>
      <c r="Q1495" s="2995"/>
    </row>
    <row r="1496" spans="1:17">
      <c r="A1496" s="2995"/>
      <c r="B1496" s="2641"/>
      <c r="C1496" s="2995"/>
      <c r="D1496" s="2995"/>
      <c r="E1496" s="2641"/>
      <c r="F1496" s="2641"/>
      <c r="G1496" s="2641"/>
      <c r="H1496" s="2641"/>
      <c r="I1496" s="2257"/>
      <c r="J1496" s="2257"/>
      <c r="K1496" s="2257"/>
      <c r="L1496" s="2257"/>
      <c r="M1496" s="2257"/>
      <c r="N1496" s="2257"/>
      <c r="O1496" s="2257"/>
      <c r="P1496" s="2257"/>
      <c r="Q1496" s="2995"/>
    </row>
    <row r="1497" spans="1:17">
      <c r="A1497" s="2995"/>
      <c r="B1497" s="2641"/>
      <c r="C1497" s="2995"/>
      <c r="D1497" s="2995"/>
      <c r="E1497" s="2641"/>
      <c r="F1497" s="2641"/>
      <c r="G1497" s="2641"/>
      <c r="H1497" s="2641"/>
      <c r="I1497" s="2257"/>
      <c r="J1497" s="2257"/>
      <c r="K1497" s="2257"/>
      <c r="L1497" s="2257"/>
      <c r="M1497" s="2257"/>
      <c r="N1497" s="2257"/>
      <c r="O1497" s="2257"/>
      <c r="P1497" s="2257"/>
      <c r="Q1497" s="2995"/>
    </row>
    <row r="1498" spans="1:17">
      <c r="A1498" s="2995"/>
      <c r="B1498" s="2641"/>
      <c r="C1498" s="2995"/>
      <c r="D1498" s="2995"/>
      <c r="E1498" s="2641"/>
      <c r="F1498" s="2641"/>
      <c r="G1498" s="2641"/>
      <c r="H1498" s="2641"/>
      <c r="I1498" s="2257"/>
      <c r="J1498" s="2257"/>
      <c r="K1498" s="2257"/>
      <c r="L1498" s="2257"/>
      <c r="M1498" s="2257"/>
      <c r="N1498" s="2257"/>
      <c r="O1498" s="2257"/>
      <c r="P1498" s="2257"/>
      <c r="Q1498" s="2995"/>
    </row>
    <row r="1499" spans="1:17">
      <c r="A1499" s="2995"/>
      <c r="B1499" s="2641"/>
      <c r="C1499" s="2995"/>
      <c r="D1499" s="2995"/>
      <c r="E1499" s="2641"/>
      <c r="F1499" s="2641"/>
      <c r="G1499" s="2641"/>
      <c r="H1499" s="2641"/>
      <c r="I1499" s="2257"/>
      <c r="J1499" s="2257"/>
      <c r="K1499" s="2257"/>
      <c r="L1499" s="2257"/>
      <c r="M1499" s="2257"/>
      <c r="N1499" s="2257"/>
      <c r="O1499" s="2257"/>
      <c r="P1499" s="2257"/>
      <c r="Q1499" s="2995"/>
    </row>
    <row r="1500" spans="1:17">
      <c r="A1500" s="2995"/>
      <c r="B1500" s="2641"/>
      <c r="C1500" s="2995"/>
      <c r="D1500" s="2995"/>
      <c r="E1500" s="2641"/>
      <c r="F1500" s="2641"/>
      <c r="G1500" s="2641"/>
      <c r="H1500" s="2641"/>
      <c r="I1500" s="2257"/>
      <c r="J1500" s="2257"/>
      <c r="K1500" s="2257"/>
      <c r="L1500" s="2257"/>
      <c r="M1500" s="2257"/>
      <c r="N1500" s="2257"/>
      <c r="O1500" s="2257"/>
      <c r="P1500" s="2257"/>
      <c r="Q1500" s="2995"/>
    </row>
    <row r="1501" spans="1:17">
      <c r="A1501" s="2995"/>
      <c r="B1501" s="2641"/>
      <c r="C1501" s="2995"/>
      <c r="D1501" s="2995"/>
      <c r="E1501" s="2641"/>
      <c r="F1501" s="2641"/>
      <c r="G1501" s="2641"/>
      <c r="H1501" s="2641"/>
      <c r="I1501" s="2257"/>
      <c r="J1501" s="2257"/>
      <c r="K1501" s="2257"/>
      <c r="L1501" s="2257"/>
      <c r="M1501" s="2257"/>
      <c r="N1501" s="2257"/>
      <c r="O1501" s="2257"/>
      <c r="P1501" s="2257"/>
      <c r="Q1501" s="2995"/>
    </row>
    <row r="1502" spans="1:17">
      <c r="A1502" s="2995"/>
      <c r="B1502" s="2641"/>
      <c r="C1502" s="2995"/>
      <c r="D1502" s="2995"/>
      <c r="E1502" s="2641"/>
      <c r="F1502" s="2641"/>
      <c r="G1502" s="2641"/>
      <c r="H1502" s="2641"/>
      <c r="I1502" s="2257"/>
      <c r="J1502" s="2257"/>
      <c r="K1502" s="2257"/>
      <c r="L1502" s="2257"/>
      <c r="M1502" s="2257"/>
      <c r="N1502" s="2257"/>
      <c r="O1502" s="2257"/>
      <c r="P1502" s="2257"/>
      <c r="Q1502" s="2995"/>
    </row>
    <row r="1503" spans="1:17">
      <c r="A1503" s="2995"/>
      <c r="B1503" s="2641"/>
      <c r="C1503" s="2995"/>
      <c r="D1503" s="2995"/>
      <c r="E1503" s="2641"/>
      <c r="F1503" s="2641"/>
      <c r="G1503" s="2641"/>
      <c r="H1503" s="2641"/>
      <c r="I1503" s="2257"/>
      <c r="J1503" s="2257"/>
      <c r="K1503" s="2257"/>
      <c r="L1503" s="2257"/>
      <c r="M1503" s="2257"/>
      <c r="N1503" s="2257"/>
      <c r="O1503" s="2257"/>
      <c r="P1503" s="2257"/>
      <c r="Q1503" s="2995"/>
    </row>
    <row r="1504" spans="1:17">
      <c r="A1504" s="2995"/>
      <c r="B1504" s="2641"/>
      <c r="C1504" s="2995"/>
      <c r="D1504" s="2995"/>
      <c r="E1504" s="2641"/>
      <c r="F1504" s="2641"/>
      <c r="G1504" s="2641"/>
      <c r="H1504" s="2641"/>
      <c r="I1504" s="2257"/>
      <c r="J1504" s="2257"/>
      <c r="K1504" s="2257"/>
      <c r="L1504" s="2257"/>
      <c r="M1504" s="2257"/>
      <c r="N1504" s="2257"/>
      <c r="O1504" s="2257"/>
      <c r="P1504" s="2257"/>
      <c r="Q1504" s="2995"/>
    </row>
    <row r="1505" spans="1:17">
      <c r="A1505" s="2995"/>
      <c r="B1505" s="2641"/>
      <c r="C1505" s="2995"/>
      <c r="D1505" s="2995"/>
      <c r="E1505" s="2641"/>
      <c r="F1505" s="2641"/>
      <c r="G1505" s="2641"/>
      <c r="H1505" s="2641"/>
      <c r="I1505" s="2257"/>
      <c r="J1505" s="2257"/>
      <c r="K1505" s="2257"/>
      <c r="L1505" s="2257"/>
      <c r="M1505" s="2257"/>
      <c r="N1505" s="2257"/>
      <c r="O1505" s="2257"/>
      <c r="P1505" s="2257"/>
      <c r="Q1505" s="2995"/>
    </row>
    <row r="1506" spans="1:17">
      <c r="A1506" s="2995"/>
      <c r="B1506" s="2641"/>
      <c r="C1506" s="2995"/>
      <c r="D1506" s="2995"/>
      <c r="E1506" s="2641"/>
      <c r="F1506" s="2641"/>
      <c r="G1506" s="2641"/>
      <c r="H1506" s="2641"/>
      <c r="I1506" s="2257"/>
      <c r="J1506" s="2257"/>
      <c r="K1506" s="2257"/>
      <c r="L1506" s="2257"/>
      <c r="M1506" s="2257"/>
      <c r="N1506" s="2257"/>
      <c r="O1506" s="2257"/>
      <c r="P1506" s="2257"/>
      <c r="Q1506" s="2995"/>
    </row>
    <row r="1507" spans="1:17">
      <c r="A1507" s="2995"/>
      <c r="B1507" s="2995"/>
      <c r="C1507" s="2641"/>
      <c r="D1507" s="2641"/>
      <c r="E1507" s="2641"/>
      <c r="F1507" s="2641"/>
      <c r="G1507" s="2641"/>
      <c r="H1507" s="2641"/>
      <c r="I1507" s="2257"/>
      <c r="J1507" s="2257"/>
      <c r="K1507" s="2257"/>
      <c r="L1507" s="2257"/>
      <c r="M1507" s="3001"/>
      <c r="N1507" s="3001"/>
      <c r="O1507" s="3001"/>
      <c r="P1507" s="3001"/>
      <c r="Q1507" s="2995"/>
    </row>
    <row r="1508" spans="1:17">
      <c r="A1508" s="2995"/>
      <c r="B1508" s="2995"/>
      <c r="C1508" s="2999"/>
      <c r="D1508" s="2999"/>
      <c r="E1508" s="2999"/>
      <c r="F1508" s="2999"/>
      <c r="G1508" s="2999"/>
      <c r="H1508" s="2999"/>
      <c r="I1508" s="2257"/>
      <c r="J1508" s="2257"/>
      <c r="K1508" s="2257"/>
      <c r="L1508" s="2257"/>
      <c r="M1508" s="3001"/>
      <c r="N1508" s="3001"/>
      <c r="O1508" s="3001"/>
      <c r="P1508" s="3001"/>
      <c r="Q1508" s="2995"/>
    </row>
    <row r="1509" spans="1:17">
      <c r="A1509" s="2996"/>
      <c r="B1509" s="2996"/>
      <c r="C1509" s="2994"/>
      <c r="D1509" s="2994"/>
      <c r="E1509" s="2997"/>
      <c r="F1509" s="2997"/>
      <c r="G1509" s="2997"/>
      <c r="H1509" s="2997"/>
      <c r="I1509" s="2996"/>
      <c r="J1509" s="2996"/>
      <c r="K1509" s="2994"/>
      <c r="L1509" s="2994"/>
      <c r="M1509" s="2997"/>
      <c r="N1509" s="3002"/>
      <c r="O1509" s="2999"/>
      <c r="P1509" s="2999"/>
      <c r="Q1509" s="2999"/>
    </row>
    <row r="1510" spans="1:17">
      <c r="A1510" s="2994"/>
      <c r="B1510" s="2994"/>
      <c r="C1510" s="2994"/>
      <c r="D1510" s="2994"/>
      <c r="E1510" s="2994"/>
      <c r="F1510" s="2994"/>
      <c r="G1510" s="2994"/>
      <c r="H1510" s="2994"/>
      <c r="I1510" s="2994"/>
      <c r="J1510" s="2994"/>
      <c r="K1510" s="2994"/>
      <c r="L1510" s="2994"/>
      <c r="M1510" s="2994"/>
      <c r="N1510" s="2994"/>
      <c r="O1510" s="2994"/>
      <c r="P1510" s="2994"/>
      <c r="Q1510" s="2994"/>
    </row>
    <row r="1511" spans="1:17" ht="15.75">
      <c r="A1511" s="2993"/>
      <c r="B1511" s="2997"/>
      <c r="C1511" s="2997"/>
      <c r="D1511" s="2997"/>
      <c r="E1511" s="2998"/>
      <c r="F1511" s="2997"/>
      <c r="G1511" s="2997"/>
      <c r="H1511" s="2997"/>
      <c r="I1511" s="2993"/>
      <c r="J1511" s="2641"/>
      <c r="K1511" s="2997"/>
      <c r="L1511" s="2997"/>
      <c r="M1511" s="2997"/>
      <c r="N1511" s="2997"/>
      <c r="O1511" s="2998"/>
      <c r="P1511" s="2999"/>
      <c r="Q1511" s="2999"/>
    </row>
    <row r="1512" spans="1:17">
      <c r="A1512" s="2997"/>
      <c r="B1512" s="2997"/>
      <c r="C1512" s="2997"/>
      <c r="D1512" s="2997"/>
      <c r="E1512" s="2997"/>
      <c r="F1512" s="2997"/>
      <c r="G1512" s="2997"/>
      <c r="H1512" s="2997"/>
      <c r="I1512" s="2641"/>
      <c r="J1512" s="2641"/>
      <c r="K1512" s="2997"/>
      <c r="L1512" s="2997"/>
      <c r="M1512" s="2997"/>
      <c r="N1512" s="2997"/>
      <c r="O1512" s="2997"/>
      <c r="P1512" s="2997"/>
      <c r="Q1512" s="2997"/>
    </row>
    <row r="1513" spans="1:17">
      <c r="A1513" s="2994"/>
      <c r="B1513" s="2994"/>
      <c r="C1513" s="2994"/>
      <c r="D1513" s="2994"/>
      <c r="E1513" s="2994"/>
      <c r="F1513" s="2994"/>
      <c r="G1513" s="3000"/>
      <c r="H1513" s="3000"/>
      <c r="I1513" s="2994"/>
      <c r="J1513" s="2994"/>
      <c r="K1513" s="2994"/>
      <c r="L1513" s="2994"/>
      <c r="M1513" s="2994"/>
      <c r="N1513" s="2994"/>
      <c r="O1513" s="2994"/>
      <c r="P1513" s="2994"/>
      <c r="Q1513" s="2641"/>
    </row>
    <row r="1514" spans="1:17">
      <c r="A1514" s="2994"/>
      <c r="B1514" s="2994"/>
      <c r="C1514" s="2994"/>
      <c r="D1514" s="2994"/>
      <c r="E1514" s="2994"/>
      <c r="F1514" s="2994"/>
      <c r="G1514" s="3000"/>
      <c r="H1514" s="3000"/>
      <c r="I1514" s="2994"/>
      <c r="J1514" s="2994"/>
      <c r="K1514" s="2994"/>
      <c r="L1514" s="2994"/>
      <c r="M1514" s="2994"/>
      <c r="N1514" s="2994"/>
      <c r="O1514" s="2994"/>
      <c r="P1514" s="2994"/>
      <c r="Q1514" s="2641"/>
    </row>
    <row r="1515" spans="1:17">
      <c r="A1515" s="2997"/>
      <c r="B1515" s="2997"/>
      <c r="C1515" s="2997"/>
      <c r="D1515" s="2997"/>
      <c r="E1515" s="2997"/>
      <c r="F1515" s="2997"/>
      <c r="G1515" s="2997"/>
      <c r="H1515" s="2997"/>
      <c r="I1515" s="2641"/>
      <c r="J1515" s="2641"/>
      <c r="K1515" s="2997"/>
      <c r="L1515" s="2997"/>
      <c r="M1515" s="2997"/>
      <c r="N1515" s="2997"/>
      <c r="O1515" s="2997"/>
      <c r="P1515" s="2997"/>
      <c r="Q1515" s="2997"/>
    </row>
    <row r="1516" spans="1:17">
      <c r="A1516" s="2995"/>
      <c r="B1516" s="2641"/>
      <c r="C1516" s="2641"/>
      <c r="D1516" s="2641"/>
      <c r="E1516" s="2641"/>
      <c r="F1516" s="3420"/>
      <c r="G1516" s="3420"/>
      <c r="H1516" s="2995"/>
      <c r="I1516" s="2994"/>
      <c r="J1516" s="2994"/>
      <c r="K1516" s="2994"/>
      <c r="L1516" s="2994"/>
      <c r="M1516" s="2994"/>
      <c r="N1516" s="2994"/>
      <c r="O1516" s="2994"/>
      <c r="P1516" s="2994"/>
      <c r="Q1516" s="2641"/>
    </row>
    <row r="1517" spans="1:17">
      <c r="A1517" s="2995"/>
      <c r="B1517" s="2995"/>
      <c r="C1517" s="2641"/>
      <c r="D1517" s="2995"/>
      <c r="E1517" s="2995"/>
      <c r="F1517" s="2995"/>
      <c r="G1517" s="2995"/>
      <c r="H1517" s="2995"/>
      <c r="I1517" s="2994"/>
      <c r="J1517" s="2994"/>
      <c r="K1517" s="2641"/>
      <c r="L1517" s="2641"/>
      <c r="M1517" s="2995"/>
      <c r="N1517" s="2995"/>
      <c r="O1517" s="2995"/>
      <c r="P1517" s="2641"/>
      <c r="Q1517" s="2641"/>
    </row>
    <row r="1518" spans="1:17">
      <c r="A1518" s="2995"/>
      <c r="B1518" s="2995"/>
      <c r="C1518" s="2995"/>
      <c r="D1518" s="2995"/>
      <c r="E1518" s="2995"/>
      <c r="F1518" s="2995"/>
      <c r="G1518" s="2995"/>
      <c r="H1518" s="2995"/>
      <c r="I1518" s="2994"/>
      <c r="J1518" s="2994"/>
      <c r="K1518" s="2995"/>
      <c r="L1518" s="2995"/>
      <c r="M1518" s="2995"/>
      <c r="N1518" s="2995"/>
      <c r="O1518" s="2995"/>
      <c r="P1518" s="2995"/>
      <c r="Q1518" s="2995"/>
    </row>
    <row r="1519" spans="1:17">
      <c r="A1519" s="2995"/>
      <c r="B1519" s="2995"/>
      <c r="C1519" s="2995"/>
      <c r="D1519" s="2995"/>
      <c r="E1519" s="2995"/>
      <c r="F1519" s="2995"/>
      <c r="G1519" s="2995"/>
      <c r="H1519" s="2995"/>
      <c r="I1519" s="2994"/>
      <c r="J1519" s="2994"/>
      <c r="K1519" s="2995"/>
      <c r="L1519" s="2995"/>
      <c r="M1519" s="2995"/>
      <c r="N1519" s="2995"/>
      <c r="O1519" s="2995"/>
      <c r="P1519" s="2995"/>
      <c r="Q1519" s="2995"/>
    </row>
    <row r="1520" spans="1:17">
      <c r="A1520" s="2995"/>
      <c r="B1520" s="2995"/>
      <c r="C1520" s="2995"/>
      <c r="D1520" s="2995"/>
      <c r="E1520" s="2995"/>
      <c r="F1520" s="2995"/>
      <c r="G1520" s="2995"/>
      <c r="H1520" s="2995"/>
      <c r="I1520" s="2995"/>
      <c r="J1520" s="2641"/>
      <c r="K1520" s="2995"/>
      <c r="L1520" s="2995"/>
      <c r="M1520" s="2995"/>
      <c r="N1520" s="2995"/>
      <c r="O1520" s="2995"/>
      <c r="P1520" s="2995"/>
      <c r="Q1520" s="2995"/>
    </row>
    <row r="1521" spans="1:17">
      <c r="A1521" s="2995"/>
      <c r="B1521" s="2641"/>
      <c r="C1521" s="2995"/>
      <c r="D1521" s="2995"/>
      <c r="E1521" s="2641"/>
      <c r="F1521" s="2641"/>
      <c r="G1521" s="2641"/>
      <c r="H1521" s="2641"/>
      <c r="I1521" s="2257"/>
      <c r="J1521" s="2257"/>
      <c r="K1521" s="2257"/>
      <c r="L1521" s="2257"/>
      <c r="M1521" s="3001"/>
      <c r="N1521" s="3001"/>
      <c r="O1521" s="3001"/>
      <c r="P1521" s="3001"/>
      <c r="Q1521" s="2995"/>
    </row>
    <row r="1522" spans="1:17">
      <c r="A1522" s="2995"/>
      <c r="B1522" s="2641"/>
      <c r="C1522" s="2995"/>
      <c r="D1522" s="2995"/>
      <c r="E1522" s="2641"/>
      <c r="F1522" s="2641"/>
      <c r="G1522" s="2641"/>
      <c r="H1522" s="2641"/>
      <c r="I1522" s="2257"/>
      <c r="J1522" s="2257"/>
      <c r="K1522" s="2257"/>
      <c r="L1522" s="2257"/>
      <c r="M1522" s="2257"/>
      <c r="N1522" s="2257"/>
      <c r="O1522" s="2257"/>
      <c r="P1522" s="2257"/>
      <c r="Q1522" s="2995"/>
    </row>
    <row r="1523" spans="1:17">
      <c r="A1523" s="2995"/>
      <c r="B1523" s="2641"/>
      <c r="C1523" s="2995"/>
      <c r="D1523" s="2995"/>
      <c r="E1523" s="2641"/>
      <c r="F1523" s="2641"/>
      <c r="G1523" s="2641"/>
      <c r="H1523" s="2641"/>
      <c r="I1523" s="2257"/>
      <c r="J1523" s="2257"/>
      <c r="K1523" s="2257"/>
      <c r="L1523" s="2257"/>
      <c r="M1523" s="2257"/>
      <c r="N1523" s="2257"/>
      <c r="O1523" s="2257"/>
      <c r="P1523" s="2257"/>
      <c r="Q1523" s="2995"/>
    </row>
    <row r="1524" spans="1:17">
      <c r="A1524" s="2995"/>
      <c r="B1524" s="2641"/>
      <c r="C1524" s="2995"/>
      <c r="D1524" s="2995"/>
      <c r="E1524" s="2641"/>
      <c r="F1524" s="2641"/>
      <c r="G1524" s="2641"/>
      <c r="H1524" s="2641"/>
      <c r="I1524" s="2257"/>
      <c r="J1524" s="2257"/>
      <c r="K1524" s="2257"/>
      <c r="L1524" s="2257"/>
      <c r="M1524" s="2257"/>
      <c r="N1524" s="2257"/>
      <c r="O1524" s="2257"/>
      <c r="P1524" s="2257"/>
      <c r="Q1524" s="2995"/>
    </row>
    <row r="1525" spans="1:17">
      <c r="A1525" s="2995"/>
      <c r="B1525" s="2641"/>
      <c r="C1525" s="2995"/>
      <c r="D1525" s="2995"/>
      <c r="E1525" s="2641"/>
      <c r="F1525" s="2641"/>
      <c r="G1525" s="2641"/>
      <c r="H1525" s="2641"/>
      <c r="I1525" s="2257"/>
      <c r="J1525" s="2257"/>
      <c r="K1525" s="2257"/>
      <c r="L1525" s="2257"/>
      <c r="M1525" s="2257"/>
      <c r="N1525" s="2257"/>
      <c r="O1525" s="2257"/>
      <c r="P1525" s="2257"/>
      <c r="Q1525" s="2995"/>
    </row>
    <row r="1526" spans="1:17">
      <c r="A1526" s="2995"/>
      <c r="B1526" s="2641"/>
      <c r="C1526" s="2995"/>
      <c r="D1526" s="2995"/>
      <c r="E1526" s="2641"/>
      <c r="F1526" s="2641"/>
      <c r="G1526" s="2641"/>
      <c r="H1526" s="2641"/>
      <c r="I1526" s="2257"/>
      <c r="J1526" s="2257"/>
      <c r="K1526" s="2257"/>
      <c r="L1526" s="2257"/>
      <c r="M1526" s="2257"/>
      <c r="N1526" s="2257"/>
      <c r="O1526" s="2257"/>
      <c r="P1526" s="2257"/>
      <c r="Q1526" s="2995"/>
    </row>
    <row r="1527" spans="1:17">
      <c r="A1527" s="2995"/>
      <c r="B1527" s="2641"/>
      <c r="C1527" s="2995"/>
      <c r="D1527" s="2995"/>
      <c r="E1527" s="2641"/>
      <c r="F1527" s="2641"/>
      <c r="G1527" s="2641"/>
      <c r="H1527" s="2641"/>
      <c r="I1527" s="2257"/>
      <c r="J1527" s="2257"/>
      <c r="K1527" s="2257"/>
      <c r="L1527" s="2257"/>
      <c r="M1527" s="2257"/>
      <c r="N1527" s="2257"/>
      <c r="O1527" s="2257"/>
      <c r="P1527" s="2257"/>
      <c r="Q1527" s="2995"/>
    </row>
    <row r="1528" spans="1:17">
      <c r="A1528" s="2995"/>
      <c r="B1528" s="2641"/>
      <c r="C1528" s="2995"/>
      <c r="D1528" s="2995"/>
      <c r="E1528" s="2641"/>
      <c r="F1528" s="2641"/>
      <c r="G1528" s="2641"/>
      <c r="H1528" s="2641"/>
      <c r="I1528" s="2257"/>
      <c r="J1528" s="2257"/>
      <c r="K1528" s="2257"/>
      <c r="L1528" s="2257"/>
      <c r="M1528" s="2257"/>
      <c r="N1528" s="2257"/>
      <c r="O1528" s="2257"/>
      <c r="P1528" s="2257"/>
      <c r="Q1528" s="2995"/>
    </row>
    <row r="1529" spans="1:17">
      <c r="A1529" s="2995"/>
      <c r="B1529" s="2641"/>
      <c r="C1529" s="2995"/>
      <c r="D1529" s="2995"/>
      <c r="E1529" s="2641"/>
      <c r="F1529" s="2641"/>
      <c r="G1529" s="2641"/>
      <c r="H1529" s="2641"/>
      <c r="I1529" s="2257"/>
      <c r="J1529" s="2257"/>
      <c r="K1529" s="2257"/>
      <c r="L1529" s="2257"/>
      <c r="M1529" s="2257"/>
      <c r="N1529" s="2257"/>
      <c r="O1529" s="2257"/>
      <c r="P1529" s="2257"/>
      <c r="Q1529" s="2995"/>
    </row>
    <row r="1530" spans="1:17">
      <c r="A1530" s="2995"/>
      <c r="B1530" s="2641"/>
      <c r="C1530" s="2995"/>
      <c r="D1530" s="2995"/>
      <c r="E1530" s="2641"/>
      <c r="F1530" s="2641"/>
      <c r="G1530" s="2641"/>
      <c r="H1530" s="2641"/>
      <c r="I1530" s="2257"/>
      <c r="J1530" s="2257"/>
      <c r="K1530" s="2257"/>
      <c r="L1530" s="2257"/>
      <c r="M1530" s="2257"/>
      <c r="N1530" s="2257"/>
      <c r="O1530" s="2257"/>
      <c r="P1530" s="2257"/>
      <c r="Q1530" s="2995"/>
    </row>
    <row r="1531" spans="1:17">
      <c r="A1531" s="2995"/>
      <c r="B1531" s="2641"/>
      <c r="C1531" s="2995"/>
      <c r="D1531" s="2995"/>
      <c r="E1531" s="2641"/>
      <c r="F1531" s="2641"/>
      <c r="G1531" s="2641"/>
      <c r="H1531" s="2641"/>
      <c r="I1531" s="2257"/>
      <c r="J1531" s="2257"/>
      <c r="K1531" s="2257"/>
      <c r="L1531" s="2257"/>
      <c r="M1531" s="2257"/>
      <c r="N1531" s="2257"/>
      <c r="O1531" s="2257"/>
      <c r="P1531" s="2257"/>
      <c r="Q1531" s="2995"/>
    </row>
    <row r="1532" spans="1:17">
      <c r="A1532" s="2995"/>
      <c r="B1532" s="2641"/>
      <c r="C1532" s="2995"/>
      <c r="D1532" s="2995"/>
      <c r="E1532" s="2641"/>
      <c r="F1532" s="2641"/>
      <c r="G1532" s="2641"/>
      <c r="H1532" s="2641"/>
      <c r="I1532" s="2257"/>
      <c r="J1532" s="2257"/>
      <c r="K1532" s="2257"/>
      <c r="L1532" s="2257"/>
      <c r="M1532" s="2257"/>
      <c r="N1532" s="2257"/>
      <c r="O1532" s="2257"/>
      <c r="P1532" s="2257"/>
      <c r="Q1532" s="2995"/>
    </row>
    <row r="1533" spans="1:17">
      <c r="A1533" s="2995"/>
      <c r="B1533" s="2641"/>
      <c r="C1533" s="2995"/>
      <c r="D1533" s="2995"/>
      <c r="E1533" s="2641"/>
      <c r="F1533" s="2641"/>
      <c r="G1533" s="2641"/>
      <c r="H1533" s="2641"/>
      <c r="I1533" s="2257"/>
      <c r="J1533" s="2257"/>
      <c r="K1533" s="2257"/>
      <c r="L1533" s="2257"/>
      <c r="M1533" s="2257"/>
      <c r="N1533" s="2257"/>
      <c r="O1533" s="2257"/>
      <c r="P1533" s="2257"/>
      <c r="Q1533" s="2995"/>
    </row>
    <row r="1534" spans="1:17">
      <c r="A1534" s="2995"/>
      <c r="B1534" s="2641"/>
      <c r="C1534" s="2995"/>
      <c r="D1534" s="2995"/>
      <c r="E1534" s="2641"/>
      <c r="F1534" s="2641"/>
      <c r="G1534" s="2641"/>
      <c r="H1534" s="2641"/>
      <c r="I1534" s="2257"/>
      <c r="J1534" s="2257"/>
      <c r="K1534" s="2257"/>
      <c r="L1534" s="2257"/>
      <c r="M1534" s="2257"/>
      <c r="N1534" s="2257"/>
      <c r="O1534" s="2257"/>
      <c r="P1534" s="2257"/>
      <c r="Q1534" s="2995"/>
    </row>
    <row r="1535" spans="1:17">
      <c r="A1535" s="2995"/>
      <c r="B1535" s="2641"/>
      <c r="C1535" s="2995"/>
      <c r="D1535" s="2995"/>
      <c r="E1535" s="2641"/>
      <c r="F1535" s="2641"/>
      <c r="G1535" s="2641"/>
      <c r="H1535" s="2641"/>
      <c r="I1535" s="2257"/>
      <c r="J1535" s="2257"/>
      <c r="K1535" s="2257"/>
      <c r="L1535" s="2257"/>
      <c r="M1535" s="2257"/>
      <c r="N1535" s="2257"/>
      <c r="O1535" s="2257"/>
      <c r="P1535" s="2257"/>
      <c r="Q1535" s="2995"/>
    </row>
    <row r="1536" spans="1:17">
      <c r="A1536" s="2995"/>
      <c r="B1536" s="2641"/>
      <c r="C1536" s="2995"/>
      <c r="D1536" s="2995"/>
      <c r="E1536" s="2641"/>
      <c r="F1536" s="2641"/>
      <c r="G1536" s="2641"/>
      <c r="H1536" s="2641"/>
      <c r="I1536" s="2257"/>
      <c r="J1536" s="2257"/>
      <c r="K1536" s="2257"/>
      <c r="L1536" s="2257"/>
      <c r="M1536" s="2257"/>
      <c r="N1536" s="2257"/>
      <c r="O1536" s="2257"/>
      <c r="P1536" s="2257"/>
      <c r="Q1536" s="2995"/>
    </row>
    <row r="1537" spans="1:17">
      <c r="A1537" s="2995"/>
      <c r="B1537" s="2641"/>
      <c r="C1537" s="2995"/>
      <c r="D1537" s="2995"/>
      <c r="E1537" s="2641"/>
      <c r="F1537" s="2641"/>
      <c r="G1537" s="2641"/>
      <c r="H1537" s="2641"/>
      <c r="I1537" s="2257"/>
      <c r="J1537" s="2257"/>
      <c r="K1537" s="2257"/>
      <c r="L1537" s="2257"/>
      <c r="M1537" s="2257"/>
      <c r="N1537" s="2257"/>
      <c r="O1537" s="2257"/>
      <c r="P1537" s="2257"/>
      <c r="Q1537" s="2995"/>
    </row>
    <row r="1538" spans="1:17">
      <c r="A1538" s="2995"/>
      <c r="B1538" s="2641"/>
      <c r="C1538" s="2995"/>
      <c r="D1538" s="2995"/>
      <c r="E1538" s="2641"/>
      <c r="F1538" s="2641"/>
      <c r="G1538" s="2641"/>
      <c r="H1538" s="2641"/>
      <c r="I1538" s="2257"/>
      <c r="J1538" s="2257"/>
      <c r="K1538" s="2257"/>
      <c r="L1538" s="2257"/>
      <c r="M1538" s="2257"/>
      <c r="N1538" s="2257"/>
      <c r="O1538" s="2257"/>
      <c r="P1538" s="2257"/>
      <c r="Q1538" s="2995"/>
    </row>
    <row r="1539" spans="1:17">
      <c r="A1539" s="2995"/>
      <c r="B1539" s="2641"/>
      <c r="C1539" s="2995"/>
      <c r="D1539" s="2995"/>
      <c r="E1539" s="2641"/>
      <c r="F1539" s="2641"/>
      <c r="G1539" s="2641"/>
      <c r="H1539" s="2641"/>
      <c r="I1539" s="2257"/>
      <c r="J1539" s="2257"/>
      <c r="K1539" s="2257"/>
      <c r="L1539" s="2257"/>
      <c r="M1539" s="2257"/>
      <c r="N1539" s="2257"/>
      <c r="O1539" s="2257"/>
      <c r="P1539" s="2257"/>
      <c r="Q1539" s="2995"/>
    </row>
    <row r="1540" spans="1:17">
      <c r="A1540" s="2995"/>
      <c r="B1540" s="2641"/>
      <c r="C1540" s="2995"/>
      <c r="D1540" s="2995"/>
      <c r="E1540" s="2641"/>
      <c r="F1540" s="2641"/>
      <c r="G1540" s="2641"/>
      <c r="H1540" s="2641"/>
      <c r="I1540" s="2257"/>
      <c r="J1540" s="2257"/>
      <c r="K1540" s="2257"/>
      <c r="L1540" s="2257"/>
      <c r="M1540" s="2257"/>
      <c r="N1540" s="2257"/>
      <c r="O1540" s="2257"/>
      <c r="P1540" s="2257"/>
      <c r="Q1540" s="2995"/>
    </row>
    <row r="1541" spans="1:17">
      <c r="A1541" s="2995"/>
      <c r="B1541" s="2641"/>
      <c r="C1541" s="2995"/>
      <c r="D1541" s="2995"/>
      <c r="E1541" s="2641"/>
      <c r="F1541" s="2641"/>
      <c r="G1541" s="2641"/>
      <c r="H1541" s="2641"/>
      <c r="I1541" s="2257"/>
      <c r="J1541" s="2257"/>
      <c r="K1541" s="2257"/>
      <c r="L1541" s="2257"/>
      <c r="M1541" s="2257"/>
      <c r="N1541" s="2257"/>
      <c r="O1541" s="2257"/>
      <c r="P1541" s="2257"/>
      <c r="Q1541" s="2995"/>
    </row>
    <row r="1542" spans="1:17">
      <c r="A1542" s="2995"/>
      <c r="B1542" s="2641"/>
      <c r="C1542" s="2995"/>
      <c r="D1542" s="2995"/>
      <c r="E1542" s="2641"/>
      <c r="F1542" s="2641"/>
      <c r="G1542" s="2641"/>
      <c r="H1542" s="2641"/>
      <c r="I1542" s="2257"/>
      <c r="J1542" s="2257"/>
      <c r="K1542" s="2257"/>
      <c r="L1542" s="2257"/>
      <c r="M1542" s="2257"/>
      <c r="N1542" s="2257"/>
      <c r="O1542" s="2257"/>
      <c r="P1542" s="2257"/>
      <c r="Q1542" s="2995"/>
    </row>
    <row r="1543" spans="1:17">
      <c r="A1543" s="2995"/>
      <c r="B1543" s="2641"/>
      <c r="C1543" s="2995"/>
      <c r="D1543" s="2995"/>
      <c r="E1543" s="2641"/>
      <c r="F1543" s="2641"/>
      <c r="G1543" s="2641"/>
      <c r="H1543" s="2641"/>
      <c r="I1543" s="2257"/>
      <c r="J1543" s="2257"/>
      <c r="K1543" s="2257"/>
      <c r="L1543" s="2257"/>
      <c r="M1543" s="2257"/>
      <c r="N1543" s="2257"/>
      <c r="O1543" s="2257"/>
      <c r="P1543" s="2257"/>
      <c r="Q1543" s="2995"/>
    </row>
    <row r="1544" spans="1:17">
      <c r="A1544" s="2995"/>
      <c r="B1544" s="2641"/>
      <c r="C1544" s="2995"/>
      <c r="D1544" s="2995"/>
      <c r="E1544" s="2641"/>
      <c r="F1544" s="2641"/>
      <c r="G1544" s="2641"/>
      <c r="H1544" s="2641"/>
      <c r="I1544" s="2257"/>
      <c r="J1544" s="2257"/>
      <c r="K1544" s="2257"/>
      <c r="L1544" s="2257"/>
      <c r="M1544" s="2257"/>
      <c r="N1544" s="2257"/>
      <c r="O1544" s="2257"/>
      <c r="P1544" s="2257"/>
      <c r="Q1544" s="2995"/>
    </row>
    <row r="1545" spans="1:17">
      <c r="A1545" s="2995"/>
      <c r="B1545" s="2641"/>
      <c r="C1545" s="2995"/>
      <c r="D1545" s="2995"/>
      <c r="E1545" s="2641"/>
      <c r="F1545" s="2641"/>
      <c r="G1545" s="2641"/>
      <c r="H1545" s="2641"/>
      <c r="I1545" s="2257"/>
      <c r="J1545" s="2257"/>
      <c r="K1545" s="2257"/>
      <c r="L1545" s="2257"/>
      <c r="M1545" s="2257"/>
      <c r="N1545" s="2257"/>
      <c r="O1545" s="2257"/>
      <c r="P1545" s="2257"/>
      <c r="Q1545" s="2995"/>
    </row>
    <row r="1546" spans="1:17">
      <c r="A1546" s="2995"/>
      <c r="B1546" s="2641"/>
      <c r="C1546" s="2995"/>
      <c r="D1546" s="2995"/>
      <c r="E1546" s="2641"/>
      <c r="F1546" s="2641"/>
      <c r="G1546" s="2641"/>
      <c r="H1546" s="2641"/>
      <c r="I1546" s="2257"/>
      <c r="J1546" s="2257"/>
      <c r="K1546" s="2257"/>
      <c r="L1546" s="2257"/>
      <c r="M1546" s="2257"/>
      <c r="N1546" s="2257"/>
      <c r="O1546" s="2257"/>
      <c r="P1546" s="2257"/>
      <c r="Q1546" s="2995"/>
    </row>
    <row r="1547" spans="1:17">
      <c r="A1547" s="2995"/>
      <c r="B1547" s="2641"/>
      <c r="C1547" s="2995"/>
      <c r="D1547" s="2995"/>
      <c r="E1547" s="2641"/>
      <c r="F1547" s="2641"/>
      <c r="G1547" s="2641"/>
      <c r="H1547" s="2641"/>
      <c r="I1547" s="2257"/>
      <c r="J1547" s="2257"/>
      <c r="K1547" s="2257"/>
      <c r="L1547" s="2257"/>
      <c r="M1547" s="2257"/>
      <c r="N1547" s="2257"/>
      <c r="O1547" s="2257"/>
      <c r="P1547" s="2257"/>
      <c r="Q1547" s="2995"/>
    </row>
    <row r="1548" spans="1:17">
      <c r="A1548" s="2995"/>
      <c r="B1548" s="2641"/>
      <c r="C1548" s="2995"/>
      <c r="D1548" s="2995"/>
      <c r="E1548" s="2641"/>
      <c r="F1548" s="2641"/>
      <c r="G1548" s="2641"/>
      <c r="H1548" s="2641"/>
      <c r="I1548" s="2257"/>
      <c r="J1548" s="2257"/>
      <c r="K1548" s="2257"/>
      <c r="L1548" s="2257"/>
      <c r="M1548" s="2257"/>
      <c r="N1548" s="2257"/>
      <c r="O1548" s="2257"/>
      <c r="P1548" s="2257"/>
      <c r="Q1548" s="2995"/>
    </row>
    <row r="1549" spans="1:17">
      <c r="A1549" s="2995"/>
      <c r="B1549" s="2641"/>
      <c r="C1549" s="2995"/>
      <c r="D1549" s="2995"/>
      <c r="E1549" s="2641"/>
      <c r="F1549" s="2641"/>
      <c r="G1549" s="2641"/>
      <c r="H1549" s="2641"/>
      <c r="I1549" s="2257"/>
      <c r="J1549" s="2257"/>
      <c r="K1549" s="2257"/>
      <c r="L1549" s="2257"/>
      <c r="M1549" s="2257"/>
      <c r="N1549" s="2257"/>
      <c r="O1549" s="2257"/>
      <c r="P1549" s="2257"/>
      <c r="Q1549" s="2995"/>
    </row>
    <row r="1550" spans="1:17">
      <c r="A1550" s="2995"/>
      <c r="B1550" s="2641"/>
      <c r="C1550" s="2995"/>
      <c r="D1550" s="2995"/>
      <c r="E1550" s="2641"/>
      <c r="F1550" s="2641"/>
      <c r="G1550" s="2641"/>
      <c r="H1550" s="2641"/>
      <c r="I1550" s="2257"/>
      <c r="J1550" s="2257"/>
      <c r="K1550" s="2257"/>
      <c r="L1550" s="2257"/>
      <c r="M1550" s="2257"/>
      <c r="N1550" s="2257"/>
      <c r="O1550" s="2257"/>
      <c r="P1550" s="2257"/>
      <c r="Q1550" s="2995"/>
    </row>
    <row r="1551" spans="1:17">
      <c r="A1551" s="2995"/>
      <c r="B1551" s="2641"/>
      <c r="C1551" s="2995"/>
      <c r="D1551" s="2995"/>
      <c r="E1551" s="2641"/>
      <c r="F1551" s="2641"/>
      <c r="G1551" s="2641"/>
      <c r="H1551" s="2641"/>
      <c r="I1551" s="2257"/>
      <c r="J1551" s="2257"/>
      <c r="K1551" s="2257"/>
      <c r="L1551" s="2257"/>
      <c r="M1551" s="2257"/>
      <c r="N1551" s="2257"/>
      <c r="O1551" s="2257"/>
      <c r="P1551" s="2257"/>
      <c r="Q1551" s="2995"/>
    </row>
    <row r="1552" spans="1:17">
      <c r="A1552" s="2995"/>
      <c r="B1552" s="2641"/>
      <c r="C1552" s="2995"/>
      <c r="D1552" s="2995"/>
      <c r="E1552" s="2641"/>
      <c r="F1552" s="2641"/>
      <c r="G1552" s="2641"/>
      <c r="H1552" s="2641"/>
      <c r="I1552" s="2257"/>
      <c r="J1552" s="2257"/>
      <c r="K1552" s="2257"/>
      <c r="L1552" s="2257"/>
      <c r="M1552" s="2257"/>
      <c r="N1552" s="2257"/>
      <c r="O1552" s="2257"/>
      <c r="P1552" s="2257"/>
      <c r="Q1552" s="2995"/>
    </row>
    <row r="1553" spans="1:17">
      <c r="A1553" s="2995"/>
      <c r="B1553" s="2641"/>
      <c r="C1553" s="2995"/>
      <c r="D1553" s="2995"/>
      <c r="E1553" s="2641"/>
      <c r="F1553" s="2641"/>
      <c r="G1553" s="2641"/>
      <c r="H1553" s="2641"/>
      <c r="I1553" s="2257"/>
      <c r="J1553" s="2257"/>
      <c r="K1553" s="2257"/>
      <c r="L1553" s="2257"/>
      <c r="M1553" s="2257"/>
      <c r="N1553" s="2257"/>
      <c r="O1553" s="2257"/>
      <c r="P1553" s="2257"/>
      <c r="Q1553" s="2995"/>
    </row>
    <row r="1554" spans="1:17">
      <c r="A1554" s="2995"/>
      <c r="B1554" s="2641"/>
      <c r="C1554" s="2995"/>
      <c r="D1554" s="2995"/>
      <c r="E1554" s="2641"/>
      <c r="F1554" s="2641"/>
      <c r="G1554" s="2641"/>
      <c r="H1554" s="2641"/>
      <c r="I1554" s="2257"/>
      <c r="J1554" s="2257"/>
      <c r="K1554" s="2257"/>
      <c r="L1554" s="2257"/>
      <c r="M1554" s="2257"/>
      <c r="N1554" s="2257"/>
      <c r="O1554" s="2257"/>
      <c r="P1554" s="2257"/>
      <c r="Q1554" s="2995"/>
    </row>
    <row r="1555" spans="1:17">
      <c r="A1555" s="2995"/>
      <c r="B1555" s="2641"/>
      <c r="C1555" s="2995"/>
      <c r="D1555" s="2995"/>
      <c r="E1555" s="2641"/>
      <c r="F1555" s="2641"/>
      <c r="G1555" s="2641"/>
      <c r="H1555" s="2641"/>
      <c r="I1555" s="2257"/>
      <c r="J1555" s="2257"/>
      <c r="K1555" s="2257"/>
      <c r="L1555" s="2257"/>
      <c r="M1555" s="2257"/>
      <c r="N1555" s="2257"/>
      <c r="O1555" s="2257"/>
      <c r="P1555" s="2257"/>
      <c r="Q1555" s="2995"/>
    </row>
    <row r="1556" spans="1:17">
      <c r="A1556" s="2995"/>
      <c r="B1556" s="2641"/>
      <c r="C1556" s="2995"/>
      <c r="D1556" s="2995"/>
      <c r="E1556" s="2641"/>
      <c r="F1556" s="2641"/>
      <c r="G1556" s="2641"/>
      <c r="H1556" s="2641"/>
      <c r="I1556" s="2257"/>
      <c r="J1556" s="2257"/>
      <c r="K1556" s="2257"/>
      <c r="L1556" s="2257"/>
      <c r="M1556" s="2257"/>
      <c r="N1556" s="2257"/>
      <c r="O1556" s="2257"/>
      <c r="P1556" s="2257"/>
      <c r="Q1556" s="2995"/>
    </row>
    <row r="1557" spans="1:17">
      <c r="A1557" s="2995"/>
      <c r="B1557" s="2641"/>
      <c r="C1557" s="2995"/>
      <c r="D1557" s="2995"/>
      <c r="E1557" s="2641"/>
      <c r="F1557" s="2641"/>
      <c r="G1557" s="2641"/>
      <c r="H1557" s="2641"/>
      <c r="I1557" s="2257"/>
      <c r="J1557" s="2257"/>
      <c r="K1557" s="2257"/>
      <c r="L1557" s="2257"/>
      <c r="M1557" s="2257"/>
      <c r="N1557" s="2257"/>
      <c r="O1557" s="2257"/>
      <c r="P1557" s="2257"/>
      <c r="Q1557" s="2995"/>
    </row>
    <row r="1558" spans="1:17">
      <c r="A1558" s="2995"/>
      <c r="B1558" s="2641"/>
      <c r="C1558" s="2995"/>
      <c r="D1558" s="2995"/>
      <c r="E1558" s="2641"/>
      <c r="F1558" s="2641"/>
      <c r="G1558" s="2641"/>
      <c r="H1558" s="2641"/>
      <c r="I1558" s="2257"/>
      <c r="J1558" s="2257"/>
      <c r="K1558" s="2257"/>
      <c r="L1558" s="2257"/>
      <c r="M1558" s="2257"/>
      <c r="N1558" s="2257"/>
      <c r="O1558" s="2257"/>
      <c r="P1558" s="2257"/>
      <c r="Q1558" s="2995"/>
    </row>
    <row r="1559" spans="1:17">
      <c r="A1559" s="2995"/>
      <c r="B1559" s="2641"/>
      <c r="C1559" s="2995"/>
      <c r="D1559" s="2995"/>
      <c r="E1559" s="2641"/>
      <c r="F1559" s="2641"/>
      <c r="G1559" s="2641"/>
      <c r="H1559" s="2641"/>
      <c r="I1559" s="2257"/>
      <c r="J1559" s="2257"/>
      <c r="K1559" s="2257"/>
      <c r="L1559" s="2257"/>
      <c r="M1559" s="2257"/>
      <c r="N1559" s="2257"/>
      <c r="O1559" s="2257"/>
      <c r="P1559" s="2257"/>
      <c r="Q1559" s="2995"/>
    </row>
    <row r="1560" spans="1:17">
      <c r="A1560" s="2995"/>
      <c r="B1560" s="2641"/>
      <c r="C1560" s="2995"/>
      <c r="D1560" s="2995"/>
      <c r="E1560" s="2641"/>
      <c r="F1560" s="2641"/>
      <c r="G1560" s="2641"/>
      <c r="H1560" s="2641"/>
      <c r="I1560" s="2257"/>
      <c r="J1560" s="2257"/>
      <c r="K1560" s="2257"/>
      <c r="L1560" s="2257"/>
      <c r="M1560" s="2257"/>
      <c r="N1560" s="2257"/>
      <c r="O1560" s="2257"/>
      <c r="P1560" s="2257"/>
      <c r="Q1560" s="2995"/>
    </row>
    <row r="1561" spans="1:17">
      <c r="A1561" s="2995"/>
      <c r="B1561" s="2641"/>
      <c r="C1561" s="2995"/>
      <c r="D1561" s="2995"/>
      <c r="E1561" s="2641"/>
      <c r="F1561" s="2641"/>
      <c r="G1561" s="2641"/>
      <c r="H1561" s="2641"/>
      <c r="I1561" s="2257"/>
      <c r="J1561" s="2257"/>
      <c r="K1561" s="2257"/>
      <c r="L1561" s="2257"/>
      <c r="M1561" s="2257"/>
      <c r="N1561" s="2257"/>
      <c r="O1561" s="2257"/>
      <c r="P1561" s="2257"/>
      <c r="Q1561" s="2995"/>
    </row>
    <row r="1562" spans="1:17">
      <c r="A1562" s="2995"/>
      <c r="B1562" s="2641"/>
      <c r="C1562" s="2995"/>
      <c r="D1562" s="2995"/>
      <c r="E1562" s="2641"/>
      <c r="F1562" s="2641"/>
      <c r="G1562" s="2641"/>
      <c r="H1562" s="2641"/>
      <c r="I1562" s="2257"/>
      <c r="J1562" s="2257"/>
      <c r="K1562" s="2257"/>
      <c r="L1562" s="2257"/>
      <c r="M1562" s="2257"/>
      <c r="N1562" s="2257"/>
      <c r="O1562" s="2257"/>
      <c r="P1562" s="2257"/>
      <c r="Q1562" s="2995"/>
    </row>
    <row r="1563" spans="1:17">
      <c r="A1563" s="2995"/>
      <c r="B1563" s="2641"/>
      <c r="C1563" s="2995"/>
      <c r="D1563" s="2995"/>
      <c r="E1563" s="2641"/>
      <c r="F1563" s="2641"/>
      <c r="G1563" s="2641"/>
      <c r="H1563" s="2641"/>
      <c r="I1563" s="2257"/>
      <c r="J1563" s="2257"/>
      <c r="K1563" s="2257"/>
      <c r="L1563" s="2257"/>
      <c r="M1563" s="2257"/>
      <c r="N1563" s="2257"/>
      <c r="O1563" s="2257"/>
      <c r="P1563" s="2257"/>
      <c r="Q1563" s="2995"/>
    </row>
    <row r="1564" spans="1:17">
      <c r="A1564" s="2995"/>
      <c r="B1564" s="2641"/>
      <c r="C1564" s="2995"/>
      <c r="D1564" s="2995"/>
      <c r="E1564" s="2641"/>
      <c r="F1564" s="2641"/>
      <c r="G1564" s="2641"/>
      <c r="H1564" s="2641"/>
      <c r="I1564" s="2257"/>
      <c r="J1564" s="2257"/>
      <c r="K1564" s="2257"/>
      <c r="L1564" s="2257"/>
      <c r="M1564" s="2257"/>
      <c r="N1564" s="2257"/>
      <c r="O1564" s="2257"/>
      <c r="P1564" s="2257"/>
      <c r="Q1564" s="2995"/>
    </row>
    <row r="1565" spans="1:17">
      <c r="A1565" s="2995"/>
      <c r="B1565" s="2641"/>
      <c r="C1565" s="2995"/>
      <c r="D1565" s="2995"/>
      <c r="E1565" s="2641"/>
      <c r="F1565" s="2641"/>
      <c r="G1565" s="2641"/>
      <c r="H1565" s="2641"/>
      <c r="I1565" s="2257"/>
      <c r="J1565" s="2257"/>
      <c r="K1565" s="2257"/>
      <c r="L1565" s="2257"/>
      <c r="M1565" s="2257"/>
      <c r="N1565" s="2257"/>
      <c r="O1565" s="2257"/>
      <c r="P1565" s="2257"/>
      <c r="Q1565" s="2995"/>
    </row>
    <row r="1566" spans="1:17">
      <c r="A1566" s="2995"/>
      <c r="B1566" s="2641"/>
      <c r="C1566" s="2995"/>
      <c r="D1566" s="2995"/>
      <c r="E1566" s="2641"/>
      <c r="F1566" s="2641"/>
      <c r="G1566" s="2641"/>
      <c r="H1566" s="2641"/>
      <c r="I1566" s="2257"/>
      <c r="J1566" s="2257"/>
      <c r="K1566" s="2257"/>
      <c r="L1566" s="2257"/>
      <c r="M1566" s="2257"/>
      <c r="N1566" s="2257"/>
      <c r="O1566" s="2257"/>
      <c r="P1566" s="2257"/>
      <c r="Q1566" s="2995"/>
    </row>
    <row r="1567" spans="1:17">
      <c r="A1567" s="2995"/>
      <c r="B1567" s="2641"/>
      <c r="C1567" s="2995"/>
      <c r="D1567" s="2995"/>
      <c r="E1567" s="2641"/>
      <c r="F1567" s="2641"/>
      <c r="G1567" s="2641"/>
      <c r="H1567" s="2641"/>
      <c r="I1567" s="2257"/>
      <c r="J1567" s="2257"/>
      <c r="K1567" s="2257"/>
      <c r="L1567" s="2257"/>
      <c r="M1567" s="2257"/>
      <c r="N1567" s="2257"/>
      <c r="O1567" s="2257"/>
      <c r="P1567" s="2257"/>
      <c r="Q1567" s="2995"/>
    </row>
    <row r="1568" spans="1:17">
      <c r="A1568" s="2995"/>
      <c r="B1568" s="2641"/>
      <c r="C1568" s="2995"/>
      <c r="D1568" s="2995"/>
      <c r="E1568" s="2641"/>
      <c r="F1568" s="2641"/>
      <c r="G1568" s="2641"/>
      <c r="H1568" s="2641"/>
      <c r="I1568" s="2257"/>
      <c r="J1568" s="2257"/>
      <c r="K1568" s="2257"/>
      <c r="L1568" s="2257"/>
      <c r="M1568" s="2257"/>
      <c r="N1568" s="2257"/>
      <c r="O1568" s="2257"/>
      <c r="P1568" s="2257"/>
      <c r="Q1568" s="2995"/>
    </row>
    <row r="1569" spans="1:17">
      <c r="A1569" s="2995"/>
      <c r="B1569" s="2641"/>
      <c r="C1569" s="2995"/>
      <c r="D1569" s="2995"/>
      <c r="E1569" s="2641"/>
      <c r="F1569" s="2641"/>
      <c r="G1569" s="2641"/>
      <c r="H1569" s="2641"/>
      <c r="I1569" s="2257"/>
      <c r="J1569" s="2257"/>
      <c r="K1569" s="2257"/>
      <c r="L1569" s="2257"/>
      <c r="M1569" s="2257"/>
      <c r="N1569" s="2257"/>
      <c r="O1569" s="2257"/>
      <c r="P1569" s="2257"/>
      <c r="Q1569" s="2995"/>
    </row>
    <row r="1570" spans="1:17">
      <c r="A1570" s="2995"/>
      <c r="B1570" s="2995"/>
      <c r="C1570" s="2641"/>
      <c r="D1570" s="2641"/>
      <c r="E1570" s="2641"/>
      <c r="F1570" s="2641"/>
      <c r="G1570" s="2641"/>
      <c r="H1570" s="2641"/>
      <c r="I1570" s="2257"/>
      <c r="J1570" s="2257"/>
      <c r="K1570" s="2257"/>
      <c r="L1570" s="2257"/>
      <c r="M1570" s="3001"/>
      <c r="N1570" s="3001"/>
      <c r="O1570" s="3001"/>
      <c r="P1570" s="3001"/>
      <c r="Q1570" s="2995"/>
    </row>
    <row r="1571" spans="1:17">
      <c r="A1571" s="2995"/>
      <c r="B1571" s="2995"/>
      <c r="C1571" s="2999"/>
      <c r="D1571" s="2999"/>
      <c r="E1571" s="2999"/>
      <c r="F1571" s="2999"/>
      <c r="G1571" s="2999"/>
      <c r="H1571" s="2999"/>
      <c r="I1571" s="2257"/>
      <c r="J1571" s="2257"/>
      <c r="K1571" s="2257"/>
      <c r="L1571" s="2257"/>
      <c r="M1571" s="3001"/>
      <c r="N1571" s="3001"/>
      <c r="O1571" s="3001"/>
      <c r="P1571" s="3001"/>
      <c r="Q1571" s="2995"/>
    </row>
    <row r="1572" spans="1:17">
      <c r="A1572" s="2996"/>
      <c r="B1572" s="2996"/>
      <c r="C1572" s="2994"/>
      <c r="D1572" s="2994"/>
      <c r="E1572" s="2997"/>
      <c r="F1572" s="2997"/>
      <c r="G1572" s="2997"/>
      <c r="H1572" s="2997"/>
      <c r="I1572" s="2996"/>
      <c r="J1572" s="2996"/>
      <c r="K1572" s="2994"/>
      <c r="L1572" s="2994"/>
      <c r="M1572" s="2997"/>
      <c r="N1572" s="3002"/>
      <c r="O1572" s="2999"/>
      <c r="P1572" s="2999"/>
      <c r="Q1572" s="2999"/>
    </row>
    <row r="1573" spans="1:17">
      <c r="A1573" s="2994"/>
      <c r="B1573" s="2994"/>
      <c r="C1573" s="2994"/>
      <c r="D1573" s="2994"/>
      <c r="E1573" s="2994"/>
      <c r="F1573" s="2994"/>
      <c r="G1573" s="2994"/>
      <c r="H1573" s="2994"/>
      <c r="I1573" s="2994"/>
      <c r="J1573" s="2994"/>
      <c r="K1573" s="2994"/>
      <c r="L1573" s="2994"/>
      <c r="M1573" s="2994"/>
      <c r="N1573" s="2994"/>
      <c r="O1573" s="2994"/>
      <c r="P1573" s="2994"/>
      <c r="Q1573" s="2994"/>
    </row>
    <row r="1574" spans="1:17" ht="15.75">
      <c r="A1574" s="2993"/>
      <c r="B1574" s="2997"/>
      <c r="C1574" s="2997"/>
      <c r="D1574" s="2997"/>
      <c r="E1574" s="2998"/>
      <c r="F1574" s="2997"/>
      <c r="G1574" s="2997"/>
      <c r="H1574" s="2997"/>
      <c r="I1574" s="2993"/>
      <c r="J1574" s="2641"/>
      <c r="K1574" s="2997"/>
      <c r="L1574" s="2997"/>
      <c r="M1574" s="2997"/>
      <c r="N1574" s="2997"/>
      <c r="O1574" s="2998"/>
      <c r="P1574" s="2999"/>
      <c r="Q1574" s="2999"/>
    </row>
    <row r="1575" spans="1:17">
      <c r="A1575" s="2997"/>
      <c r="B1575" s="2997"/>
      <c r="C1575" s="2997"/>
      <c r="D1575" s="2997"/>
      <c r="E1575" s="2997"/>
      <c r="F1575" s="2997"/>
      <c r="G1575" s="2997"/>
      <c r="H1575" s="2997"/>
      <c r="I1575" s="2641"/>
      <c r="J1575" s="2641"/>
      <c r="K1575" s="2997"/>
      <c r="L1575" s="2997"/>
      <c r="M1575" s="2997"/>
      <c r="N1575" s="2997"/>
      <c r="O1575" s="2997"/>
      <c r="P1575" s="2997"/>
      <c r="Q1575" s="2997"/>
    </row>
    <row r="1576" spans="1:17">
      <c r="A1576" s="2994"/>
      <c r="B1576" s="2994"/>
      <c r="C1576" s="2994"/>
      <c r="D1576" s="2994"/>
      <c r="E1576" s="2994"/>
      <c r="F1576" s="2994"/>
      <c r="G1576" s="3000"/>
      <c r="H1576" s="3000"/>
      <c r="I1576" s="2994"/>
      <c r="J1576" s="2994"/>
      <c r="K1576" s="2994"/>
      <c r="L1576" s="2994"/>
      <c r="M1576" s="2994"/>
      <c r="N1576" s="2994"/>
      <c r="O1576" s="2994"/>
      <c r="P1576" s="2994"/>
      <c r="Q1576" s="2641"/>
    </row>
    <row r="1577" spans="1:17">
      <c r="A1577" s="2994"/>
      <c r="B1577" s="2994"/>
      <c r="C1577" s="2994"/>
      <c r="D1577" s="2994"/>
      <c r="E1577" s="2994"/>
      <c r="F1577" s="2994"/>
      <c r="G1577" s="3000"/>
      <c r="H1577" s="3000"/>
      <c r="I1577" s="2994"/>
      <c r="J1577" s="2994"/>
      <c r="K1577" s="2994"/>
      <c r="L1577" s="2994"/>
      <c r="M1577" s="2994"/>
      <c r="N1577" s="2994"/>
      <c r="O1577" s="2994"/>
      <c r="P1577" s="2994"/>
      <c r="Q1577" s="2641"/>
    </row>
    <row r="1578" spans="1:17">
      <c r="A1578" s="2997"/>
      <c r="B1578" s="2997"/>
      <c r="C1578" s="2997"/>
      <c r="D1578" s="2997"/>
      <c r="E1578" s="2997"/>
      <c r="F1578" s="2997"/>
      <c r="G1578" s="2997"/>
      <c r="H1578" s="2997"/>
      <c r="I1578" s="2641"/>
      <c r="J1578" s="2641"/>
      <c r="K1578" s="2997"/>
      <c r="L1578" s="2997"/>
      <c r="M1578" s="2997"/>
      <c r="N1578" s="2997"/>
      <c r="O1578" s="2997"/>
      <c r="P1578" s="2997"/>
      <c r="Q1578" s="2997"/>
    </row>
    <row r="1579" spans="1:17">
      <c r="A1579" s="2995"/>
      <c r="B1579" s="2641"/>
      <c r="C1579" s="2641"/>
      <c r="D1579" s="2641"/>
      <c r="E1579" s="2641"/>
      <c r="F1579" s="3420"/>
      <c r="G1579" s="3420"/>
      <c r="H1579" s="2995"/>
      <c r="I1579" s="2994"/>
      <c r="J1579" s="2994"/>
      <c r="K1579" s="2994"/>
      <c r="L1579" s="2994"/>
      <c r="M1579" s="2994"/>
      <c r="N1579" s="2994"/>
      <c r="O1579" s="2994"/>
      <c r="P1579" s="2994"/>
      <c r="Q1579" s="2641"/>
    </row>
    <row r="1580" spans="1:17">
      <c r="A1580" s="2995"/>
      <c r="B1580" s="2995"/>
      <c r="C1580" s="2641"/>
      <c r="D1580" s="2995"/>
      <c r="E1580" s="2995"/>
      <c r="F1580" s="2995"/>
      <c r="G1580" s="2995"/>
      <c r="H1580" s="2995"/>
      <c r="I1580" s="2994"/>
      <c r="J1580" s="2994"/>
      <c r="K1580" s="2641"/>
      <c r="L1580" s="2641"/>
      <c r="M1580" s="2995"/>
      <c r="N1580" s="2995"/>
      <c r="O1580" s="2995"/>
      <c r="P1580" s="2641"/>
      <c r="Q1580" s="2641"/>
    </row>
    <row r="1581" spans="1:17">
      <c r="A1581" s="2995"/>
      <c r="B1581" s="2995"/>
      <c r="C1581" s="2995"/>
      <c r="D1581" s="2995"/>
      <c r="E1581" s="2995"/>
      <c r="F1581" s="2995"/>
      <c r="G1581" s="2995"/>
      <c r="H1581" s="2995"/>
      <c r="I1581" s="2994"/>
      <c r="J1581" s="2994"/>
      <c r="K1581" s="2995"/>
      <c r="L1581" s="2995"/>
      <c r="M1581" s="2995"/>
      <c r="N1581" s="2995"/>
      <c r="O1581" s="2995"/>
      <c r="P1581" s="2995"/>
      <c r="Q1581" s="2995"/>
    </row>
    <row r="1582" spans="1:17">
      <c r="A1582" s="2995"/>
      <c r="B1582" s="2995"/>
      <c r="C1582" s="2995"/>
      <c r="D1582" s="2995"/>
      <c r="E1582" s="2995"/>
      <c r="F1582" s="2995"/>
      <c r="G1582" s="2995"/>
      <c r="H1582" s="2995"/>
      <c r="I1582" s="2994"/>
      <c r="J1582" s="2994"/>
      <c r="K1582" s="2995"/>
      <c r="L1582" s="2995"/>
      <c r="M1582" s="2995"/>
      <c r="N1582" s="2995"/>
      <c r="O1582" s="2995"/>
      <c r="P1582" s="2995"/>
      <c r="Q1582" s="2995"/>
    </row>
    <row r="1583" spans="1:17">
      <c r="A1583" s="2995"/>
      <c r="B1583" s="2995"/>
      <c r="C1583" s="2995"/>
      <c r="D1583" s="2995"/>
      <c r="E1583" s="2995"/>
      <c r="F1583" s="2995"/>
      <c r="G1583" s="2995"/>
      <c r="H1583" s="2995"/>
      <c r="I1583" s="2995"/>
      <c r="J1583" s="2641"/>
      <c r="K1583" s="2995"/>
      <c r="L1583" s="2995"/>
      <c r="M1583" s="2995"/>
      <c r="N1583" s="2995"/>
      <c r="O1583" s="2995"/>
      <c r="P1583" s="2995"/>
      <c r="Q1583" s="2995"/>
    </row>
    <row r="1584" spans="1:17">
      <c r="A1584" s="2995"/>
      <c r="B1584" s="2641"/>
      <c r="C1584" s="2995"/>
      <c r="D1584" s="2995"/>
      <c r="E1584" s="2641"/>
      <c r="F1584" s="2641"/>
      <c r="G1584" s="2641"/>
      <c r="H1584" s="2641"/>
      <c r="I1584" s="2257"/>
      <c r="J1584" s="2257"/>
      <c r="K1584" s="2257"/>
      <c r="L1584" s="2257"/>
      <c r="M1584" s="3001"/>
      <c r="N1584" s="3001"/>
      <c r="O1584" s="3001"/>
      <c r="P1584" s="3001"/>
      <c r="Q1584" s="2995"/>
    </row>
    <row r="1585" spans="1:17">
      <c r="A1585" s="2995"/>
      <c r="B1585" s="2641"/>
      <c r="C1585" s="2995"/>
      <c r="D1585" s="2995"/>
      <c r="E1585" s="2641"/>
      <c r="F1585" s="2641"/>
      <c r="G1585" s="2641"/>
      <c r="H1585" s="2641"/>
      <c r="I1585" s="2257"/>
      <c r="J1585" s="2257"/>
      <c r="K1585" s="2257"/>
      <c r="L1585" s="2257"/>
      <c r="M1585" s="2257"/>
      <c r="N1585" s="2257"/>
      <c r="O1585" s="2257"/>
      <c r="P1585" s="2257"/>
      <c r="Q1585" s="2995"/>
    </row>
    <row r="1586" spans="1:17">
      <c r="A1586" s="2995"/>
      <c r="B1586" s="2641"/>
      <c r="C1586" s="2995"/>
      <c r="D1586" s="2995"/>
      <c r="E1586" s="2641"/>
      <c r="F1586" s="2641"/>
      <c r="G1586" s="2641"/>
      <c r="H1586" s="2641"/>
      <c r="I1586" s="2257"/>
      <c r="J1586" s="2257"/>
      <c r="K1586" s="2257"/>
      <c r="L1586" s="2257"/>
      <c r="M1586" s="2257"/>
      <c r="N1586" s="2257"/>
      <c r="O1586" s="2257"/>
      <c r="P1586" s="2257"/>
      <c r="Q1586" s="2995"/>
    </row>
    <row r="1587" spans="1:17">
      <c r="A1587" s="2995"/>
      <c r="B1587" s="2641"/>
      <c r="C1587" s="2995"/>
      <c r="D1587" s="2995"/>
      <c r="E1587" s="2641"/>
      <c r="F1587" s="2641"/>
      <c r="G1587" s="2641"/>
      <c r="H1587" s="2641"/>
      <c r="I1587" s="2257"/>
      <c r="J1587" s="2257"/>
      <c r="K1587" s="2257"/>
      <c r="L1587" s="2257"/>
      <c r="M1587" s="2257"/>
      <c r="N1587" s="2257"/>
      <c r="O1587" s="2257"/>
      <c r="P1587" s="2257"/>
      <c r="Q1587" s="2995"/>
    </row>
    <row r="1588" spans="1:17">
      <c r="A1588" s="2995"/>
      <c r="B1588" s="2641"/>
      <c r="C1588" s="2995"/>
      <c r="D1588" s="2995"/>
      <c r="E1588" s="2641"/>
      <c r="F1588" s="2641"/>
      <c r="G1588" s="2641"/>
      <c r="H1588" s="2641"/>
      <c r="I1588" s="2257"/>
      <c r="J1588" s="2257"/>
      <c r="K1588" s="2257"/>
      <c r="L1588" s="2257"/>
      <c r="M1588" s="2257"/>
      <c r="N1588" s="2257"/>
      <c r="O1588" s="2257"/>
      <c r="P1588" s="2257"/>
      <c r="Q1588" s="2995"/>
    </row>
    <row r="1589" spans="1:17">
      <c r="A1589" s="2995"/>
      <c r="B1589" s="2641"/>
      <c r="C1589" s="2995"/>
      <c r="D1589" s="2995"/>
      <c r="E1589" s="2641"/>
      <c r="F1589" s="2641"/>
      <c r="G1589" s="2641"/>
      <c r="H1589" s="2641"/>
      <c r="I1589" s="2257"/>
      <c r="J1589" s="2257"/>
      <c r="K1589" s="2257"/>
      <c r="L1589" s="2257"/>
      <c r="M1589" s="2257"/>
      <c r="N1589" s="2257"/>
      <c r="O1589" s="2257"/>
      <c r="P1589" s="2257"/>
      <c r="Q1589" s="2995"/>
    </row>
    <row r="1590" spans="1:17">
      <c r="A1590" s="2995"/>
      <c r="B1590" s="2641"/>
      <c r="C1590" s="2995"/>
      <c r="D1590" s="2995"/>
      <c r="E1590" s="2641"/>
      <c r="F1590" s="2641"/>
      <c r="G1590" s="2641"/>
      <c r="H1590" s="2641"/>
      <c r="I1590" s="2257"/>
      <c r="J1590" s="2257"/>
      <c r="K1590" s="2257"/>
      <c r="L1590" s="2257"/>
      <c r="M1590" s="2257"/>
      <c r="N1590" s="2257"/>
      <c r="O1590" s="2257"/>
      <c r="P1590" s="2257"/>
      <c r="Q1590" s="2995"/>
    </row>
    <row r="1591" spans="1:17">
      <c r="A1591" s="2995"/>
      <c r="B1591" s="2641"/>
      <c r="C1591" s="2995"/>
      <c r="D1591" s="2995"/>
      <c r="E1591" s="2641"/>
      <c r="F1591" s="2641"/>
      <c r="G1591" s="2641"/>
      <c r="H1591" s="2641"/>
      <c r="I1591" s="2257"/>
      <c r="J1591" s="2257"/>
      <c r="K1591" s="2257"/>
      <c r="L1591" s="2257"/>
      <c r="M1591" s="2257"/>
      <c r="N1591" s="2257"/>
      <c r="O1591" s="2257"/>
      <c r="P1591" s="2257"/>
      <c r="Q1591" s="2995"/>
    </row>
    <row r="1592" spans="1:17">
      <c r="A1592" s="2995"/>
      <c r="B1592" s="2641"/>
      <c r="C1592" s="2995"/>
      <c r="D1592" s="2995"/>
      <c r="E1592" s="2641"/>
      <c r="F1592" s="2641"/>
      <c r="G1592" s="2641"/>
      <c r="H1592" s="2641"/>
      <c r="I1592" s="2257"/>
      <c r="J1592" s="2257"/>
      <c r="K1592" s="2257"/>
      <c r="L1592" s="2257"/>
      <c r="M1592" s="2257"/>
      <c r="N1592" s="2257"/>
      <c r="O1592" s="2257"/>
      <c r="P1592" s="2257"/>
      <c r="Q1592" s="2995"/>
    </row>
    <row r="1593" spans="1:17">
      <c r="A1593" s="2995"/>
      <c r="B1593" s="2641"/>
      <c r="C1593" s="2995"/>
      <c r="D1593" s="2995"/>
      <c r="E1593" s="2641"/>
      <c r="F1593" s="2641"/>
      <c r="G1593" s="2641"/>
      <c r="H1593" s="2641"/>
      <c r="I1593" s="2257"/>
      <c r="J1593" s="2257"/>
      <c r="K1593" s="2257"/>
      <c r="L1593" s="2257"/>
      <c r="M1593" s="2257"/>
      <c r="N1593" s="2257"/>
      <c r="O1593" s="2257"/>
      <c r="P1593" s="2257"/>
      <c r="Q1593" s="2995"/>
    </row>
    <row r="1594" spans="1:17">
      <c r="A1594" s="2995"/>
      <c r="B1594" s="2641"/>
      <c r="C1594" s="2995"/>
      <c r="D1594" s="2995"/>
      <c r="E1594" s="2641"/>
      <c r="F1594" s="2641"/>
      <c r="G1594" s="2641"/>
      <c r="H1594" s="2641"/>
      <c r="I1594" s="2257"/>
      <c r="J1594" s="2257"/>
      <c r="K1594" s="2257"/>
      <c r="L1594" s="2257"/>
      <c r="M1594" s="2257"/>
      <c r="N1594" s="2257"/>
      <c r="O1594" s="2257"/>
      <c r="P1594" s="2257"/>
      <c r="Q1594" s="2995"/>
    </row>
    <row r="1595" spans="1:17">
      <c r="A1595" s="2995"/>
      <c r="B1595" s="2641"/>
      <c r="C1595" s="2995"/>
      <c r="D1595" s="2995"/>
      <c r="E1595" s="2641"/>
      <c r="F1595" s="2641"/>
      <c r="G1595" s="2641"/>
      <c r="H1595" s="2641"/>
      <c r="I1595" s="2257"/>
      <c r="J1595" s="2257"/>
      <c r="K1595" s="2257"/>
      <c r="L1595" s="2257"/>
      <c r="M1595" s="2257"/>
      <c r="N1595" s="2257"/>
      <c r="O1595" s="2257"/>
      <c r="P1595" s="2257"/>
      <c r="Q1595" s="2995"/>
    </row>
    <row r="1596" spans="1:17">
      <c r="A1596" s="2995"/>
      <c r="B1596" s="2641"/>
      <c r="C1596" s="2995"/>
      <c r="D1596" s="2995"/>
      <c r="E1596" s="2641"/>
      <c r="F1596" s="2641"/>
      <c r="G1596" s="2641"/>
      <c r="H1596" s="2641"/>
      <c r="I1596" s="2257"/>
      <c r="J1596" s="2257"/>
      <c r="K1596" s="2257"/>
      <c r="L1596" s="2257"/>
      <c r="M1596" s="2257"/>
      <c r="N1596" s="2257"/>
      <c r="O1596" s="2257"/>
      <c r="P1596" s="2257"/>
      <c r="Q1596" s="2995"/>
    </row>
    <row r="1597" spans="1:17">
      <c r="A1597" s="2995"/>
      <c r="B1597" s="2641"/>
      <c r="C1597" s="2995"/>
      <c r="D1597" s="2995"/>
      <c r="E1597" s="2641"/>
      <c r="F1597" s="2641"/>
      <c r="G1597" s="2641"/>
      <c r="H1597" s="2641"/>
      <c r="I1597" s="2257"/>
      <c r="J1597" s="2257"/>
      <c r="K1597" s="2257"/>
      <c r="L1597" s="2257"/>
      <c r="M1597" s="2257"/>
      <c r="N1597" s="2257"/>
      <c r="O1597" s="2257"/>
      <c r="P1597" s="2257"/>
      <c r="Q1597" s="2995"/>
    </row>
    <row r="1598" spans="1:17">
      <c r="A1598" s="2995"/>
      <c r="B1598" s="2641"/>
      <c r="C1598" s="2995"/>
      <c r="D1598" s="2995"/>
      <c r="E1598" s="2641"/>
      <c r="F1598" s="2641"/>
      <c r="G1598" s="2641"/>
      <c r="H1598" s="2641"/>
      <c r="I1598" s="2257"/>
      <c r="J1598" s="2257"/>
      <c r="K1598" s="2257"/>
      <c r="L1598" s="2257"/>
      <c r="M1598" s="2257"/>
      <c r="N1598" s="2257"/>
      <c r="O1598" s="2257"/>
      <c r="P1598" s="2257"/>
      <c r="Q1598" s="2995"/>
    </row>
    <row r="1599" spans="1:17">
      <c r="A1599" s="2995"/>
      <c r="B1599" s="2641"/>
      <c r="C1599" s="2995"/>
      <c r="D1599" s="2995"/>
      <c r="E1599" s="2641"/>
      <c r="F1599" s="2641"/>
      <c r="G1599" s="2641"/>
      <c r="H1599" s="2641"/>
      <c r="I1599" s="2257"/>
      <c r="J1599" s="2257"/>
      <c r="K1599" s="2257"/>
      <c r="L1599" s="2257"/>
      <c r="M1599" s="2257"/>
      <c r="N1599" s="2257"/>
      <c r="O1599" s="2257"/>
      <c r="P1599" s="2257"/>
      <c r="Q1599" s="2995"/>
    </row>
    <row r="1600" spans="1:17">
      <c r="A1600" s="2995"/>
      <c r="B1600" s="2641"/>
      <c r="C1600" s="2995"/>
      <c r="D1600" s="2995"/>
      <c r="E1600" s="2641"/>
      <c r="F1600" s="2641"/>
      <c r="G1600" s="2641"/>
      <c r="H1600" s="2641"/>
      <c r="I1600" s="2257"/>
      <c r="J1600" s="2257"/>
      <c r="K1600" s="2257"/>
      <c r="L1600" s="2257"/>
      <c r="M1600" s="2257"/>
      <c r="N1600" s="2257"/>
      <c r="O1600" s="2257"/>
      <c r="P1600" s="2257"/>
      <c r="Q1600" s="2995"/>
    </row>
    <row r="1601" spans="1:17">
      <c r="A1601" s="2995"/>
      <c r="B1601" s="2641"/>
      <c r="C1601" s="2995"/>
      <c r="D1601" s="2995"/>
      <c r="E1601" s="2641"/>
      <c r="F1601" s="2641"/>
      <c r="G1601" s="2641"/>
      <c r="H1601" s="2641"/>
      <c r="I1601" s="2257"/>
      <c r="J1601" s="2257"/>
      <c r="K1601" s="2257"/>
      <c r="L1601" s="2257"/>
      <c r="M1601" s="2257"/>
      <c r="N1601" s="2257"/>
      <c r="O1601" s="2257"/>
      <c r="P1601" s="2257"/>
      <c r="Q1601" s="2995"/>
    </row>
    <row r="1602" spans="1:17">
      <c r="A1602" s="2995"/>
      <c r="B1602" s="2641"/>
      <c r="C1602" s="2995"/>
      <c r="D1602" s="2995"/>
      <c r="E1602" s="2641"/>
      <c r="F1602" s="2641"/>
      <c r="G1602" s="2641"/>
      <c r="H1602" s="2641"/>
      <c r="I1602" s="2257"/>
      <c r="J1602" s="2257"/>
      <c r="K1602" s="2257"/>
      <c r="L1602" s="2257"/>
      <c r="M1602" s="2257"/>
      <c r="N1602" s="2257"/>
      <c r="O1602" s="2257"/>
      <c r="P1602" s="2257"/>
      <c r="Q1602" s="2995"/>
    </row>
    <row r="1603" spans="1:17">
      <c r="A1603" s="2995"/>
      <c r="B1603" s="2641"/>
      <c r="C1603" s="2995"/>
      <c r="D1603" s="2995"/>
      <c r="E1603" s="2641"/>
      <c r="F1603" s="2641"/>
      <c r="G1603" s="2641"/>
      <c r="H1603" s="2641"/>
      <c r="I1603" s="2257"/>
      <c r="J1603" s="2257"/>
      <c r="K1603" s="2257"/>
      <c r="L1603" s="2257"/>
      <c r="M1603" s="2257"/>
      <c r="N1603" s="2257"/>
      <c r="O1603" s="2257"/>
      <c r="P1603" s="2257"/>
      <c r="Q1603" s="2995"/>
    </row>
    <row r="1604" spans="1:17">
      <c r="A1604" s="2995"/>
      <c r="B1604" s="2641"/>
      <c r="C1604" s="2995"/>
      <c r="D1604" s="2995"/>
      <c r="E1604" s="2641"/>
      <c r="F1604" s="2641"/>
      <c r="G1604" s="2641"/>
      <c r="H1604" s="2641"/>
      <c r="I1604" s="2257"/>
      <c r="J1604" s="2257"/>
      <c r="K1604" s="2257"/>
      <c r="L1604" s="2257"/>
      <c r="M1604" s="2257"/>
      <c r="N1604" s="2257"/>
      <c r="O1604" s="2257"/>
      <c r="P1604" s="2257"/>
      <c r="Q1604" s="2995"/>
    </row>
    <row r="1605" spans="1:17">
      <c r="A1605" s="2995"/>
      <c r="B1605" s="2641"/>
      <c r="C1605" s="2995"/>
      <c r="D1605" s="2995"/>
      <c r="E1605" s="2641"/>
      <c r="F1605" s="2641"/>
      <c r="G1605" s="2641"/>
      <c r="H1605" s="2641"/>
      <c r="I1605" s="2257"/>
      <c r="J1605" s="2257"/>
      <c r="K1605" s="2257"/>
      <c r="L1605" s="2257"/>
      <c r="M1605" s="2257"/>
      <c r="N1605" s="2257"/>
      <c r="O1605" s="2257"/>
      <c r="P1605" s="2257"/>
      <c r="Q1605" s="2995"/>
    </row>
    <row r="1606" spans="1:17">
      <c r="A1606" s="2995"/>
      <c r="B1606" s="2641"/>
      <c r="C1606" s="2995"/>
      <c r="D1606" s="2995"/>
      <c r="E1606" s="2641"/>
      <c r="F1606" s="2641"/>
      <c r="G1606" s="2641"/>
      <c r="H1606" s="2641"/>
      <c r="I1606" s="2257"/>
      <c r="J1606" s="2257"/>
      <c r="K1606" s="2257"/>
      <c r="L1606" s="2257"/>
      <c r="M1606" s="2257"/>
      <c r="N1606" s="2257"/>
      <c r="O1606" s="2257"/>
      <c r="P1606" s="2257"/>
      <c r="Q1606" s="2995"/>
    </row>
    <row r="1607" spans="1:17">
      <c r="A1607" s="2995"/>
      <c r="B1607" s="2641"/>
      <c r="C1607" s="2995"/>
      <c r="D1607" s="2995"/>
      <c r="E1607" s="2641"/>
      <c r="F1607" s="2641"/>
      <c r="G1607" s="2641"/>
      <c r="H1607" s="2641"/>
      <c r="I1607" s="2257"/>
      <c r="J1607" s="2257"/>
      <c r="K1607" s="2257"/>
      <c r="L1607" s="2257"/>
      <c r="M1607" s="2257"/>
      <c r="N1607" s="2257"/>
      <c r="O1607" s="2257"/>
      <c r="P1607" s="2257"/>
      <c r="Q1607" s="2995"/>
    </row>
    <row r="1608" spans="1:17">
      <c r="A1608" s="2995"/>
      <c r="B1608" s="2641"/>
      <c r="C1608" s="2995"/>
      <c r="D1608" s="2995"/>
      <c r="E1608" s="2641"/>
      <c r="F1608" s="2641"/>
      <c r="G1608" s="2641"/>
      <c r="H1608" s="2641"/>
      <c r="I1608" s="2257"/>
      <c r="J1608" s="2257"/>
      <c r="K1608" s="2257"/>
      <c r="L1608" s="2257"/>
      <c r="M1608" s="2257"/>
      <c r="N1608" s="2257"/>
      <c r="O1608" s="2257"/>
      <c r="P1608" s="2257"/>
      <c r="Q1608" s="2995"/>
    </row>
    <row r="1609" spans="1:17">
      <c r="A1609" s="2995"/>
      <c r="B1609" s="2641"/>
      <c r="C1609" s="2995"/>
      <c r="D1609" s="2995"/>
      <c r="E1609" s="2641"/>
      <c r="F1609" s="2641"/>
      <c r="G1609" s="2641"/>
      <c r="H1609" s="2641"/>
      <c r="I1609" s="2257"/>
      <c r="J1609" s="2257"/>
      <c r="K1609" s="2257"/>
      <c r="L1609" s="2257"/>
      <c r="M1609" s="2257"/>
      <c r="N1609" s="2257"/>
      <c r="O1609" s="2257"/>
      <c r="P1609" s="2257"/>
      <c r="Q1609" s="2995"/>
    </row>
    <row r="1610" spans="1:17">
      <c r="A1610" s="2995"/>
      <c r="B1610" s="2641"/>
      <c r="C1610" s="2995"/>
      <c r="D1610" s="2995"/>
      <c r="E1610" s="2641"/>
      <c r="F1610" s="2641"/>
      <c r="G1610" s="2641"/>
      <c r="H1610" s="2641"/>
      <c r="I1610" s="2257"/>
      <c r="J1610" s="2257"/>
      <c r="K1610" s="2257"/>
      <c r="L1610" s="2257"/>
      <c r="M1610" s="2257"/>
      <c r="N1610" s="2257"/>
      <c r="O1610" s="2257"/>
      <c r="P1610" s="2257"/>
      <c r="Q1610" s="2995"/>
    </row>
    <row r="1611" spans="1:17">
      <c r="A1611" s="2995"/>
      <c r="B1611" s="2641"/>
      <c r="C1611" s="2995"/>
      <c r="D1611" s="2995"/>
      <c r="E1611" s="2641"/>
      <c r="F1611" s="2641"/>
      <c r="G1611" s="2641"/>
      <c r="H1611" s="2641"/>
      <c r="I1611" s="2257"/>
      <c r="J1611" s="2257"/>
      <c r="K1611" s="2257"/>
      <c r="L1611" s="2257"/>
      <c r="M1611" s="2257"/>
      <c r="N1611" s="2257"/>
      <c r="O1611" s="2257"/>
      <c r="P1611" s="2257"/>
      <c r="Q1611" s="2995"/>
    </row>
    <row r="1612" spans="1:17">
      <c r="A1612" s="2995"/>
      <c r="B1612" s="2641"/>
      <c r="C1612" s="2995"/>
      <c r="D1612" s="2995"/>
      <c r="E1612" s="2641"/>
      <c r="F1612" s="2641"/>
      <c r="G1612" s="2641"/>
      <c r="H1612" s="2641"/>
      <c r="I1612" s="2257"/>
      <c r="J1612" s="2257"/>
      <c r="K1612" s="2257"/>
      <c r="L1612" s="2257"/>
      <c r="M1612" s="2257"/>
      <c r="N1612" s="2257"/>
      <c r="O1612" s="2257"/>
      <c r="P1612" s="2257"/>
      <c r="Q1612" s="2995"/>
    </row>
    <row r="1613" spans="1:17">
      <c r="A1613" s="2995"/>
      <c r="B1613" s="2641"/>
      <c r="C1613" s="2995"/>
      <c r="D1613" s="2995"/>
      <c r="E1613" s="2641"/>
      <c r="F1613" s="2641"/>
      <c r="G1613" s="2641"/>
      <c r="H1613" s="2641"/>
      <c r="I1613" s="2257"/>
      <c r="J1613" s="2257"/>
      <c r="K1613" s="2257"/>
      <c r="L1613" s="2257"/>
      <c r="M1613" s="2257"/>
      <c r="N1613" s="2257"/>
      <c r="O1613" s="2257"/>
      <c r="P1613" s="2257"/>
      <c r="Q1613" s="2995"/>
    </row>
    <row r="1614" spans="1:17">
      <c r="A1614" s="2995"/>
      <c r="B1614" s="2641"/>
      <c r="C1614" s="2995"/>
      <c r="D1614" s="2995"/>
      <c r="E1614" s="2641"/>
      <c r="F1614" s="2641"/>
      <c r="G1614" s="2641"/>
      <c r="H1614" s="2641"/>
      <c r="I1614" s="2257"/>
      <c r="J1614" s="2257"/>
      <c r="K1614" s="2257"/>
      <c r="L1614" s="2257"/>
      <c r="M1614" s="2257"/>
      <c r="N1614" s="2257"/>
      <c r="O1614" s="2257"/>
      <c r="P1614" s="2257"/>
      <c r="Q1614" s="2995"/>
    </row>
    <row r="1615" spans="1:17">
      <c r="A1615" s="2995"/>
      <c r="B1615" s="2641"/>
      <c r="C1615" s="2995"/>
      <c r="D1615" s="2995"/>
      <c r="E1615" s="2641"/>
      <c r="F1615" s="2641"/>
      <c r="G1615" s="2641"/>
      <c r="H1615" s="2641"/>
      <c r="I1615" s="2257"/>
      <c r="J1615" s="2257"/>
      <c r="K1615" s="2257"/>
      <c r="L1615" s="2257"/>
      <c r="M1615" s="2257"/>
      <c r="N1615" s="2257"/>
      <c r="O1615" s="2257"/>
      <c r="P1615" s="2257"/>
      <c r="Q1615" s="2995"/>
    </row>
    <row r="1616" spans="1:17">
      <c r="A1616" s="2995"/>
      <c r="B1616" s="2641"/>
      <c r="C1616" s="2995"/>
      <c r="D1616" s="2995"/>
      <c r="E1616" s="2641"/>
      <c r="F1616" s="2641"/>
      <c r="G1616" s="2641"/>
      <c r="H1616" s="2641"/>
      <c r="I1616" s="2257"/>
      <c r="J1616" s="2257"/>
      <c r="K1616" s="2257"/>
      <c r="L1616" s="2257"/>
      <c r="M1616" s="2257"/>
      <c r="N1616" s="2257"/>
      <c r="O1616" s="2257"/>
      <c r="P1616" s="2257"/>
      <c r="Q1616" s="2995"/>
    </row>
    <row r="1617" spans="1:17">
      <c r="A1617" s="2995"/>
      <c r="B1617" s="2641"/>
      <c r="C1617" s="2995"/>
      <c r="D1617" s="2995"/>
      <c r="E1617" s="2641"/>
      <c r="F1617" s="2641"/>
      <c r="G1617" s="2641"/>
      <c r="H1617" s="2641"/>
      <c r="I1617" s="2257"/>
      <c r="J1617" s="2257"/>
      <c r="K1617" s="2257"/>
      <c r="L1617" s="2257"/>
      <c r="M1617" s="2257"/>
      <c r="N1617" s="2257"/>
      <c r="O1617" s="2257"/>
      <c r="P1617" s="2257"/>
      <c r="Q1617" s="2995"/>
    </row>
    <row r="1618" spans="1:17">
      <c r="A1618" s="2995"/>
      <c r="B1618" s="2641"/>
      <c r="C1618" s="2995"/>
      <c r="D1618" s="2995"/>
      <c r="E1618" s="2641"/>
      <c r="F1618" s="2641"/>
      <c r="G1618" s="2641"/>
      <c r="H1618" s="2641"/>
      <c r="I1618" s="2257"/>
      <c r="J1618" s="2257"/>
      <c r="K1618" s="2257"/>
      <c r="L1618" s="2257"/>
      <c r="M1618" s="2257"/>
      <c r="N1618" s="2257"/>
      <c r="O1618" s="2257"/>
      <c r="P1618" s="2257"/>
      <c r="Q1618" s="2995"/>
    </row>
    <row r="1619" spans="1:17">
      <c r="A1619" s="2995"/>
      <c r="B1619" s="2641"/>
      <c r="C1619" s="2995"/>
      <c r="D1619" s="2995"/>
      <c r="E1619" s="2641"/>
      <c r="F1619" s="2641"/>
      <c r="G1619" s="2641"/>
      <c r="H1619" s="2641"/>
      <c r="I1619" s="2257"/>
      <c r="J1619" s="2257"/>
      <c r="K1619" s="2257"/>
      <c r="L1619" s="2257"/>
      <c r="M1619" s="2257"/>
      <c r="N1619" s="2257"/>
      <c r="O1619" s="2257"/>
      <c r="P1619" s="2257"/>
      <c r="Q1619" s="2995"/>
    </row>
    <row r="1620" spans="1:17">
      <c r="A1620" s="2995"/>
      <c r="B1620" s="2641"/>
      <c r="C1620" s="2995"/>
      <c r="D1620" s="2995"/>
      <c r="E1620" s="2641"/>
      <c r="F1620" s="2641"/>
      <c r="G1620" s="2641"/>
      <c r="H1620" s="2641"/>
      <c r="I1620" s="2257"/>
      <c r="J1620" s="2257"/>
      <c r="K1620" s="2257"/>
      <c r="L1620" s="2257"/>
      <c r="M1620" s="2257"/>
      <c r="N1620" s="2257"/>
      <c r="O1620" s="2257"/>
      <c r="P1620" s="2257"/>
      <c r="Q1620" s="2995"/>
    </row>
    <row r="1621" spans="1:17">
      <c r="A1621" s="2995"/>
      <c r="B1621" s="2641"/>
      <c r="C1621" s="2995"/>
      <c r="D1621" s="2995"/>
      <c r="E1621" s="2641"/>
      <c r="F1621" s="2641"/>
      <c r="G1621" s="2641"/>
      <c r="H1621" s="2641"/>
      <c r="I1621" s="2257"/>
      <c r="J1621" s="2257"/>
      <c r="K1621" s="2257"/>
      <c r="L1621" s="2257"/>
      <c r="M1621" s="2257"/>
      <c r="N1621" s="2257"/>
      <c r="O1621" s="2257"/>
      <c r="P1621" s="2257"/>
      <c r="Q1621" s="2995"/>
    </row>
    <row r="1622" spans="1:17">
      <c r="A1622" s="2995"/>
      <c r="B1622" s="2641"/>
      <c r="C1622" s="2995"/>
      <c r="D1622" s="2995"/>
      <c r="E1622" s="2641"/>
      <c r="F1622" s="2641"/>
      <c r="G1622" s="2641"/>
      <c r="H1622" s="2641"/>
      <c r="I1622" s="2257"/>
      <c r="J1622" s="2257"/>
      <c r="K1622" s="2257"/>
      <c r="L1622" s="2257"/>
      <c r="M1622" s="2257"/>
      <c r="N1622" s="2257"/>
      <c r="O1622" s="2257"/>
      <c r="P1622" s="2257"/>
      <c r="Q1622" s="2995"/>
    </row>
    <row r="1623" spans="1:17">
      <c r="A1623" s="2995"/>
      <c r="B1623" s="2641"/>
      <c r="C1623" s="2995"/>
      <c r="D1623" s="2995"/>
      <c r="E1623" s="2641"/>
      <c r="F1623" s="2641"/>
      <c r="G1623" s="2641"/>
      <c r="H1623" s="2641"/>
      <c r="I1623" s="2257"/>
      <c r="J1623" s="2257"/>
      <c r="K1623" s="2257"/>
      <c r="L1623" s="2257"/>
      <c r="M1623" s="2257"/>
      <c r="N1623" s="2257"/>
      <c r="O1623" s="2257"/>
      <c r="P1623" s="2257"/>
      <c r="Q1623" s="2995"/>
    </row>
    <row r="1624" spans="1:17">
      <c r="A1624" s="2995"/>
      <c r="B1624" s="2641"/>
      <c r="C1624" s="2995"/>
      <c r="D1624" s="2995"/>
      <c r="E1624" s="2641"/>
      <c r="F1624" s="2641"/>
      <c r="G1624" s="2641"/>
      <c r="H1624" s="2641"/>
      <c r="I1624" s="2257"/>
      <c r="J1624" s="2257"/>
      <c r="K1624" s="2257"/>
      <c r="L1624" s="2257"/>
      <c r="M1624" s="2257"/>
      <c r="N1624" s="2257"/>
      <c r="O1624" s="2257"/>
      <c r="P1624" s="2257"/>
      <c r="Q1624" s="2995"/>
    </row>
    <row r="1625" spans="1:17">
      <c r="A1625" s="2995"/>
      <c r="B1625" s="2641"/>
      <c r="C1625" s="2995"/>
      <c r="D1625" s="2995"/>
      <c r="E1625" s="2641"/>
      <c r="F1625" s="2641"/>
      <c r="G1625" s="2641"/>
      <c r="H1625" s="2641"/>
      <c r="I1625" s="2257"/>
      <c r="J1625" s="2257"/>
      <c r="K1625" s="2257"/>
      <c r="L1625" s="2257"/>
      <c r="M1625" s="2257"/>
      <c r="N1625" s="2257"/>
      <c r="O1625" s="2257"/>
      <c r="P1625" s="2257"/>
      <c r="Q1625" s="2995"/>
    </row>
    <row r="1626" spans="1:17">
      <c r="A1626" s="2995"/>
      <c r="B1626" s="2641"/>
      <c r="C1626" s="2995"/>
      <c r="D1626" s="2995"/>
      <c r="E1626" s="2641"/>
      <c r="F1626" s="2641"/>
      <c r="G1626" s="2641"/>
      <c r="H1626" s="2641"/>
      <c r="I1626" s="2257"/>
      <c r="J1626" s="2257"/>
      <c r="K1626" s="2257"/>
      <c r="L1626" s="2257"/>
      <c r="M1626" s="2257"/>
      <c r="N1626" s="2257"/>
      <c r="O1626" s="2257"/>
      <c r="P1626" s="2257"/>
      <c r="Q1626" s="2995"/>
    </row>
    <row r="1627" spans="1:17">
      <c r="A1627" s="2995"/>
      <c r="B1627" s="2641"/>
      <c r="C1627" s="2995"/>
      <c r="D1627" s="2995"/>
      <c r="E1627" s="2641"/>
      <c r="F1627" s="2641"/>
      <c r="G1627" s="2641"/>
      <c r="H1627" s="2641"/>
      <c r="I1627" s="2257"/>
      <c r="J1627" s="2257"/>
      <c r="K1627" s="2257"/>
      <c r="L1627" s="2257"/>
      <c r="M1627" s="2257"/>
      <c r="N1627" s="2257"/>
      <c r="O1627" s="2257"/>
      <c r="P1627" s="2257"/>
      <c r="Q1627" s="2995"/>
    </row>
    <row r="1628" spans="1:17">
      <c r="A1628" s="2995"/>
      <c r="B1628" s="2641"/>
      <c r="C1628" s="2995"/>
      <c r="D1628" s="2995"/>
      <c r="E1628" s="2641"/>
      <c r="F1628" s="2641"/>
      <c r="G1628" s="2641"/>
      <c r="H1628" s="2641"/>
      <c r="I1628" s="2257"/>
      <c r="J1628" s="2257"/>
      <c r="K1628" s="2257"/>
      <c r="L1628" s="2257"/>
      <c r="M1628" s="2257"/>
      <c r="N1628" s="2257"/>
      <c r="O1628" s="2257"/>
      <c r="P1628" s="2257"/>
      <c r="Q1628" s="2995"/>
    </row>
    <row r="1629" spans="1:17">
      <c r="A1629" s="2995"/>
      <c r="B1629" s="2641"/>
      <c r="C1629" s="2995"/>
      <c r="D1629" s="2995"/>
      <c r="E1629" s="2641"/>
      <c r="F1629" s="2641"/>
      <c r="G1629" s="2641"/>
      <c r="H1629" s="2641"/>
      <c r="I1629" s="2257"/>
      <c r="J1629" s="2257"/>
      <c r="K1629" s="2257"/>
      <c r="L1629" s="2257"/>
      <c r="M1629" s="2257"/>
      <c r="N1629" s="2257"/>
      <c r="O1629" s="2257"/>
      <c r="P1629" s="2257"/>
      <c r="Q1629" s="2995"/>
    </row>
    <row r="1630" spans="1:17">
      <c r="A1630" s="2995"/>
      <c r="B1630" s="2641"/>
      <c r="C1630" s="2995"/>
      <c r="D1630" s="2995"/>
      <c r="E1630" s="2641"/>
      <c r="F1630" s="2641"/>
      <c r="G1630" s="2641"/>
      <c r="H1630" s="2641"/>
      <c r="I1630" s="2257"/>
      <c r="J1630" s="2257"/>
      <c r="K1630" s="2257"/>
      <c r="L1630" s="2257"/>
      <c r="M1630" s="2257"/>
      <c r="N1630" s="2257"/>
      <c r="O1630" s="2257"/>
      <c r="P1630" s="2257"/>
      <c r="Q1630" s="2995"/>
    </row>
    <row r="1631" spans="1:17">
      <c r="A1631" s="2995"/>
      <c r="B1631" s="2641"/>
      <c r="C1631" s="2995"/>
      <c r="D1631" s="2995"/>
      <c r="E1631" s="2641"/>
      <c r="F1631" s="2641"/>
      <c r="G1631" s="2641"/>
      <c r="H1631" s="2641"/>
      <c r="I1631" s="2257"/>
      <c r="J1631" s="2257"/>
      <c r="K1631" s="2257"/>
      <c r="L1631" s="2257"/>
      <c r="M1631" s="2257"/>
      <c r="N1631" s="2257"/>
      <c r="O1631" s="2257"/>
      <c r="P1631" s="2257"/>
      <c r="Q1631" s="2995"/>
    </row>
    <row r="1632" spans="1:17">
      <c r="A1632" s="2995"/>
      <c r="B1632" s="2641"/>
      <c r="C1632" s="2995"/>
      <c r="D1632" s="2995"/>
      <c r="E1632" s="2641"/>
      <c r="F1632" s="2641"/>
      <c r="G1632" s="2641"/>
      <c r="H1632" s="2641"/>
      <c r="I1632" s="2257"/>
      <c r="J1632" s="2257"/>
      <c r="K1632" s="2257"/>
      <c r="L1632" s="2257"/>
      <c r="M1632" s="2257"/>
      <c r="N1632" s="2257"/>
      <c r="O1632" s="2257"/>
      <c r="P1632" s="2257"/>
      <c r="Q1632" s="2995"/>
    </row>
    <row r="1633" spans="1:17">
      <c r="A1633" s="2995"/>
      <c r="B1633" s="2995"/>
      <c r="C1633" s="2641"/>
      <c r="D1633" s="2641"/>
      <c r="E1633" s="2641"/>
      <c r="F1633" s="2641"/>
      <c r="G1633" s="2641"/>
      <c r="H1633" s="2641"/>
      <c r="I1633" s="2257"/>
      <c r="J1633" s="2257"/>
      <c r="K1633" s="2257"/>
      <c r="L1633" s="2257"/>
      <c r="M1633" s="3001"/>
      <c r="N1633" s="3001"/>
      <c r="O1633" s="3001"/>
      <c r="P1633" s="3001"/>
      <c r="Q1633" s="2995"/>
    </row>
    <row r="1634" spans="1:17">
      <c r="A1634" s="2995"/>
      <c r="B1634" s="2995"/>
      <c r="C1634" s="2999"/>
      <c r="D1634" s="2999"/>
      <c r="E1634" s="2999"/>
      <c r="F1634" s="2999"/>
      <c r="G1634" s="2999"/>
      <c r="H1634" s="2999"/>
      <c r="I1634" s="2257"/>
      <c r="J1634" s="2257"/>
      <c r="K1634" s="2257"/>
      <c r="L1634" s="2257"/>
      <c r="M1634" s="3001"/>
      <c r="N1634" s="3001"/>
      <c r="O1634" s="3001"/>
      <c r="P1634" s="3001"/>
      <c r="Q1634" s="2995"/>
    </row>
    <row r="1635" spans="1:17">
      <c r="A1635" s="2996"/>
      <c r="B1635" s="2996"/>
      <c r="C1635" s="2994"/>
      <c r="D1635" s="2994"/>
      <c r="E1635" s="2997"/>
      <c r="F1635" s="2997"/>
      <c r="G1635" s="2997"/>
      <c r="H1635" s="2997"/>
      <c r="I1635" s="2996"/>
      <c r="J1635" s="2996"/>
      <c r="K1635" s="2994"/>
      <c r="L1635" s="2994"/>
      <c r="M1635" s="2997"/>
      <c r="N1635" s="3002"/>
      <c r="O1635" s="2999"/>
      <c r="P1635" s="2999"/>
      <c r="Q1635" s="2999"/>
    </row>
    <row r="1636" spans="1:17">
      <c r="A1636" s="2994"/>
      <c r="B1636" s="2994"/>
      <c r="C1636" s="2994"/>
      <c r="D1636" s="2994"/>
      <c r="E1636" s="2994"/>
      <c r="F1636" s="2994"/>
      <c r="G1636" s="2994"/>
      <c r="H1636" s="2994"/>
      <c r="I1636" s="2994"/>
      <c r="J1636" s="2994"/>
      <c r="K1636" s="2994"/>
      <c r="L1636" s="2994"/>
      <c r="M1636" s="2994"/>
      <c r="N1636" s="2994"/>
      <c r="O1636" s="2994"/>
      <c r="P1636" s="2994"/>
      <c r="Q1636" s="2994"/>
    </row>
    <row r="1637" spans="1:17" ht="15.75">
      <c r="A1637" s="2993"/>
      <c r="B1637" s="2997"/>
      <c r="C1637" s="2997"/>
      <c r="D1637" s="2997"/>
      <c r="E1637" s="2998"/>
      <c r="F1637" s="2997"/>
      <c r="G1637" s="2997"/>
      <c r="H1637" s="2997"/>
      <c r="I1637" s="2993"/>
      <c r="J1637" s="2641"/>
      <c r="K1637" s="2997"/>
      <c r="L1637" s="2997"/>
      <c r="M1637" s="2997"/>
      <c r="N1637" s="2997"/>
      <c r="O1637" s="2998"/>
      <c r="P1637" s="2999"/>
      <c r="Q1637" s="2999"/>
    </row>
    <row r="1638" spans="1:17">
      <c r="A1638" s="2997"/>
      <c r="B1638" s="2997"/>
      <c r="C1638" s="2997"/>
      <c r="D1638" s="2997"/>
      <c r="E1638" s="2997"/>
      <c r="F1638" s="2997"/>
      <c r="G1638" s="2997"/>
      <c r="H1638" s="2997"/>
      <c r="I1638" s="2641"/>
      <c r="J1638" s="2641"/>
      <c r="K1638" s="2997"/>
      <c r="L1638" s="2997"/>
      <c r="M1638" s="2997"/>
      <c r="N1638" s="2997"/>
      <c r="O1638" s="2997"/>
      <c r="P1638" s="2997"/>
      <c r="Q1638" s="2997"/>
    </row>
    <row r="1639" spans="1:17">
      <c r="A1639" s="2994"/>
      <c r="B1639" s="2994"/>
      <c r="C1639" s="2994"/>
      <c r="D1639" s="2994"/>
      <c r="E1639" s="2994"/>
      <c r="F1639" s="2994"/>
      <c r="G1639" s="3000"/>
      <c r="H1639" s="3000"/>
      <c r="I1639" s="2994"/>
      <c r="J1639" s="2994"/>
      <c r="K1639" s="2994"/>
      <c r="L1639" s="2994"/>
      <c r="M1639" s="2994"/>
      <c r="N1639" s="2994"/>
      <c r="O1639" s="2994"/>
      <c r="P1639" s="2994"/>
      <c r="Q1639" s="2641"/>
    </row>
    <row r="1640" spans="1:17">
      <c r="A1640" s="2994"/>
      <c r="B1640" s="2994"/>
      <c r="C1640" s="2994"/>
      <c r="D1640" s="2994"/>
      <c r="E1640" s="2994"/>
      <c r="F1640" s="2994"/>
      <c r="G1640" s="3000"/>
      <c r="H1640" s="3000"/>
      <c r="I1640" s="2994"/>
      <c r="J1640" s="2994"/>
      <c r="K1640" s="2994"/>
      <c r="L1640" s="2994"/>
      <c r="M1640" s="2994"/>
      <c r="N1640" s="2994"/>
      <c r="O1640" s="2994"/>
      <c r="P1640" s="2994"/>
      <c r="Q1640" s="2641"/>
    </row>
    <row r="1641" spans="1:17">
      <c r="A1641" s="2997"/>
      <c r="B1641" s="2997"/>
      <c r="C1641" s="2997"/>
      <c r="D1641" s="2997"/>
      <c r="E1641" s="2997"/>
      <c r="F1641" s="2997"/>
      <c r="G1641" s="2997"/>
      <c r="H1641" s="2997"/>
      <c r="I1641" s="2641"/>
      <c r="J1641" s="2641"/>
      <c r="K1641" s="2997"/>
      <c r="L1641" s="2997"/>
      <c r="M1641" s="2997"/>
      <c r="N1641" s="2997"/>
      <c r="O1641" s="2997"/>
      <c r="P1641" s="2997"/>
      <c r="Q1641" s="2997"/>
    </row>
    <row r="1642" spans="1:17">
      <c r="A1642" s="2995"/>
      <c r="B1642" s="2641"/>
      <c r="C1642" s="2641"/>
      <c r="D1642" s="2641"/>
      <c r="E1642" s="2641"/>
      <c r="F1642" s="3420"/>
      <c r="G1642" s="3420"/>
      <c r="H1642" s="2995"/>
      <c r="I1642" s="2994"/>
      <c r="J1642" s="2994"/>
      <c r="K1642" s="2994"/>
      <c r="L1642" s="2994"/>
      <c r="M1642" s="2994"/>
      <c r="N1642" s="2994"/>
      <c r="O1642" s="2994"/>
      <c r="P1642" s="2994"/>
      <c r="Q1642" s="2641"/>
    </row>
    <row r="1643" spans="1:17">
      <c r="A1643" s="2995"/>
      <c r="B1643" s="2995"/>
      <c r="C1643" s="2641"/>
      <c r="D1643" s="2995"/>
      <c r="E1643" s="2995"/>
      <c r="F1643" s="2995"/>
      <c r="G1643" s="2995"/>
      <c r="H1643" s="2995"/>
      <c r="I1643" s="2994"/>
      <c r="J1643" s="2994"/>
      <c r="K1643" s="2641"/>
      <c r="L1643" s="2641"/>
      <c r="M1643" s="2995"/>
      <c r="N1643" s="2995"/>
      <c r="O1643" s="2995"/>
      <c r="P1643" s="2641"/>
      <c r="Q1643" s="2641"/>
    </row>
    <row r="1644" spans="1:17">
      <c r="A1644" s="2995"/>
      <c r="B1644" s="2995"/>
      <c r="C1644" s="2995"/>
      <c r="D1644" s="2995"/>
      <c r="E1644" s="2995"/>
      <c r="F1644" s="2995"/>
      <c r="G1644" s="2995"/>
      <c r="H1644" s="2995"/>
      <c r="I1644" s="2994"/>
      <c r="J1644" s="2994"/>
      <c r="K1644" s="2995"/>
      <c r="L1644" s="2995"/>
      <c r="M1644" s="2995"/>
      <c r="N1644" s="2995"/>
      <c r="O1644" s="2995"/>
      <c r="P1644" s="2995"/>
      <c r="Q1644" s="2995"/>
    </row>
    <row r="1645" spans="1:17">
      <c r="A1645" s="2995"/>
      <c r="B1645" s="2995"/>
      <c r="C1645" s="2995"/>
      <c r="D1645" s="2995"/>
      <c r="E1645" s="2995"/>
      <c r="F1645" s="2995"/>
      <c r="G1645" s="2995"/>
      <c r="H1645" s="2995"/>
      <c r="I1645" s="2994"/>
      <c r="J1645" s="2994"/>
      <c r="K1645" s="2995"/>
      <c r="L1645" s="2995"/>
      <c r="M1645" s="2995"/>
      <c r="N1645" s="2995"/>
      <c r="O1645" s="2995"/>
      <c r="P1645" s="2995"/>
      <c r="Q1645" s="2995"/>
    </row>
    <row r="1646" spans="1:17">
      <c r="A1646" s="2995"/>
      <c r="B1646" s="2995"/>
      <c r="C1646" s="2995"/>
      <c r="D1646" s="2995"/>
      <c r="E1646" s="2995"/>
      <c r="F1646" s="2995"/>
      <c r="G1646" s="2995"/>
      <c r="H1646" s="2995"/>
      <c r="I1646" s="2995"/>
      <c r="J1646" s="2641"/>
      <c r="K1646" s="2995"/>
      <c r="L1646" s="2995"/>
      <c r="M1646" s="2995"/>
      <c r="N1646" s="2995"/>
      <c r="O1646" s="2995"/>
      <c r="P1646" s="2995"/>
      <c r="Q1646" s="2995"/>
    </row>
    <row r="1647" spans="1:17">
      <c r="A1647" s="2995"/>
      <c r="B1647" s="2641"/>
      <c r="C1647" s="2995"/>
      <c r="D1647" s="2995"/>
      <c r="E1647" s="2641"/>
      <c r="F1647" s="2641"/>
      <c r="G1647" s="2641"/>
      <c r="H1647" s="2641"/>
      <c r="I1647" s="2257"/>
      <c r="J1647" s="2257"/>
      <c r="K1647" s="2257"/>
      <c r="L1647" s="2257"/>
      <c r="M1647" s="3001"/>
      <c r="N1647" s="3001"/>
      <c r="O1647" s="3001"/>
      <c r="P1647" s="3001"/>
      <c r="Q1647" s="2995"/>
    </row>
    <row r="1648" spans="1:17">
      <c r="A1648" s="2995"/>
      <c r="B1648" s="2641"/>
      <c r="C1648" s="2995"/>
      <c r="D1648" s="2995"/>
      <c r="E1648" s="2641"/>
      <c r="F1648" s="2641"/>
      <c r="G1648" s="2641"/>
      <c r="H1648" s="2641"/>
      <c r="I1648" s="2257"/>
      <c r="J1648" s="2257"/>
      <c r="K1648" s="2257"/>
      <c r="L1648" s="2257"/>
      <c r="M1648" s="2257"/>
      <c r="N1648" s="2257"/>
      <c r="O1648" s="2257"/>
      <c r="P1648" s="2257"/>
      <c r="Q1648" s="2995"/>
    </row>
    <row r="1649" spans="1:17">
      <c r="A1649" s="2995"/>
      <c r="B1649" s="2641"/>
      <c r="C1649" s="2995"/>
      <c r="D1649" s="2995"/>
      <c r="E1649" s="2641"/>
      <c r="F1649" s="2641"/>
      <c r="G1649" s="2641"/>
      <c r="H1649" s="2641"/>
      <c r="I1649" s="2257"/>
      <c r="J1649" s="2257"/>
      <c r="K1649" s="2257"/>
      <c r="L1649" s="2257"/>
      <c r="M1649" s="2257"/>
      <c r="N1649" s="2257"/>
      <c r="O1649" s="2257"/>
      <c r="P1649" s="2257"/>
      <c r="Q1649" s="2995"/>
    </row>
    <row r="1650" spans="1:17">
      <c r="A1650" s="2995"/>
      <c r="B1650" s="2641"/>
      <c r="C1650" s="2995"/>
      <c r="D1650" s="2995"/>
      <c r="E1650" s="2641"/>
      <c r="F1650" s="2641"/>
      <c r="G1650" s="2641"/>
      <c r="H1650" s="2641"/>
      <c r="I1650" s="2257"/>
      <c r="J1650" s="2257"/>
      <c r="K1650" s="2257"/>
      <c r="L1650" s="2257"/>
      <c r="M1650" s="2257"/>
      <c r="N1650" s="2257"/>
      <c r="O1650" s="2257"/>
      <c r="P1650" s="2257"/>
      <c r="Q1650" s="2995"/>
    </row>
    <row r="1651" spans="1:17">
      <c r="A1651" s="2995"/>
      <c r="B1651" s="2641"/>
      <c r="C1651" s="2995"/>
      <c r="D1651" s="2995"/>
      <c r="E1651" s="2641"/>
      <c r="F1651" s="2641"/>
      <c r="G1651" s="2641"/>
      <c r="H1651" s="2641"/>
      <c r="I1651" s="2257"/>
      <c r="J1651" s="2257"/>
      <c r="K1651" s="2257"/>
      <c r="L1651" s="2257"/>
      <c r="M1651" s="2257"/>
      <c r="N1651" s="2257"/>
      <c r="O1651" s="2257"/>
      <c r="P1651" s="2257"/>
      <c r="Q1651" s="2995"/>
    </row>
    <row r="1652" spans="1:17">
      <c r="A1652" s="2995"/>
      <c r="B1652" s="2641"/>
      <c r="C1652" s="2995"/>
      <c r="D1652" s="2995"/>
      <c r="E1652" s="2641"/>
      <c r="F1652" s="2641"/>
      <c r="G1652" s="2641"/>
      <c r="H1652" s="2641"/>
      <c r="I1652" s="2257"/>
      <c r="J1652" s="2257"/>
      <c r="K1652" s="2257"/>
      <c r="L1652" s="2257"/>
      <c r="M1652" s="2257"/>
      <c r="N1652" s="2257"/>
      <c r="O1652" s="2257"/>
      <c r="P1652" s="2257"/>
      <c r="Q1652" s="2995"/>
    </row>
    <row r="1653" spans="1:17">
      <c r="A1653" s="2995"/>
      <c r="B1653" s="2641"/>
      <c r="C1653" s="2995"/>
      <c r="D1653" s="2995"/>
      <c r="E1653" s="2641"/>
      <c r="F1653" s="2641"/>
      <c r="G1653" s="2641"/>
      <c r="H1653" s="2641"/>
      <c r="I1653" s="2257"/>
      <c r="J1653" s="2257"/>
      <c r="K1653" s="2257"/>
      <c r="L1653" s="2257"/>
      <c r="M1653" s="2257"/>
      <c r="N1653" s="2257"/>
      <c r="O1653" s="2257"/>
      <c r="P1653" s="2257"/>
      <c r="Q1653" s="2995"/>
    </row>
    <row r="1654" spans="1:17">
      <c r="A1654" s="2995"/>
      <c r="B1654" s="2641"/>
      <c r="C1654" s="2995"/>
      <c r="D1654" s="2995"/>
      <c r="E1654" s="2641"/>
      <c r="F1654" s="2641"/>
      <c r="G1654" s="2641"/>
      <c r="H1654" s="2641"/>
      <c r="I1654" s="2257"/>
      <c r="J1654" s="2257"/>
      <c r="K1654" s="2257"/>
      <c r="L1654" s="2257"/>
      <c r="M1654" s="2257"/>
      <c r="N1654" s="2257"/>
      <c r="O1654" s="2257"/>
      <c r="P1654" s="2257"/>
      <c r="Q1654" s="2995"/>
    </row>
    <row r="1655" spans="1:17">
      <c r="A1655" s="2995"/>
      <c r="B1655" s="2641"/>
      <c r="C1655" s="2995"/>
      <c r="D1655" s="2995"/>
      <c r="E1655" s="2641"/>
      <c r="F1655" s="2641"/>
      <c r="G1655" s="2641"/>
      <c r="H1655" s="2641"/>
      <c r="I1655" s="2257"/>
      <c r="J1655" s="2257"/>
      <c r="K1655" s="2257"/>
      <c r="L1655" s="2257"/>
      <c r="M1655" s="2257"/>
      <c r="N1655" s="2257"/>
      <c r="O1655" s="2257"/>
      <c r="P1655" s="2257"/>
      <c r="Q1655" s="2995"/>
    </row>
    <row r="1656" spans="1:17">
      <c r="A1656" s="2995"/>
      <c r="B1656" s="2641"/>
      <c r="C1656" s="2995"/>
      <c r="D1656" s="2995"/>
      <c r="E1656" s="2641"/>
      <c r="F1656" s="2641"/>
      <c r="G1656" s="2641"/>
      <c r="H1656" s="2641"/>
      <c r="I1656" s="2257"/>
      <c r="J1656" s="2257"/>
      <c r="K1656" s="2257"/>
      <c r="L1656" s="2257"/>
      <c r="M1656" s="2257"/>
      <c r="N1656" s="2257"/>
      <c r="O1656" s="2257"/>
      <c r="P1656" s="2257"/>
      <c r="Q1656" s="2995"/>
    </row>
    <row r="1657" spans="1:17">
      <c r="A1657" s="2995"/>
      <c r="B1657" s="2641"/>
      <c r="C1657" s="2995"/>
      <c r="D1657" s="2995"/>
      <c r="E1657" s="2641"/>
      <c r="F1657" s="2641"/>
      <c r="G1657" s="2641"/>
      <c r="H1657" s="2641"/>
      <c r="I1657" s="2257"/>
      <c r="J1657" s="2257"/>
      <c r="K1657" s="2257"/>
      <c r="L1657" s="2257"/>
      <c r="M1657" s="2257"/>
      <c r="N1657" s="2257"/>
      <c r="O1657" s="2257"/>
      <c r="P1657" s="2257"/>
      <c r="Q1657" s="2995"/>
    </row>
    <row r="1658" spans="1:17">
      <c r="A1658" s="2995"/>
      <c r="B1658" s="2641"/>
      <c r="C1658" s="2995"/>
      <c r="D1658" s="2995"/>
      <c r="E1658" s="2641"/>
      <c r="F1658" s="2641"/>
      <c r="G1658" s="2641"/>
      <c r="H1658" s="2641"/>
      <c r="I1658" s="2257"/>
      <c r="J1658" s="2257"/>
      <c r="K1658" s="2257"/>
      <c r="L1658" s="2257"/>
      <c r="M1658" s="2257"/>
      <c r="N1658" s="2257"/>
      <c r="O1658" s="2257"/>
      <c r="P1658" s="2257"/>
      <c r="Q1658" s="2995"/>
    </row>
    <row r="1659" spans="1:17">
      <c r="A1659" s="2995"/>
      <c r="B1659" s="2641"/>
      <c r="C1659" s="2995"/>
      <c r="D1659" s="2995"/>
      <c r="E1659" s="2641"/>
      <c r="F1659" s="2641"/>
      <c r="G1659" s="2641"/>
      <c r="H1659" s="2641"/>
      <c r="I1659" s="2257"/>
      <c r="J1659" s="2257"/>
      <c r="K1659" s="2257"/>
      <c r="L1659" s="2257"/>
      <c r="M1659" s="2257"/>
      <c r="N1659" s="2257"/>
      <c r="O1659" s="2257"/>
      <c r="P1659" s="2257"/>
      <c r="Q1659" s="2995"/>
    </row>
    <row r="1660" spans="1:17">
      <c r="A1660" s="2995"/>
      <c r="B1660" s="2641"/>
      <c r="C1660" s="2995"/>
      <c r="D1660" s="2995"/>
      <c r="E1660" s="2641"/>
      <c r="F1660" s="2641"/>
      <c r="G1660" s="2641"/>
      <c r="H1660" s="2641"/>
      <c r="I1660" s="2257"/>
      <c r="J1660" s="2257"/>
      <c r="K1660" s="2257"/>
      <c r="L1660" s="2257"/>
      <c r="M1660" s="2257"/>
      <c r="N1660" s="2257"/>
      <c r="O1660" s="2257"/>
      <c r="P1660" s="2257"/>
      <c r="Q1660" s="2995"/>
    </row>
    <row r="1661" spans="1:17">
      <c r="A1661" s="2995"/>
      <c r="B1661" s="2641"/>
      <c r="C1661" s="2995"/>
      <c r="D1661" s="2995"/>
      <c r="E1661" s="2641"/>
      <c r="F1661" s="2641"/>
      <c r="G1661" s="2641"/>
      <c r="H1661" s="2641"/>
      <c r="I1661" s="2257"/>
      <c r="J1661" s="2257"/>
      <c r="K1661" s="2257"/>
      <c r="L1661" s="2257"/>
      <c r="M1661" s="2257"/>
      <c r="N1661" s="2257"/>
      <c r="O1661" s="2257"/>
      <c r="P1661" s="2257"/>
      <c r="Q1661" s="2995"/>
    </row>
    <row r="1662" spans="1:17">
      <c r="A1662" s="2995"/>
      <c r="B1662" s="2641"/>
      <c r="C1662" s="2995"/>
      <c r="D1662" s="2995"/>
      <c r="E1662" s="2641"/>
      <c r="F1662" s="2641"/>
      <c r="G1662" s="2641"/>
      <c r="H1662" s="2641"/>
      <c r="I1662" s="2257"/>
      <c r="J1662" s="2257"/>
      <c r="K1662" s="2257"/>
      <c r="L1662" s="2257"/>
      <c r="M1662" s="2257"/>
      <c r="N1662" s="2257"/>
      <c r="O1662" s="2257"/>
      <c r="P1662" s="2257"/>
      <c r="Q1662" s="2995"/>
    </row>
    <row r="1663" spans="1:17">
      <c r="A1663" s="2995"/>
      <c r="B1663" s="2641"/>
      <c r="C1663" s="2995"/>
      <c r="D1663" s="2995"/>
      <c r="E1663" s="2641"/>
      <c r="F1663" s="2641"/>
      <c r="G1663" s="2641"/>
      <c r="H1663" s="2641"/>
      <c r="I1663" s="2257"/>
      <c r="J1663" s="2257"/>
      <c r="K1663" s="2257"/>
      <c r="L1663" s="2257"/>
      <c r="M1663" s="2257"/>
      <c r="N1663" s="2257"/>
      <c r="O1663" s="2257"/>
      <c r="P1663" s="2257"/>
      <c r="Q1663" s="2995"/>
    </row>
    <row r="1664" spans="1:17">
      <c r="A1664" s="2995"/>
      <c r="B1664" s="2641"/>
      <c r="C1664" s="2995"/>
      <c r="D1664" s="2995"/>
      <c r="E1664" s="2641"/>
      <c r="F1664" s="2641"/>
      <c r="G1664" s="2641"/>
      <c r="H1664" s="2641"/>
      <c r="I1664" s="2257"/>
      <c r="J1664" s="2257"/>
      <c r="K1664" s="2257"/>
      <c r="L1664" s="2257"/>
      <c r="M1664" s="2257"/>
      <c r="N1664" s="2257"/>
      <c r="O1664" s="2257"/>
      <c r="P1664" s="2257"/>
      <c r="Q1664" s="2995"/>
    </row>
    <row r="1665" spans="1:17">
      <c r="A1665" s="2995"/>
      <c r="B1665" s="2641"/>
      <c r="C1665" s="2995"/>
      <c r="D1665" s="2995"/>
      <c r="E1665" s="2641"/>
      <c r="F1665" s="2641"/>
      <c r="G1665" s="2641"/>
      <c r="H1665" s="2641"/>
      <c r="I1665" s="2257"/>
      <c r="J1665" s="2257"/>
      <c r="K1665" s="2257"/>
      <c r="L1665" s="2257"/>
      <c r="M1665" s="2257"/>
      <c r="N1665" s="2257"/>
      <c r="O1665" s="2257"/>
      <c r="P1665" s="2257"/>
      <c r="Q1665" s="2995"/>
    </row>
    <row r="1666" spans="1:17">
      <c r="A1666" s="2995"/>
      <c r="B1666" s="2641"/>
      <c r="C1666" s="2995"/>
      <c r="D1666" s="2995"/>
      <c r="E1666" s="2641"/>
      <c r="F1666" s="2641"/>
      <c r="G1666" s="2641"/>
      <c r="H1666" s="2641"/>
      <c r="I1666" s="2257"/>
      <c r="J1666" s="2257"/>
      <c r="K1666" s="2257"/>
      <c r="L1666" s="2257"/>
      <c r="M1666" s="2257"/>
      <c r="N1666" s="2257"/>
      <c r="O1666" s="2257"/>
      <c r="P1666" s="2257"/>
      <c r="Q1666" s="2995"/>
    </row>
    <row r="1667" spans="1:17">
      <c r="A1667" s="2995"/>
      <c r="B1667" s="2641"/>
      <c r="C1667" s="2995"/>
      <c r="D1667" s="2995"/>
      <c r="E1667" s="2641"/>
      <c r="F1667" s="2641"/>
      <c r="G1667" s="2641"/>
      <c r="H1667" s="2641"/>
      <c r="I1667" s="2257"/>
      <c r="J1667" s="2257"/>
      <c r="K1667" s="2257"/>
      <c r="L1667" s="2257"/>
      <c r="M1667" s="2257"/>
      <c r="N1667" s="2257"/>
      <c r="O1667" s="2257"/>
      <c r="P1667" s="2257"/>
      <c r="Q1667" s="2995"/>
    </row>
    <row r="1668" spans="1:17">
      <c r="A1668" s="2995"/>
      <c r="B1668" s="2641"/>
      <c r="C1668" s="2995"/>
      <c r="D1668" s="2995"/>
      <c r="E1668" s="2641"/>
      <c r="F1668" s="2641"/>
      <c r="G1668" s="2641"/>
      <c r="H1668" s="2641"/>
      <c r="I1668" s="2257"/>
      <c r="J1668" s="2257"/>
      <c r="K1668" s="2257"/>
      <c r="L1668" s="2257"/>
      <c r="M1668" s="2257"/>
      <c r="N1668" s="2257"/>
      <c r="O1668" s="2257"/>
      <c r="P1668" s="2257"/>
      <c r="Q1668" s="2995"/>
    </row>
    <row r="1669" spans="1:17">
      <c r="A1669" s="2995"/>
      <c r="B1669" s="2641"/>
      <c r="C1669" s="2995"/>
      <c r="D1669" s="2995"/>
      <c r="E1669" s="2641"/>
      <c r="F1669" s="2641"/>
      <c r="G1669" s="2641"/>
      <c r="H1669" s="2641"/>
      <c r="I1669" s="2257"/>
      <c r="J1669" s="2257"/>
      <c r="K1669" s="2257"/>
      <c r="L1669" s="2257"/>
      <c r="M1669" s="2257"/>
      <c r="N1669" s="2257"/>
      <c r="O1669" s="2257"/>
      <c r="P1669" s="2257"/>
      <c r="Q1669" s="2995"/>
    </row>
    <row r="1670" spans="1:17">
      <c r="A1670" s="2995"/>
      <c r="B1670" s="2641"/>
      <c r="C1670" s="2995"/>
      <c r="D1670" s="2995"/>
      <c r="E1670" s="2641"/>
      <c r="F1670" s="2641"/>
      <c r="G1670" s="2641"/>
      <c r="H1670" s="2641"/>
      <c r="I1670" s="2257"/>
      <c r="J1670" s="2257"/>
      <c r="K1670" s="2257"/>
      <c r="L1670" s="2257"/>
      <c r="M1670" s="2257"/>
      <c r="N1670" s="2257"/>
      <c r="O1670" s="2257"/>
      <c r="P1670" s="2257"/>
      <c r="Q1670" s="2995"/>
    </row>
    <row r="1671" spans="1:17">
      <c r="A1671" s="2995"/>
      <c r="B1671" s="2641"/>
      <c r="C1671" s="2995"/>
      <c r="D1671" s="2995"/>
      <c r="E1671" s="2641"/>
      <c r="F1671" s="2641"/>
      <c r="G1671" s="2641"/>
      <c r="H1671" s="2641"/>
      <c r="I1671" s="2257"/>
      <c r="J1671" s="2257"/>
      <c r="K1671" s="2257"/>
      <c r="L1671" s="2257"/>
      <c r="M1671" s="2257"/>
      <c r="N1671" s="2257"/>
      <c r="O1671" s="2257"/>
      <c r="P1671" s="2257"/>
      <c r="Q1671" s="2995"/>
    </row>
    <row r="1672" spans="1:17">
      <c r="A1672" s="2995"/>
      <c r="B1672" s="2641"/>
      <c r="C1672" s="2995"/>
      <c r="D1672" s="2995"/>
      <c r="E1672" s="2641"/>
      <c r="F1672" s="2641"/>
      <c r="G1672" s="2641"/>
      <c r="H1672" s="2641"/>
      <c r="I1672" s="2257"/>
      <c r="J1672" s="2257"/>
      <c r="K1672" s="2257"/>
      <c r="L1672" s="2257"/>
      <c r="M1672" s="2257"/>
      <c r="N1672" s="2257"/>
      <c r="O1672" s="2257"/>
      <c r="P1672" s="2257"/>
      <c r="Q1672" s="2995"/>
    </row>
    <row r="1673" spans="1:17">
      <c r="A1673" s="2995"/>
      <c r="B1673" s="2641"/>
      <c r="C1673" s="2995"/>
      <c r="D1673" s="2995"/>
      <c r="E1673" s="2641"/>
      <c r="F1673" s="2641"/>
      <c r="G1673" s="2641"/>
      <c r="H1673" s="2641"/>
      <c r="I1673" s="2257"/>
      <c r="J1673" s="2257"/>
      <c r="K1673" s="2257"/>
      <c r="L1673" s="2257"/>
      <c r="M1673" s="2257"/>
      <c r="N1673" s="2257"/>
      <c r="O1673" s="2257"/>
      <c r="P1673" s="2257"/>
      <c r="Q1673" s="2995"/>
    </row>
    <row r="1674" spans="1:17">
      <c r="A1674" s="2995"/>
      <c r="B1674" s="2641"/>
      <c r="C1674" s="2995"/>
      <c r="D1674" s="2995"/>
      <c r="E1674" s="2641"/>
      <c r="F1674" s="2641"/>
      <c r="G1674" s="2641"/>
      <c r="H1674" s="2641"/>
      <c r="I1674" s="2257"/>
      <c r="J1674" s="2257"/>
      <c r="K1674" s="2257"/>
      <c r="L1674" s="2257"/>
      <c r="M1674" s="2257"/>
      <c r="N1674" s="2257"/>
      <c r="O1674" s="2257"/>
      <c r="P1674" s="2257"/>
      <c r="Q1674" s="2995"/>
    </row>
    <row r="1675" spans="1:17">
      <c r="A1675" s="2995"/>
      <c r="B1675" s="2641"/>
      <c r="C1675" s="2995"/>
      <c r="D1675" s="2995"/>
      <c r="E1675" s="2641"/>
      <c r="F1675" s="2641"/>
      <c r="G1675" s="2641"/>
      <c r="H1675" s="2641"/>
      <c r="I1675" s="2257"/>
      <c r="J1675" s="2257"/>
      <c r="K1675" s="2257"/>
      <c r="L1675" s="2257"/>
      <c r="M1675" s="2257"/>
      <c r="N1675" s="2257"/>
      <c r="O1675" s="2257"/>
      <c r="P1675" s="2257"/>
      <c r="Q1675" s="2995"/>
    </row>
    <row r="1676" spans="1:17">
      <c r="A1676" s="2995"/>
      <c r="B1676" s="2641"/>
      <c r="C1676" s="2995"/>
      <c r="D1676" s="2995"/>
      <c r="E1676" s="2641"/>
      <c r="F1676" s="2641"/>
      <c r="G1676" s="2641"/>
      <c r="H1676" s="2641"/>
      <c r="I1676" s="2257"/>
      <c r="J1676" s="2257"/>
      <c r="K1676" s="2257"/>
      <c r="L1676" s="2257"/>
      <c r="M1676" s="2257"/>
      <c r="N1676" s="2257"/>
      <c r="O1676" s="2257"/>
      <c r="P1676" s="2257"/>
      <c r="Q1676" s="2995"/>
    </row>
    <row r="1677" spans="1:17">
      <c r="A1677" s="2995"/>
      <c r="B1677" s="2641"/>
      <c r="C1677" s="2995"/>
      <c r="D1677" s="2995"/>
      <c r="E1677" s="2641"/>
      <c r="F1677" s="2641"/>
      <c r="G1677" s="2641"/>
      <c r="H1677" s="2641"/>
      <c r="I1677" s="2257"/>
      <c r="J1677" s="2257"/>
      <c r="K1677" s="2257"/>
      <c r="L1677" s="2257"/>
      <c r="M1677" s="2257"/>
      <c r="N1677" s="2257"/>
      <c r="O1677" s="2257"/>
      <c r="P1677" s="2257"/>
      <c r="Q1677" s="2995"/>
    </row>
    <row r="1678" spans="1:17">
      <c r="A1678" s="2995"/>
      <c r="B1678" s="2641"/>
      <c r="C1678" s="2995"/>
      <c r="D1678" s="2995"/>
      <c r="E1678" s="2641"/>
      <c r="F1678" s="2641"/>
      <c r="G1678" s="2641"/>
      <c r="H1678" s="2641"/>
      <c r="I1678" s="2257"/>
      <c r="J1678" s="2257"/>
      <c r="K1678" s="2257"/>
      <c r="L1678" s="2257"/>
      <c r="M1678" s="2257"/>
      <c r="N1678" s="2257"/>
      <c r="O1678" s="2257"/>
      <c r="P1678" s="2257"/>
      <c r="Q1678" s="2995"/>
    </row>
    <row r="1679" spans="1:17">
      <c r="A1679" s="2995"/>
      <c r="B1679" s="2641"/>
      <c r="C1679" s="2995"/>
      <c r="D1679" s="2995"/>
      <c r="E1679" s="2641"/>
      <c r="F1679" s="2641"/>
      <c r="G1679" s="2641"/>
      <c r="H1679" s="2641"/>
      <c r="I1679" s="2257"/>
      <c r="J1679" s="2257"/>
      <c r="K1679" s="2257"/>
      <c r="L1679" s="2257"/>
      <c r="M1679" s="2257"/>
      <c r="N1679" s="2257"/>
      <c r="O1679" s="2257"/>
      <c r="P1679" s="2257"/>
      <c r="Q1679" s="2995"/>
    </row>
    <row r="1680" spans="1:17">
      <c r="A1680" s="2995"/>
      <c r="B1680" s="2641"/>
      <c r="C1680" s="2995"/>
      <c r="D1680" s="2995"/>
      <c r="E1680" s="2641"/>
      <c r="F1680" s="2641"/>
      <c r="G1680" s="2641"/>
      <c r="H1680" s="2641"/>
      <c r="I1680" s="2257"/>
      <c r="J1680" s="2257"/>
      <c r="K1680" s="2257"/>
      <c r="L1680" s="2257"/>
      <c r="M1680" s="2257"/>
      <c r="N1680" s="2257"/>
      <c r="O1680" s="2257"/>
      <c r="P1680" s="2257"/>
      <c r="Q1680" s="2995"/>
    </row>
    <row r="1681" spans="1:17">
      <c r="A1681" s="2995"/>
      <c r="B1681" s="2641"/>
      <c r="C1681" s="2995"/>
      <c r="D1681" s="2995"/>
      <c r="E1681" s="2641"/>
      <c r="F1681" s="2641"/>
      <c r="G1681" s="2641"/>
      <c r="H1681" s="2641"/>
      <c r="I1681" s="2257"/>
      <c r="J1681" s="2257"/>
      <c r="K1681" s="2257"/>
      <c r="L1681" s="2257"/>
      <c r="M1681" s="2257"/>
      <c r="N1681" s="2257"/>
      <c r="O1681" s="2257"/>
      <c r="P1681" s="2257"/>
      <c r="Q1681" s="2995"/>
    </row>
    <row r="1682" spans="1:17">
      <c r="A1682" s="2995"/>
      <c r="B1682" s="2641"/>
      <c r="C1682" s="2995"/>
      <c r="D1682" s="2995"/>
      <c r="E1682" s="2641"/>
      <c r="F1682" s="2641"/>
      <c r="G1682" s="2641"/>
      <c r="H1682" s="2641"/>
      <c r="I1682" s="2257"/>
      <c r="J1682" s="2257"/>
      <c r="K1682" s="2257"/>
      <c r="L1682" s="2257"/>
      <c r="M1682" s="2257"/>
      <c r="N1682" s="2257"/>
      <c r="O1682" s="2257"/>
      <c r="P1682" s="2257"/>
      <c r="Q1682" s="2995"/>
    </row>
    <row r="1683" spans="1:17">
      <c r="A1683" s="2995"/>
      <c r="B1683" s="2641"/>
      <c r="C1683" s="2995"/>
      <c r="D1683" s="2995"/>
      <c r="E1683" s="2641"/>
      <c r="F1683" s="2641"/>
      <c r="G1683" s="2641"/>
      <c r="H1683" s="2641"/>
      <c r="I1683" s="2257"/>
      <c r="J1683" s="2257"/>
      <c r="K1683" s="2257"/>
      <c r="L1683" s="2257"/>
      <c r="M1683" s="2257"/>
      <c r="N1683" s="2257"/>
      <c r="O1683" s="2257"/>
      <c r="P1683" s="2257"/>
      <c r="Q1683" s="2995"/>
    </row>
    <row r="1684" spans="1:17">
      <c r="A1684" s="2995"/>
      <c r="B1684" s="2641"/>
      <c r="C1684" s="2995"/>
      <c r="D1684" s="2995"/>
      <c r="E1684" s="2641"/>
      <c r="F1684" s="2641"/>
      <c r="G1684" s="2641"/>
      <c r="H1684" s="2641"/>
      <c r="I1684" s="2257"/>
      <c r="J1684" s="2257"/>
      <c r="K1684" s="2257"/>
      <c r="L1684" s="2257"/>
      <c r="M1684" s="2257"/>
      <c r="N1684" s="2257"/>
      <c r="O1684" s="2257"/>
      <c r="P1684" s="2257"/>
      <c r="Q1684" s="2995"/>
    </row>
    <row r="1685" spans="1:17">
      <c r="A1685" s="2995"/>
      <c r="B1685" s="2641"/>
      <c r="C1685" s="2995"/>
      <c r="D1685" s="2995"/>
      <c r="E1685" s="2641"/>
      <c r="F1685" s="2641"/>
      <c r="G1685" s="2641"/>
      <c r="H1685" s="2641"/>
      <c r="I1685" s="2257"/>
      <c r="J1685" s="2257"/>
      <c r="K1685" s="2257"/>
      <c r="L1685" s="2257"/>
      <c r="M1685" s="2257"/>
      <c r="N1685" s="2257"/>
      <c r="O1685" s="2257"/>
      <c r="P1685" s="2257"/>
      <c r="Q1685" s="2995"/>
    </row>
    <row r="1686" spans="1:17">
      <c r="A1686" s="2995"/>
      <c r="B1686" s="2641"/>
      <c r="C1686" s="2995"/>
      <c r="D1686" s="2995"/>
      <c r="E1686" s="2641"/>
      <c r="F1686" s="2641"/>
      <c r="G1686" s="2641"/>
      <c r="H1686" s="2641"/>
      <c r="I1686" s="2257"/>
      <c r="J1686" s="2257"/>
      <c r="K1686" s="2257"/>
      <c r="L1686" s="2257"/>
      <c r="M1686" s="2257"/>
      <c r="N1686" s="2257"/>
      <c r="O1686" s="2257"/>
      <c r="P1686" s="2257"/>
      <c r="Q1686" s="2995"/>
    </row>
    <row r="1687" spans="1:17">
      <c r="A1687" s="2995"/>
      <c r="B1687" s="2641"/>
      <c r="C1687" s="2995"/>
      <c r="D1687" s="2995"/>
      <c r="E1687" s="2641"/>
      <c r="F1687" s="2641"/>
      <c r="G1687" s="2641"/>
      <c r="H1687" s="2641"/>
      <c r="I1687" s="2257"/>
      <c r="J1687" s="2257"/>
      <c r="K1687" s="2257"/>
      <c r="L1687" s="2257"/>
      <c r="M1687" s="2257"/>
      <c r="N1687" s="2257"/>
      <c r="O1687" s="2257"/>
      <c r="P1687" s="2257"/>
      <c r="Q1687" s="2995"/>
    </row>
    <row r="1688" spans="1:17">
      <c r="A1688" s="2995"/>
      <c r="B1688" s="2641"/>
      <c r="C1688" s="2995"/>
      <c r="D1688" s="2995"/>
      <c r="E1688" s="2641"/>
      <c r="F1688" s="2641"/>
      <c r="G1688" s="2641"/>
      <c r="H1688" s="2641"/>
      <c r="I1688" s="2257"/>
      <c r="J1688" s="2257"/>
      <c r="K1688" s="2257"/>
      <c r="L1688" s="2257"/>
      <c r="M1688" s="2257"/>
      <c r="N1688" s="2257"/>
      <c r="O1688" s="2257"/>
      <c r="P1688" s="2257"/>
      <c r="Q1688" s="2995"/>
    </row>
    <row r="1689" spans="1:17">
      <c r="A1689" s="2995"/>
      <c r="B1689" s="2641"/>
      <c r="C1689" s="2995"/>
      <c r="D1689" s="2995"/>
      <c r="E1689" s="2641"/>
      <c r="F1689" s="2641"/>
      <c r="G1689" s="2641"/>
      <c r="H1689" s="2641"/>
      <c r="I1689" s="2257"/>
      <c r="J1689" s="2257"/>
      <c r="K1689" s="2257"/>
      <c r="L1689" s="2257"/>
      <c r="M1689" s="2257"/>
      <c r="N1689" s="2257"/>
      <c r="O1689" s="2257"/>
      <c r="P1689" s="2257"/>
      <c r="Q1689" s="2995"/>
    </row>
    <row r="1690" spans="1:17">
      <c r="A1690" s="2995"/>
      <c r="B1690" s="2641"/>
      <c r="C1690" s="2995"/>
      <c r="D1690" s="2995"/>
      <c r="E1690" s="2641"/>
      <c r="F1690" s="2641"/>
      <c r="G1690" s="2641"/>
      <c r="H1690" s="2641"/>
      <c r="I1690" s="2257"/>
      <c r="J1690" s="2257"/>
      <c r="K1690" s="2257"/>
      <c r="L1690" s="2257"/>
      <c r="M1690" s="2257"/>
      <c r="N1690" s="2257"/>
      <c r="O1690" s="2257"/>
      <c r="P1690" s="2257"/>
      <c r="Q1690" s="2995"/>
    </row>
    <row r="1691" spans="1:17">
      <c r="A1691" s="2995"/>
      <c r="B1691" s="2641"/>
      <c r="C1691" s="2995"/>
      <c r="D1691" s="2995"/>
      <c r="E1691" s="2641"/>
      <c r="F1691" s="2641"/>
      <c r="G1691" s="2641"/>
      <c r="H1691" s="2641"/>
      <c r="I1691" s="2257"/>
      <c r="J1691" s="2257"/>
      <c r="K1691" s="2257"/>
      <c r="L1691" s="2257"/>
      <c r="M1691" s="2257"/>
      <c r="N1691" s="2257"/>
      <c r="O1691" s="2257"/>
      <c r="P1691" s="2257"/>
      <c r="Q1691" s="2995"/>
    </row>
    <row r="1692" spans="1:17">
      <c r="A1692" s="2995"/>
      <c r="B1692" s="2641"/>
      <c r="C1692" s="2995"/>
      <c r="D1692" s="2995"/>
      <c r="E1692" s="2641"/>
      <c r="F1692" s="2641"/>
      <c r="G1692" s="2641"/>
      <c r="H1692" s="2641"/>
      <c r="I1692" s="2257"/>
      <c r="J1692" s="2257"/>
      <c r="K1692" s="2257"/>
      <c r="L1692" s="2257"/>
      <c r="M1692" s="2257"/>
      <c r="N1692" s="2257"/>
      <c r="O1692" s="2257"/>
      <c r="P1692" s="2257"/>
      <c r="Q1692" s="2995"/>
    </row>
    <row r="1693" spans="1:17">
      <c r="A1693" s="2995"/>
      <c r="B1693" s="2641"/>
      <c r="C1693" s="2995"/>
      <c r="D1693" s="2995"/>
      <c r="E1693" s="2641"/>
      <c r="F1693" s="2641"/>
      <c r="G1693" s="2641"/>
      <c r="H1693" s="2641"/>
      <c r="I1693" s="2257"/>
      <c r="J1693" s="2257"/>
      <c r="K1693" s="2257"/>
      <c r="L1693" s="2257"/>
      <c r="M1693" s="2257"/>
      <c r="N1693" s="2257"/>
      <c r="O1693" s="2257"/>
      <c r="P1693" s="2257"/>
      <c r="Q1693" s="2995"/>
    </row>
    <row r="1694" spans="1:17">
      <c r="A1694" s="2995"/>
      <c r="B1694" s="2641"/>
      <c r="C1694" s="2995"/>
      <c r="D1694" s="2995"/>
      <c r="E1694" s="2641"/>
      <c r="F1694" s="2641"/>
      <c r="G1694" s="2641"/>
      <c r="H1694" s="2641"/>
      <c r="I1694" s="2257"/>
      <c r="J1694" s="2257"/>
      <c r="K1694" s="2257"/>
      <c r="L1694" s="2257"/>
      <c r="M1694" s="2257"/>
      <c r="N1694" s="2257"/>
      <c r="O1694" s="2257"/>
      <c r="P1694" s="2257"/>
      <c r="Q1694" s="2995"/>
    </row>
    <row r="1695" spans="1:17">
      <c r="A1695" s="2995"/>
      <c r="B1695" s="2641"/>
      <c r="C1695" s="2995"/>
      <c r="D1695" s="2995"/>
      <c r="E1695" s="2641"/>
      <c r="F1695" s="2641"/>
      <c r="G1695" s="2641"/>
      <c r="H1695" s="2641"/>
      <c r="I1695" s="2257"/>
      <c r="J1695" s="2257"/>
      <c r="K1695" s="2257"/>
      <c r="L1695" s="2257"/>
      <c r="M1695" s="2257"/>
      <c r="N1695" s="2257"/>
      <c r="O1695" s="2257"/>
      <c r="P1695" s="2257"/>
      <c r="Q1695" s="2995"/>
    </row>
    <row r="1696" spans="1:17">
      <c r="A1696" s="2995"/>
      <c r="B1696" s="2995"/>
      <c r="C1696" s="2641"/>
      <c r="D1696" s="2641"/>
      <c r="E1696" s="2641"/>
      <c r="F1696" s="2641"/>
      <c r="G1696" s="2641"/>
      <c r="H1696" s="2641"/>
      <c r="I1696" s="2257"/>
      <c r="J1696" s="2257"/>
      <c r="K1696" s="2257"/>
      <c r="L1696" s="2257"/>
      <c r="M1696" s="3001"/>
      <c r="N1696" s="3001"/>
      <c r="O1696" s="3001"/>
      <c r="P1696" s="3001"/>
      <c r="Q1696" s="2995"/>
    </row>
    <row r="1697" spans="1:17">
      <c r="A1697" s="2995"/>
      <c r="B1697" s="2995"/>
      <c r="C1697" s="2999"/>
      <c r="D1697" s="2999"/>
      <c r="E1697" s="2999"/>
      <c r="F1697" s="2999"/>
      <c r="G1697" s="2999"/>
      <c r="H1697" s="2999"/>
      <c r="I1697" s="2257"/>
      <c r="J1697" s="2257"/>
      <c r="K1697" s="2257"/>
      <c r="L1697" s="2257"/>
      <c r="M1697" s="3001"/>
      <c r="N1697" s="3001"/>
      <c r="O1697" s="3001"/>
      <c r="P1697" s="3001"/>
      <c r="Q1697" s="2995"/>
    </row>
    <row r="1698" spans="1:17">
      <c r="A1698" s="2996"/>
      <c r="B1698" s="2996"/>
      <c r="C1698" s="2994"/>
      <c r="D1698" s="2994"/>
      <c r="E1698" s="2997"/>
      <c r="F1698" s="2997"/>
      <c r="G1698" s="2997"/>
      <c r="H1698" s="2997"/>
      <c r="I1698" s="2996"/>
      <c r="J1698" s="2996"/>
      <c r="K1698" s="2994"/>
      <c r="L1698" s="2994"/>
      <c r="M1698" s="2997"/>
      <c r="N1698" s="3002"/>
      <c r="O1698" s="2999"/>
      <c r="P1698" s="2999"/>
      <c r="Q1698" s="2999"/>
    </row>
    <row r="1699" spans="1:17">
      <c r="A1699" s="2994"/>
      <c r="B1699" s="2994"/>
      <c r="C1699" s="2994"/>
      <c r="D1699" s="2994"/>
      <c r="E1699" s="2994"/>
      <c r="F1699" s="2994"/>
      <c r="G1699" s="2994"/>
      <c r="H1699" s="2994"/>
      <c r="I1699" s="2994"/>
      <c r="J1699" s="2994"/>
      <c r="K1699" s="2994"/>
      <c r="L1699" s="2994"/>
      <c r="M1699" s="2994"/>
      <c r="N1699" s="2994"/>
      <c r="O1699" s="2994"/>
      <c r="P1699" s="2994"/>
      <c r="Q1699" s="2994"/>
    </row>
    <row r="1700" spans="1:17" ht="15.75">
      <c r="A1700" s="2993"/>
      <c r="B1700" s="2997"/>
      <c r="C1700" s="2997"/>
      <c r="D1700" s="2997"/>
      <c r="E1700" s="2998"/>
      <c r="F1700" s="2997"/>
      <c r="G1700" s="2997"/>
      <c r="H1700" s="2997"/>
      <c r="I1700" s="2993"/>
      <c r="J1700" s="2641"/>
      <c r="K1700" s="2997"/>
      <c r="L1700" s="2997"/>
      <c r="M1700" s="2997"/>
      <c r="N1700" s="2997"/>
      <c r="O1700" s="2998"/>
      <c r="P1700" s="2999"/>
      <c r="Q1700" s="2999"/>
    </row>
    <row r="1701" spans="1:17">
      <c r="A1701" s="2997"/>
      <c r="B1701" s="2997"/>
      <c r="C1701" s="2997"/>
      <c r="D1701" s="2997"/>
      <c r="E1701" s="2997"/>
      <c r="F1701" s="2997"/>
      <c r="G1701" s="2997"/>
      <c r="H1701" s="2997"/>
      <c r="I1701" s="2641"/>
      <c r="J1701" s="2641"/>
      <c r="K1701" s="2997"/>
      <c r="L1701" s="2997"/>
      <c r="M1701" s="2997"/>
      <c r="N1701" s="2997"/>
      <c r="O1701" s="2997"/>
      <c r="P1701" s="2997"/>
      <c r="Q1701" s="2997"/>
    </row>
    <row r="1702" spans="1:17">
      <c r="A1702" s="2994"/>
      <c r="B1702" s="2994"/>
      <c r="C1702" s="2994"/>
      <c r="D1702" s="2994"/>
      <c r="E1702" s="2994"/>
      <c r="F1702" s="2994"/>
      <c r="G1702" s="3000"/>
      <c r="H1702" s="3000"/>
      <c r="I1702" s="2994"/>
      <c r="J1702" s="2994"/>
      <c r="K1702" s="2994"/>
      <c r="L1702" s="2994"/>
      <c r="M1702" s="2994"/>
      <c r="N1702" s="2994"/>
      <c r="O1702" s="2994"/>
      <c r="P1702" s="2994"/>
      <c r="Q1702" s="2641"/>
    </row>
    <row r="1703" spans="1:17">
      <c r="A1703" s="2994"/>
      <c r="B1703" s="2994"/>
      <c r="C1703" s="2994"/>
      <c r="D1703" s="2994"/>
      <c r="E1703" s="2994"/>
      <c r="F1703" s="2994"/>
      <c r="G1703" s="3000"/>
      <c r="H1703" s="3000"/>
      <c r="I1703" s="2994"/>
      <c r="J1703" s="2994"/>
      <c r="K1703" s="2994"/>
      <c r="L1703" s="2994"/>
      <c r="M1703" s="2994"/>
      <c r="N1703" s="2994"/>
      <c r="O1703" s="2994"/>
      <c r="P1703" s="2994"/>
      <c r="Q1703" s="2641"/>
    </row>
    <row r="1704" spans="1:17">
      <c r="A1704" s="2997"/>
      <c r="B1704" s="2997"/>
      <c r="C1704" s="2997"/>
      <c r="D1704" s="2997"/>
      <c r="E1704" s="2997"/>
      <c r="F1704" s="2997"/>
      <c r="G1704" s="2997"/>
      <c r="H1704" s="2997"/>
      <c r="I1704" s="2641"/>
      <c r="J1704" s="2641"/>
      <c r="K1704" s="2997"/>
      <c r="L1704" s="2997"/>
      <c r="M1704" s="2997"/>
      <c r="N1704" s="2997"/>
      <c r="O1704" s="2997"/>
      <c r="P1704" s="2997"/>
      <c r="Q1704" s="2997"/>
    </row>
    <row r="1705" spans="1:17">
      <c r="A1705" s="2995"/>
      <c r="B1705" s="2641"/>
      <c r="C1705" s="2641"/>
      <c r="D1705" s="2641"/>
      <c r="E1705" s="2641"/>
      <c r="F1705" s="3420"/>
      <c r="G1705" s="3420"/>
      <c r="H1705" s="2995"/>
      <c r="I1705" s="2994"/>
      <c r="J1705" s="2994"/>
      <c r="K1705" s="2994"/>
      <c r="L1705" s="2994"/>
      <c r="M1705" s="2994"/>
      <c r="N1705" s="2994"/>
      <c r="O1705" s="2994"/>
      <c r="P1705" s="2994"/>
      <c r="Q1705" s="2641"/>
    </row>
    <row r="1706" spans="1:17">
      <c r="A1706" s="2995"/>
      <c r="B1706" s="2995"/>
      <c r="C1706" s="2641"/>
      <c r="D1706" s="2995"/>
      <c r="E1706" s="2995"/>
      <c r="F1706" s="2995"/>
      <c r="G1706" s="2995"/>
      <c r="H1706" s="2995"/>
      <c r="I1706" s="2994"/>
      <c r="J1706" s="2994"/>
      <c r="K1706" s="2641"/>
      <c r="L1706" s="2641"/>
      <c r="M1706" s="2995"/>
      <c r="N1706" s="2995"/>
      <c r="O1706" s="2995"/>
      <c r="P1706" s="2641"/>
      <c r="Q1706" s="2641"/>
    </row>
    <row r="1707" spans="1:17">
      <c r="A1707" s="2995"/>
      <c r="B1707" s="2995"/>
      <c r="C1707" s="2995"/>
      <c r="D1707" s="2995"/>
      <c r="E1707" s="2995"/>
      <c r="F1707" s="2995"/>
      <c r="G1707" s="2995"/>
      <c r="H1707" s="2995"/>
      <c r="I1707" s="2994"/>
      <c r="J1707" s="2994"/>
      <c r="K1707" s="2995"/>
      <c r="L1707" s="2995"/>
      <c r="M1707" s="2995"/>
      <c r="N1707" s="2995"/>
      <c r="O1707" s="2995"/>
      <c r="P1707" s="2995"/>
      <c r="Q1707" s="2995"/>
    </row>
    <row r="1708" spans="1:17">
      <c r="A1708" s="2995"/>
      <c r="B1708" s="2995"/>
      <c r="C1708" s="2995"/>
      <c r="D1708" s="2995"/>
      <c r="E1708" s="2995"/>
      <c r="F1708" s="2995"/>
      <c r="G1708" s="2995"/>
      <c r="H1708" s="2995"/>
      <c r="I1708" s="2994"/>
      <c r="J1708" s="2994"/>
      <c r="K1708" s="2995"/>
      <c r="L1708" s="2995"/>
      <c r="M1708" s="2995"/>
      <c r="N1708" s="2995"/>
      <c r="O1708" s="2995"/>
      <c r="P1708" s="2995"/>
      <c r="Q1708" s="2995"/>
    </row>
    <row r="1709" spans="1:17">
      <c r="A1709" s="2995"/>
      <c r="B1709" s="2995"/>
      <c r="C1709" s="2995"/>
      <c r="D1709" s="2995"/>
      <c r="E1709" s="2995"/>
      <c r="F1709" s="2995"/>
      <c r="G1709" s="2995"/>
      <c r="H1709" s="2995"/>
      <c r="I1709" s="2995"/>
      <c r="J1709" s="2641"/>
      <c r="K1709" s="2995"/>
      <c r="L1709" s="2995"/>
      <c r="M1709" s="2995"/>
      <c r="N1709" s="2995"/>
      <c r="O1709" s="2995"/>
      <c r="P1709" s="2995"/>
      <c r="Q1709" s="2995"/>
    </row>
    <row r="1710" spans="1:17">
      <c r="A1710" s="2995"/>
      <c r="B1710" s="2641"/>
      <c r="C1710" s="2995"/>
      <c r="D1710" s="2995"/>
      <c r="E1710" s="2641"/>
      <c r="F1710" s="2641"/>
      <c r="G1710" s="2641"/>
      <c r="H1710" s="2641"/>
      <c r="I1710" s="2257"/>
      <c r="J1710" s="2257"/>
      <c r="K1710" s="2257"/>
      <c r="L1710" s="2257"/>
      <c r="M1710" s="3001"/>
      <c r="N1710" s="3001"/>
      <c r="O1710" s="3001"/>
      <c r="P1710" s="3001"/>
      <c r="Q1710" s="2995"/>
    </row>
    <row r="1711" spans="1:17">
      <c r="A1711" s="2995"/>
      <c r="B1711" s="2641"/>
      <c r="C1711" s="2995"/>
      <c r="D1711" s="2995"/>
      <c r="E1711" s="2641"/>
      <c r="F1711" s="2641"/>
      <c r="G1711" s="2641"/>
      <c r="H1711" s="2641"/>
      <c r="I1711" s="2257"/>
      <c r="J1711" s="2257"/>
      <c r="K1711" s="2257"/>
      <c r="L1711" s="2257"/>
      <c r="M1711" s="2257"/>
      <c r="N1711" s="2257"/>
      <c r="O1711" s="2257"/>
      <c r="P1711" s="2257"/>
      <c r="Q1711" s="2995"/>
    </row>
    <row r="1712" spans="1:17">
      <c r="A1712" s="2995"/>
      <c r="B1712" s="2641"/>
      <c r="C1712" s="2995"/>
      <c r="D1712" s="2995"/>
      <c r="E1712" s="2641"/>
      <c r="F1712" s="2641"/>
      <c r="G1712" s="2641"/>
      <c r="H1712" s="2641"/>
      <c r="I1712" s="2257"/>
      <c r="J1712" s="2257"/>
      <c r="K1712" s="2257"/>
      <c r="L1712" s="2257"/>
      <c r="M1712" s="2257"/>
      <c r="N1712" s="2257"/>
      <c r="O1712" s="2257"/>
      <c r="P1712" s="2257"/>
      <c r="Q1712" s="2995"/>
    </row>
    <row r="1713" spans="1:17">
      <c r="A1713" s="2995"/>
      <c r="B1713" s="2641"/>
      <c r="C1713" s="2995"/>
      <c r="D1713" s="2995"/>
      <c r="E1713" s="2641"/>
      <c r="F1713" s="2641"/>
      <c r="G1713" s="2641"/>
      <c r="H1713" s="2641"/>
      <c r="I1713" s="2257"/>
      <c r="J1713" s="2257"/>
      <c r="K1713" s="2257"/>
      <c r="L1713" s="2257"/>
      <c r="M1713" s="2257"/>
      <c r="N1713" s="2257"/>
      <c r="O1713" s="2257"/>
      <c r="P1713" s="2257"/>
      <c r="Q1713" s="2995"/>
    </row>
    <row r="1714" spans="1:17">
      <c r="A1714" s="2995"/>
      <c r="B1714" s="2641"/>
      <c r="C1714" s="2995"/>
      <c r="D1714" s="2995"/>
      <c r="E1714" s="2641"/>
      <c r="F1714" s="2641"/>
      <c r="G1714" s="2641"/>
      <c r="H1714" s="2641"/>
      <c r="I1714" s="2257"/>
      <c r="J1714" s="2257"/>
      <c r="K1714" s="2257"/>
      <c r="L1714" s="2257"/>
      <c r="M1714" s="2257"/>
      <c r="N1714" s="2257"/>
      <c r="O1714" s="2257"/>
      <c r="P1714" s="2257"/>
      <c r="Q1714" s="2995"/>
    </row>
    <row r="1715" spans="1:17">
      <c r="A1715" s="2995"/>
      <c r="B1715" s="2641"/>
      <c r="C1715" s="2995"/>
      <c r="D1715" s="2995"/>
      <c r="E1715" s="2641"/>
      <c r="F1715" s="2641"/>
      <c r="G1715" s="2641"/>
      <c r="H1715" s="2641"/>
      <c r="I1715" s="2257"/>
      <c r="J1715" s="2257"/>
      <c r="K1715" s="2257"/>
      <c r="L1715" s="2257"/>
      <c r="M1715" s="2257"/>
      <c r="N1715" s="2257"/>
      <c r="O1715" s="2257"/>
      <c r="P1715" s="2257"/>
      <c r="Q1715" s="2995"/>
    </row>
    <row r="1716" spans="1:17">
      <c r="A1716" s="2995"/>
      <c r="B1716" s="2641"/>
      <c r="C1716" s="2995"/>
      <c r="D1716" s="2995"/>
      <c r="E1716" s="2641"/>
      <c r="F1716" s="2641"/>
      <c r="G1716" s="2641"/>
      <c r="H1716" s="2641"/>
      <c r="I1716" s="2257"/>
      <c r="J1716" s="2257"/>
      <c r="K1716" s="2257"/>
      <c r="L1716" s="2257"/>
      <c r="M1716" s="2257"/>
      <c r="N1716" s="2257"/>
      <c r="O1716" s="2257"/>
      <c r="P1716" s="2257"/>
      <c r="Q1716" s="2995"/>
    </row>
    <row r="1717" spans="1:17">
      <c r="A1717" s="2995"/>
      <c r="B1717" s="2641"/>
      <c r="C1717" s="2995"/>
      <c r="D1717" s="2995"/>
      <c r="E1717" s="2641"/>
      <c r="F1717" s="2641"/>
      <c r="G1717" s="2641"/>
      <c r="H1717" s="2641"/>
      <c r="I1717" s="2257"/>
      <c r="J1717" s="2257"/>
      <c r="K1717" s="2257"/>
      <c r="L1717" s="2257"/>
      <c r="M1717" s="2257"/>
      <c r="N1717" s="2257"/>
      <c r="O1717" s="2257"/>
      <c r="P1717" s="2257"/>
      <c r="Q1717" s="2995"/>
    </row>
    <row r="1718" spans="1:17">
      <c r="A1718" s="2995"/>
      <c r="B1718" s="2641"/>
      <c r="C1718" s="2995"/>
      <c r="D1718" s="2995"/>
      <c r="E1718" s="2641"/>
      <c r="F1718" s="2641"/>
      <c r="G1718" s="2641"/>
      <c r="H1718" s="2641"/>
      <c r="I1718" s="2257"/>
      <c r="J1718" s="2257"/>
      <c r="K1718" s="2257"/>
      <c r="L1718" s="2257"/>
      <c r="M1718" s="2257"/>
      <c r="N1718" s="2257"/>
      <c r="O1718" s="2257"/>
      <c r="P1718" s="2257"/>
      <c r="Q1718" s="2995"/>
    </row>
    <row r="1719" spans="1:17">
      <c r="A1719" s="2995"/>
      <c r="B1719" s="2641"/>
      <c r="C1719" s="2995"/>
      <c r="D1719" s="2995"/>
      <c r="E1719" s="2641"/>
      <c r="F1719" s="2641"/>
      <c r="G1719" s="2641"/>
      <c r="H1719" s="2641"/>
      <c r="I1719" s="2257"/>
      <c r="J1719" s="2257"/>
      <c r="K1719" s="2257"/>
      <c r="L1719" s="2257"/>
      <c r="M1719" s="2257"/>
      <c r="N1719" s="2257"/>
      <c r="O1719" s="2257"/>
      <c r="P1719" s="2257"/>
      <c r="Q1719" s="2995"/>
    </row>
    <row r="1720" spans="1:17">
      <c r="A1720" s="2995"/>
      <c r="B1720" s="2641"/>
      <c r="C1720" s="2995"/>
      <c r="D1720" s="2995"/>
      <c r="E1720" s="2641"/>
      <c r="F1720" s="2641"/>
      <c r="G1720" s="2641"/>
      <c r="H1720" s="2641"/>
      <c r="I1720" s="2257"/>
      <c r="J1720" s="2257"/>
      <c r="K1720" s="2257"/>
      <c r="L1720" s="2257"/>
      <c r="M1720" s="2257"/>
      <c r="N1720" s="2257"/>
      <c r="O1720" s="2257"/>
      <c r="P1720" s="2257"/>
      <c r="Q1720" s="2995"/>
    </row>
    <row r="1721" spans="1:17">
      <c r="A1721" s="2995"/>
      <c r="B1721" s="2641"/>
      <c r="C1721" s="2995"/>
      <c r="D1721" s="2995"/>
      <c r="E1721" s="2641"/>
      <c r="F1721" s="2641"/>
      <c r="G1721" s="2641"/>
      <c r="H1721" s="2641"/>
      <c r="I1721" s="2257"/>
      <c r="J1721" s="2257"/>
      <c r="K1721" s="2257"/>
      <c r="L1721" s="2257"/>
      <c r="M1721" s="2257"/>
      <c r="N1721" s="2257"/>
      <c r="O1721" s="2257"/>
      <c r="P1721" s="2257"/>
      <c r="Q1721" s="2995"/>
    </row>
    <row r="1722" spans="1:17">
      <c r="A1722" s="2995"/>
      <c r="B1722" s="2641"/>
      <c r="C1722" s="2995"/>
      <c r="D1722" s="2995"/>
      <c r="E1722" s="2641"/>
      <c r="F1722" s="2641"/>
      <c r="G1722" s="2641"/>
      <c r="H1722" s="2641"/>
      <c r="I1722" s="2257"/>
      <c r="J1722" s="2257"/>
      <c r="K1722" s="2257"/>
      <c r="L1722" s="2257"/>
      <c r="M1722" s="2257"/>
      <c r="N1722" s="2257"/>
      <c r="O1722" s="2257"/>
      <c r="P1722" s="2257"/>
      <c r="Q1722" s="2995"/>
    </row>
    <row r="1723" spans="1:17">
      <c r="A1723" s="2995"/>
      <c r="B1723" s="2641"/>
      <c r="C1723" s="2995"/>
      <c r="D1723" s="2995"/>
      <c r="E1723" s="2641"/>
      <c r="F1723" s="2641"/>
      <c r="G1723" s="2641"/>
      <c r="H1723" s="2641"/>
      <c r="I1723" s="2257"/>
      <c r="J1723" s="2257"/>
      <c r="K1723" s="2257"/>
      <c r="L1723" s="2257"/>
      <c r="M1723" s="2257"/>
      <c r="N1723" s="2257"/>
      <c r="O1723" s="2257"/>
      <c r="P1723" s="2257"/>
      <c r="Q1723" s="2995"/>
    </row>
    <row r="1724" spans="1:17">
      <c r="A1724" s="2995"/>
      <c r="B1724" s="2641"/>
      <c r="C1724" s="2995"/>
      <c r="D1724" s="2995"/>
      <c r="E1724" s="2641"/>
      <c r="F1724" s="2641"/>
      <c r="G1724" s="2641"/>
      <c r="H1724" s="2641"/>
      <c r="I1724" s="2257"/>
      <c r="J1724" s="2257"/>
      <c r="K1724" s="2257"/>
      <c r="L1724" s="2257"/>
      <c r="M1724" s="2257"/>
      <c r="N1724" s="2257"/>
      <c r="O1724" s="2257"/>
      <c r="P1724" s="2257"/>
      <c r="Q1724" s="2995"/>
    </row>
    <row r="1725" spans="1:17">
      <c r="A1725" s="2995"/>
      <c r="B1725" s="2641"/>
      <c r="C1725" s="2995"/>
      <c r="D1725" s="2995"/>
      <c r="E1725" s="2641"/>
      <c r="F1725" s="2641"/>
      <c r="G1725" s="2641"/>
      <c r="H1725" s="2641"/>
      <c r="I1725" s="2257"/>
      <c r="J1725" s="2257"/>
      <c r="K1725" s="2257"/>
      <c r="L1725" s="2257"/>
      <c r="M1725" s="2257"/>
      <c r="N1725" s="2257"/>
      <c r="O1725" s="2257"/>
      <c r="P1725" s="2257"/>
      <c r="Q1725" s="2995"/>
    </row>
    <row r="1726" spans="1:17">
      <c r="A1726" s="2995"/>
      <c r="B1726" s="2641"/>
      <c r="C1726" s="2995"/>
      <c r="D1726" s="2995"/>
      <c r="E1726" s="2641"/>
      <c r="F1726" s="2641"/>
      <c r="G1726" s="2641"/>
      <c r="H1726" s="2641"/>
      <c r="I1726" s="2257"/>
      <c r="J1726" s="2257"/>
      <c r="K1726" s="2257"/>
      <c r="L1726" s="2257"/>
      <c r="M1726" s="2257"/>
      <c r="N1726" s="2257"/>
      <c r="O1726" s="2257"/>
      <c r="P1726" s="2257"/>
      <c r="Q1726" s="2995"/>
    </row>
    <row r="1727" spans="1:17">
      <c r="A1727" s="2995"/>
      <c r="B1727" s="2641"/>
      <c r="C1727" s="2995"/>
      <c r="D1727" s="2995"/>
      <c r="E1727" s="2641"/>
      <c r="F1727" s="2641"/>
      <c r="G1727" s="2641"/>
      <c r="H1727" s="2641"/>
      <c r="I1727" s="2257"/>
      <c r="J1727" s="2257"/>
      <c r="K1727" s="2257"/>
      <c r="L1727" s="2257"/>
      <c r="M1727" s="2257"/>
      <c r="N1727" s="2257"/>
      <c r="O1727" s="2257"/>
      <c r="P1727" s="2257"/>
      <c r="Q1727" s="2995"/>
    </row>
    <row r="1728" spans="1:17">
      <c r="A1728" s="2995"/>
      <c r="B1728" s="2641"/>
      <c r="C1728" s="2995"/>
      <c r="D1728" s="2995"/>
      <c r="E1728" s="2641"/>
      <c r="F1728" s="2641"/>
      <c r="G1728" s="2641"/>
      <c r="H1728" s="2641"/>
      <c r="I1728" s="2257"/>
      <c r="J1728" s="2257"/>
      <c r="K1728" s="2257"/>
      <c r="L1728" s="2257"/>
      <c r="M1728" s="2257"/>
      <c r="N1728" s="2257"/>
      <c r="O1728" s="2257"/>
      <c r="P1728" s="2257"/>
      <c r="Q1728" s="2995"/>
    </row>
    <row r="1729" spans="1:17">
      <c r="A1729" s="2995"/>
      <c r="B1729" s="2641"/>
      <c r="C1729" s="2995"/>
      <c r="D1729" s="2995"/>
      <c r="E1729" s="2641"/>
      <c r="F1729" s="2641"/>
      <c r="G1729" s="2641"/>
      <c r="H1729" s="2641"/>
      <c r="I1729" s="2257"/>
      <c r="J1729" s="2257"/>
      <c r="K1729" s="2257"/>
      <c r="L1729" s="2257"/>
      <c r="M1729" s="2257"/>
      <c r="N1729" s="2257"/>
      <c r="O1729" s="2257"/>
      <c r="P1729" s="2257"/>
      <c r="Q1729" s="2995"/>
    </row>
    <row r="1730" spans="1:17">
      <c r="A1730" s="2995"/>
      <c r="B1730" s="2641"/>
      <c r="C1730" s="2995"/>
      <c r="D1730" s="2995"/>
      <c r="E1730" s="2641"/>
      <c r="F1730" s="2641"/>
      <c r="G1730" s="2641"/>
      <c r="H1730" s="2641"/>
      <c r="I1730" s="2257"/>
      <c r="J1730" s="2257"/>
      <c r="K1730" s="2257"/>
      <c r="L1730" s="2257"/>
      <c r="M1730" s="2257"/>
      <c r="N1730" s="2257"/>
      <c r="O1730" s="2257"/>
      <c r="P1730" s="2257"/>
      <c r="Q1730" s="2995"/>
    </row>
    <row r="1731" spans="1:17">
      <c r="A1731" s="2995"/>
      <c r="B1731" s="2641"/>
      <c r="C1731" s="2995"/>
      <c r="D1731" s="2995"/>
      <c r="E1731" s="2641"/>
      <c r="F1731" s="2641"/>
      <c r="G1731" s="2641"/>
      <c r="H1731" s="2641"/>
      <c r="I1731" s="2257"/>
      <c r="J1731" s="2257"/>
      <c r="K1731" s="2257"/>
      <c r="L1731" s="2257"/>
      <c r="M1731" s="2257"/>
      <c r="N1731" s="2257"/>
      <c r="O1731" s="2257"/>
      <c r="P1731" s="2257"/>
      <c r="Q1731" s="2995"/>
    </row>
    <row r="1732" spans="1:17">
      <c r="A1732" s="2995"/>
      <c r="B1732" s="2641"/>
      <c r="C1732" s="2995"/>
      <c r="D1732" s="2995"/>
      <c r="E1732" s="2641"/>
      <c r="F1732" s="2641"/>
      <c r="G1732" s="2641"/>
      <c r="H1732" s="2641"/>
      <c r="I1732" s="2257"/>
      <c r="J1732" s="2257"/>
      <c r="K1732" s="2257"/>
      <c r="L1732" s="2257"/>
      <c r="M1732" s="2257"/>
      <c r="N1732" s="2257"/>
      <c r="O1732" s="2257"/>
      <c r="P1732" s="2257"/>
      <c r="Q1732" s="2995"/>
    </row>
    <row r="1733" spans="1:17">
      <c r="A1733" s="2995"/>
      <c r="B1733" s="2641"/>
      <c r="C1733" s="2995"/>
      <c r="D1733" s="2995"/>
      <c r="E1733" s="2641"/>
      <c r="F1733" s="2641"/>
      <c r="G1733" s="2641"/>
      <c r="H1733" s="2641"/>
      <c r="I1733" s="2257"/>
      <c r="J1733" s="2257"/>
      <c r="K1733" s="2257"/>
      <c r="L1733" s="2257"/>
      <c r="M1733" s="2257"/>
      <c r="N1733" s="2257"/>
      <c r="O1733" s="2257"/>
      <c r="P1733" s="2257"/>
      <c r="Q1733" s="2995"/>
    </row>
    <row r="1734" spans="1:17">
      <c r="A1734" s="2995"/>
      <c r="B1734" s="2641"/>
      <c r="C1734" s="2995"/>
      <c r="D1734" s="2995"/>
      <c r="E1734" s="2641"/>
      <c r="F1734" s="2641"/>
      <c r="G1734" s="2641"/>
      <c r="H1734" s="2641"/>
      <c r="I1734" s="2257"/>
      <c r="J1734" s="2257"/>
      <c r="K1734" s="2257"/>
      <c r="L1734" s="2257"/>
      <c r="M1734" s="2257"/>
      <c r="N1734" s="2257"/>
      <c r="O1734" s="2257"/>
      <c r="P1734" s="2257"/>
      <c r="Q1734" s="2995"/>
    </row>
    <row r="1735" spans="1:17">
      <c r="A1735" s="2995"/>
      <c r="B1735" s="2641"/>
      <c r="C1735" s="2995"/>
      <c r="D1735" s="2995"/>
      <c r="E1735" s="2641"/>
      <c r="F1735" s="2641"/>
      <c r="G1735" s="2641"/>
      <c r="H1735" s="2641"/>
      <c r="I1735" s="2257"/>
      <c r="J1735" s="2257"/>
      <c r="K1735" s="2257"/>
      <c r="L1735" s="2257"/>
      <c r="M1735" s="2257"/>
      <c r="N1735" s="2257"/>
      <c r="O1735" s="2257"/>
      <c r="P1735" s="2257"/>
      <c r="Q1735" s="2995"/>
    </row>
    <row r="1736" spans="1:17">
      <c r="A1736" s="2995"/>
      <c r="B1736" s="2641"/>
      <c r="C1736" s="2995"/>
      <c r="D1736" s="2995"/>
      <c r="E1736" s="2641"/>
      <c r="F1736" s="2641"/>
      <c r="G1736" s="2641"/>
      <c r="H1736" s="2641"/>
      <c r="I1736" s="2257"/>
      <c r="J1736" s="2257"/>
      <c r="K1736" s="2257"/>
      <c r="L1736" s="2257"/>
      <c r="M1736" s="2257"/>
      <c r="N1736" s="2257"/>
      <c r="O1736" s="2257"/>
      <c r="P1736" s="2257"/>
      <c r="Q1736" s="2995"/>
    </row>
    <row r="1737" spans="1:17">
      <c r="A1737" s="2995"/>
      <c r="B1737" s="2641"/>
      <c r="C1737" s="2995"/>
      <c r="D1737" s="2995"/>
      <c r="E1737" s="2641"/>
      <c r="F1737" s="2641"/>
      <c r="G1737" s="2641"/>
      <c r="H1737" s="2641"/>
      <c r="I1737" s="2257"/>
      <c r="J1737" s="2257"/>
      <c r="K1737" s="2257"/>
      <c r="L1737" s="2257"/>
      <c r="M1737" s="2257"/>
      <c r="N1737" s="2257"/>
      <c r="O1737" s="2257"/>
      <c r="P1737" s="2257"/>
      <c r="Q1737" s="2995"/>
    </row>
    <row r="1738" spans="1:17">
      <c r="A1738" s="2995"/>
      <c r="B1738" s="2641"/>
      <c r="C1738" s="2995"/>
      <c r="D1738" s="2995"/>
      <c r="E1738" s="2641"/>
      <c r="F1738" s="2641"/>
      <c r="G1738" s="2641"/>
      <c r="H1738" s="2641"/>
      <c r="I1738" s="2257"/>
      <c r="J1738" s="2257"/>
      <c r="K1738" s="2257"/>
      <c r="L1738" s="2257"/>
      <c r="M1738" s="2257"/>
      <c r="N1738" s="2257"/>
      <c r="O1738" s="2257"/>
      <c r="P1738" s="2257"/>
      <c r="Q1738" s="2995"/>
    </row>
    <row r="1739" spans="1:17">
      <c r="A1739" s="2995"/>
      <c r="B1739" s="2641"/>
      <c r="C1739" s="2995"/>
      <c r="D1739" s="2995"/>
      <c r="E1739" s="2641"/>
      <c r="F1739" s="2641"/>
      <c r="G1739" s="2641"/>
      <c r="H1739" s="2641"/>
      <c r="I1739" s="2257"/>
      <c r="J1739" s="2257"/>
      <c r="K1739" s="2257"/>
      <c r="L1739" s="2257"/>
      <c r="M1739" s="2257"/>
      <c r="N1739" s="2257"/>
      <c r="O1739" s="2257"/>
      <c r="P1739" s="2257"/>
      <c r="Q1739" s="2995"/>
    </row>
    <row r="1740" spans="1:17">
      <c r="A1740" s="2995"/>
      <c r="B1740" s="2641"/>
      <c r="C1740" s="2995"/>
      <c r="D1740" s="2995"/>
      <c r="E1740" s="2641"/>
      <c r="F1740" s="2641"/>
      <c r="G1740" s="2641"/>
      <c r="H1740" s="2641"/>
      <c r="I1740" s="2257"/>
      <c r="J1740" s="2257"/>
      <c r="K1740" s="2257"/>
      <c r="L1740" s="2257"/>
      <c r="M1740" s="2257"/>
      <c r="N1740" s="2257"/>
      <c r="O1740" s="2257"/>
      <c r="P1740" s="2257"/>
      <c r="Q1740" s="2995"/>
    </row>
    <row r="1741" spans="1:17">
      <c r="A1741" s="2995"/>
      <c r="B1741" s="2641"/>
      <c r="C1741" s="2995"/>
      <c r="D1741" s="2995"/>
      <c r="E1741" s="2641"/>
      <c r="F1741" s="2641"/>
      <c r="G1741" s="2641"/>
      <c r="H1741" s="2641"/>
      <c r="I1741" s="2257"/>
      <c r="J1741" s="2257"/>
      <c r="K1741" s="2257"/>
      <c r="L1741" s="2257"/>
      <c r="M1741" s="2257"/>
      <c r="N1741" s="2257"/>
      <c r="O1741" s="2257"/>
      <c r="P1741" s="2257"/>
      <c r="Q1741" s="2995"/>
    </row>
    <row r="1742" spans="1:17">
      <c r="A1742" s="2995"/>
      <c r="B1742" s="2641"/>
      <c r="C1742" s="2995"/>
      <c r="D1742" s="2995"/>
      <c r="E1742" s="2641"/>
      <c r="F1742" s="2641"/>
      <c r="G1742" s="2641"/>
      <c r="H1742" s="2641"/>
      <c r="I1742" s="2257"/>
      <c r="J1742" s="2257"/>
      <c r="K1742" s="2257"/>
      <c r="L1742" s="2257"/>
      <c r="M1742" s="2257"/>
      <c r="N1742" s="2257"/>
      <c r="O1742" s="2257"/>
      <c r="P1742" s="2257"/>
      <c r="Q1742" s="2995"/>
    </row>
    <row r="1743" spans="1:17">
      <c r="A1743" s="2995"/>
      <c r="B1743" s="2641"/>
      <c r="C1743" s="2995"/>
      <c r="D1743" s="2995"/>
      <c r="E1743" s="2641"/>
      <c r="F1743" s="2641"/>
      <c r="G1743" s="2641"/>
      <c r="H1743" s="2641"/>
      <c r="I1743" s="2257"/>
      <c r="J1743" s="2257"/>
      <c r="K1743" s="2257"/>
      <c r="L1743" s="2257"/>
      <c r="M1743" s="2257"/>
      <c r="N1743" s="2257"/>
      <c r="O1743" s="2257"/>
      <c r="P1743" s="2257"/>
      <c r="Q1743" s="2995"/>
    </row>
    <row r="1744" spans="1:17">
      <c r="A1744" s="2995"/>
      <c r="B1744" s="2641"/>
      <c r="C1744" s="2995"/>
      <c r="D1744" s="2995"/>
      <c r="E1744" s="2641"/>
      <c r="F1744" s="2641"/>
      <c r="G1744" s="2641"/>
      <c r="H1744" s="2641"/>
      <c r="I1744" s="2257"/>
      <c r="J1744" s="2257"/>
      <c r="K1744" s="2257"/>
      <c r="L1744" s="2257"/>
      <c r="M1744" s="2257"/>
      <c r="N1744" s="2257"/>
      <c r="O1744" s="2257"/>
      <c r="P1744" s="2257"/>
      <c r="Q1744" s="2995"/>
    </row>
    <row r="1745" spans="1:17">
      <c r="A1745" s="2995"/>
      <c r="B1745" s="2641"/>
      <c r="C1745" s="2995"/>
      <c r="D1745" s="2995"/>
      <c r="E1745" s="2641"/>
      <c r="F1745" s="2641"/>
      <c r="G1745" s="2641"/>
      <c r="H1745" s="2641"/>
      <c r="I1745" s="2257"/>
      <c r="J1745" s="2257"/>
      <c r="K1745" s="2257"/>
      <c r="L1745" s="2257"/>
      <c r="M1745" s="2257"/>
      <c r="N1745" s="2257"/>
      <c r="O1745" s="2257"/>
      <c r="P1745" s="2257"/>
      <c r="Q1745" s="2995"/>
    </row>
    <row r="1746" spans="1:17">
      <c r="A1746" s="2995"/>
      <c r="B1746" s="2641"/>
      <c r="C1746" s="2995"/>
      <c r="D1746" s="2995"/>
      <c r="E1746" s="2641"/>
      <c r="F1746" s="2641"/>
      <c r="G1746" s="2641"/>
      <c r="H1746" s="2641"/>
      <c r="I1746" s="2257"/>
      <c r="J1746" s="2257"/>
      <c r="K1746" s="2257"/>
      <c r="L1746" s="2257"/>
      <c r="M1746" s="2257"/>
      <c r="N1746" s="2257"/>
      <c r="O1746" s="2257"/>
      <c r="P1746" s="2257"/>
      <c r="Q1746" s="2995"/>
    </row>
    <row r="1747" spans="1:17">
      <c r="A1747" s="2995"/>
      <c r="B1747" s="2641"/>
      <c r="C1747" s="2995"/>
      <c r="D1747" s="2995"/>
      <c r="E1747" s="2641"/>
      <c r="F1747" s="2641"/>
      <c r="G1747" s="2641"/>
      <c r="H1747" s="2641"/>
      <c r="I1747" s="2257"/>
      <c r="J1747" s="2257"/>
      <c r="K1747" s="2257"/>
      <c r="L1747" s="2257"/>
      <c r="M1747" s="2257"/>
      <c r="N1747" s="2257"/>
      <c r="O1747" s="2257"/>
      <c r="P1747" s="2257"/>
      <c r="Q1747" s="2995"/>
    </row>
    <row r="1748" spans="1:17">
      <c r="A1748" s="2995"/>
      <c r="B1748" s="2641"/>
      <c r="C1748" s="2995"/>
      <c r="D1748" s="2995"/>
      <c r="E1748" s="2641"/>
      <c r="F1748" s="2641"/>
      <c r="G1748" s="2641"/>
      <c r="H1748" s="2641"/>
      <c r="I1748" s="2257"/>
      <c r="J1748" s="2257"/>
      <c r="K1748" s="2257"/>
      <c r="L1748" s="2257"/>
      <c r="M1748" s="2257"/>
      <c r="N1748" s="2257"/>
      <c r="O1748" s="2257"/>
      <c r="P1748" s="2257"/>
      <c r="Q1748" s="2995"/>
    </row>
    <row r="1749" spans="1:17">
      <c r="A1749" s="2995"/>
      <c r="B1749" s="2641"/>
      <c r="C1749" s="2995"/>
      <c r="D1749" s="2995"/>
      <c r="E1749" s="2641"/>
      <c r="F1749" s="2641"/>
      <c r="G1749" s="2641"/>
      <c r="H1749" s="2641"/>
      <c r="I1749" s="2257"/>
      <c r="J1749" s="2257"/>
      <c r="K1749" s="2257"/>
      <c r="L1749" s="2257"/>
      <c r="M1749" s="2257"/>
      <c r="N1749" s="2257"/>
      <c r="O1749" s="2257"/>
      <c r="P1749" s="2257"/>
      <c r="Q1749" s="2995"/>
    </row>
    <row r="1750" spans="1:17">
      <c r="A1750" s="2995"/>
      <c r="B1750" s="2641"/>
      <c r="C1750" s="2995"/>
      <c r="D1750" s="2995"/>
      <c r="E1750" s="2641"/>
      <c r="F1750" s="2641"/>
      <c r="G1750" s="2641"/>
      <c r="H1750" s="2641"/>
      <c r="I1750" s="2257"/>
      <c r="J1750" s="2257"/>
      <c r="K1750" s="2257"/>
      <c r="L1750" s="2257"/>
      <c r="M1750" s="2257"/>
      <c r="N1750" s="2257"/>
      <c r="O1750" s="2257"/>
      <c r="P1750" s="2257"/>
      <c r="Q1750" s="2995"/>
    </row>
    <row r="1751" spans="1:17">
      <c r="A1751" s="2995"/>
      <c r="B1751" s="2641"/>
      <c r="C1751" s="2995"/>
      <c r="D1751" s="2995"/>
      <c r="E1751" s="2641"/>
      <c r="F1751" s="2641"/>
      <c r="G1751" s="2641"/>
      <c r="H1751" s="2641"/>
      <c r="I1751" s="2257"/>
      <c r="J1751" s="2257"/>
      <c r="K1751" s="2257"/>
      <c r="L1751" s="2257"/>
      <c r="M1751" s="2257"/>
      <c r="N1751" s="2257"/>
      <c r="O1751" s="2257"/>
      <c r="P1751" s="2257"/>
      <c r="Q1751" s="2995"/>
    </row>
    <row r="1752" spans="1:17">
      <c r="A1752" s="2995"/>
      <c r="B1752" s="2641"/>
      <c r="C1752" s="2995"/>
      <c r="D1752" s="2995"/>
      <c r="E1752" s="2641"/>
      <c r="F1752" s="2641"/>
      <c r="G1752" s="2641"/>
      <c r="H1752" s="2641"/>
      <c r="I1752" s="2257"/>
      <c r="J1752" s="2257"/>
      <c r="K1752" s="2257"/>
      <c r="L1752" s="2257"/>
      <c r="M1752" s="2257"/>
      <c r="N1752" s="2257"/>
      <c r="O1752" s="2257"/>
      <c r="P1752" s="2257"/>
      <c r="Q1752" s="2995"/>
    </row>
    <row r="1753" spans="1:17">
      <c r="A1753" s="2995"/>
      <c r="B1753" s="2641"/>
      <c r="C1753" s="2995"/>
      <c r="D1753" s="2995"/>
      <c r="E1753" s="2641"/>
      <c r="F1753" s="2641"/>
      <c r="G1753" s="2641"/>
      <c r="H1753" s="2641"/>
      <c r="I1753" s="2257"/>
      <c r="J1753" s="2257"/>
      <c r="K1753" s="2257"/>
      <c r="L1753" s="2257"/>
      <c r="M1753" s="2257"/>
      <c r="N1753" s="2257"/>
      <c r="O1753" s="2257"/>
      <c r="P1753" s="2257"/>
      <c r="Q1753" s="2995"/>
    </row>
    <row r="1754" spans="1:17">
      <c r="A1754" s="2995"/>
      <c r="B1754" s="2641"/>
      <c r="C1754" s="2995"/>
      <c r="D1754" s="2995"/>
      <c r="E1754" s="2641"/>
      <c r="F1754" s="2641"/>
      <c r="G1754" s="2641"/>
      <c r="H1754" s="2641"/>
      <c r="I1754" s="2257"/>
      <c r="J1754" s="2257"/>
      <c r="K1754" s="2257"/>
      <c r="L1754" s="2257"/>
      <c r="M1754" s="2257"/>
      <c r="N1754" s="2257"/>
      <c r="O1754" s="2257"/>
      <c r="P1754" s="2257"/>
      <c r="Q1754" s="2995"/>
    </row>
    <row r="1755" spans="1:17">
      <c r="A1755" s="2995"/>
      <c r="B1755" s="2641"/>
      <c r="C1755" s="2995"/>
      <c r="D1755" s="2995"/>
      <c r="E1755" s="2641"/>
      <c r="F1755" s="2641"/>
      <c r="G1755" s="2641"/>
      <c r="H1755" s="2641"/>
      <c r="I1755" s="2257"/>
      <c r="J1755" s="2257"/>
      <c r="K1755" s="2257"/>
      <c r="L1755" s="2257"/>
      <c r="M1755" s="2257"/>
      <c r="N1755" s="2257"/>
      <c r="O1755" s="2257"/>
      <c r="P1755" s="2257"/>
      <c r="Q1755" s="2995"/>
    </row>
    <row r="1756" spans="1:17">
      <c r="A1756" s="2995"/>
      <c r="B1756" s="2641"/>
      <c r="C1756" s="2995"/>
      <c r="D1756" s="2995"/>
      <c r="E1756" s="2641"/>
      <c r="F1756" s="2641"/>
      <c r="G1756" s="2641"/>
      <c r="H1756" s="2641"/>
      <c r="I1756" s="2257"/>
      <c r="J1756" s="2257"/>
      <c r="K1756" s="2257"/>
      <c r="L1756" s="2257"/>
      <c r="M1756" s="2257"/>
      <c r="N1756" s="2257"/>
      <c r="O1756" s="2257"/>
      <c r="P1756" s="2257"/>
      <c r="Q1756" s="2995"/>
    </row>
    <row r="1757" spans="1:17">
      <c r="A1757" s="2995"/>
      <c r="B1757" s="2641"/>
      <c r="C1757" s="2995"/>
      <c r="D1757" s="2995"/>
      <c r="E1757" s="2641"/>
      <c r="F1757" s="2641"/>
      <c r="G1757" s="2641"/>
      <c r="H1757" s="2641"/>
      <c r="I1757" s="2257"/>
      <c r="J1757" s="2257"/>
      <c r="K1757" s="2257"/>
      <c r="L1757" s="2257"/>
      <c r="M1757" s="2257"/>
      <c r="N1757" s="2257"/>
      <c r="O1757" s="2257"/>
      <c r="P1757" s="2257"/>
      <c r="Q1757" s="2995"/>
    </row>
    <row r="1758" spans="1:17">
      <c r="A1758" s="2995"/>
      <c r="B1758" s="2641"/>
      <c r="C1758" s="2995"/>
      <c r="D1758" s="2995"/>
      <c r="E1758" s="2641"/>
      <c r="F1758" s="2641"/>
      <c r="G1758" s="2641"/>
      <c r="H1758" s="2641"/>
      <c r="I1758" s="2257"/>
      <c r="J1758" s="2257"/>
      <c r="K1758" s="2257"/>
      <c r="L1758" s="2257"/>
      <c r="M1758" s="2257"/>
      <c r="N1758" s="2257"/>
      <c r="O1758" s="2257"/>
      <c r="P1758" s="2257"/>
      <c r="Q1758" s="2995"/>
    </row>
    <row r="1759" spans="1:17">
      <c r="A1759" s="2995"/>
      <c r="B1759" s="2995"/>
      <c r="C1759" s="2641"/>
      <c r="D1759" s="2641"/>
      <c r="E1759" s="2641"/>
      <c r="F1759" s="2641"/>
      <c r="G1759" s="2641"/>
      <c r="H1759" s="2641"/>
      <c r="I1759" s="2257"/>
      <c r="J1759" s="2257"/>
      <c r="K1759" s="2257"/>
      <c r="L1759" s="2257"/>
      <c r="M1759" s="3001"/>
      <c r="N1759" s="3001"/>
      <c r="O1759" s="3001"/>
      <c r="P1759" s="3001"/>
      <c r="Q1759" s="2995"/>
    </row>
    <row r="1760" spans="1:17">
      <c r="A1760" s="2995"/>
      <c r="B1760" s="2995"/>
      <c r="C1760" s="2999"/>
      <c r="D1760" s="2999"/>
      <c r="E1760" s="2999"/>
      <c r="F1760" s="2999"/>
      <c r="G1760" s="2999"/>
      <c r="H1760" s="2999"/>
      <c r="I1760" s="2257"/>
      <c r="J1760" s="2257"/>
      <c r="K1760" s="2257"/>
      <c r="L1760" s="2257"/>
      <c r="M1760" s="3001"/>
      <c r="N1760" s="3001"/>
      <c r="O1760" s="3001"/>
      <c r="P1760" s="3001"/>
      <c r="Q1760" s="2995"/>
    </row>
    <row r="1761" spans="1:17">
      <c r="A1761" s="2996"/>
      <c r="B1761" s="2996"/>
      <c r="C1761" s="2994"/>
      <c r="D1761" s="2994"/>
      <c r="E1761" s="2997"/>
      <c r="F1761" s="2997"/>
      <c r="G1761" s="2997"/>
      <c r="H1761" s="2997"/>
      <c r="I1761" s="2996"/>
      <c r="J1761" s="2996"/>
      <c r="K1761" s="2994"/>
      <c r="L1761" s="2994"/>
      <c r="M1761" s="2997"/>
      <c r="N1761" s="3002"/>
      <c r="O1761" s="2999"/>
      <c r="P1761" s="2999"/>
      <c r="Q1761" s="2999"/>
    </row>
    <row r="1762" spans="1:17">
      <c r="A1762" s="2994"/>
      <c r="B1762" s="2994"/>
      <c r="C1762" s="2994"/>
      <c r="D1762" s="2994"/>
      <c r="E1762" s="2994"/>
      <c r="F1762" s="2994"/>
      <c r="G1762" s="2994"/>
      <c r="H1762" s="2994"/>
      <c r="I1762" s="2994"/>
      <c r="J1762" s="2994"/>
      <c r="K1762" s="2994"/>
      <c r="L1762" s="2994"/>
      <c r="M1762" s="2994"/>
      <c r="N1762" s="2994"/>
      <c r="O1762" s="2994"/>
      <c r="P1762" s="2994"/>
      <c r="Q1762" s="2994"/>
    </row>
    <row r="1763" spans="1:17" ht="15.75">
      <c r="A1763" s="2993"/>
      <c r="B1763" s="2997"/>
      <c r="C1763" s="2997"/>
      <c r="D1763" s="2997"/>
      <c r="E1763" s="2998"/>
      <c r="F1763" s="2997"/>
      <c r="G1763" s="2997"/>
      <c r="H1763" s="2997"/>
      <c r="I1763" s="2993"/>
      <c r="J1763" s="2641"/>
      <c r="K1763" s="2997"/>
      <c r="L1763" s="2997"/>
      <c r="M1763" s="2997"/>
      <c r="N1763" s="2997"/>
      <c r="O1763" s="2998"/>
      <c r="P1763" s="2999"/>
      <c r="Q1763" s="2999"/>
    </row>
    <row r="1764" spans="1:17">
      <c r="A1764" s="2997"/>
      <c r="B1764" s="2997"/>
      <c r="C1764" s="2997"/>
      <c r="D1764" s="2997"/>
      <c r="E1764" s="2997"/>
      <c r="F1764" s="2997"/>
      <c r="G1764" s="2997"/>
      <c r="H1764" s="2997"/>
      <c r="I1764" s="2641"/>
      <c r="J1764" s="2641"/>
      <c r="K1764" s="2997"/>
      <c r="L1764" s="2997"/>
      <c r="M1764" s="2997"/>
      <c r="N1764" s="2997"/>
      <c r="O1764" s="2997"/>
      <c r="P1764" s="2997"/>
      <c r="Q1764" s="2997"/>
    </row>
    <row r="1765" spans="1:17">
      <c r="A1765" s="2994"/>
      <c r="B1765" s="2994"/>
      <c r="C1765" s="2994"/>
      <c r="D1765" s="2994"/>
      <c r="E1765" s="2994"/>
      <c r="F1765" s="2994"/>
      <c r="G1765" s="3000"/>
      <c r="H1765" s="3000"/>
      <c r="I1765" s="2994"/>
      <c r="J1765" s="2994"/>
      <c r="K1765" s="2994"/>
      <c r="L1765" s="2994"/>
      <c r="M1765" s="2994"/>
      <c r="N1765" s="2994"/>
      <c r="O1765" s="2994"/>
      <c r="P1765" s="2994"/>
      <c r="Q1765" s="2641"/>
    </row>
    <row r="1766" spans="1:17">
      <c r="A1766" s="2994"/>
      <c r="B1766" s="2994"/>
      <c r="C1766" s="2994"/>
      <c r="D1766" s="2994"/>
      <c r="E1766" s="2994"/>
      <c r="F1766" s="2994"/>
      <c r="G1766" s="3000"/>
      <c r="H1766" s="3000"/>
      <c r="I1766" s="2994"/>
      <c r="J1766" s="2994"/>
      <c r="K1766" s="2994"/>
      <c r="L1766" s="2994"/>
      <c r="M1766" s="2994"/>
      <c r="N1766" s="2994"/>
      <c r="O1766" s="2994"/>
      <c r="P1766" s="2994"/>
      <c r="Q1766" s="2641"/>
    </row>
    <row r="1767" spans="1:17">
      <c r="A1767" s="2997"/>
      <c r="B1767" s="2997"/>
      <c r="C1767" s="2997"/>
      <c r="D1767" s="2997"/>
      <c r="E1767" s="2997"/>
      <c r="F1767" s="2997"/>
      <c r="G1767" s="2997"/>
      <c r="H1767" s="2997"/>
      <c r="I1767" s="2641"/>
      <c r="J1767" s="2641"/>
      <c r="K1767" s="2997"/>
      <c r="L1767" s="2997"/>
      <c r="M1767" s="2997"/>
      <c r="N1767" s="2997"/>
      <c r="O1767" s="2997"/>
      <c r="P1767" s="2997"/>
      <c r="Q1767" s="2997"/>
    </row>
    <row r="1768" spans="1:17">
      <c r="A1768" s="2995"/>
      <c r="B1768" s="2641"/>
      <c r="C1768" s="2641"/>
      <c r="D1768" s="2641"/>
      <c r="E1768" s="2641"/>
      <c r="F1768" s="3420"/>
      <c r="G1768" s="3420"/>
      <c r="H1768" s="2995"/>
      <c r="I1768" s="2994"/>
      <c r="J1768" s="2994"/>
      <c r="K1768" s="2994"/>
      <c r="L1768" s="2994"/>
      <c r="M1768" s="2994"/>
      <c r="N1768" s="2994"/>
      <c r="O1768" s="2994"/>
      <c r="P1768" s="2994"/>
      <c r="Q1768" s="2641"/>
    </row>
    <row r="1769" spans="1:17">
      <c r="A1769" s="2995"/>
      <c r="B1769" s="2995"/>
      <c r="C1769" s="2641"/>
      <c r="D1769" s="2995"/>
      <c r="E1769" s="2995"/>
      <c r="F1769" s="2995"/>
      <c r="G1769" s="2995"/>
      <c r="H1769" s="2995"/>
      <c r="I1769" s="2994"/>
      <c r="J1769" s="2994"/>
      <c r="K1769" s="2641"/>
      <c r="L1769" s="2641"/>
      <c r="M1769" s="2995"/>
      <c r="N1769" s="2995"/>
      <c r="O1769" s="2995"/>
      <c r="P1769" s="2641"/>
      <c r="Q1769" s="2641"/>
    </row>
    <row r="1770" spans="1:17">
      <c r="A1770" s="2995"/>
      <c r="B1770" s="2995"/>
      <c r="C1770" s="2995"/>
      <c r="D1770" s="2995"/>
      <c r="E1770" s="2995"/>
      <c r="F1770" s="2995"/>
      <c r="G1770" s="2995"/>
      <c r="H1770" s="2995"/>
      <c r="I1770" s="2994"/>
      <c r="J1770" s="2994"/>
      <c r="K1770" s="2995"/>
      <c r="L1770" s="2995"/>
      <c r="M1770" s="2995"/>
      <c r="N1770" s="2995"/>
      <c r="O1770" s="2995"/>
      <c r="P1770" s="2995"/>
      <c r="Q1770" s="2995"/>
    </row>
    <row r="1771" spans="1:17">
      <c r="A1771" s="2995"/>
      <c r="B1771" s="2995"/>
      <c r="C1771" s="2995"/>
      <c r="D1771" s="2995"/>
      <c r="E1771" s="2995"/>
      <c r="F1771" s="2995"/>
      <c r="G1771" s="2995"/>
      <c r="H1771" s="2995"/>
      <c r="I1771" s="2994"/>
      <c r="J1771" s="2994"/>
      <c r="K1771" s="2995"/>
      <c r="L1771" s="2995"/>
      <c r="M1771" s="2995"/>
      <c r="N1771" s="2995"/>
      <c r="O1771" s="2995"/>
      <c r="P1771" s="2995"/>
      <c r="Q1771" s="2995"/>
    </row>
    <row r="1772" spans="1:17">
      <c r="A1772" s="2995"/>
      <c r="B1772" s="2995"/>
      <c r="C1772" s="2995"/>
      <c r="D1772" s="2995"/>
      <c r="E1772" s="2995"/>
      <c r="F1772" s="2995"/>
      <c r="G1772" s="2995"/>
      <c r="H1772" s="2995"/>
      <c r="I1772" s="2995"/>
      <c r="J1772" s="2641"/>
      <c r="K1772" s="2995"/>
      <c r="L1772" s="2995"/>
      <c r="M1772" s="2995"/>
      <c r="N1772" s="2995"/>
      <c r="O1772" s="2995"/>
      <c r="P1772" s="2995"/>
      <c r="Q1772" s="2995"/>
    </row>
    <row r="1773" spans="1:17">
      <c r="A1773" s="2995"/>
      <c r="B1773" s="2641"/>
      <c r="C1773" s="2995"/>
      <c r="D1773" s="2995"/>
      <c r="E1773" s="2641"/>
      <c r="F1773" s="2641"/>
      <c r="G1773" s="2641"/>
      <c r="H1773" s="2641"/>
      <c r="I1773" s="2257"/>
      <c r="J1773" s="2257"/>
      <c r="K1773" s="2257"/>
      <c r="L1773" s="2257"/>
      <c r="M1773" s="3001"/>
      <c r="N1773" s="3001"/>
      <c r="O1773" s="3001"/>
      <c r="P1773" s="3001"/>
      <c r="Q1773" s="2995"/>
    </row>
    <row r="1774" spans="1:17">
      <c r="A1774" s="2995"/>
      <c r="B1774" s="2641"/>
      <c r="C1774" s="2995"/>
      <c r="D1774" s="2995"/>
      <c r="E1774" s="2641"/>
      <c r="F1774" s="2641"/>
      <c r="G1774" s="2641"/>
      <c r="H1774" s="2641"/>
      <c r="I1774" s="2257"/>
      <c r="J1774" s="2257"/>
      <c r="K1774" s="2257"/>
      <c r="L1774" s="2257"/>
      <c r="M1774" s="2257"/>
      <c r="N1774" s="2257"/>
      <c r="O1774" s="2257"/>
      <c r="P1774" s="2257"/>
      <c r="Q1774" s="2995"/>
    </row>
    <row r="1775" spans="1:17">
      <c r="A1775" s="2995"/>
      <c r="B1775" s="2641"/>
      <c r="C1775" s="2995"/>
      <c r="D1775" s="2995"/>
      <c r="E1775" s="2641"/>
      <c r="F1775" s="2641"/>
      <c r="G1775" s="2641"/>
      <c r="H1775" s="2641"/>
      <c r="I1775" s="2257"/>
      <c r="J1775" s="2257"/>
      <c r="K1775" s="2257"/>
      <c r="L1775" s="2257"/>
      <c r="M1775" s="2257"/>
      <c r="N1775" s="2257"/>
      <c r="O1775" s="2257"/>
      <c r="P1775" s="2257"/>
      <c r="Q1775" s="2995"/>
    </row>
    <row r="1776" spans="1:17">
      <c r="A1776" s="2995"/>
      <c r="B1776" s="2641"/>
      <c r="C1776" s="2995"/>
      <c r="D1776" s="2995"/>
      <c r="E1776" s="2641"/>
      <c r="F1776" s="2641"/>
      <c r="G1776" s="2641"/>
      <c r="H1776" s="2641"/>
      <c r="I1776" s="2257"/>
      <c r="J1776" s="2257"/>
      <c r="K1776" s="2257"/>
      <c r="L1776" s="2257"/>
      <c r="M1776" s="2257"/>
      <c r="N1776" s="2257"/>
      <c r="O1776" s="2257"/>
      <c r="P1776" s="2257"/>
      <c r="Q1776" s="2995"/>
    </row>
    <row r="1777" spans="1:17">
      <c r="A1777" s="2995"/>
      <c r="B1777" s="2641"/>
      <c r="C1777" s="2995"/>
      <c r="D1777" s="2995"/>
      <c r="E1777" s="2641"/>
      <c r="F1777" s="2641"/>
      <c r="G1777" s="2641"/>
      <c r="H1777" s="2641"/>
      <c r="I1777" s="2257"/>
      <c r="J1777" s="2257"/>
      <c r="K1777" s="2257"/>
      <c r="L1777" s="2257"/>
      <c r="M1777" s="2257"/>
      <c r="N1777" s="2257"/>
      <c r="O1777" s="2257"/>
      <c r="P1777" s="2257"/>
      <c r="Q1777" s="2995"/>
    </row>
    <row r="1778" spans="1:17">
      <c r="A1778" s="2995"/>
      <c r="B1778" s="2641"/>
      <c r="C1778" s="2995"/>
      <c r="D1778" s="2995"/>
      <c r="E1778" s="2641"/>
      <c r="F1778" s="2641"/>
      <c r="G1778" s="2641"/>
      <c r="H1778" s="2641"/>
      <c r="I1778" s="2257"/>
      <c r="J1778" s="2257"/>
      <c r="K1778" s="2257"/>
      <c r="L1778" s="2257"/>
      <c r="M1778" s="2257"/>
      <c r="N1778" s="2257"/>
      <c r="O1778" s="2257"/>
      <c r="P1778" s="2257"/>
      <c r="Q1778" s="2995"/>
    </row>
    <row r="1779" spans="1:17">
      <c r="A1779" s="2995"/>
      <c r="B1779" s="2641"/>
      <c r="C1779" s="2995"/>
      <c r="D1779" s="2995"/>
      <c r="E1779" s="2641"/>
      <c r="F1779" s="2641"/>
      <c r="G1779" s="2641"/>
      <c r="H1779" s="2641"/>
      <c r="I1779" s="2257"/>
      <c r="J1779" s="2257"/>
      <c r="K1779" s="2257"/>
      <c r="L1779" s="2257"/>
      <c r="M1779" s="2257"/>
      <c r="N1779" s="2257"/>
      <c r="O1779" s="2257"/>
      <c r="P1779" s="2257"/>
      <c r="Q1779" s="2995"/>
    </row>
    <row r="1780" spans="1:17">
      <c r="A1780" s="2995"/>
      <c r="B1780" s="2641"/>
      <c r="C1780" s="2995"/>
      <c r="D1780" s="2995"/>
      <c r="E1780" s="2641"/>
      <c r="F1780" s="2641"/>
      <c r="G1780" s="2641"/>
      <c r="H1780" s="2641"/>
      <c r="I1780" s="2257"/>
      <c r="J1780" s="2257"/>
      <c r="K1780" s="2257"/>
      <c r="L1780" s="2257"/>
      <c r="M1780" s="2257"/>
      <c r="N1780" s="2257"/>
      <c r="O1780" s="2257"/>
      <c r="P1780" s="2257"/>
      <c r="Q1780" s="2995"/>
    </row>
    <row r="1781" spans="1:17">
      <c r="A1781" s="2995"/>
      <c r="B1781" s="2641"/>
      <c r="C1781" s="2995"/>
      <c r="D1781" s="2995"/>
      <c r="E1781" s="2641"/>
      <c r="F1781" s="2641"/>
      <c r="G1781" s="2641"/>
      <c r="H1781" s="2641"/>
      <c r="I1781" s="2257"/>
      <c r="J1781" s="2257"/>
      <c r="K1781" s="2257"/>
      <c r="L1781" s="2257"/>
      <c r="M1781" s="2257"/>
      <c r="N1781" s="2257"/>
      <c r="O1781" s="2257"/>
      <c r="P1781" s="2257"/>
      <c r="Q1781" s="2995"/>
    </row>
    <row r="1782" spans="1:17">
      <c r="A1782" s="2995"/>
      <c r="B1782" s="2641"/>
      <c r="C1782" s="2995"/>
      <c r="D1782" s="2995"/>
      <c r="E1782" s="2641"/>
      <c r="F1782" s="2641"/>
      <c r="G1782" s="2641"/>
      <c r="H1782" s="2641"/>
      <c r="I1782" s="2257"/>
      <c r="J1782" s="2257"/>
      <c r="K1782" s="2257"/>
      <c r="L1782" s="2257"/>
      <c r="M1782" s="2257"/>
      <c r="N1782" s="2257"/>
      <c r="O1782" s="2257"/>
      <c r="P1782" s="2257"/>
      <c r="Q1782" s="2995"/>
    </row>
    <row r="1783" spans="1:17">
      <c r="A1783" s="2995"/>
      <c r="B1783" s="2641"/>
      <c r="C1783" s="2995"/>
      <c r="D1783" s="2995"/>
      <c r="E1783" s="2641"/>
      <c r="F1783" s="2641"/>
      <c r="G1783" s="2641"/>
      <c r="H1783" s="2641"/>
      <c r="I1783" s="2257"/>
      <c r="J1783" s="2257"/>
      <c r="K1783" s="2257"/>
      <c r="L1783" s="2257"/>
      <c r="M1783" s="2257"/>
      <c r="N1783" s="2257"/>
      <c r="O1783" s="2257"/>
      <c r="P1783" s="2257"/>
      <c r="Q1783" s="2995"/>
    </row>
    <row r="1784" spans="1:17">
      <c r="A1784" s="2995"/>
      <c r="B1784" s="2641"/>
      <c r="C1784" s="2995"/>
      <c r="D1784" s="2995"/>
      <c r="E1784" s="2641"/>
      <c r="F1784" s="2641"/>
      <c r="G1784" s="2641"/>
      <c r="H1784" s="2641"/>
      <c r="I1784" s="2257"/>
      <c r="J1784" s="2257"/>
      <c r="K1784" s="2257"/>
      <c r="L1784" s="2257"/>
      <c r="M1784" s="2257"/>
      <c r="N1784" s="2257"/>
      <c r="O1784" s="2257"/>
      <c r="P1784" s="2257"/>
      <c r="Q1784" s="2995"/>
    </row>
    <row r="1785" spans="1:17">
      <c r="A1785" s="2995"/>
      <c r="B1785" s="2641"/>
      <c r="C1785" s="2995"/>
      <c r="D1785" s="2995"/>
      <c r="E1785" s="2641"/>
      <c r="F1785" s="2641"/>
      <c r="G1785" s="2641"/>
      <c r="H1785" s="2641"/>
      <c r="I1785" s="2257"/>
      <c r="J1785" s="2257"/>
      <c r="K1785" s="2257"/>
      <c r="L1785" s="2257"/>
      <c r="M1785" s="2257"/>
      <c r="N1785" s="2257"/>
      <c r="O1785" s="2257"/>
      <c r="P1785" s="2257"/>
      <c r="Q1785" s="2995"/>
    </row>
    <row r="1786" spans="1:17">
      <c r="A1786" s="2995"/>
      <c r="B1786" s="2641"/>
      <c r="C1786" s="2995"/>
      <c r="D1786" s="2995"/>
      <c r="E1786" s="2641"/>
      <c r="F1786" s="2641"/>
      <c r="G1786" s="2641"/>
      <c r="H1786" s="2641"/>
      <c r="I1786" s="2257"/>
      <c r="J1786" s="2257"/>
      <c r="K1786" s="2257"/>
      <c r="L1786" s="2257"/>
      <c r="M1786" s="2257"/>
      <c r="N1786" s="2257"/>
      <c r="O1786" s="2257"/>
      <c r="P1786" s="2257"/>
      <c r="Q1786" s="2995"/>
    </row>
    <row r="1787" spans="1:17">
      <c r="A1787" s="2995"/>
      <c r="B1787" s="2641"/>
      <c r="C1787" s="2995"/>
      <c r="D1787" s="2995"/>
      <c r="E1787" s="2641"/>
      <c r="F1787" s="2641"/>
      <c r="G1787" s="2641"/>
      <c r="H1787" s="2641"/>
      <c r="I1787" s="2257"/>
      <c r="J1787" s="2257"/>
      <c r="K1787" s="2257"/>
      <c r="L1787" s="2257"/>
      <c r="M1787" s="2257"/>
      <c r="N1787" s="2257"/>
      <c r="O1787" s="2257"/>
      <c r="P1787" s="2257"/>
      <c r="Q1787" s="2995"/>
    </row>
    <row r="1788" spans="1:17">
      <c r="A1788" s="2995"/>
      <c r="B1788" s="2641"/>
      <c r="C1788" s="2995"/>
      <c r="D1788" s="2995"/>
      <c r="E1788" s="2641"/>
      <c r="F1788" s="2641"/>
      <c r="G1788" s="2641"/>
      <c r="H1788" s="2641"/>
      <c r="I1788" s="2257"/>
      <c r="J1788" s="2257"/>
      <c r="K1788" s="2257"/>
      <c r="L1788" s="2257"/>
      <c r="M1788" s="2257"/>
      <c r="N1788" s="2257"/>
      <c r="O1788" s="2257"/>
      <c r="P1788" s="2257"/>
      <c r="Q1788" s="2995"/>
    </row>
    <row r="1789" spans="1:17">
      <c r="A1789" s="2995"/>
      <c r="B1789" s="2641"/>
      <c r="C1789" s="2995"/>
      <c r="D1789" s="2995"/>
      <c r="E1789" s="2641"/>
      <c r="F1789" s="2641"/>
      <c r="G1789" s="2641"/>
      <c r="H1789" s="2641"/>
      <c r="I1789" s="2257"/>
      <c r="J1789" s="2257"/>
      <c r="K1789" s="2257"/>
      <c r="L1789" s="2257"/>
      <c r="M1789" s="2257"/>
      <c r="N1789" s="2257"/>
      <c r="O1789" s="2257"/>
      <c r="P1789" s="2257"/>
      <c r="Q1789" s="2995"/>
    </row>
    <row r="1790" spans="1:17">
      <c r="A1790" s="2995"/>
      <c r="B1790" s="2641"/>
      <c r="C1790" s="2995"/>
      <c r="D1790" s="2995"/>
      <c r="E1790" s="2641"/>
      <c r="F1790" s="2641"/>
      <c r="G1790" s="2641"/>
      <c r="H1790" s="2641"/>
      <c r="I1790" s="2257"/>
      <c r="J1790" s="2257"/>
      <c r="K1790" s="2257"/>
      <c r="L1790" s="2257"/>
      <c r="M1790" s="2257"/>
      <c r="N1790" s="2257"/>
      <c r="O1790" s="2257"/>
      <c r="P1790" s="2257"/>
      <c r="Q1790" s="2995"/>
    </row>
    <row r="1791" spans="1:17">
      <c r="A1791" s="2995"/>
      <c r="B1791" s="2641"/>
      <c r="C1791" s="2995"/>
      <c r="D1791" s="2995"/>
      <c r="E1791" s="2641"/>
      <c r="F1791" s="2641"/>
      <c r="G1791" s="2641"/>
      <c r="H1791" s="2641"/>
      <c r="I1791" s="2257"/>
      <c r="J1791" s="2257"/>
      <c r="K1791" s="2257"/>
      <c r="L1791" s="2257"/>
      <c r="M1791" s="2257"/>
      <c r="N1791" s="2257"/>
      <c r="O1791" s="2257"/>
      <c r="P1791" s="2257"/>
      <c r="Q1791" s="2995"/>
    </row>
    <row r="1792" spans="1:17">
      <c r="A1792" s="2995"/>
      <c r="B1792" s="2641"/>
      <c r="C1792" s="2995"/>
      <c r="D1792" s="2995"/>
      <c r="E1792" s="2641"/>
      <c r="F1792" s="2641"/>
      <c r="G1792" s="2641"/>
      <c r="H1792" s="2641"/>
      <c r="I1792" s="2257"/>
      <c r="J1792" s="2257"/>
      <c r="K1792" s="2257"/>
      <c r="L1792" s="2257"/>
      <c r="M1792" s="2257"/>
      <c r="N1792" s="2257"/>
      <c r="O1792" s="2257"/>
      <c r="P1792" s="2257"/>
      <c r="Q1792" s="2995"/>
    </row>
    <row r="1793" spans="1:17">
      <c r="A1793" s="2995"/>
      <c r="B1793" s="2641"/>
      <c r="C1793" s="2995"/>
      <c r="D1793" s="2995"/>
      <c r="E1793" s="2641"/>
      <c r="F1793" s="2641"/>
      <c r="G1793" s="2641"/>
      <c r="H1793" s="2641"/>
      <c r="I1793" s="2257"/>
      <c r="J1793" s="2257"/>
      <c r="K1793" s="2257"/>
      <c r="L1793" s="2257"/>
      <c r="M1793" s="2257"/>
      <c r="N1793" s="2257"/>
      <c r="O1793" s="2257"/>
      <c r="P1793" s="2257"/>
      <c r="Q1793" s="2995"/>
    </row>
    <row r="1794" spans="1:17">
      <c r="A1794" s="2995"/>
      <c r="B1794" s="2641"/>
      <c r="C1794" s="2995"/>
      <c r="D1794" s="2995"/>
      <c r="E1794" s="2641"/>
      <c r="F1794" s="2641"/>
      <c r="G1794" s="2641"/>
      <c r="H1794" s="2641"/>
      <c r="I1794" s="2257"/>
      <c r="J1794" s="2257"/>
      <c r="K1794" s="2257"/>
      <c r="L1794" s="2257"/>
      <c r="M1794" s="2257"/>
      <c r="N1794" s="2257"/>
      <c r="O1794" s="2257"/>
      <c r="P1794" s="2257"/>
      <c r="Q1794" s="2995"/>
    </row>
    <row r="1795" spans="1:17">
      <c r="A1795" s="2995"/>
      <c r="B1795" s="2641"/>
      <c r="C1795" s="2995"/>
      <c r="D1795" s="2995"/>
      <c r="E1795" s="2641"/>
      <c r="F1795" s="2641"/>
      <c r="G1795" s="2641"/>
      <c r="H1795" s="2641"/>
      <c r="I1795" s="2257"/>
      <c r="J1795" s="2257"/>
      <c r="K1795" s="2257"/>
      <c r="L1795" s="2257"/>
      <c r="M1795" s="2257"/>
      <c r="N1795" s="2257"/>
      <c r="O1795" s="2257"/>
      <c r="P1795" s="2257"/>
      <c r="Q1795" s="2995"/>
    </row>
    <row r="1796" spans="1:17">
      <c r="A1796" s="2995"/>
      <c r="B1796" s="2641"/>
      <c r="C1796" s="2995"/>
      <c r="D1796" s="2995"/>
      <c r="E1796" s="2641"/>
      <c r="F1796" s="2641"/>
      <c r="G1796" s="2641"/>
      <c r="H1796" s="2641"/>
      <c r="I1796" s="2257"/>
      <c r="J1796" s="2257"/>
      <c r="K1796" s="2257"/>
      <c r="L1796" s="2257"/>
      <c r="M1796" s="2257"/>
      <c r="N1796" s="2257"/>
      <c r="O1796" s="2257"/>
      <c r="P1796" s="2257"/>
      <c r="Q1796" s="2995"/>
    </row>
    <row r="1797" spans="1:17">
      <c r="A1797" s="2995"/>
      <c r="B1797" s="2641"/>
      <c r="C1797" s="2995"/>
      <c r="D1797" s="2995"/>
      <c r="E1797" s="2641"/>
      <c r="F1797" s="2641"/>
      <c r="G1797" s="2641"/>
      <c r="H1797" s="2641"/>
      <c r="I1797" s="2257"/>
      <c r="J1797" s="2257"/>
      <c r="K1797" s="2257"/>
      <c r="L1797" s="2257"/>
      <c r="M1797" s="2257"/>
      <c r="N1797" s="2257"/>
      <c r="O1797" s="2257"/>
      <c r="P1797" s="2257"/>
      <c r="Q1797" s="2995"/>
    </row>
    <row r="1798" spans="1:17">
      <c r="A1798" s="2995"/>
      <c r="B1798" s="2641"/>
      <c r="C1798" s="2995"/>
      <c r="D1798" s="2995"/>
      <c r="E1798" s="2641"/>
      <c r="F1798" s="2641"/>
      <c r="G1798" s="2641"/>
      <c r="H1798" s="2641"/>
      <c r="I1798" s="2257"/>
      <c r="J1798" s="2257"/>
      <c r="K1798" s="2257"/>
      <c r="L1798" s="2257"/>
      <c r="M1798" s="2257"/>
      <c r="N1798" s="2257"/>
      <c r="O1798" s="2257"/>
      <c r="P1798" s="2257"/>
      <c r="Q1798" s="2995"/>
    </row>
    <row r="1799" spans="1:17">
      <c r="A1799" s="2995"/>
      <c r="B1799" s="2641"/>
      <c r="C1799" s="2995"/>
      <c r="D1799" s="2995"/>
      <c r="E1799" s="2641"/>
      <c r="F1799" s="2641"/>
      <c r="G1799" s="2641"/>
      <c r="H1799" s="2641"/>
      <c r="I1799" s="2257"/>
      <c r="J1799" s="2257"/>
      <c r="K1799" s="2257"/>
      <c r="L1799" s="2257"/>
      <c r="M1799" s="2257"/>
      <c r="N1799" s="2257"/>
      <c r="O1799" s="2257"/>
      <c r="P1799" s="2257"/>
      <c r="Q1799" s="2995"/>
    </row>
    <row r="1800" spans="1:17">
      <c r="A1800" s="2995"/>
      <c r="B1800" s="2641"/>
      <c r="C1800" s="2995"/>
      <c r="D1800" s="2995"/>
      <c r="E1800" s="2641"/>
      <c r="F1800" s="2641"/>
      <c r="G1800" s="2641"/>
      <c r="H1800" s="2641"/>
      <c r="I1800" s="2257"/>
      <c r="J1800" s="2257"/>
      <c r="K1800" s="2257"/>
      <c r="L1800" s="2257"/>
      <c r="M1800" s="2257"/>
      <c r="N1800" s="2257"/>
      <c r="O1800" s="2257"/>
      <c r="P1800" s="2257"/>
      <c r="Q1800" s="2995"/>
    </row>
    <row r="1801" spans="1:17">
      <c r="A1801" s="2995"/>
      <c r="B1801" s="2641"/>
      <c r="C1801" s="2995"/>
      <c r="D1801" s="2995"/>
      <c r="E1801" s="2641"/>
      <c r="F1801" s="2641"/>
      <c r="G1801" s="2641"/>
      <c r="H1801" s="2641"/>
      <c r="I1801" s="2257"/>
      <c r="J1801" s="2257"/>
      <c r="K1801" s="2257"/>
      <c r="L1801" s="2257"/>
      <c r="M1801" s="2257"/>
      <c r="N1801" s="2257"/>
      <c r="O1801" s="2257"/>
      <c r="P1801" s="2257"/>
      <c r="Q1801" s="2995"/>
    </row>
    <row r="1802" spans="1:17">
      <c r="A1802" s="2995"/>
      <c r="B1802" s="2641"/>
      <c r="C1802" s="2995"/>
      <c r="D1802" s="2995"/>
      <c r="E1802" s="2641"/>
      <c r="F1802" s="2641"/>
      <c r="G1802" s="2641"/>
      <c r="H1802" s="2641"/>
      <c r="I1802" s="2257"/>
      <c r="J1802" s="2257"/>
      <c r="K1802" s="2257"/>
      <c r="L1802" s="2257"/>
      <c r="M1802" s="2257"/>
      <c r="N1802" s="2257"/>
      <c r="O1802" s="2257"/>
      <c r="P1802" s="2257"/>
      <c r="Q1802" s="2995"/>
    </row>
    <row r="1803" spans="1:17">
      <c r="A1803" s="2995"/>
      <c r="B1803" s="2641"/>
      <c r="C1803" s="2995"/>
      <c r="D1803" s="2995"/>
      <c r="E1803" s="2641"/>
      <c r="F1803" s="2641"/>
      <c r="G1803" s="2641"/>
      <c r="H1803" s="2641"/>
      <c r="I1803" s="2257"/>
      <c r="J1803" s="2257"/>
      <c r="K1803" s="2257"/>
      <c r="L1803" s="2257"/>
      <c r="M1803" s="2257"/>
      <c r="N1803" s="2257"/>
      <c r="O1803" s="2257"/>
      <c r="P1803" s="2257"/>
      <c r="Q1803" s="2995"/>
    </row>
    <row r="1804" spans="1:17">
      <c r="A1804" s="2995"/>
      <c r="B1804" s="2641"/>
      <c r="C1804" s="2995"/>
      <c r="D1804" s="2995"/>
      <c r="E1804" s="2641"/>
      <c r="F1804" s="2641"/>
      <c r="G1804" s="2641"/>
      <c r="H1804" s="2641"/>
      <c r="I1804" s="2257"/>
      <c r="J1804" s="2257"/>
      <c r="K1804" s="2257"/>
      <c r="L1804" s="2257"/>
      <c r="M1804" s="2257"/>
      <c r="N1804" s="2257"/>
      <c r="O1804" s="2257"/>
      <c r="P1804" s="2257"/>
      <c r="Q1804" s="2995"/>
    </row>
    <row r="1805" spans="1:17">
      <c r="A1805" s="2995"/>
      <c r="B1805" s="2641"/>
      <c r="C1805" s="2995"/>
      <c r="D1805" s="2995"/>
      <c r="E1805" s="2641"/>
      <c r="F1805" s="2641"/>
      <c r="G1805" s="2641"/>
      <c r="H1805" s="2641"/>
      <c r="I1805" s="2257"/>
      <c r="J1805" s="2257"/>
      <c r="K1805" s="2257"/>
      <c r="L1805" s="2257"/>
      <c r="M1805" s="2257"/>
      <c r="N1805" s="2257"/>
      <c r="O1805" s="2257"/>
      <c r="P1805" s="2257"/>
      <c r="Q1805" s="2995"/>
    </row>
    <row r="1806" spans="1:17">
      <c r="A1806" s="2995"/>
      <c r="B1806" s="2641"/>
      <c r="C1806" s="2995"/>
      <c r="D1806" s="2995"/>
      <c r="E1806" s="2641"/>
      <c r="F1806" s="2641"/>
      <c r="G1806" s="2641"/>
      <c r="H1806" s="2641"/>
      <c r="I1806" s="2257"/>
      <c r="J1806" s="2257"/>
      <c r="K1806" s="2257"/>
      <c r="L1806" s="2257"/>
      <c r="M1806" s="2257"/>
      <c r="N1806" s="2257"/>
      <c r="O1806" s="2257"/>
      <c r="P1806" s="2257"/>
      <c r="Q1806" s="2995"/>
    </row>
    <row r="1807" spans="1:17">
      <c r="A1807" s="2995"/>
      <c r="B1807" s="2641"/>
      <c r="C1807" s="2995"/>
      <c r="D1807" s="2995"/>
      <c r="E1807" s="2641"/>
      <c r="F1807" s="2641"/>
      <c r="G1807" s="2641"/>
      <c r="H1807" s="2641"/>
      <c r="I1807" s="2257"/>
      <c r="J1807" s="2257"/>
      <c r="K1807" s="2257"/>
      <c r="L1807" s="2257"/>
      <c r="M1807" s="2257"/>
      <c r="N1807" s="2257"/>
      <c r="O1807" s="2257"/>
      <c r="P1807" s="2257"/>
      <c r="Q1807" s="2995"/>
    </row>
    <row r="1808" spans="1:17">
      <c r="A1808" s="2995"/>
      <c r="B1808" s="2641"/>
      <c r="C1808" s="2995"/>
      <c r="D1808" s="2995"/>
      <c r="E1808" s="2641"/>
      <c r="F1808" s="2641"/>
      <c r="G1808" s="2641"/>
      <c r="H1808" s="2641"/>
      <c r="I1808" s="2257"/>
      <c r="J1808" s="2257"/>
      <c r="K1808" s="2257"/>
      <c r="L1808" s="2257"/>
      <c r="M1808" s="2257"/>
      <c r="N1808" s="2257"/>
      <c r="O1808" s="2257"/>
      <c r="P1808" s="2257"/>
      <c r="Q1808" s="2995"/>
    </row>
    <row r="1809" spans="1:17">
      <c r="A1809" s="2995"/>
      <c r="B1809" s="2641"/>
      <c r="C1809" s="2995"/>
      <c r="D1809" s="2995"/>
      <c r="E1809" s="2641"/>
      <c r="F1809" s="2641"/>
      <c r="G1809" s="2641"/>
      <c r="H1809" s="2641"/>
      <c r="I1809" s="2257"/>
      <c r="J1809" s="2257"/>
      <c r="K1809" s="2257"/>
      <c r="L1809" s="2257"/>
      <c r="M1809" s="2257"/>
      <c r="N1809" s="2257"/>
      <c r="O1809" s="2257"/>
      <c r="P1809" s="2257"/>
      <c r="Q1809" s="2995"/>
    </row>
    <row r="1810" spans="1:17">
      <c r="A1810" s="2995"/>
      <c r="B1810" s="2641"/>
      <c r="C1810" s="2995"/>
      <c r="D1810" s="2995"/>
      <c r="E1810" s="2641"/>
      <c r="F1810" s="2641"/>
      <c r="G1810" s="2641"/>
      <c r="H1810" s="2641"/>
      <c r="I1810" s="2257"/>
      <c r="J1810" s="2257"/>
      <c r="K1810" s="2257"/>
      <c r="L1810" s="2257"/>
      <c r="M1810" s="2257"/>
      <c r="N1810" s="2257"/>
      <c r="O1810" s="2257"/>
      <c r="P1810" s="2257"/>
      <c r="Q1810" s="2995"/>
    </row>
    <row r="1811" spans="1:17">
      <c r="A1811" s="2995"/>
      <c r="B1811" s="2641"/>
      <c r="C1811" s="2995"/>
      <c r="D1811" s="2995"/>
      <c r="E1811" s="2641"/>
      <c r="F1811" s="2641"/>
      <c r="G1811" s="2641"/>
      <c r="H1811" s="2641"/>
      <c r="I1811" s="2257"/>
      <c r="J1811" s="2257"/>
      <c r="K1811" s="2257"/>
      <c r="L1811" s="2257"/>
      <c r="M1811" s="2257"/>
      <c r="N1811" s="2257"/>
      <c r="O1811" s="2257"/>
      <c r="P1811" s="2257"/>
      <c r="Q1811" s="2995"/>
    </row>
    <row r="1812" spans="1:17">
      <c r="A1812" s="2995"/>
      <c r="B1812" s="2641"/>
      <c r="C1812" s="2995"/>
      <c r="D1812" s="2995"/>
      <c r="E1812" s="2641"/>
      <c r="F1812" s="2641"/>
      <c r="G1812" s="2641"/>
      <c r="H1812" s="2641"/>
      <c r="I1812" s="2257"/>
      <c r="J1812" s="2257"/>
      <c r="K1812" s="2257"/>
      <c r="L1812" s="2257"/>
      <c r="M1812" s="2257"/>
      <c r="N1812" s="2257"/>
      <c r="O1812" s="2257"/>
      <c r="P1812" s="2257"/>
      <c r="Q1812" s="2995"/>
    </row>
    <row r="1813" spans="1:17">
      <c r="A1813" s="2995"/>
      <c r="B1813" s="2641"/>
      <c r="C1813" s="2995"/>
      <c r="D1813" s="2995"/>
      <c r="E1813" s="2641"/>
      <c r="F1813" s="2641"/>
      <c r="G1813" s="2641"/>
      <c r="H1813" s="2641"/>
      <c r="I1813" s="2257"/>
      <c r="J1813" s="2257"/>
      <c r="K1813" s="2257"/>
      <c r="L1813" s="2257"/>
      <c r="M1813" s="2257"/>
      <c r="N1813" s="2257"/>
      <c r="O1813" s="2257"/>
      <c r="P1813" s="2257"/>
      <c r="Q1813" s="2995"/>
    </row>
    <row r="1814" spans="1:17">
      <c r="A1814" s="2995"/>
      <c r="B1814" s="2641"/>
      <c r="C1814" s="2995"/>
      <c r="D1814" s="2995"/>
      <c r="E1814" s="2641"/>
      <c r="F1814" s="2641"/>
      <c r="G1814" s="2641"/>
      <c r="H1814" s="2641"/>
      <c r="I1814" s="2257"/>
      <c r="J1814" s="2257"/>
      <c r="K1814" s="2257"/>
      <c r="L1814" s="2257"/>
      <c r="M1814" s="2257"/>
      <c r="N1814" s="2257"/>
      <c r="O1814" s="2257"/>
      <c r="P1814" s="2257"/>
      <c r="Q1814" s="2995"/>
    </row>
    <row r="1815" spans="1:17">
      <c r="A1815" s="2995"/>
      <c r="B1815" s="2641"/>
      <c r="C1815" s="2995"/>
      <c r="D1815" s="2995"/>
      <c r="E1815" s="2641"/>
      <c r="F1815" s="2641"/>
      <c r="G1815" s="2641"/>
      <c r="H1815" s="2641"/>
      <c r="I1815" s="2257"/>
      <c r="J1815" s="2257"/>
      <c r="K1815" s="2257"/>
      <c r="L1815" s="2257"/>
      <c r="M1815" s="2257"/>
      <c r="N1815" s="2257"/>
      <c r="O1815" s="2257"/>
      <c r="P1815" s="2257"/>
      <c r="Q1815" s="2995"/>
    </row>
    <row r="1816" spans="1:17">
      <c r="A1816" s="2995"/>
      <c r="B1816" s="2641"/>
      <c r="C1816" s="2995"/>
      <c r="D1816" s="2995"/>
      <c r="E1816" s="2641"/>
      <c r="F1816" s="2641"/>
      <c r="G1816" s="2641"/>
      <c r="H1816" s="2641"/>
      <c r="I1816" s="2257"/>
      <c r="J1816" s="2257"/>
      <c r="K1816" s="2257"/>
      <c r="L1816" s="2257"/>
      <c r="M1816" s="2257"/>
      <c r="N1816" s="2257"/>
      <c r="O1816" s="2257"/>
      <c r="P1816" s="2257"/>
      <c r="Q1816" s="2995"/>
    </row>
    <row r="1817" spans="1:17">
      <c r="A1817" s="2995"/>
      <c r="B1817" s="2641"/>
      <c r="C1817" s="2995"/>
      <c r="D1817" s="2995"/>
      <c r="E1817" s="2641"/>
      <c r="F1817" s="2641"/>
      <c r="G1817" s="2641"/>
      <c r="H1817" s="2641"/>
      <c r="I1817" s="2257"/>
      <c r="J1817" s="2257"/>
      <c r="K1817" s="2257"/>
      <c r="L1817" s="2257"/>
      <c r="M1817" s="2257"/>
      <c r="N1817" s="2257"/>
      <c r="O1817" s="2257"/>
      <c r="P1817" s="2257"/>
      <c r="Q1817" s="2995"/>
    </row>
    <row r="1818" spans="1:17">
      <c r="A1818" s="2995"/>
      <c r="B1818" s="2641"/>
      <c r="C1818" s="2995"/>
      <c r="D1818" s="2995"/>
      <c r="E1818" s="2641"/>
      <c r="F1818" s="2641"/>
      <c r="G1818" s="2641"/>
      <c r="H1818" s="2641"/>
      <c r="I1818" s="2257"/>
      <c r="J1818" s="2257"/>
      <c r="K1818" s="2257"/>
      <c r="L1818" s="2257"/>
      <c r="M1818" s="2257"/>
      <c r="N1818" s="2257"/>
      <c r="O1818" s="2257"/>
      <c r="P1818" s="2257"/>
      <c r="Q1818" s="2995"/>
    </row>
    <row r="1819" spans="1:17">
      <c r="A1819" s="2995"/>
      <c r="B1819" s="2641"/>
      <c r="C1819" s="2995"/>
      <c r="D1819" s="2995"/>
      <c r="E1819" s="2641"/>
      <c r="F1819" s="2641"/>
      <c r="G1819" s="2641"/>
      <c r="H1819" s="2641"/>
      <c r="I1819" s="2257"/>
      <c r="J1819" s="2257"/>
      <c r="K1819" s="2257"/>
      <c r="L1819" s="2257"/>
      <c r="M1819" s="2257"/>
      <c r="N1819" s="2257"/>
      <c r="O1819" s="2257"/>
      <c r="P1819" s="2257"/>
      <c r="Q1819" s="2995"/>
    </row>
    <row r="1820" spans="1:17">
      <c r="A1820" s="2995"/>
      <c r="B1820" s="2641"/>
      <c r="C1820" s="2995"/>
      <c r="D1820" s="2995"/>
      <c r="E1820" s="2641"/>
      <c r="F1820" s="2641"/>
      <c r="G1820" s="2641"/>
      <c r="H1820" s="2641"/>
      <c r="I1820" s="2257"/>
      <c r="J1820" s="2257"/>
      <c r="K1820" s="2257"/>
      <c r="L1820" s="2257"/>
      <c r="M1820" s="2257"/>
      <c r="N1820" s="2257"/>
      <c r="O1820" s="2257"/>
      <c r="P1820" s="2257"/>
      <c r="Q1820" s="2995"/>
    </row>
    <row r="1821" spans="1:17">
      <c r="A1821" s="2995"/>
      <c r="B1821" s="2641"/>
      <c r="C1821" s="2995"/>
      <c r="D1821" s="2995"/>
      <c r="E1821" s="2641"/>
      <c r="F1821" s="2641"/>
      <c r="G1821" s="2641"/>
      <c r="H1821" s="2641"/>
      <c r="I1821" s="2257"/>
      <c r="J1821" s="2257"/>
      <c r="K1821" s="2257"/>
      <c r="L1821" s="2257"/>
      <c r="M1821" s="2257"/>
      <c r="N1821" s="2257"/>
      <c r="O1821" s="2257"/>
      <c r="P1821" s="2257"/>
      <c r="Q1821" s="2995"/>
    </row>
    <row r="1822" spans="1:17">
      <c r="A1822" s="2995"/>
      <c r="B1822" s="2641"/>
      <c r="C1822" s="2995"/>
      <c r="D1822" s="2995"/>
      <c r="E1822" s="2641"/>
      <c r="F1822" s="2641"/>
      <c r="G1822" s="2641"/>
      <c r="H1822" s="2641"/>
      <c r="I1822" s="2257"/>
      <c r="J1822" s="2257"/>
      <c r="K1822" s="2257"/>
      <c r="L1822" s="2257"/>
      <c r="M1822" s="2257"/>
      <c r="N1822" s="2257"/>
      <c r="O1822" s="2257"/>
      <c r="P1822" s="2257"/>
      <c r="Q1822" s="2995"/>
    </row>
    <row r="1823" spans="1:17">
      <c r="A1823" s="2995"/>
      <c r="B1823" s="2995"/>
      <c r="C1823" s="2995"/>
      <c r="D1823" s="2995"/>
      <c r="E1823" s="2641"/>
      <c r="F1823" s="2641"/>
      <c r="G1823" s="2641"/>
      <c r="H1823" s="2641"/>
      <c r="I1823" s="2257"/>
      <c r="J1823" s="2257"/>
      <c r="K1823" s="2257"/>
      <c r="L1823" s="2257"/>
      <c r="M1823" s="3001"/>
      <c r="N1823" s="3001"/>
      <c r="O1823" s="3001"/>
      <c r="P1823" s="3001"/>
      <c r="Q1823" s="2995"/>
    </row>
    <row r="1824" spans="1:17">
      <c r="A1824" s="2995"/>
      <c r="B1824" s="2995"/>
      <c r="C1824" s="2999"/>
      <c r="D1824" s="2999"/>
      <c r="E1824" s="2999"/>
      <c r="F1824" s="2999"/>
      <c r="G1824" s="2999"/>
      <c r="H1824" s="2999"/>
      <c r="I1824" s="2257"/>
      <c r="J1824" s="2257"/>
      <c r="K1824" s="2257"/>
      <c r="L1824" s="2257"/>
      <c r="M1824" s="3001"/>
      <c r="N1824" s="3001"/>
      <c r="O1824" s="3001"/>
      <c r="P1824" s="3001"/>
      <c r="Q1824" s="2995"/>
    </row>
    <row r="1825" spans="1:17">
      <c r="A1825" s="2996"/>
      <c r="B1825" s="2996"/>
      <c r="C1825" s="2994"/>
      <c r="D1825" s="2994"/>
      <c r="E1825" s="2997"/>
      <c r="F1825" s="2997"/>
      <c r="G1825" s="2997"/>
      <c r="H1825" s="2997"/>
      <c r="I1825" s="2996"/>
      <c r="J1825" s="2996"/>
      <c r="K1825" s="2994"/>
      <c r="L1825" s="2994"/>
      <c r="M1825" s="2997"/>
      <c r="N1825" s="3002"/>
      <c r="O1825" s="2999"/>
      <c r="P1825" s="2999"/>
      <c r="Q1825" s="2999"/>
    </row>
    <row r="1826" spans="1:17">
      <c r="A1826" s="2994"/>
      <c r="B1826" s="2994"/>
      <c r="C1826" s="2994"/>
      <c r="D1826" s="2994"/>
      <c r="E1826" s="2994"/>
      <c r="F1826" s="2994"/>
      <c r="G1826" s="2994"/>
      <c r="H1826" s="2994"/>
      <c r="I1826" s="2994"/>
      <c r="J1826" s="2994"/>
      <c r="K1826" s="2994"/>
      <c r="L1826" s="2994"/>
      <c r="M1826" s="2994"/>
      <c r="N1826" s="2994"/>
      <c r="O1826" s="2994"/>
      <c r="P1826" s="2994"/>
      <c r="Q1826" s="2994"/>
    </row>
    <row r="1827" spans="1:17" ht="15.75">
      <c r="A1827" s="2993"/>
      <c r="B1827" s="2997"/>
      <c r="C1827" s="2997"/>
      <c r="D1827" s="2997"/>
      <c r="E1827" s="2998"/>
      <c r="F1827" s="2997"/>
      <c r="G1827" s="2997"/>
      <c r="H1827" s="2997"/>
      <c r="I1827" s="2993"/>
      <c r="J1827" s="2641"/>
      <c r="K1827" s="2997"/>
      <c r="L1827" s="2997"/>
      <c r="M1827" s="2997"/>
      <c r="N1827" s="2997"/>
      <c r="O1827" s="2998"/>
      <c r="P1827" s="2999"/>
      <c r="Q1827" s="2999"/>
    </row>
    <row r="1828" spans="1:17">
      <c r="A1828" s="2997"/>
      <c r="B1828" s="2997"/>
      <c r="C1828" s="2997"/>
      <c r="D1828" s="2997"/>
      <c r="E1828" s="2997"/>
      <c r="F1828" s="2997"/>
      <c r="G1828" s="2997"/>
      <c r="H1828" s="2997"/>
      <c r="I1828" s="2641"/>
      <c r="J1828" s="2641"/>
      <c r="K1828" s="2997"/>
      <c r="L1828" s="2997"/>
      <c r="M1828" s="2997"/>
      <c r="N1828" s="2997"/>
      <c r="O1828" s="2997"/>
      <c r="P1828" s="2997"/>
      <c r="Q1828" s="2997"/>
    </row>
    <row r="1829" spans="1:17">
      <c r="A1829" s="2994"/>
      <c r="B1829" s="2994"/>
      <c r="C1829" s="2994"/>
      <c r="D1829" s="2994"/>
      <c r="E1829" s="2994"/>
      <c r="F1829" s="2994"/>
      <c r="G1829" s="3000"/>
      <c r="H1829" s="3000"/>
      <c r="I1829" s="2994"/>
      <c r="J1829" s="2994"/>
      <c r="K1829" s="2994"/>
      <c r="L1829" s="2994"/>
      <c r="M1829" s="2994"/>
      <c r="N1829" s="2994"/>
      <c r="O1829" s="2994"/>
      <c r="P1829" s="2994"/>
      <c r="Q1829" s="2641"/>
    </row>
    <row r="1830" spans="1:17">
      <c r="A1830" s="2994"/>
      <c r="B1830" s="2994"/>
      <c r="C1830" s="2994"/>
      <c r="D1830" s="2994"/>
      <c r="E1830" s="2994"/>
      <c r="F1830" s="2994"/>
      <c r="G1830" s="3000"/>
      <c r="H1830" s="3000"/>
      <c r="I1830" s="2994"/>
      <c r="J1830" s="2994"/>
      <c r="K1830" s="2994"/>
      <c r="L1830" s="2994"/>
      <c r="M1830" s="2994"/>
      <c r="N1830" s="2994"/>
      <c r="O1830" s="2994"/>
      <c r="P1830" s="2994"/>
      <c r="Q1830" s="2641"/>
    </row>
    <row r="1831" spans="1:17">
      <c r="A1831" s="2997"/>
      <c r="B1831" s="2997"/>
      <c r="C1831" s="2997"/>
      <c r="D1831" s="2997"/>
      <c r="E1831" s="2997"/>
      <c r="F1831" s="2997"/>
      <c r="G1831" s="2997"/>
      <c r="H1831" s="2997"/>
      <c r="I1831" s="2641"/>
      <c r="J1831" s="2641"/>
      <c r="K1831" s="2997"/>
      <c r="L1831" s="2997"/>
      <c r="M1831" s="2997"/>
      <c r="N1831" s="2997"/>
      <c r="O1831" s="2997"/>
      <c r="P1831" s="2997"/>
      <c r="Q1831" s="2997"/>
    </row>
    <row r="1832" spans="1:17">
      <c r="A1832" s="2995"/>
      <c r="B1832" s="2641"/>
      <c r="C1832" s="2641"/>
      <c r="D1832" s="2641"/>
      <c r="E1832" s="2641"/>
      <c r="F1832" s="3420"/>
      <c r="G1832" s="3420"/>
      <c r="H1832" s="2995"/>
      <c r="I1832" s="2994"/>
      <c r="J1832" s="2994"/>
      <c r="K1832" s="2994"/>
      <c r="L1832" s="2994"/>
      <c r="M1832" s="2994"/>
      <c r="N1832" s="2994"/>
      <c r="O1832" s="2994"/>
      <c r="P1832" s="2994"/>
      <c r="Q1832" s="2641"/>
    </row>
    <row r="1833" spans="1:17">
      <c r="A1833" s="2995"/>
      <c r="B1833" s="2995"/>
      <c r="C1833" s="2641"/>
      <c r="D1833" s="2995"/>
      <c r="E1833" s="2995"/>
      <c r="F1833" s="2995"/>
      <c r="G1833" s="2995"/>
      <c r="H1833" s="2995"/>
      <c r="I1833" s="2994"/>
      <c r="J1833" s="2994"/>
      <c r="K1833" s="2641"/>
      <c r="L1833" s="2641"/>
      <c r="M1833" s="2995"/>
      <c r="N1833" s="2995"/>
      <c r="O1833" s="2995"/>
      <c r="P1833" s="2641"/>
      <c r="Q1833" s="2641"/>
    </row>
    <row r="1834" spans="1:17">
      <c r="A1834" s="2995"/>
      <c r="B1834" s="2995"/>
      <c r="C1834" s="2995"/>
      <c r="D1834" s="2995"/>
      <c r="E1834" s="2995"/>
      <c r="F1834" s="2995"/>
      <c r="G1834" s="2995"/>
      <c r="H1834" s="2995"/>
      <c r="I1834" s="2994"/>
      <c r="J1834" s="2994"/>
      <c r="K1834" s="2995"/>
      <c r="L1834" s="2995"/>
      <c r="M1834" s="2995"/>
      <c r="N1834" s="2995"/>
      <c r="O1834" s="2995"/>
      <c r="P1834" s="2995"/>
      <c r="Q1834" s="2995"/>
    </row>
    <row r="1835" spans="1:17">
      <c r="A1835" s="2995"/>
      <c r="B1835" s="2995"/>
      <c r="C1835" s="2995"/>
      <c r="D1835" s="2995"/>
      <c r="E1835" s="2995"/>
      <c r="F1835" s="2995"/>
      <c r="G1835" s="2995"/>
      <c r="H1835" s="2995"/>
      <c r="I1835" s="2994"/>
      <c r="J1835" s="2994"/>
      <c r="K1835" s="2995"/>
      <c r="L1835" s="2995"/>
      <c r="M1835" s="2995"/>
      <c r="N1835" s="2995"/>
      <c r="O1835" s="2995"/>
      <c r="P1835" s="2995"/>
      <c r="Q1835" s="2995"/>
    </row>
    <row r="1836" spans="1:17">
      <c r="A1836" s="2995"/>
      <c r="B1836" s="2995"/>
      <c r="C1836" s="2995"/>
      <c r="D1836" s="2995"/>
      <c r="E1836" s="2995"/>
      <c r="F1836" s="2995"/>
      <c r="G1836" s="2995"/>
      <c r="H1836" s="2995"/>
      <c r="I1836" s="2995"/>
      <c r="J1836" s="2641"/>
      <c r="K1836" s="2995"/>
      <c r="L1836" s="2995"/>
      <c r="M1836" s="2995"/>
      <c r="N1836" s="2995"/>
      <c r="O1836" s="2995"/>
      <c r="P1836" s="2995"/>
      <c r="Q1836" s="2995"/>
    </row>
    <row r="1837" spans="1:17">
      <c r="A1837" s="2995"/>
      <c r="B1837" s="2641"/>
      <c r="C1837" s="2641"/>
      <c r="D1837" s="2641"/>
      <c r="E1837" s="2641"/>
      <c r="F1837" s="2641"/>
      <c r="G1837" s="2641"/>
      <c r="H1837" s="2641"/>
      <c r="I1837" s="2257"/>
      <c r="J1837" s="2257"/>
      <c r="K1837" s="2257"/>
      <c r="L1837" s="2257"/>
      <c r="M1837" s="3001"/>
      <c r="N1837" s="3001"/>
      <c r="O1837" s="3001"/>
      <c r="P1837" s="3001"/>
      <c r="Q1837" s="2995"/>
    </row>
    <row r="1838" spans="1:17">
      <c r="A1838" s="2995"/>
      <c r="B1838" s="2641"/>
      <c r="C1838" s="2641"/>
      <c r="D1838" s="2641"/>
      <c r="E1838" s="2641"/>
      <c r="F1838" s="2641"/>
      <c r="G1838" s="2641"/>
      <c r="H1838" s="2641"/>
      <c r="I1838" s="2257"/>
      <c r="J1838" s="2257"/>
      <c r="K1838" s="2257"/>
      <c r="L1838" s="2257"/>
      <c r="M1838" s="2257"/>
      <c r="N1838" s="2257"/>
      <c r="O1838" s="2257"/>
      <c r="P1838" s="2257"/>
      <c r="Q1838" s="2995"/>
    </row>
    <row r="1839" spans="1:17">
      <c r="A1839" s="2995"/>
      <c r="B1839" s="2641"/>
      <c r="C1839" s="2641"/>
      <c r="D1839" s="2641"/>
      <c r="E1839" s="2641"/>
      <c r="F1839" s="2641"/>
      <c r="G1839" s="2641"/>
      <c r="H1839" s="2641"/>
      <c r="I1839" s="2257"/>
      <c r="J1839" s="2257"/>
      <c r="K1839" s="2257"/>
      <c r="L1839" s="2257"/>
      <c r="M1839" s="2257"/>
      <c r="N1839" s="2257"/>
      <c r="O1839" s="2257"/>
      <c r="P1839" s="2257"/>
      <c r="Q1839" s="2995"/>
    </row>
    <row r="1840" spans="1:17">
      <c r="A1840" s="2995"/>
      <c r="B1840" s="2641"/>
      <c r="C1840" s="2641"/>
      <c r="D1840" s="2641"/>
      <c r="E1840" s="2641"/>
      <c r="F1840" s="2641"/>
      <c r="G1840" s="2641"/>
      <c r="H1840" s="2641"/>
      <c r="I1840" s="2257"/>
      <c r="J1840" s="2257"/>
      <c r="K1840" s="2257"/>
      <c r="L1840" s="2257"/>
      <c r="M1840" s="2257"/>
      <c r="N1840" s="2257"/>
      <c r="O1840" s="2257"/>
      <c r="P1840" s="2257"/>
      <c r="Q1840" s="2995"/>
    </row>
    <row r="1841" spans="1:17">
      <c r="A1841" s="2995"/>
      <c r="B1841" s="2641"/>
      <c r="C1841" s="2641"/>
      <c r="D1841" s="2641"/>
      <c r="E1841" s="2641"/>
      <c r="F1841" s="2641"/>
      <c r="G1841" s="2641"/>
      <c r="H1841" s="2641"/>
      <c r="I1841" s="2257"/>
      <c r="J1841" s="2257"/>
      <c r="K1841" s="2257"/>
      <c r="L1841" s="2257"/>
      <c r="M1841" s="2257"/>
      <c r="N1841" s="2257"/>
      <c r="O1841" s="2257"/>
      <c r="P1841" s="2257"/>
      <c r="Q1841" s="2995"/>
    </row>
    <row r="1842" spans="1:17">
      <c r="A1842" s="2995"/>
      <c r="B1842" s="2641"/>
      <c r="C1842" s="2641"/>
      <c r="D1842" s="2641"/>
      <c r="E1842" s="2641"/>
      <c r="F1842" s="2641"/>
      <c r="G1842" s="2641"/>
      <c r="H1842" s="2641"/>
      <c r="I1842" s="2257"/>
      <c r="J1842" s="2257"/>
      <c r="K1842" s="2257"/>
      <c r="L1842" s="2257"/>
      <c r="M1842" s="2257"/>
      <c r="N1842" s="2257"/>
      <c r="O1842" s="2257"/>
      <c r="P1842" s="2257"/>
      <c r="Q1842" s="2995"/>
    </row>
    <row r="1843" spans="1:17">
      <c r="A1843" s="2995"/>
      <c r="B1843" s="2641"/>
      <c r="C1843" s="2641"/>
      <c r="D1843" s="2641"/>
      <c r="E1843" s="2641"/>
      <c r="F1843" s="2641"/>
      <c r="G1843" s="2641"/>
      <c r="H1843" s="2641"/>
      <c r="I1843" s="2257"/>
      <c r="J1843" s="2257"/>
      <c r="K1843" s="2257"/>
      <c r="L1843" s="2257"/>
      <c r="M1843" s="2257"/>
      <c r="N1843" s="2257"/>
      <c r="O1843" s="2257"/>
      <c r="P1843" s="2257"/>
      <c r="Q1843" s="2995"/>
    </row>
    <row r="1844" spans="1:17">
      <c r="A1844" s="2995"/>
      <c r="B1844" s="2641"/>
      <c r="C1844" s="2641"/>
      <c r="D1844" s="2641"/>
      <c r="E1844" s="2641"/>
      <c r="F1844" s="2641"/>
      <c r="G1844" s="2641"/>
      <c r="H1844" s="2641"/>
      <c r="I1844" s="2257"/>
      <c r="J1844" s="2257"/>
      <c r="K1844" s="2257"/>
      <c r="L1844" s="2257"/>
      <c r="M1844" s="2257"/>
      <c r="N1844" s="2257"/>
      <c r="O1844" s="2257"/>
      <c r="P1844" s="2257"/>
      <c r="Q1844" s="2995"/>
    </row>
    <row r="1845" spans="1:17">
      <c r="A1845" s="2995"/>
      <c r="B1845" s="2641"/>
      <c r="C1845" s="2641"/>
      <c r="D1845" s="2641"/>
      <c r="E1845" s="2641"/>
      <c r="F1845" s="2641"/>
      <c r="G1845" s="2641"/>
      <c r="H1845" s="2641"/>
      <c r="I1845" s="2257"/>
      <c r="J1845" s="2257"/>
      <c r="K1845" s="2257"/>
      <c r="L1845" s="2257"/>
      <c r="M1845" s="2257"/>
      <c r="N1845" s="2257"/>
      <c r="O1845" s="2257"/>
      <c r="P1845" s="2257"/>
      <c r="Q1845" s="2995"/>
    </row>
    <row r="1846" spans="1:17">
      <c r="A1846" s="2995"/>
      <c r="B1846" s="2641"/>
      <c r="C1846" s="2641"/>
      <c r="D1846" s="2641"/>
      <c r="E1846" s="2641"/>
      <c r="F1846" s="2641"/>
      <c r="G1846" s="2641"/>
      <c r="H1846" s="2641"/>
      <c r="I1846" s="2257"/>
      <c r="J1846" s="2257"/>
      <c r="K1846" s="2257"/>
      <c r="L1846" s="2257"/>
      <c r="M1846" s="2257"/>
      <c r="N1846" s="2257"/>
      <c r="O1846" s="2257"/>
      <c r="P1846" s="2257"/>
      <c r="Q1846" s="2995"/>
    </row>
    <row r="1847" spans="1:17">
      <c r="A1847" s="2995"/>
      <c r="B1847" s="2641"/>
      <c r="C1847" s="2641"/>
      <c r="D1847" s="2641"/>
      <c r="E1847" s="2641"/>
      <c r="F1847" s="2641"/>
      <c r="G1847" s="2641"/>
      <c r="H1847" s="2641"/>
      <c r="I1847" s="2257"/>
      <c r="J1847" s="2257"/>
      <c r="K1847" s="2257"/>
      <c r="L1847" s="2257"/>
      <c r="M1847" s="2257"/>
      <c r="N1847" s="2257"/>
      <c r="O1847" s="2257"/>
      <c r="P1847" s="2257"/>
      <c r="Q1847" s="2995"/>
    </row>
    <row r="1848" spans="1:17">
      <c r="A1848" s="2995"/>
      <c r="B1848" s="2641"/>
      <c r="C1848" s="2641"/>
      <c r="D1848" s="2641"/>
      <c r="E1848" s="2641"/>
      <c r="F1848" s="2641"/>
      <c r="G1848" s="2641"/>
      <c r="H1848" s="2641"/>
      <c r="I1848" s="2257"/>
      <c r="J1848" s="2257"/>
      <c r="K1848" s="2257"/>
      <c r="L1848" s="2257"/>
      <c r="M1848" s="2257"/>
      <c r="N1848" s="2257"/>
      <c r="O1848" s="2257"/>
      <c r="P1848" s="2257"/>
      <c r="Q1848" s="2995"/>
    </row>
    <row r="1849" spans="1:17">
      <c r="A1849" s="2995"/>
      <c r="B1849" s="2641"/>
      <c r="C1849" s="2641"/>
      <c r="D1849" s="2641"/>
      <c r="E1849" s="2641"/>
      <c r="F1849" s="2641"/>
      <c r="G1849" s="2641"/>
      <c r="H1849" s="2641"/>
      <c r="I1849" s="2257"/>
      <c r="J1849" s="2257"/>
      <c r="K1849" s="2257"/>
      <c r="L1849" s="2257"/>
      <c r="M1849" s="2257"/>
      <c r="N1849" s="2257"/>
      <c r="O1849" s="2257"/>
      <c r="P1849" s="2257"/>
      <c r="Q1849" s="2995"/>
    </row>
    <row r="1850" spans="1:17">
      <c r="A1850" s="2995"/>
      <c r="B1850" s="2641"/>
      <c r="C1850" s="2641"/>
      <c r="D1850" s="2641"/>
      <c r="E1850" s="2641"/>
      <c r="F1850" s="2641"/>
      <c r="G1850" s="2641"/>
      <c r="H1850" s="2641"/>
      <c r="I1850" s="2257"/>
      <c r="J1850" s="2257"/>
      <c r="K1850" s="2257"/>
      <c r="L1850" s="2257"/>
      <c r="M1850" s="2257"/>
      <c r="N1850" s="2257"/>
      <c r="O1850" s="2257"/>
      <c r="P1850" s="2257"/>
      <c r="Q1850" s="2995"/>
    </row>
    <row r="1851" spans="1:17">
      <c r="A1851" s="2995"/>
      <c r="B1851" s="2641"/>
      <c r="C1851" s="2641"/>
      <c r="D1851" s="2641"/>
      <c r="E1851" s="2641"/>
      <c r="F1851" s="2641"/>
      <c r="G1851" s="2641"/>
      <c r="H1851" s="2641"/>
      <c r="I1851" s="2257"/>
      <c r="J1851" s="2257"/>
      <c r="K1851" s="2257"/>
      <c r="L1851" s="2257"/>
      <c r="M1851" s="2257"/>
      <c r="N1851" s="2257"/>
      <c r="O1851" s="2257"/>
      <c r="P1851" s="2257"/>
      <c r="Q1851" s="2995"/>
    </row>
    <row r="1852" spans="1:17">
      <c r="A1852" s="2995"/>
      <c r="B1852" s="2641"/>
      <c r="C1852" s="2641"/>
      <c r="D1852" s="2641"/>
      <c r="E1852" s="2641"/>
      <c r="F1852" s="2641"/>
      <c r="G1852" s="2641"/>
      <c r="H1852" s="2641"/>
      <c r="I1852" s="2257"/>
      <c r="J1852" s="2257"/>
      <c r="K1852" s="2257"/>
      <c r="L1852" s="2257"/>
      <c r="M1852" s="2257"/>
      <c r="N1852" s="2257"/>
      <c r="O1852" s="2257"/>
      <c r="P1852" s="2257"/>
      <c r="Q1852" s="2995"/>
    </row>
    <row r="1853" spans="1:17">
      <c r="A1853" s="2995"/>
      <c r="B1853" s="2641"/>
      <c r="C1853" s="2641"/>
      <c r="D1853" s="2641"/>
      <c r="E1853" s="2641"/>
      <c r="F1853" s="2641"/>
      <c r="G1853" s="2641"/>
      <c r="H1853" s="2641"/>
      <c r="I1853" s="2257"/>
      <c r="J1853" s="2257"/>
      <c r="K1853" s="2257"/>
      <c r="L1853" s="2257"/>
      <c r="M1853" s="2257"/>
      <c r="N1853" s="2257"/>
      <c r="O1853" s="2257"/>
      <c r="P1853" s="2257"/>
      <c r="Q1853" s="2995"/>
    </row>
    <row r="1854" spans="1:17">
      <c r="A1854" s="2995"/>
      <c r="B1854" s="2641"/>
      <c r="C1854" s="2641"/>
      <c r="D1854" s="2641"/>
      <c r="E1854" s="2641"/>
      <c r="F1854" s="2641"/>
      <c r="G1854" s="2641"/>
      <c r="H1854" s="2641"/>
      <c r="I1854" s="2257"/>
      <c r="J1854" s="2257"/>
      <c r="K1854" s="2257"/>
      <c r="L1854" s="2257"/>
      <c r="M1854" s="2257"/>
      <c r="N1854" s="2257"/>
      <c r="O1854" s="2257"/>
      <c r="P1854" s="2257"/>
      <c r="Q1854" s="2995"/>
    </row>
    <row r="1855" spans="1:17">
      <c r="A1855" s="2995"/>
      <c r="B1855" s="2641"/>
      <c r="C1855" s="2641"/>
      <c r="D1855" s="2641"/>
      <c r="E1855" s="2641"/>
      <c r="F1855" s="2641"/>
      <c r="G1855" s="2641"/>
      <c r="H1855" s="2641"/>
      <c r="I1855" s="2257"/>
      <c r="J1855" s="2257"/>
      <c r="K1855" s="2257"/>
      <c r="L1855" s="2257"/>
      <c r="M1855" s="2257"/>
      <c r="N1855" s="2257"/>
      <c r="O1855" s="2257"/>
      <c r="P1855" s="2257"/>
      <c r="Q1855" s="2995"/>
    </row>
    <row r="1856" spans="1:17">
      <c r="A1856" s="2995"/>
      <c r="B1856" s="2641"/>
      <c r="C1856" s="2641"/>
      <c r="D1856" s="2641"/>
      <c r="E1856" s="2641"/>
      <c r="F1856" s="2641"/>
      <c r="G1856" s="2641"/>
      <c r="H1856" s="2641"/>
      <c r="I1856" s="2257"/>
      <c r="J1856" s="2257"/>
      <c r="K1856" s="2257"/>
      <c r="L1856" s="2257"/>
      <c r="M1856" s="2257"/>
      <c r="N1856" s="2257"/>
      <c r="O1856" s="2257"/>
      <c r="P1856" s="2257"/>
      <c r="Q1856" s="2995"/>
    </row>
    <row r="1857" spans="1:17">
      <c r="A1857" s="2995"/>
      <c r="B1857" s="2641"/>
      <c r="C1857" s="2641"/>
      <c r="D1857" s="2641"/>
      <c r="E1857" s="2641"/>
      <c r="F1857" s="2641"/>
      <c r="G1857" s="2641"/>
      <c r="H1857" s="2641"/>
      <c r="I1857" s="2257"/>
      <c r="J1857" s="2257"/>
      <c r="K1857" s="2257"/>
      <c r="L1857" s="2257"/>
      <c r="M1857" s="2257"/>
      <c r="N1857" s="2257"/>
      <c r="O1857" s="2257"/>
      <c r="P1857" s="2257"/>
      <c r="Q1857" s="2995"/>
    </row>
    <row r="1858" spans="1:17">
      <c r="A1858" s="2995"/>
      <c r="B1858" s="2641"/>
      <c r="C1858" s="2641"/>
      <c r="D1858" s="2641"/>
      <c r="E1858" s="2641"/>
      <c r="F1858" s="2641"/>
      <c r="G1858" s="2641"/>
      <c r="H1858" s="2641"/>
      <c r="I1858" s="2257"/>
      <c r="J1858" s="2257"/>
      <c r="K1858" s="2257"/>
      <c r="L1858" s="2257"/>
      <c r="M1858" s="2257"/>
      <c r="N1858" s="2257"/>
      <c r="O1858" s="2257"/>
      <c r="P1858" s="2257"/>
      <c r="Q1858" s="2995"/>
    </row>
    <row r="1859" spans="1:17">
      <c r="A1859" s="2995"/>
      <c r="B1859" s="2641"/>
      <c r="C1859" s="2641"/>
      <c r="D1859" s="2641"/>
      <c r="E1859" s="2641"/>
      <c r="F1859" s="2641"/>
      <c r="G1859" s="2641"/>
      <c r="H1859" s="2641"/>
      <c r="I1859" s="2257"/>
      <c r="J1859" s="2257"/>
      <c r="K1859" s="2257"/>
      <c r="L1859" s="2257"/>
      <c r="M1859" s="2257"/>
      <c r="N1859" s="2257"/>
      <c r="O1859" s="2257"/>
      <c r="P1859" s="2257"/>
      <c r="Q1859" s="2995"/>
    </row>
    <row r="1860" spans="1:17">
      <c r="A1860" s="2995"/>
      <c r="B1860" s="2641"/>
      <c r="C1860" s="2641"/>
      <c r="D1860" s="2641"/>
      <c r="E1860" s="2641"/>
      <c r="F1860" s="2641"/>
      <c r="G1860" s="2641"/>
      <c r="H1860" s="2641"/>
      <c r="I1860" s="2257"/>
      <c r="J1860" s="2257"/>
      <c r="K1860" s="2257"/>
      <c r="L1860" s="2257"/>
      <c r="M1860" s="2257"/>
      <c r="N1860" s="2257"/>
      <c r="O1860" s="2257"/>
      <c r="P1860" s="2257"/>
      <c r="Q1860" s="2995"/>
    </row>
    <row r="1861" spans="1:17">
      <c r="A1861" s="2995"/>
      <c r="B1861" s="2641"/>
      <c r="C1861" s="2641"/>
      <c r="D1861" s="2641"/>
      <c r="E1861" s="2641"/>
      <c r="F1861" s="2641"/>
      <c r="G1861" s="2641"/>
      <c r="H1861" s="2641"/>
      <c r="I1861" s="2257"/>
      <c r="J1861" s="2257"/>
      <c r="K1861" s="2257"/>
      <c r="L1861" s="2257"/>
      <c r="M1861" s="2257"/>
      <c r="N1861" s="2257"/>
      <c r="O1861" s="2257"/>
      <c r="P1861" s="2257"/>
      <c r="Q1861" s="2995"/>
    </row>
    <row r="1862" spans="1:17">
      <c r="A1862" s="2995"/>
      <c r="B1862" s="2641"/>
      <c r="C1862" s="2641"/>
      <c r="D1862" s="2641"/>
      <c r="E1862" s="2641"/>
      <c r="F1862" s="2641"/>
      <c r="G1862" s="2641"/>
      <c r="H1862" s="2641"/>
      <c r="I1862" s="2257"/>
      <c r="J1862" s="2257"/>
      <c r="K1862" s="2257"/>
      <c r="L1862" s="2257"/>
      <c r="M1862" s="2257"/>
      <c r="N1862" s="2257"/>
      <c r="O1862" s="2257"/>
      <c r="P1862" s="2257"/>
      <c r="Q1862" s="2995"/>
    </row>
    <row r="1863" spans="1:17">
      <c r="A1863" s="2995"/>
      <c r="B1863" s="2641"/>
      <c r="C1863" s="2641"/>
      <c r="D1863" s="2641"/>
      <c r="E1863" s="2641"/>
      <c r="F1863" s="2641"/>
      <c r="G1863" s="2641"/>
      <c r="H1863" s="2641"/>
      <c r="I1863" s="2257"/>
      <c r="J1863" s="2257"/>
      <c r="K1863" s="2257"/>
      <c r="L1863" s="2257"/>
      <c r="M1863" s="2257"/>
      <c r="N1863" s="2257"/>
      <c r="O1863" s="2257"/>
      <c r="P1863" s="2257"/>
      <c r="Q1863" s="2995"/>
    </row>
    <row r="1864" spans="1:17">
      <c r="A1864" s="2995"/>
      <c r="B1864" s="2641"/>
      <c r="C1864" s="2641"/>
      <c r="D1864" s="2641"/>
      <c r="E1864" s="2641"/>
      <c r="F1864" s="2641"/>
      <c r="G1864" s="2641"/>
      <c r="H1864" s="2641"/>
      <c r="I1864" s="2257"/>
      <c r="J1864" s="2257"/>
      <c r="K1864" s="2257"/>
      <c r="L1864" s="2257"/>
      <c r="M1864" s="2257"/>
      <c r="N1864" s="2257"/>
      <c r="O1864" s="2257"/>
      <c r="P1864" s="2257"/>
      <c r="Q1864" s="2995"/>
    </row>
    <row r="1865" spans="1:17">
      <c r="A1865" s="2995"/>
      <c r="B1865" s="2641"/>
      <c r="C1865" s="2641"/>
      <c r="D1865" s="2641"/>
      <c r="E1865" s="2641"/>
      <c r="F1865" s="2641"/>
      <c r="G1865" s="2641"/>
      <c r="H1865" s="2641"/>
      <c r="I1865" s="2257"/>
      <c r="J1865" s="2257"/>
      <c r="K1865" s="2257"/>
      <c r="L1865" s="2257"/>
      <c r="M1865" s="2257"/>
      <c r="N1865" s="2257"/>
      <c r="O1865" s="2257"/>
      <c r="P1865" s="2257"/>
      <c r="Q1865" s="2995"/>
    </row>
    <row r="1866" spans="1:17">
      <c r="A1866" s="2995"/>
      <c r="B1866" s="2641"/>
      <c r="C1866" s="2641"/>
      <c r="D1866" s="2641"/>
      <c r="E1866" s="2641"/>
      <c r="F1866" s="2641"/>
      <c r="G1866" s="2641"/>
      <c r="H1866" s="2641"/>
      <c r="I1866" s="2257"/>
      <c r="J1866" s="2257"/>
      <c r="K1866" s="2257"/>
      <c r="L1866" s="2257"/>
      <c r="M1866" s="2257"/>
      <c r="N1866" s="2257"/>
      <c r="O1866" s="2257"/>
      <c r="P1866" s="2257"/>
      <c r="Q1866" s="2995"/>
    </row>
    <row r="1867" spans="1:17">
      <c r="A1867" s="2995"/>
      <c r="B1867" s="2641"/>
      <c r="C1867" s="2641"/>
      <c r="D1867" s="2641"/>
      <c r="E1867" s="2641"/>
      <c r="F1867" s="2641"/>
      <c r="G1867" s="2641"/>
      <c r="H1867" s="2641"/>
      <c r="I1867" s="2257"/>
      <c r="J1867" s="2257"/>
      <c r="K1867" s="2257"/>
      <c r="L1867" s="2257"/>
      <c r="M1867" s="2257"/>
      <c r="N1867" s="2257"/>
      <c r="O1867" s="2257"/>
      <c r="P1867" s="2257"/>
      <c r="Q1867" s="2995"/>
    </row>
    <row r="1868" spans="1:17">
      <c r="A1868" s="2995"/>
      <c r="B1868" s="2641"/>
      <c r="C1868" s="2641"/>
      <c r="D1868" s="2641"/>
      <c r="E1868" s="2641"/>
      <c r="F1868" s="2641"/>
      <c r="G1868" s="2641"/>
      <c r="H1868" s="2641"/>
      <c r="I1868" s="2257"/>
      <c r="J1868" s="2257"/>
      <c r="K1868" s="2257"/>
      <c r="L1868" s="2257"/>
      <c r="M1868" s="2257"/>
      <c r="N1868" s="2257"/>
      <c r="O1868" s="2257"/>
      <c r="P1868" s="2257"/>
      <c r="Q1868" s="2995"/>
    </row>
    <row r="1869" spans="1:17">
      <c r="A1869" s="2995"/>
      <c r="B1869" s="2641"/>
      <c r="C1869" s="2641"/>
      <c r="D1869" s="2641"/>
      <c r="E1869" s="2641"/>
      <c r="F1869" s="2641"/>
      <c r="G1869" s="2641"/>
      <c r="H1869" s="2641"/>
      <c r="I1869" s="2257"/>
      <c r="J1869" s="2257"/>
      <c r="K1869" s="2257"/>
      <c r="L1869" s="2257"/>
      <c r="M1869" s="2257"/>
      <c r="N1869" s="2257"/>
      <c r="O1869" s="2257"/>
      <c r="P1869" s="2257"/>
      <c r="Q1869" s="2995"/>
    </row>
    <row r="1870" spans="1:17">
      <c r="A1870" s="2995"/>
      <c r="B1870" s="2641"/>
      <c r="C1870" s="2641"/>
      <c r="D1870" s="2641"/>
      <c r="E1870" s="2641"/>
      <c r="F1870" s="2641"/>
      <c r="G1870" s="2641"/>
      <c r="H1870" s="2641"/>
      <c r="I1870" s="2257"/>
      <c r="J1870" s="2257"/>
      <c r="K1870" s="2257"/>
      <c r="L1870" s="2257"/>
      <c r="M1870" s="2257"/>
      <c r="N1870" s="2257"/>
      <c r="O1870" s="2257"/>
      <c r="P1870" s="2257"/>
      <c r="Q1870" s="2995"/>
    </row>
    <row r="1871" spans="1:17">
      <c r="A1871" s="2995"/>
      <c r="B1871" s="2641"/>
      <c r="C1871" s="2641"/>
      <c r="D1871" s="2641"/>
      <c r="E1871" s="2641"/>
      <c r="F1871" s="2641"/>
      <c r="G1871" s="2641"/>
      <c r="H1871" s="2641"/>
      <c r="I1871" s="2257"/>
      <c r="J1871" s="2257"/>
      <c r="K1871" s="2257"/>
      <c r="L1871" s="2257"/>
      <c r="M1871" s="2257"/>
      <c r="N1871" s="2257"/>
      <c r="O1871" s="2257"/>
      <c r="P1871" s="2257"/>
      <c r="Q1871" s="2995"/>
    </row>
    <row r="1872" spans="1:17">
      <c r="A1872" s="2995"/>
      <c r="B1872" s="2641"/>
      <c r="C1872" s="2641"/>
      <c r="D1872" s="2641"/>
      <c r="E1872" s="2641"/>
      <c r="F1872" s="2641"/>
      <c r="G1872" s="2641"/>
      <c r="H1872" s="2641"/>
      <c r="I1872" s="2257"/>
      <c r="J1872" s="2257"/>
      <c r="K1872" s="2257"/>
      <c r="L1872" s="2257"/>
      <c r="M1872" s="2257"/>
      <c r="N1872" s="2257"/>
      <c r="O1872" s="2257"/>
      <c r="P1872" s="2257"/>
      <c r="Q1872" s="2995"/>
    </row>
    <row r="1873" spans="1:17">
      <c r="A1873" s="2995"/>
      <c r="B1873" s="2641"/>
      <c r="C1873" s="2641"/>
      <c r="D1873" s="2641"/>
      <c r="E1873" s="2641"/>
      <c r="F1873" s="2641"/>
      <c r="G1873" s="2641"/>
      <c r="H1873" s="2641"/>
      <c r="I1873" s="2257"/>
      <c r="J1873" s="2257"/>
      <c r="K1873" s="2257"/>
      <c r="L1873" s="2257"/>
      <c r="M1873" s="2257"/>
      <c r="N1873" s="2257"/>
      <c r="O1873" s="2257"/>
      <c r="P1873" s="2257"/>
      <c r="Q1873" s="2995"/>
    </row>
    <row r="1874" spans="1:17">
      <c r="A1874" s="2995"/>
      <c r="B1874" s="2641"/>
      <c r="C1874" s="2641"/>
      <c r="D1874" s="2641"/>
      <c r="E1874" s="2641"/>
      <c r="F1874" s="2641"/>
      <c r="G1874" s="2641"/>
      <c r="H1874" s="2641"/>
      <c r="I1874" s="2257"/>
      <c r="J1874" s="2257"/>
      <c r="K1874" s="2257"/>
      <c r="L1874" s="2257"/>
      <c r="M1874" s="2257"/>
      <c r="N1874" s="2257"/>
      <c r="O1874" s="2257"/>
      <c r="P1874" s="2257"/>
      <c r="Q1874" s="2995"/>
    </row>
    <row r="1875" spans="1:17">
      <c r="A1875" s="2995"/>
      <c r="B1875" s="2641"/>
      <c r="C1875" s="2641"/>
      <c r="D1875" s="2641"/>
      <c r="E1875" s="2641"/>
      <c r="F1875" s="2641"/>
      <c r="G1875" s="2641"/>
      <c r="H1875" s="2641"/>
      <c r="I1875" s="2257"/>
      <c r="J1875" s="2257"/>
      <c r="K1875" s="2257"/>
      <c r="L1875" s="2257"/>
      <c r="M1875" s="2257"/>
      <c r="N1875" s="2257"/>
      <c r="O1875" s="2257"/>
      <c r="P1875" s="2257"/>
      <c r="Q1875" s="2995"/>
    </row>
    <row r="1876" spans="1:17">
      <c r="A1876" s="2995"/>
      <c r="B1876" s="2641"/>
      <c r="C1876" s="2641"/>
      <c r="D1876" s="2641"/>
      <c r="E1876" s="2641"/>
      <c r="F1876" s="2641"/>
      <c r="G1876" s="2641"/>
      <c r="H1876" s="2641"/>
      <c r="I1876" s="2257"/>
      <c r="J1876" s="2257"/>
      <c r="K1876" s="2257"/>
      <c r="L1876" s="2257"/>
      <c r="M1876" s="2257"/>
      <c r="N1876" s="2257"/>
      <c r="O1876" s="2257"/>
      <c r="P1876" s="2257"/>
      <c r="Q1876" s="2995"/>
    </row>
    <row r="1877" spans="1:17">
      <c r="A1877" s="2995"/>
      <c r="B1877" s="2641"/>
      <c r="C1877" s="2641"/>
      <c r="D1877" s="2641"/>
      <c r="E1877" s="2641"/>
      <c r="F1877" s="2641"/>
      <c r="G1877" s="2641"/>
      <c r="H1877" s="2641"/>
      <c r="I1877" s="2257"/>
      <c r="J1877" s="2257"/>
      <c r="K1877" s="2257"/>
      <c r="L1877" s="2257"/>
      <c r="M1877" s="2257"/>
      <c r="N1877" s="2257"/>
      <c r="O1877" s="2257"/>
      <c r="P1877" s="2257"/>
      <c r="Q1877" s="2995"/>
    </row>
    <row r="1878" spans="1:17">
      <c r="A1878" s="2995"/>
      <c r="B1878" s="2641"/>
      <c r="C1878" s="2641"/>
      <c r="D1878" s="2641"/>
      <c r="E1878" s="2641"/>
      <c r="F1878" s="2641"/>
      <c r="G1878" s="2641"/>
      <c r="H1878" s="2641"/>
      <c r="I1878" s="2257"/>
      <c r="J1878" s="2257"/>
      <c r="K1878" s="2257"/>
      <c r="L1878" s="2257"/>
      <c r="M1878" s="2257"/>
      <c r="N1878" s="2257"/>
      <c r="O1878" s="2257"/>
      <c r="P1878" s="2257"/>
      <c r="Q1878" s="2995"/>
    </row>
    <row r="1879" spans="1:17">
      <c r="A1879" s="2995"/>
      <c r="B1879" s="2641"/>
      <c r="C1879" s="2641"/>
      <c r="D1879" s="2641"/>
      <c r="E1879" s="2641"/>
      <c r="F1879" s="2641"/>
      <c r="G1879" s="2641"/>
      <c r="H1879" s="2641"/>
      <c r="I1879" s="2257"/>
      <c r="J1879" s="2257"/>
      <c r="K1879" s="2257"/>
      <c r="L1879" s="2257"/>
      <c r="M1879" s="2257"/>
      <c r="N1879" s="2257"/>
      <c r="O1879" s="2257"/>
      <c r="P1879" s="2257"/>
      <c r="Q1879" s="2995"/>
    </row>
    <row r="1880" spans="1:17">
      <c r="A1880" s="2995"/>
      <c r="B1880" s="2641"/>
      <c r="C1880" s="2641"/>
      <c r="D1880" s="2641"/>
      <c r="E1880" s="2641"/>
      <c r="F1880" s="2641"/>
      <c r="G1880" s="2641"/>
      <c r="H1880" s="2641"/>
      <c r="I1880" s="2257"/>
      <c r="J1880" s="2257"/>
      <c r="K1880" s="2257"/>
      <c r="L1880" s="2257"/>
      <c r="M1880" s="2257"/>
      <c r="N1880" s="2257"/>
      <c r="O1880" s="2257"/>
      <c r="P1880" s="2257"/>
      <c r="Q1880" s="2995"/>
    </row>
    <row r="1881" spans="1:17">
      <c r="A1881" s="2995"/>
      <c r="B1881" s="2641"/>
      <c r="C1881" s="2641"/>
      <c r="D1881" s="2641"/>
      <c r="E1881" s="2641"/>
      <c r="F1881" s="2641"/>
      <c r="G1881" s="2641"/>
      <c r="H1881" s="2641"/>
      <c r="I1881" s="2257"/>
      <c r="J1881" s="2257"/>
      <c r="K1881" s="2257"/>
      <c r="L1881" s="2257"/>
      <c r="M1881" s="2257"/>
      <c r="N1881" s="2257"/>
      <c r="O1881" s="2257"/>
      <c r="P1881" s="2257"/>
      <c r="Q1881" s="2995"/>
    </row>
    <row r="1882" spans="1:17">
      <c r="A1882" s="2995"/>
      <c r="B1882" s="2641"/>
      <c r="C1882" s="2641"/>
      <c r="D1882" s="2641"/>
      <c r="E1882" s="2641"/>
      <c r="F1882" s="2641"/>
      <c r="G1882" s="2641"/>
      <c r="H1882" s="2641"/>
      <c r="I1882" s="2257"/>
      <c r="J1882" s="2257"/>
      <c r="K1882" s="2257"/>
      <c r="L1882" s="2257"/>
      <c r="M1882" s="2257"/>
      <c r="N1882" s="2257"/>
      <c r="O1882" s="2257"/>
      <c r="P1882" s="2257"/>
      <c r="Q1882" s="2995"/>
    </row>
    <row r="1883" spans="1:17">
      <c r="A1883" s="2995"/>
      <c r="B1883" s="2641"/>
      <c r="C1883" s="2641"/>
      <c r="D1883" s="2641"/>
      <c r="E1883" s="2641"/>
      <c r="F1883" s="2641"/>
      <c r="G1883" s="2641"/>
      <c r="H1883" s="2641"/>
      <c r="I1883" s="2257"/>
      <c r="J1883" s="2257"/>
      <c r="K1883" s="2257"/>
      <c r="L1883" s="2257"/>
      <c r="M1883" s="2257"/>
      <c r="N1883" s="2257"/>
      <c r="O1883" s="2257"/>
      <c r="P1883" s="2257"/>
      <c r="Q1883" s="2995"/>
    </row>
    <row r="1884" spans="1:17">
      <c r="A1884" s="2995"/>
      <c r="B1884" s="2641"/>
      <c r="C1884" s="2641"/>
      <c r="D1884" s="2641"/>
      <c r="E1884" s="2641"/>
      <c r="F1884" s="2641"/>
      <c r="G1884" s="2641"/>
      <c r="H1884" s="2641"/>
      <c r="I1884" s="2257"/>
      <c r="J1884" s="2257"/>
      <c r="K1884" s="2257"/>
      <c r="L1884" s="2257"/>
      <c r="M1884" s="2257"/>
      <c r="N1884" s="2257"/>
      <c r="O1884" s="2257"/>
      <c r="P1884" s="2257"/>
      <c r="Q1884" s="2995"/>
    </row>
    <row r="1885" spans="1:17">
      <c r="A1885" s="2995"/>
      <c r="B1885" s="2641"/>
      <c r="C1885" s="2641"/>
      <c r="D1885" s="2641"/>
      <c r="E1885" s="2641"/>
      <c r="F1885" s="2641"/>
      <c r="G1885" s="2641"/>
      <c r="H1885" s="2641"/>
      <c r="I1885" s="2257"/>
      <c r="J1885" s="2257"/>
      <c r="K1885" s="2257"/>
      <c r="L1885" s="2257"/>
      <c r="M1885" s="2257"/>
      <c r="N1885" s="2257"/>
      <c r="O1885" s="2257"/>
      <c r="P1885" s="2257"/>
      <c r="Q1885" s="2995"/>
    </row>
    <row r="1886" spans="1:17">
      <c r="A1886" s="2995"/>
      <c r="B1886" s="2995"/>
      <c r="C1886" s="2641"/>
      <c r="D1886" s="2641"/>
      <c r="E1886" s="2641"/>
      <c r="F1886" s="2641"/>
      <c r="G1886" s="2641"/>
      <c r="H1886" s="2641"/>
      <c r="I1886" s="2257"/>
      <c r="J1886" s="2257"/>
      <c r="K1886" s="2257"/>
      <c r="L1886" s="2257"/>
      <c r="M1886" s="3001"/>
      <c r="N1886" s="3001"/>
      <c r="O1886" s="3001"/>
      <c r="P1886" s="3001"/>
      <c r="Q1886" s="2995"/>
    </row>
    <row r="1887" spans="1:17">
      <c r="A1887" s="2995"/>
      <c r="B1887" s="2995"/>
      <c r="C1887" s="2999"/>
      <c r="D1887" s="2999"/>
      <c r="E1887" s="2999"/>
      <c r="F1887" s="2999"/>
      <c r="G1887" s="2999"/>
      <c r="H1887" s="2999"/>
      <c r="I1887" s="2257"/>
      <c r="J1887" s="2257"/>
      <c r="K1887" s="2257"/>
      <c r="L1887" s="2257"/>
      <c r="M1887" s="3001"/>
      <c r="N1887" s="3001"/>
      <c r="O1887" s="3001"/>
      <c r="P1887" s="3001"/>
      <c r="Q1887" s="2995"/>
    </row>
    <row r="1888" spans="1:17">
      <c r="A1888" s="2996"/>
      <c r="B1888" s="2996"/>
      <c r="C1888" s="2994"/>
      <c r="D1888" s="2994"/>
      <c r="E1888" s="2997"/>
      <c r="F1888" s="2997"/>
      <c r="G1888" s="2997"/>
      <c r="H1888" s="2997"/>
      <c r="I1888" s="2996"/>
      <c r="J1888" s="2996"/>
      <c r="K1888" s="2994"/>
      <c r="L1888" s="2994"/>
      <c r="M1888" s="2997"/>
      <c r="N1888" s="3002"/>
      <c r="O1888" s="2999"/>
      <c r="P1888" s="2999"/>
      <c r="Q1888" s="2999"/>
    </row>
    <row r="1889" spans="1:17">
      <c r="A1889" s="2994"/>
      <c r="B1889" s="2994"/>
      <c r="C1889" s="2994"/>
      <c r="D1889" s="2994"/>
      <c r="E1889" s="2994"/>
      <c r="F1889" s="2994"/>
      <c r="G1889" s="2994"/>
      <c r="H1889" s="2994"/>
      <c r="I1889" s="2994"/>
      <c r="J1889" s="2994"/>
      <c r="K1889" s="2994"/>
      <c r="L1889" s="2994"/>
      <c r="M1889" s="2994"/>
      <c r="N1889" s="2994"/>
      <c r="O1889" s="2994"/>
      <c r="P1889" s="2994"/>
      <c r="Q1889" s="2994"/>
    </row>
    <row r="1890" spans="1:17" ht="15.75">
      <c r="A1890" s="2993"/>
      <c r="B1890" s="2997"/>
      <c r="C1890" s="2997"/>
      <c r="D1890" s="2997"/>
      <c r="E1890" s="2998"/>
      <c r="F1890" s="2997"/>
      <c r="G1890" s="2997"/>
      <c r="H1890" s="2997"/>
      <c r="I1890" s="2993"/>
      <c r="J1890" s="2641"/>
      <c r="K1890" s="2997"/>
      <c r="L1890" s="2997"/>
      <c r="M1890" s="2997"/>
      <c r="N1890" s="2997"/>
      <c r="O1890" s="2998"/>
      <c r="P1890" s="2999"/>
      <c r="Q1890" s="2999"/>
    </row>
    <row r="1891" spans="1:17">
      <c r="A1891" s="2997"/>
      <c r="B1891" s="2997"/>
      <c r="C1891" s="2997"/>
      <c r="D1891" s="2997"/>
      <c r="E1891" s="2997"/>
      <c r="F1891" s="2997"/>
      <c r="G1891" s="2997"/>
      <c r="H1891" s="2997"/>
      <c r="I1891" s="2641"/>
      <c r="J1891" s="2641"/>
      <c r="K1891" s="2997"/>
      <c r="L1891" s="2997"/>
      <c r="M1891" s="2997"/>
      <c r="N1891" s="2997"/>
      <c r="O1891" s="2997"/>
      <c r="P1891" s="2997"/>
      <c r="Q1891" s="2997"/>
    </row>
    <row r="1892" spans="1:17">
      <c r="A1892" s="2994"/>
      <c r="B1892" s="2994"/>
      <c r="C1892" s="2994"/>
      <c r="D1892" s="2994"/>
      <c r="E1892" s="2994"/>
      <c r="F1892" s="2994"/>
      <c r="G1892" s="3000"/>
      <c r="H1892" s="3000"/>
      <c r="I1892" s="2994"/>
      <c r="J1892" s="2994"/>
      <c r="K1892" s="2994"/>
      <c r="L1892" s="2994"/>
      <c r="M1892" s="2994"/>
      <c r="N1892" s="2994"/>
      <c r="O1892" s="2994"/>
      <c r="P1892" s="2994"/>
      <c r="Q1892" s="2641"/>
    </row>
    <row r="1893" spans="1:17">
      <c r="A1893" s="2994"/>
      <c r="B1893" s="2994"/>
      <c r="C1893" s="2994"/>
      <c r="D1893" s="2994"/>
      <c r="E1893" s="2994"/>
      <c r="F1893" s="2994"/>
      <c r="G1893" s="3000"/>
      <c r="H1893" s="3000"/>
      <c r="I1893" s="2994"/>
      <c r="J1893" s="2994"/>
      <c r="K1893" s="2994"/>
      <c r="L1893" s="2994"/>
      <c r="M1893" s="2994"/>
      <c r="N1893" s="2994"/>
      <c r="O1893" s="2994"/>
      <c r="P1893" s="2994"/>
      <c r="Q1893" s="2641"/>
    </row>
    <row r="1894" spans="1:17">
      <c r="A1894" s="2997"/>
      <c r="B1894" s="2997"/>
      <c r="C1894" s="2997"/>
      <c r="D1894" s="2997"/>
      <c r="E1894" s="2997"/>
      <c r="F1894" s="2997"/>
      <c r="G1894" s="2997"/>
      <c r="H1894" s="2997"/>
      <c r="I1894" s="2641"/>
      <c r="J1894" s="2641"/>
      <c r="K1894" s="2997"/>
      <c r="L1894" s="2997"/>
      <c r="M1894" s="2997"/>
      <c r="N1894" s="2997"/>
      <c r="O1894" s="2997"/>
      <c r="P1894" s="2997"/>
      <c r="Q1894" s="2997"/>
    </row>
    <row r="1895" spans="1:17">
      <c r="A1895" s="2995"/>
      <c r="B1895" s="2641"/>
      <c r="C1895" s="2641"/>
      <c r="D1895" s="2641"/>
      <c r="E1895" s="2641"/>
      <c r="F1895" s="3420"/>
      <c r="G1895" s="3420"/>
      <c r="H1895" s="2995"/>
      <c r="I1895" s="2994"/>
      <c r="J1895" s="2994"/>
      <c r="K1895" s="2994"/>
      <c r="L1895" s="2994"/>
      <c r="M1895" s="2994"/>
      <c r="N1895" s="2994"/>
      <c r="O1895" s="2994"/>
      <c r="P1895" s="2994"/>
      <c r="Q1895" s="2641"/>
    </row>
    <row r="1896" spans="1:17">
      <c r="A1896" s="2995"/>
      <c r="B1896" s="2995"/>
      <c r="C1896" s="2641"/>
      <c r="D1896" s="2995"/>
      <c r="E1896" s="2995"/>
      <c r="F1896" s="2995"/>
      <c r="G1896" s="2995"/>
      <c r="H1896" s="2995"/>
      <c r="I1896" s="2994"/>
      <c r="J1896" s="2994"/>
      <c r="K1896" s="2641"/>
      <c r="L1896" s="2641"/>
      <c r="M1896" s="2995"/>
      <c r="N1896" s="2995"/>
      <c r="O1896" s="2995"/>
      <c r="P1896" s="2641"/>
      <c r="Q1896" s="2641"/>
    </row>
    <row r="1897" spans="1:17">
      <c r="A1897" s="2995"/>
      <c r="B1897" s="2995"/>
      <c r="C1897" s="2995"/>
      <c r="D1897" s="2995"/>
      <c r="E1897" s="2995"/>
      <c r="F1897" s="2995"/>
      <c r="G1897" s="2995"/>
      <c r="H1897" s="2995"/>
      <c r="I1897" s="2994"/>
      <c r="J1897" s="2994"/>
      <c r="K1897" s="2995"/>
      <c r="L1897" s="2995"/>
      <c r="M1897" s="2995"/>
      <c r="N1897" s="2995"/>
      <c r="O1897" s="2995"/>
      <c r="P1897" s="2995"/>
      <c r="Q1897" s="2995"/>
    </row>
    <row r="1898" spans="1:17">
      <c r="A1898" s="2995"/>
      <c r="B1898" s="2995"/>
      <c r="C1898" s="2995"/>
      <c r="D1898" s="2995"/>
      <c r="E1898" s="2995"/>
      <c r="F1898" s="2995"/>
      <c r="G1898" s="2995"/>
      <c r="H1898" s="2995"/>
      <c r="I1898" s="2994"/>
      <c r="J1898" s="2994"/>
      <c r="K1898" s="2995"/>
      <c r="L1898" s="2995"/>
      <c r="M1898" s="2995"/>
      <c r="N1898" s="2995"/>
      <c r="O1898" s="2995"/>
      <c r="P1898" s="2995"/>
      <c r="Q1898" s="2995"/>
    </row>
    <row r="1899" spans="1:17">
      <c r="A1899" s="2995"/>
      <c r="B1899" s="2995"/>
      <c r="C1899" s="2995"/>
      <c r="D1899" s="2995"/>
      <c r="E1899" s="2995"/>
      <c r="F1899" s="2995"/>
      <c r="G1899" s="2995"/>
      <c r="H1899" s="2995"/>
      <c r="I1899" s="2995"/>
      <c r="J1899" s="2641"/>
      <c r="K1899" s="2995"/>
      <c r="L1899" s="2995"/>
      <c r="M1899" s="2995"/>
      <c r="N1899" s="2995"/>
      <c r="O1899" s="2995"/>
      <c r="P1899" s="2995"/>
      <c r="Q1899" s="2995"/>
    </row>
    <row r="1900" spans="1:17">
      <c r="A1900" s="2995"/>
      <c r="B1900" s="2641"/>
      <c r="C1900" s="2641"/>
      <c r="D1900" s="2641"/>
      <c r="E1900" s="2641"/>
      <c r="F1900" s="2641"/>
      <c r="G1900" s="2641"/>
      <c r="H1900" s="2641"/>
      <c r="I1900" s="2257"/>
      <c r="J1900" s="2257"/>
      <c r="K1900" s="2257"/>
      <c r="L1900" s="2257"/>
      <c r="M1900" s="3001"/>
      <c r="N1900" s="3001"/>
      <c r="O1900" s="3001"/>
      <c r="P1900" s="3001"/>
      <c r="Q1900" s="2995"/>
    </row>
    <row r="1901" spans="1:17">
      <c r="A1901" s="2995"/>
      <c r="B1901" s="2641"/>
      <c r="C1901" s="2641"/>
      <c r="D1901" s="2641"/>
      <c r="E1901" s="2641"/>
      <c r="F1901" s="2641"/>
      <c r="G1901" s="2641"/>
      <c r="H1901" s="2641"/>
      <c r="I1901" s="2257"/>
      <c r="J1901" s="2257"/>
      <c r="K1901" s="2257"/>
      <c r="L1901" s="2257"/>
      <c r="M1901" s="2257"/>
      <c r="N1901" s="2257"/>
      <c r="O1901" s="2257"/>
      <c r="P1901" s="2257"/>
      <c r="Q1901" s="2995"/>
    </row>
    <row r="1902" spans="1:17">
      <c r="A1902" s="2995"/>
      <c r="B1902" s="2641"/>
      <c r="C1902" s="2641"/>
      <c r="D1902" s="2641"/>
      <c r="E1902" s="2641"/>
      <c r="F1902" s="2641"/>
      <c r="G1902" s="2641"/>
      <c r="H1902" s="2641"/>
      <c r="I1902" s="2257"/>
      <c r="J1902" s="2257"/>
      <c r="K1902" s="2257"/>
      <c r="L1902" s="2257"/>
      <c r="M1902" s="2257"/>
      <c r="N1902" s="2257"/>
      <c r="O1902" s="2257"/>
      <c r="P1902" s="2257"/>
      <c r="Q1902" s="2995"/>
    </row>
    <row r="1903" spans="1:17">
      <c r="A1903" s="2995"/>
      <c r="B1903" s="2641"/>
      <c r="C1903" s="2641"/>
      <c r="D1903" s="2641"/>
      <c r="E1903" s="2641"/>
      <c r="F1903" s="2641"/>
      <c r="G1903" s="2641"/>
      <c r="H1903" s="2641"/>
      <c r="I1903" s="2257"/>
      <c r="J1903" s="2257"/>
      <c r="K1903" s="2257"/>
      <c r="L1903" s="2257"/>
      <c r="M1903" s="2257"/>
      <c r="N1903" s="2257"/>
      <c r="O1903" s="2257"/>
      <c r="P1903" s="2257"/>
      <c r="Q1903" s="2995"/>
    </row>
    <row r="1904" spans="1:17">
      <c r="A1904" s="2995"/>
      <c r="B1904" s="2641"/>
      <c r="C1904" s="2641"/>
      <c r="D1904" s="2641"/>
      <c r="E1904" s="2641"/>
      <c r="F1904" s="2641"/>
      <c r="G1904" s="2641"/>
      <c r="H1904" s="2641"/>
      <c r="I1904" s="2257"/>
      <c r="J1904" s="2257"/>
      <c r="K1904" s="2257"/>
      <c r="L1904" s="2257"/>
      <c r="M1904" s="2257"/>
      <c r="N1904" s="2257"/>
      <c r="O1904" s="2257"/>
      <c r="P1904" s="2257"/>
      <c r="Q1904" s="2995"/>
    </row>
    <row r="1905" spans="1:17">
      <c r="A1905" s="2995"/>
      <c r="B1905" s="2641"/>
      <c r="C1905" s="2641"/>
      <c r="D1905" s="2641"/>
      <c r="E1905" s="2641"/>
      <c r="F1905" s="2641"/>
      <c r="G1905" s="2641"/>
      <c r="H1905" s="2641"/>
      <c r="I1905" s="2257"/>
      <c r="J1905" s="2257"/>
      <c r="K1905" s="2257"/>
      <c r="L1905" s="2257"/>
      <c r="M1905" s="2257"/>
      <c r="N1905" s="2257"/>
      <c r="O1905" s="2257"/>
      <c r="P1905" s="2257"/>
      <c r="Q1905" s="2995"/>
    </row>
    <row r="1906" spans="1:17">
      <c r="A1906" s="2995"/>
      <c r="B1906" s="2641"/>
      <c r="C1906" s="2641"/>
      <c r="D1906" s="2641"/>
      <c r="E1906" s="2641"/>
      <c r="F1906" s="2641"/>
      <c r="G1906" s="2641"/>
      <c r="H1906" s="2641"/>
      <c r="I1906" s="2257"/>
      <c r="J1906" s="2257"/>
      <c r="K1906" s="2257"/>
      <c r="L1906" s="2257"/>
      <c r="M1906" s="2257"/>
      <c r="N1906" s="2257"/>
      <c r="O1906" s="2257"/>
      <c r="P1906" s="2257"/>
      <c r="Q1906" s="2995"/>
    </row>
    <row r="1907" spans="1:17">
      <c r="A1907" s="2995"/>
      <c r="B1907" s="2641"/>
      <c r="C1907" s="2641"/>
      <c r="D1907" s="2641"/>
      <c r="E1907" s="2641"/>
      <c r="F1907" s="2641"/>
      <c r="G1907" s="2641"/>
      <c r="H1907" s="2641"/>
      <c r="I1907" s="2257"/>
      <c r="J1907" s="2257"/>
      <c r="K1907" s="2257"/>
      <c r="L1907" s="2257"/>
      <c r="M1907" s="2257"/>
      <c r="N1907" s="2257"/>
      <c r="O1907" s="2257"/>
      <c r="P1907" s="2257"/>
      <c r="Q1907" s="2995"/>
    </row>
    <row r="1908" spans="1:17">
      <c r="A1908" s="2995"/>
      <c r="B1908" s="2641"/>
      <c r="C1908" s="2641"/>
      <c r="D1908" s="2641"/>
      <c r="E1908" s="2641"/>
      <c r="F1908" s="2641"/>
      <c r="G1908" s="2641"/>
      <c r="H1908" s="2641"/>
      <c r="I1908" s="2257"/>
      <c r="J1908" s="2257"/>
      <c r="K1908" s="2257"/>
      <c r="L1908" s="2257"/>
      <c r="M1908" s="2257"/>
      <c r="N1908" s="2257"/>
      <c r="O1908" s="2257"/>
      <c r="P1908" s="2257"/>
      <c r="Q1908" s="2995"/>
    </row>
    <row r="1909" spans="1:17">
      <c r="A1909" s="2995"/>
      <c r="B1909" s="2641"/>
      <c r="C1909" s="2641"/>
      <c r="D1909" s="2641"/>
      <c r="E1909" s="2641"/>
      <c r="F1909" s="2641"/>
      <c r="G1909" s="2641"/>
      <c r="H1909" s="2641"/>
      <c r="I1909" s="2257"/>
      <c r="J1909" s="2257"/>
      <c r="K1909" s="2257"/>
      <c r="L1909" s="2257"/>
      <c r="M1909" s="2257"/>
      <c r="N1909" s="2257"/>
      <c r="O1909" s="2257"/>
      <c r="P1909" s="2257"/>
      <c r="Q1909" s="2995"/>
    </row>
    <row r="1910" spans="1:17">
      <c r="A1910" s="2995"/>
      <c r="B1910" s="2641"/>
      <c r="C1910" s="2641"/>
      <c r="D1910" s="2641"/>
      <c r="E1910" s="2641"/>
      <c r="F1910" s="2641"/>
      <c r="G1910" s="2641"/>
      <c r="H1910" s="2641"/>
      <c r="I1910" s="2257"/>
      <c r="J1910" s="2257"/>
      <c r="K1910" s="2257"/>
      <c r="L1910" s="2257"/>
      <c r="M1910" s="2257"/>
      <c r="N1910" s="2257"/>
      <c r="O1910" s="2257"/>
      <c r="P1910" s="2257"/>
      <c r="Q1910" s="2995"/>
    </row>
    <row r="1911" spans="1:17">
      <c r="A1911" s="2995"/>
      <c r="B1911" s="2641"/>
      <c r="C1911" s="2641"/>
      <c r="D1911" s="2641"/>
      <c r="E1911" s="2641"/>
      <c r="F1911" s="2641"/>
      <c r="G1911" s="2641"/>
      <c r="H1911" s="2641"/>
      <c r="I1911" s="2257"/>
      <c r="J1911" s="2257"/>
      <c r="K1911" s="2257"/>
      <c r="L1911" s="2257"/>
      <c r="M1911" s="2257"/>
      <c r="N1911" s="2257"/>
      <c r="O1911" s="2257"/>
      <c r="P1911" s="2257"/>
      <c r="Q1911" s="2995"/>
    </row>
    <row r="1912" spans="1:17">
      <c r="A1912" s="2995"/>
      <c r="B1912" s="2641"/>
      <c r="C1912" s="2641"/>
      <c r="D1912" s="2641"/>
      <c r="E1912" s="2641"/>
      <c r="F1912" s="2641"/>
      <c r="G1912" s="2641"/>
      <c r="H1912" s="2641"/>
      <c r="I1912" s="2257"/>
      <c r="J1912" s="2257"/>
      <c r="K1912" s="2257"/>
      <c r="L1912" s="2257"/>
      <c r="M1912" s="2257"/>
      <c r="N1912" s="2257"/>
      <c r="O1912" s="2257"/>
      <c r="P1912" s="2257"/>
      <c r="Q1912" s="2995"/>
    </row>
    <row r="1913" spans="1:17">
      <c r="A1913" s="2995"/>
      <c r="B1913" s="2641"/>
      <c r="C1913" s="2641"/>
      <c r="D1913" s="2641"/>
      <c r="E1913" s="2641"/>
      <c r="F1913" s="2641"/>
      <c r="G1913" s="2641"/>
      <c r="H1913" s="2641"/>
      <c r="I1913" s="2257"/>
      <c r="J1913" s="2257"/>
      <c r="K1913" s="2257"/>
      <c r="L1913" s="2257"/>
      <c r="M1913" s="2257"/>
      <c r="N1913" s="2257"/>
      <c r="O1913" s="2257"/>
      <c r="P1913" s="2257"/>
      <c r="Q1913" s="2995"/>
    </row>
    <row r="1914" spans="1:17">
      <c r="A1914" s="2995"/>
      <c r="B1914" s="2641"/>
      <c r="C1914" s="2641"/>
      <c r="D1914" s="2641"/>
      <c r="E1914" s="2641"/>
      <c r="F1914" s="2641"/>
      <c r="G1914" s="2641"/>
      <c r="H1914" s="2641"/>
      <c r="I1914" s="2257"/>
      <c r="J1914" s="2257"/>
      <c r="K1914" s="2257"/>
      <c r="L1914" s="2257"/>
      <c r="M1914" s="2257"/>
      <c r="N1914" s="2257"/>
      <c r="O1914" s="2257"/>
      <c r="P1914" s="2257"/>
      <c r="Q1914" s="2995"/>
    </row>
    <row r="1915" spans="1:17">
      <c r="A1915" s="2995"/>
      <c r="B1915" s="2641"/>
      <c r="C1915" s="2641"/>
      <c r="D1915" s="2641"/>
      <c r="E1915" s="2641"/>
      <c r="F1915" s="2641"/>
      <c r="G1915" s="2641"/>
      <c r="H1915" s="2641"/>
      <c r="I1915" s="2257"/>
      <c r="J1915" s="2257"/>
      <c r="K1915" s="2257"/>
      <c r="L1915" s="2257"/>
      <c r="M1915" s="2257"/>
      <c r="N1915" s="2257"/>
      <c r="O1915" s="2257"/>
      <c r="P1915" s="2257"/>
      <c r="Q1915" s="2995"/>
    </row>
    <row r="1916" spans="1:17">
      <c r="A1916" s="2995"/>
      <c r="B1916" s="2641"/>
      <c r="C1916" s="2641"/>
      <c r="D1916" s="2641"/>
      <c r="E1916" s="2641"/>
      <c r="F1916" s="2641"/>
      <c r="G1916" s="2641"/>
      <c r="H1916" s="2641"/>
      <c r="I1916" s="2257"/>
      <c r="J1916" s="2257"/>
      <c r="K1916" s="2257"/>
      <c r="L1916" s="2257"/>
      <c r="M1916" s="2257"/>
      <c r="N1916" s="2257"/>
      <c r="O1916" s="2257"/>
      <c r="P1916" s="2257"/>
      <c r="Q1916" s="2995"/>
    </row>
    <row r="1917" spans="1:17">
      <c r="A1917" s="2995"/>
      <c r="B1917" s="2641"/>
      <c r="C1917" s="2641"/>
      <c r="D1917" s="2641"/>
      <c r="E1917" s="2641"/>
      <c r="F1917" s="2641"/>
      <c r="G1917" s="2641"/>
      <c r="H1917" s="2641"/>
      <c r="I1917" s="2257"/>
      <c r="J1917" s="2257"/>
      <c r="K1917" s="2257"/>
      <c r="L1917" s="2257"/>
      <c r="M1917" s="2257"/>
      <c r="N1917" s="2257"/>
      <c r="O1917" s="2257"/>
      <c r="P1917" s="2257"/>
      <c r="Q1917" s="2995"/>
    </row>
    <row r="1918" spans="1:17">
      <c r="A1918" s="2995"/>
      <c r="B1918" s="2641"/>
      <c r="C1918" s="2641"/>
      <c r="D1918" s="2641"/>
      <c r="E1918" s="2641"/>
      <c r="F1918" s="2641"/>
      <c r="G1918" s="2641"/>
      <c r="H1918" s="2641"/>
      <c r="I1918" s="2257"/>
      <c r="J1918" s="2257"/>
      <c r="K1918" s="2257"/>
      <c r="L1918" s="2257"/>
      <c r="M1918" s="2257"/>
      <c r="N1918" s="2257"/>
      <c r="O1918" s="2257"/>
      <c r="P1918" s="2257"/>
      <c r="Q1918" s="2995"/>
    </row>
    <row r="1919" spans="1:17">
      <c r="A1919" s="2995"/>
      <c r="B1919" s="2641"/>
      <c r="C1919" s="2641"/>
      <c r="D1919" s="2641"/>
      <c r="E1919" s="2641"/>
      <c r="F1919" s="2641"/>
      <c r="G1919" s="2641"/>
      <c r="H1919" s="2641"/>
      <c r="I1919" s="2257"/>
      <c r="J1919" s="2257"/>
      <c r="K1919" s="2257"/>
      <c r="L1919" s="2257"/>
      <c r="M1919" s="2257"/>
      <c r="N1919" s="2257"/>
      <c r="O1919" s="2257"/>
      <c r="P1919" s="2257"/>
      <c r="Q1919" s="2995"/>
    </row>
    <row r="1920" spans="1:17">
      <c r="A1920" s="2995"/>
      <c r="B1920" s="2641"/>
      <c r="C1920" s="2641"/>
      <c r="D1920" s="2641"/>
      <c r="E1920" s="2641"/>
      <c r="F1920" s="2641"/>
      <c r="G1920" s="2641"/>
      <c r="H1920" s="2641"/>
      <c r="I1920" s="2257"/>
      <c r="J1920" s="2257"/>
      <c r="K1920" s="2257"/>
      <c r="L1920" s="2257"/>
      <c r="M1920" s="2257"/>
      <c r="N1920" s="2257"/>
      <c r="O1920" s="2257"/>
      <c r="P1920" s="2257"/>
      <c r="Q1920" s="2995"/>
    </row>
    <row r="1921" spans="1:17">
      <c r="A1921" s="2995"/>
      <c r="B1921" s="2641"/>
      <c r="C1921" s="2641"/>
      <c r="D1921" s="2641"/>
      <c r="E1921" s="2641"/>
      <c r="F1921" s="2641"/>
      <c r="G1921" s="2641"/>
      <c r="H1921" s="2641"/>
      <c r="I1921" s="2257"/>
      <c r="J1921" s="2257"/>
      <c r="K1921" s="2257"/>
      <c r="L1921" s="2257"/>
      <c r="M1921" s="2257"/>
      <c r="N1921" s="2257"/>
      <c r="O1921" s="2257"/>
      <c r="P1921" s="2257"/>
      <c r="Q1921" s="2995"/>
    </row>
    <row r="1922" spans="1:17">
      <c r="A1922" s="2995"/>
      <c r="B1922" s="2641"/>
      <c r="C1922" s="2641"/>
      <c r="D1922" s="2641"/>
      <c r="E1922" s="2641"/>
      <c r="F1922" s="2641"/>
      <c r="G1922" s="2641"/>
      <c r="H1922" s="2641"/>
      <c r="I1922" s="2257"/>
      <c r="J1922" s="2257"/>
      <c r="K1922" s="2257"/>
      <c r="L1922" s="2257"/>
      <c r="M1922" s="2257"/>
      <c r="N1922" s="2257"/>
      <c r="O1922" s="2257"/>
      <c r="P1922" s="2257"/>
      <c r="Q1922" s="2995"/>
    </row>
    <row r="1923" spans="1:17">
      <c r="A1923" s="2995"/>
      <c r="B1923" s="2641"/>
      <c r="C1923" s="2641"/>
      <c r="D1923" s="2641"/>
      <c r="E1923" s="2641"/>
      <c r="F1923" s="2641"/>
      <c r="G1923" s="2641"/>
      <c r="H1923" s="2641"/>
      <c r="I1923" s="2257"/>
      <c r="J1923" s="2257"/>
      <c r="K1923" s="2257"/>
      <c r="L1923" s="2257"/>
      <c r="M1923" s="2257"/>
      <c r="N1923" s="2257"/>
      <c r="O1923" s="2257"/>
      <c r="P1923" s="2257"/>
      <c r="Q1923" s="2995"/>
    </row>
    <row r="1924" spans="1:17">
      <c r="A1924" s="2995"/>
      <c r="B1924" s="2641"/>
      <c r="C1924" s="2641"/>
      <c r="D1924" s="2641"/>
      <c r="E1924" s="2641"/>
      <c r="F1924" s="2641"/>
      <c r="G1924" s="2641"/>
      <c r="H1924" s="2641"/>
      <c r="I1924" s="2257"/>
      <c r="J1924" s="2257"/>
      <c r="K1924" s="2257"/>
      <c r="L1924" s="2257"/>
      <c r="M1924" s="2257"/>
      <c r="N1924" s="2257"/>
      <c r="O1924" s="2257"/>
      <c r="P1924" s="2257"/>
      <c r="Q1924" s="2995"/>
    </row>
    <row r="1925" spans="1:17">
      <c r="A1925" s="2995"/>
      <c r="B1925" s="2641"/>
      <c r="C1925" s="2641"/>
      <c r="D1925" s="2641"/>
      <c r="E1925" s="2641"/>
      <c r="F1925" s="2641"/>
      <c r="G1925" s="2641"/>
      <c r="H1925" s="2641"/>
      <c r="I1925" s="2257"/>
      <c r="J1925" s="2257"/>
      <c r="K1925" s="2257"/>
      <c r="L1925" s="2257"/>
      <c r="M1925" s="2257"/>
      <c r="N1925" s="2257"/>
      <c r="O1925" s="2257"/>
      <c r="P1925" s="2257"/>
      <c r="Q1925" s="2995"/>
    </row>
    <row r="1926" spans="1:17">
      <c r="A1926" s="2995"/>
      <c r="B1926" s="2641"/>
      <c r="C1926" s="2641"/>
      <c r="D1926" s="2641"/>
      <c r="E1926" s="2641"/>
      <c r="F1926" s="2641"/>
      <c r="G1926" s="2641"/>
      <c r="H1926" s="2641"/>
      <c r="I1926" s="2257"/>
      <c r="J1926" s="2257"/>
      <c r="K1926" s="2257"/>
      <c r="L1926" s="2257"/>
      <c r="M1926" s="2257"/>
      <c r="N1926" s="2257"/>
      <c r="O1926" s="2257"/>
      <c r="P1926" s="2257"/>
      <c r="Q1926" s="2995"/>
    </row>
    <row r="1927" spans="1:17">
      <c r="A1927" s="2995"/>
      <c r="B1927" s="2641"/>
      <c r="C1927" s="2641"/>
      <c r="D1927" s="2641"/>
      <c r="E1927" s="2641"/>
      <c r="F1927" s="2641"/>
      <c r="G1927" s="2641"/>
      <c r="H1927" s="2641"/>
      <c r="I1927" s="2257"/>
      <c r="J1927" s="2257"/>
      <c r="K1927" s="2257"/>
      <c r="L1927" s="2257"/>
      <c r="M1927" s="2257"/>
      <c r="N1927" s="2257"/>
      <c r="O1927" s="2257"/>
      <c r="P1927" s="2257"/>
      <c r="Q1927" s="2995"/>
    </row>
    <row r="1928" spans="1:17">
      <c r="A1928" s="2995"/>
      <c r="B1928" s="2641"/>
      <c r="C1928" s="2641"/>
      <c r="D1928" s="2641"/>
      <c r="E1928" s="2641"/>
      <c r="F1928" s="2641"/>
      <c r="G1928" s="2641"/>
      <c r="H1928" s="2641"/>
      <c r="I1928" s="2257"/>
      <c r="J1928" s="2257"/>
      <c r="K1928" s="2257"/>
      <c r="L1928" s="2257"/>
      <c r="M1928" s="2257"/>
      <c r="N1928" s="2257"/>
      <c r="O1928" s="2257"/>
      <c r="P1928" s="2257"/>
      <c r="Q1928" s="2995"/>
    </row>
    <row r="1929" spans="1:17">
      <c r="A1929" s="2995"/>
      <c r="B1929" s="2641"/>
      <c r="C1929" s="2641"/>
      <c r="D1929" s="2641"/>
      <c r="E1929" s="2641"/>
      <c r="F1929" s="2641"/>
      <c r="G1929" s="2641"/>
      <c r="H1929" s="2641"/>
      <c r="I1929" s="2257"/>
      <c r="J1929" s="2257"/>
      <c r="K1929" s="2257"/>
      <c r="L1929" s="2257"/>
      <c r="M1929" s="2257"/>
      <c r="N1929" s="2257"/>
      <c r="O1929" s="2257"/>
      <c r="P1929" s="2257"/>
      <c r="Q1929" s="2995"/>
    </row>
    <row r="1930" spans="1:17">
      <c r="A1930" s="2995"/>
      <c r="B1930" s="2641"/>
      <c r="C1930" s="2641"/>
      <c r="D1930" s="2641"/>
      <c r="E1930" s="2641"/>
      <c r="F1930" s="2641"/>
      <c r="G1930" s="2641"/>
      <c r="H1930" s="2641"/>
      <c r="I1930" s="2257"/>
      <c r="J1930" s="2257"/>
      <c r="K1930" s="2257"/>
      <c r="L1930" s="2257"/>
      <c r="M1930" s="2257"/>
      <c r="N1930" s="2257"/>
      <c r="O1930" s="2257"/>
      <c r="P1930" s="2257"/>
      <c r="Q1930" s="2995"/>
    </row>
    <row r="1931" spans="1:17">
      <c r="A1931" s="2995"/>
      <c r="B1931" s="2641"/>
      <c r="C1931" s="2641"/>
      <c r="D1931" s="2641"/>
      <c r="E1931" s="2641"/>
      <c r="F1931" s="2641"/>
      <c r="G1931" s="2641"/>
      <c r="H1931" s="2641"/>
      <c r="I1931" s="2257"/>
      <c r="J1931" s="2257"/>
      <c r="K1931" s="2257"/>
      <c r="L1931" s="2257"/>
      <c r="M1931" s="2257"/>
      <c r="N1931" s="2257"/>
      <c r="O1931" s="2257"/>
      <c r="P1931" s="2257"/>
      <c r="Q1931" s="2995"/>
    </row>
    <row r="1932" spans="1:17">
      <c r="A1932" s="2995"/>
      <c r="B1932" s="2641"/>
      <c r="C1932" s="2641"/>
      <c r="D1932" s="2641"/>
      <c r="E1932" s="2641"/>
      <c r="F1932" s="2641"/>
      <c r="G1932" s="2641"/>
      <c r="H1932" s="2641"/>
      <c r="I1932" s="2257"/>
      <c r="J1932" s="2257"/>
      <c r="K1932" s="2257"/>
      <c r="L1932" s="2257"/>
      <c r="M1932" s="2257"/>
      <c r="N1932" s="2257"/>
      <c r="O1932" s="2257"/>
      <c r="P1932" s="2257"/>
      <c r="Q1932" s="2995"/>
    </row>
    <row r="1933" spans="1:17">
      <c r="A1933" s="2995"/>
      <c r="B1933" s="2641"/>
      <c r="C1933" s="2641"/>
      <c r="D1933" s="2641"/>
      <c r="E1933" s="2641"/>
      <c r="F1933" s="2641"/>
      <c r="G1933" s="2641"/>
      <c r="H1933" s="2641"/>
      <c r="I1933" s="2257"/>
      <c r="J1933" s="2257"/>
      <c r="K1933" s="2257"/>
      <c r="L1933" s="2257"/>
      <c r="M1933" s="2257"/>
      <c r="N1933" s="2257"/>
      <c r="O1933" s="2257"/>
      <c r="P1933" s="2257"/>
      <c r="Q1933" s="2995"/>
    </row>
    <row r="1934" spans="1:17">
      <c r="A1934" s="2995"/>
      <c r="B1934" s="2641"/>
      <c r="C1934" s="2641"/>
      <c r="D1934" s="2641"/>
      <c r="E1934" s="2641"/>
      <c r="F1934" s="2641"/>
      <c r="G1934" s="2641"/>
      <c r="H1934" s="2641"/>
      <c r="I1934" s="2257"/>
      <c r="J1934" s="2257"/>
      <c r="K1934" s="2257"/>
      <c r="L1934" s="2257"/>
      <c r="M1934" s="2257"/>
      <c r="N1934" s="2257"/>
      <c r="O1934" s="2257"/>
      <c r="P1934" s="2257"/>
      <c r="Q1934" s="2995"/>
    </row>
    <row r="1935" spans="1:17">
      <c r="A1935" s="2995"/>
      <c r="B1935" s="2641"/>
      <c r="C1935" s="2641"/>
      <c r="D1935" s="2641"/>
      <c r="E1935" s="2641"/>
      <c r="F1935" s="2641"/>
      <c r="G1935" s="2641"/>
      <c r="H1935" s="2641"/>
      <c r="I1935" s="2257"/>
      <c r="J1935" s="2257"/>
      <c r="K1935" s="2257"/>
      <c r="L1935" s="2257"/>
      <c r="M1935" s="2257"/>
      <c r="N1935" s="2257"/>
      <c r="O1935" s="2257"/>
      <c r="P1935" s="2257"/>
      <c r="Q1935" s="2995"/>
    </row>
    <row r="1936" spans="1:17">
      <c r="A1936" s="2995"/>
      <c r="B1936" s="2641"/>
      <c r="C1936" s="2641"/>
      <c r="D1936" s="2641"/>
      <c r="E1936" s="2641"/>
      <c r="F1936" s="2641"/>
      <c r="G1936" s="2641"/>
      <c r="H1936" s="2641"/>
      <c r="I1936" s="2257"/>
      <c r="J1936" s="2257"/>
      <c r="K1936" s="2257"/>
      <c r="L1936" s="2257"/>
      <c r="M1936" s="2257"/>
      <c r="N1936" s="2257"/>
      <c r="O1936" s="2257"/>
      <c r="P1936" s="2257"/>
      <c r="Q1936" s="2995"/>
    </row>
    <row r="1937" spans="1:17">
      <c r="A1937" s="2995"/>
      <c r="B1937" s="2641"/>
      <c r="C1937" s="2641"/>
      <c r="D1937" s="2641"/>
      <c r="E1937" s="2641"/>
      <c r="F1937" s="2641"/>
      <c r="G1937" s="2641"/>
      <c r="H1937" s="2641"/>
      <c r="I1937" s="2257"/>
      <c r="J1937" s="2257"/>
      <c r="K1937" s="2257"/>
      <c r="L1937" s="2257"/>
      <c r="M1937" s="2257"/>
      <c r="N1937" s="2257"/>
      <c r="O1937" s="2257"/>
      <c r="P1937" s="2257"/>
      <c r="Q1937" s="2995"/>
    </row>
    <row r="1938" spans="1:17">
      <c r="A1938" s="2995"/>
      <c r="B1938" s="2641"/>
      <c r="C1938" s="2641"/>
      <c r="D1938" s="2641"/>
      <c r="E1938" s="2641"/>
      <c r="F1938" s="2641"/>
      <c r="G1938" s="2641"/>
      <c r="H1938" s="2641"/>
      <c r="I1938" s="2257"/>
      <c r="J1938" s="2257"/>
      <c r="K1938" s="2257"/>
      <c r="L1938" s="2257"/>
      <c r="M1938" s="2257"/>
      <c r="N1938" s="2257"/>
      <c r="O1938" s="2257"/>
      <c r="P1938" s="2257"/>
      <c r="Q1938" s="2995"/>
    </row>
    <row r="1939" spans="1:17">
      <c r="A1939" s="2995"/>
      <c r="B1939" s="2641"/>
      <c r="C1939" s="2641"/>
      <c r="D1939" s="2641"/>
      <c r="E1939" s="2641"/>
      <c r="F1939" s="2641"/>
      <c r="G1939" s="2641"/>
      <c r="H1939" s="2641"/>
      <c r="I1939" s="2257"/>
      <c r="J1939" s="2257"/>
      <c r="K1939" s="2257"/>
      <c r="L1939" s="2257"/>
      <c r="M1939" s="2257"/>
      <c r="N1939" s="2257"/>
      <c r="O1939" s="2257"/>
      <c r="P1939" s="2257"/>
      <c r="Q1939" s="2995"/>
    </row>
    <row r="1940" spans="1:17">
      <c r="A1940" s="2995"/>
      <c r="B1940" s="2641"/>
      <c r="C1940" s="2641"/>
      <c r="D1940" s="2641"/>
      <c r="E1940" s="2641"/>
      <c r="F1940" s="2641"/>
      <c r="G1940" s="2641"/>
      <c r="H1940" s="2641"/>
      <c r="I1940" s="2257"/>
      <c r="J1940" s="2257"/>
      <c r="K1940" s="2257"/>
      <c r="L1940" s="2257"/>
      <c r="M1940" s="2257"/>
      <c r="N1940" s="2257"/>
      <c r="O1940" s="2257"/>
      <c r="P1940" s="2257"/>
      <c r="Q1940" s="2995"/>
    </row>
    <row r="1941" spans="1:17">
      <c r="A1941" s="2995"/>
      <c r="B1941" s="2641"/>
      <c r="C1941" s="2641"/>
      <c r="D1941" s="2641"/>
      <c r="E1941" s="2641"/>
      <c r="F1941" s="2641"/>
      <c r="G1941" s="2641"/>
      <c r="H1941" s="2641"/>
      <c r="I1941" s="2257"/>
      <c r="J1941" s="2257"/>
      <c r="K1941" s="2257"/>
      <c r="L1941" s="2257"/>
      <c r="M1941" s="2257"/>
      <c r="N1941" s="2257"/>
      <c r="O1941" s="2257"/>
      <c r="P1941" s="2257"/>
      <c r="Q1941" s="2995"/>
    </row>
    <row r="1942" spans="1:17">
      <c r="A1942" s="2995"/>
      <c r="B1942" s="2641"/>
      <c r="C1942" s="2641"/>
      <c r="D1942" s="2641"/>
      <c r="E1942" s="2641"/>
      <c r="F1942" s="2641"/>
      <c r="G1942" s="2641"/>
      <c r="H1942" s="2641"/>
      <c r="I1942" s="2257"/>
      <c r="J1942" s="2257"/>
      <c r="K1942" s="2257"/>
      <c r="L1942" s="2257"/>
      <c r="M1942" s="2257"/>
      <c r="N1942" s="2257"/>
      <c r="O1942" s="2257"/>
      <c r="P1942" s="2257"/>
      <c r="Q1942" s="2995"/>
    </row>
    <row r="1943" spans="1:17">
      <c r="A1943" s="2995"/>
      <c r="B1943" s="2641"/>
      <c r="C1943" s="2641"/>
      <c r="D1943" s="2641"/>
      <c r="E1943" s="2641"/>
      <c r="F1943" s="2641"/>
      <c r="G1943" s="2641"/>
      <c r="H1943" s="2641"/>
      <c r="I1943" s="2257"/>
      <c r="J1943" s="2257"/>
      <c r="K1943" s="2257"/>
      <c r="L1943" s="2257"/>
      <c r="M1943" s="2257"/>
      <c r="N1943" s="2257"/>
      <c r="O1943" s="2257"/>
      <c r="P1943" s="2257"/>
      <c r="Q1943" s="2995"/>
    </row>
    <row r="1944" spans="1:17">
      <c r="A1944" s="2995"/>
      <c r="B1944" s="2641"/>
      <c r="C1944" s="2641"/>
      <c r="D1944" s="2641"/>
      <c r="E1944" s="2641"/>
      <c r="F1944" s="2641"/>
      <c r="G1944" s="2641"/>
      <c r="H1944" s="2641"/>
      <c r="I1944" s="2257"/>
      <c r="J1944" s="2257"/>
      <c r="K1944" s="2257"/>
      <c r="L1944" s="2257"/>
      <c r="M1944" s="2257"/>
      <c r="N1944" s="2257"/>
      <c r="O1944" s="2257"/>
      <c r="P1944" s="2257"/>
      <c r="Q1944" s="2995"/>
    </row>
    <row r="1945" spans="1:17">
      <c r="A1945" s="2995"/>
      <c r="B1945" s="2641"/>
      <c r="C1945" s="2641"/>
      <c r="D1945" s="2641"/>
      <c r="E1945" s="2641"/>
      <c r="F1945" s="2641"/>
      <c r="G1945" s="2641"/>
      <c r="H1945" s="2641"/>
      <c r="I1945" s="2257"/>
      <c r="J1945" s="2257"/>
      <c r="K1945" s="2257"/>
      <c r="L1945" s="2257"/>
      <c r="M1945" s="2257"/>
      <c r="N1945" s="2257"/>
      <c r="O1945" s="2257"/>
      <c r="P1945" s="2257"/>
      <c r="Q1945" s="2995"/>
    </row>
    <row r="1946" spans="1:17">
      <c r="A1946" s="2995"/>
      <c r="B1946" s="2641"/>
      <c r="C1946" s="2641"/>
      <c r="D1946" s="2641"/>
      <c r="E1946" s="2641"/>
      <c r="F1946" s="2641"/>
      <c r="G1946" s="2641"/>
      <c r="H1946" s="2641"/>
      <c r="I1946" s="2257"/>
      <c r="J1946" s="2257"/>
      <c r="K1946" s="2257"/>
      <c r="L1946" s="2257"/>
      <c r="M1946" s="2257"/>
      <c r="N1946" s="2257"/>
      <c r="O1946" s="2257"/>
      <c r="P1946" s="2257"/>
      <c r="Q1946" s="2995"/>
    </row>
    <row r="1947" spans="1:17">
      <c r="A1947" s="2995"/>
      <c r="B1947" s="2641"/>
      <c r="C1947" s="2641"/>
      <c r="D1947" s="2641"/>
      <c r="E1947" s="2641"/>
      <c r="F1947" s="2641"/>
      <c r="G1947" s="2641"/>
      <c r="H1947" s="2641"/>
      <c r="I1947" s="2257"/>
      <c r="J1947" s="2257"/>
      <c r="K1947" s="2257"/>
      <c r="L1947" s="2257"/>
      <c r="M1947" s="2257"/>
      <c r="N1947" s="2257"/>
      <c r="O1947" s="2257"/>
      <c r="P1947" s="2257"/>
      <c r="Q1947" s="2995"/>
    </row>
    <row r="1948" spans="1:17">
      <c r="A1948" s="2995"/>
      <c r="B1948" s="2641"/>
      <c r="C1948" s="2641"/>
      <c r="D1948" s="2641"/>
      <c r="E1948" s="2641"/>
      <c r="F1948" s="2641"/>
      <c r="G1948" s="2641"/>
      <c r="H1948" s="2641"/>
      <c r="I1948" s="2257"/>
      <c r="J1948" s="2257"/>
      <c r="K1948" s="2257"/>
      <c r="L1948" s="2257"/>
      <c r="M1948" s="2257"/>
      <c r="N1948" s="2257"/>
      <c r="O1948" s="2257"/>
      <c r="P1948" s="2257"/>
      <c r="Q1948" s="2995"/>
    </row>
    <row r="1949" spans="1:17">
      <c r="A1949" s="2995"/>
      <c r="B1949" s="2995"/>
      <c r="C1949" s="2641"/>
      <c r="D1949" s="2641"/>
      <c r="E1949" s="2641"/>
      <c r="F1949" s="2641"/>
      <c r="G1949" s="2641"/>
      <c r="H1949" s="2641"/>
      <c r="I1949" s="2257"/>
      <c r="J1949" s="2257"/>
      <c r="K1949" s="2257"/>
      <c r="L1949" s="2257"/>
      <c r="M1949" s="3001"/>
      <c r="N1949" s="3001"/>
      <c r="O1949" s="3001"/>
      <c r="P1949" s="3001"/>
      <c r="Q1949" s="2995"/>
    </row>
    <row r="1950" spans="1:17">
      <c r="A1950" s="2995"/>
      <c r="B1950" s="2995"/>
      <c r="C1950" s="2999"/>
      <c r="D1950" s="2999"/>
      <c r="E1950" s="2999"/>
      <c r="F1950" s="2999"/>
      <c r="G1950" s="2999"/>
      <c r="H1950" s="2999"/>
      <c r="I1950" s="2257"/>
      <c r="J1950" s="2257"/>
      <c r="K1950" s="2257"/>
      <c r="L1950" s="2257"/>
      <c r="M1950" s="3001"/>
      <c r="N1950" s="3001"/>
      <c r="O1950" s="3001"/>
      <c r="P1950" s="3001"/>
      <c r="Q1950" s="2995"/>
    </row>
    <row r="1951" spans="1:17">
      <c r="A1951" s="2996"/>
      <c r="B1951" s="2996"/>
      <c r="C1951" s="2994"/>
      <c r="D1951" s="2994"/>
      <c r="E1951" s="2997"/>
      <c r="F1951" s="2997"/>
      <c r="G1951" s="2997"/>
      <c r="H1951" s="2997"/>
      <c r="I1951" s="2996"/>
      <c r="J1951" s="2996"/>
      <c r="K1951" s="2994"/>
      <c r="L1951" s="2994"/>
      <c r="M1951" s="2997"/>
      <c r="N1951" s="3002"/>
      <c r="O1951" s="2999"/>
      <c r="P1951" s="2999"/>
      <c r="Q1951" s="2999"/>
    </row>
    <row r="1952" spans="1:17">
      <c r="A1952" s="2994"/>
      <c r="B1952" s="2994"/>
      <c r="C1952" s="2994"/>
      <c r="D1952" s="2994"/>
      <c r="E1952" s="2994"/>
      <c r="F1952" s="2994"/>
      <c r="G1952" s="2994"/>
      <c r="H1952" s="2994"/>
      <c r="I1952" s="2994"/>
      <c r="J1952" s="2994"/>
      <c r="K1952" s="2994"/>
      <c r="L1952" s="2994"/>
      <c r="M1952" s="2994"/>
      <c r="N1952" s="2994"/>
      <c r="O1952" s="2994"/>
      <c r="P1952" s="2994"/>
      <c r="Q1952" s="2994"/>
    </row>
    <row r="1953" spans="1:17" ht="15.75">
      <c r="A1953" s="2993"/>
      <c r="B1953" s="2997"/>
      <c r="C1953" s="2997"/>
      <c r="D1953" s="2997"/>
      <c r="E1953" s="2998"/>
      <c r="F1953" s="2997"/>
      <c r="G1953" s="2997"/>
      <c r="H1953" s="2997"/>
      <c r="I1953" s="2993"/>
      <c r="J1953" s="2641"/>
      <c r="K1953" s="2997"/>
      <c r="L1953" s="2997"/>
      <c r="M1953" s="2997"/>
      <c r="N1953" s="2997"/>
      <c r="O1953" s="2998"/>
      <c r="P1953" s="2999"/>
      <c r="Q1953" s="2999"/>
    </row>
    <row r="1954" spans="1:17">
      <c r="A1954" s="2997"/>
      <c r="B1954" s="2997"/>
      <c r="C1954" s="2997"/>
      <c r="D1954" s="2997"/>
      <c r="E1954" s="2997"/>
      <c r="F1954" s="2997"/>
      <c r="G1954" s="2997"/>
      <c r="H1954" s="2997"/>
      <c r="I1954" s="2641"/>
      <c r="J1954" s="2641"/>
      <c r="K1954" s="2997"/>
      <c r="L1954" s="2997"/>
      <c r="M1954" s="2997"/>
      <c r="N1954" s="2997"/>
      <c r="O1954" s="2997"/>
      <c r="P1954" s="2997"/>
      <c r="Q1954" s="2997"/>
    </row>
    <row r="1955" spans="1:17">
      <c r="A1955" s="2994"/>
      <c r="B1955" s="2994"/>
      <c r="C1955" s="2994"/>
      <c r="D1955" s="2994"/>
      <c r="E1955" s="2994"/>
      <c r="F1955" s="2994"/>
      <c r="G1955" s="3000"/>
      <c r="H1955" s="3000"/>
      <c r="I1955" s="2994"/>
      <c r="J1955" s="2994"/>
      <c r="K1955" s="2994"/>
      <c r="L1955" s="2994"/>
      <c r="M1955" s="2994"/>
      <c r="N1955" s="2994"/>
      <c r="O1955" s="2994"/>
      <c r="P1955" s="2994"/>
      <c r="Q1955" s="2641"/>
    </row>
    <row r="1956" spans="1:17">
      <c r="A1956" s="2994"/>
      <c r="B1956" s="2994"/>
      <c r="C1956" s="2994"/>
      <c r="D1956" s="2994"/>
      <c r="E1956" s="2994"/>
      <c r="F1956" s="2994"/>
      <c r="G1956" s="3000"/>
      <c r="H1956" s="3000"/>
      <c r="I1956" s="2994"/>
      <c r="J1956" s="2994"/>
      <c r="K1956" s="2994"/>
      <c r="L1956" s="2994"/>
      <c r="M1956" s="2994"/>
      <c r="N1956" s="2994"/>
      <c r="O1956" s="2994"/>
      <c r="P1956" s="2994"/>
      <c r="Q1956" s="2641"/>
    </row>
    <row r="1957" spans="1:17">
      <c r="A1957" s="2997"/>
      <c r="B1957" s="2997"/>
      <c r="C1957" s="2997"/>
      <c r="D1957" s="2997"/>
      <c r="E1957" s="2997"/>
      <c r="F1957" s="2997"/>
      <c r="G1957" s="2997"/>
      <c r="H1957" s="2997"/>
      <c r="I1957" s="2641"/>
      <c r="J1957" s="2641"/>
      <c r="K1957" s="2997"/>
      <c r="L1957" s="2997"/>
      <c r="M1957" s="2997"/>
      <c r="N1957" s="2997"/>
      <c r="O1957" s="2997"/>
      <c r="P1957" s="2997"/>
      <c r="Q1957" s="2997"/>
    </row>
    <row r="1958" spans="1:17">
      <c r="A1958" s="2995"/>
      <c r="B1958" s="2641"/>
      <c r="C1958" s="2641"/>
      <c r="D1958" s="2641"/>
      <c r="E1958" s="2641"/>
      <c r="F1958" s="3420"/>
      <c r="G1958" s="3420"/>
      <c r="H1958" s="2995"/>
      <c r="I1958" s="2994"/>
      <c r="J1958" s="2994"/>
      <c r="K1958" s="2994"/>
      <c r="L1958" s="2994"/>
      <c r="M1958" s="2994"/>
      <c r="N1958" s="2994"/>
      <c r="O1958" s="2994"/>
      <c r="P1958" s="2994"/>
      <c r="Q1958" s="2641"/>
    </row>
    <row r="1959" spans="1:17">
      <c r="A1959" s="2995"/>
      <c r="B1959" s="2995"/>
      <c r="C1959" s="2641"/>
      <c r="D1959" s="2995"/>
      <c r="E1959" s="2995"/>
      <c r="F1959" s="2995"/>
      <c r="G1959" s="2995"/>
      <c r="H1959" s="2995"/>
      <c r="I1959" s="2994"/>
      <c r="J1959" s="2994"/>
      <c r="K1959" s="2641"/>
      <c r="L1959" s="2641"/>
      <c r="M1959" s="2995"/>
      <c r="N1959" s="2995"/>
      <c r="O1959" s="2995"/>
      <c r="P1959" s="2641"/>
      <c r="Q1959" s="2641"/>
    </row>
    <row r="1960" spans="1:17">
      <c r="A1960" s="2995"/>
      <c r="B1960" s="2995"/>
      <c r="C1960" s="2995"/>
      <c r="D1960" s="2995"/>
      <c r="E1960" s="2995"/>
      <c r="F1960" s="2995"/>
      <c r="G1960" s="2995"/>
      <c r="H1960" s="2995"/>
      <c r="I1960" s="2994"/>
      <c r="J1960" s="2994"/>
      <c r="K1960" s="2995"/>
      <c r="L1960" s="2995"/>
      <c r="M1960" s="2995"/>
      <c r="N1960" s="2995"/>
      <c r="O1960" s="2995"/>
      <c r="P1960" s="2995"/>
      <c r="Q1960" s="2995"/>
    </row>
    <row r="1961" spans="1:17">
      <c r="A1961" s="2995"/>
      <c r="B1961" s="2995"/>
      <c r="C1961" s="2995"/>
      <c r="D1961" s="2995"/>
      <c r="E1961" s="2995"/>
      <c r="F1961" s="2995"/>
      <c r="G1961" s="2995"/>
      <c r="H1961" s="2995"/>
      <c r="I1961" s="2994"/>
      <c r="J1961" s="2994"/>
      <c r="K1961" s="2995"/>
      <c r="L1961" s="2995"/>
      <c r="M1961" s="2995"/>
      <c r="N1961" s="2995"/>
      <c r="O1961" s="2995"/>
      <c r="P1961" s="2995"/>
      <c r="Q1961" s="2995"/>
    </row>
    <row r="1962" spans="1:17">
      <c r="A1962" s="2995"/>
      <c r="B1962" s="2995"/>
      <c r="C1962" s="2995"/>
      <c r="D1962" s="2995"/>
      <c r="E1962" s="2995"/>
      <c r="F1962" s="2995"/>
      <c r="G1962" s="2995"/>
      <c r="H1962" s="2995"/>
      <c r="I1962" s="2995"/>
      <c r="J1962" s="2641"/>
      <c r="K1962" s="2995"/>
      <c r="L1962" s="2995"/>
      <c r="M1962" s="2995"/>
      <c r="N1962" s="2995"/>
      <c r="O1962" s="2995"/>
      <c r="P1962" s="2995"/>
      <c r="Q1962" s="2995"/>
    </row>
    <row r="1963" spans="1:17">
      <c r="A1963" s="2995"/>
      <c r="B1963" s="2641"/>
      <c r="C1963" s="2641"/>
      <c r="D1963" s="2641"/>
      <c r="E1963" s="2641"/>
      <c r="F1963" s="2641"/>
      <c r="G1963" s="2641"/>
      <c r="H1963" s="2641"/>
      <c r="I1963" s="2257"/>
      <c r="J1963" s="2257"/>
      <c r="K1963" s="2257"/>
      <c r="L1963" s="2257"/>
      <c r="M1963" s="3001"/>
      <c r="N1963" s="3001"/>
      <c r="O1963" s="3001"/>
      <c r="P1963" s="3001"/>
      <c r="Q1963" s="2995"/>
    </row>
    <row r="1964" spans="1:17">
      <c r="A1964" s="2995"/>
      <c r="B1964" s="2641"/>
      <c r="C1964" s="2641"/>
      <c r="D1964" s="2641"/>
      <c r="E1964" s="2641"/>
      <c r="F1964" s="2641"/>
      <c r="G1964" s="2641"/>
      <c r="H1964" s="2641"/>
      <c r="I1964" s="2257"/>
      <c r="J1964" s="2257"/>
      <c r="K1964" s="2257"/>
      <c r="L1964" s="2257"/>
      <c r="M1964" s="2257"/>
      <c r="N1964" s="2257"/>
      <c r="O1964" s="2257"/>
      <c r="P1964" s="2257"/>
      <c r="Q1964" s="2995"/>
    </row>
    <row r="1965" spans="1:17">
      <c r="A1965" s="2995"/>
      <c r="B1965" s="2641"/>
      <c r="C1965" s="2641"/>
      <c r="D1965" s="2641"/>
      <c r="E1965" s="2641"/>
      <c r="F1965" s="2641"/>
      <c r="G1965" s="2641"/>
      <c r="H1965" s="2641"/>
      <c r="I1965" s="2257"/>
      <c r="J1965" s="2257"/>
      <c r="K1965" s="2257"/>
      <c r="L1965" s="2257"/>
      <c r="M1965" s="2257"/>
      <c r="N1965" s="2257"/>
      <c r="O1965" s="2257"/>
      <c r="P1965" s="2257"/>
      <c r="Q1965" s="2995"/>
    </row>
    <row r="1966" spans="1:17">
      <c r="A1966" s="2995"/>
      <c r="B1966" s="2641"/>
      <c r="C1966" s="2641"/>
      <c r="D1966" s="2641"/>
      <c r="E1966" s="2641"/>
      <c r="F1966" s="2641"/>
      <c r="G1966" s="2641"/>
      <c r="H1966" s="2641"/>
      <c r="I1966" s="2257"/>
      <c r="J1966" s="2257"/>
      <c r="K1966" s="2257"/>
      <c r="L1966" s="2257"/>
      <c r="M1966" s="2257"/>
      <c r="N1966" s="2257"/>
      <c r="O1966" s="2257"/>
      <c r="P1966" s="2257"/>
      <c r="Q1966" s="2995"/>
    </row>
    <row r="1967" spans="1:17">
      <c r="A1967" s="2995"/>
      <c r="B1967" s="2641"/>
      <c r="C1967" s="2641"/>
      <c r="D1967" s="2641"/>
      <c r="E1967" s="2641"/>
      <c r="F1967" s="2641"/>
      <c r="G1967" s="2641"/>
      <c r="H1967" s="2641"/>
      <c r="I1967" s="2257"/>
      <c r="J1967" s="2257"/>
      <c r="K1967" s="2257"/>
      <c r="L1967" s="2257"/>
      <c r="M1967" s="2257"/>
      <c r="N1967" s="2257"/>
      <c r="O1967" s="2257"/>
      <c r="P1967" s="2257"/>
      <c r="Q1967" s="2995"/>
    </row>
    <row r="1968" spans="1:17">
      <c r="A1968" s="2995"/>
      <c r="B1968" s="2641"/>
      <c r="C1968" s="2641"/>
      <c r="D1968" s="2641"/>
      <c r="E1968" s="2641"/>
      <c r="F1968" s="2641"/>
      <c r="G1968" s="2641"/>
      <c r="H1968" s="2641"/>
      <c r="I1968" s="2257"/>
      <c r="J1968" s="2257"/>
      <c r="K1968" s="2257"/>
      <c r="L1968" s="2257"/>
      <c r="M1968" s="2257"/>
      <c r="N1968" s="2257"/>
      <c r="O1968" s="2257"/>
      <c r="P1968" s="2257"/>
      <c r="Q1968" s="2995"/>
    </row>
    <row r="1969" spans="1:17">
      <c r="A1969" s="2995"/>
      <c r="B1969" s="2641"/>
      <c r="C1969" s="2641"/>
      <c r="D1969" s="2641"/>
      <c r="E1969" s="2641"/>
      <c r="F1969" s="2641"/>
      <c r="G1969" s="2641"/>
      <c r="H1969" s="2641"/>
      <c r="I1969" s="2257"/>
      <c r="J1969" s="2257"/>
      <c r="K1969" s="2257"/>
      <c r="L1969" s="2257"/>
      <c r="M1969" s="2257"/>
      <c r="N1969" s="2257"/>
      <c r="O1969" s="2257"/>
      <c r="P1969" s="2257"/>
      <c r="Q1969" s="2995"/>
    </row>
    <row r="1970" spans="1:17">
      <c r="A1970" s="2995"/>
      <c r="B1970" s="2641"/>
      <c r="C1970" s="2641"/>
      <c r="D1970" s="2641"/>
      <c r="E1970" s="2641"/>
      <c r="F1970" s="2641"/>
      <c r="G1970" s="2641"/>
      <c r="H1970" s="2641"/>
      <c r="I1970" s="2257"/>
      <c r="J1970" s="2257"/>
      <c r="K1970" s="2257"/>
      <c r="L1970" s="2257"/>
      <c r="M1970" s="2257"/>
      <c r="N1970" s="2257"/>
      <c r="O1970" s="2257"/>
      <c r="P1970" s="2257"/>
      <c r="Q1970" s="2995"/>
    </row>
    <row r="1971" spans="1:17">
      <c r="A1971" s="2995"/>
      <c r="B1971" s="2641"/>
      <c r="C1971" s="2641"/>
      <c r="D1971" s="2641"/>
      <c r="E1971" s="2641"/>
      <c r="F1971" s="2641"/>
      <c r="G1971" s="2641"/>
      <c r="H1971" s="2641"/>
      <c r="I1971" s="2257"/>
      <c r="J1971" s="2257"/>
      <c r="K1971" s="2257"/>
      <c r="L1971" s="2257"/>
      <c r="M1971" s="2257"/>
      <c r="N1971" s="2257"/>
      <c r="O1971" s="2257"/>
      <c r="P1971" s="2257"/>
      <c r="Q1971" s="2995"/>
    </row>
    <row r="1972" spans="1:17">
      <c r="A1972" s="2995"/>
      <c r="B1972" s="2641"/>
      <c r="C1972" s="2641"/>
      <c r="D1972" s="2641"/>
      <c r="E1972" s="2641"/>
      <c r="F1972" s="2641"/>
      <c r="G1972" s="2641"/>
      <c r="H1972" s="2641"/>
      <c r="I1972" s="2257"/>
      <c r="J1972" s="2257"/>
      <c r="K1972" s="2257"/>
      <c r="L1972" s="2257"/>
      <c r="M1972" s="2257"/>
      <c r="N1972" s="2257"/>
      <c r="O1972" s="2257"/>
      <c r="P1972" s="2257"/>
      <c r="Q1972" s="2995"/>
    </row>
    <row r="1973" spans="1:17">
      <c r="A1973" s="2995"/>
      <c r="B1973" s="2641"/>
      <c r="C1973" s="2641"/>
      <c r="D1973" s="2641"/>
      <c r="E1973" s="2641"/>
      <c r="F1973" s="2641"/>
      <c r="G1973" s="2641"/>
      <c r="H1973" s="2641"/>
      <c r="I1973" s="2257"/>
      <c r="J1973" s="2257"/>
      <c r="K1973" s="2257"/>
      <c r="L1973" s="2257"/>
      <c r="M1973" s="2257"/>
      <c r="N1973" s="2257"/>
      <c r="O1973" s="2257"/>
      <c r="P1973" s="2257"/>
      <c r="Q1973" s="2995"/>
    </row>
    <row r="1974" spans="1:17">
      <c r="A1974" s="2995"/>
      <c r="B1974" s="2641"/>
      <c r="C1974" s="2641"/>
      <c r="D1974" s="2641"/>
      <c r="E1974" s="2641"/>
      <c r="F1974" s="2641"/>
      <c r="G1974" s="2641"/>
      <c r="H1974" s="2641"/>
      <c r="I1974" s="2257"/>
      <c r="J1974" s="2257"/>
      <c r="K1974" s="2257"/>
      <c r="L1974" s="2257"/>
      <c r="M1974" s="2257"/>
      <c r="N1974" s="2257"/>
      <c r="O1974" s="2257"/>
      <c r="P1974" s="2257"/>
      <c r="Q1974" s="2995"/>
    </row>
    <row r="1975" spans="1:17">
      <c r="A1975" s="2995"/>
      <c r="B1975" s="2641"/>
      <c r="C1975" s="2641"/>
      <c r="D1975" s="2641"/>
      <c r="E1975" s="2641"/>
      <c r="F1975" s="2641"/>
      <c r="G1975" s="2641"/>
      <c r="H1975" s="2641"/>
      <c r="I1975" s="2257"/>
      <c r="J1975" s="2257"/>
      <c r="K1975" s="2257"/>
      <c r="L1975" s="2257"/>
      <c r="M1975" s="2257"/>
      <c r="N1975" s="2257"/>
      <c r="O1975" s="2257"/>
      <c r="P1975" s="2257"/>
      <c r="Q1975" s="2995"/>
    </row>
    <row r="1976" spans="1:17">
      <c r="A1976" s="2995"/>
      <c r="B1976" s="2641"/>
      <c r="C1976" s="2641"/>
      <c r="D1976" s="2641"/>
      <c r="E1976" s="2641"/>
      <c r="F1976" s="2641"/>
      <c r="G1976" s="2641"/>
      <c r="H1976" s="2641"/>
      <c r="I1976" s="2257"/>
      <c r="J1976" s="2257"/>
      <c r="K1976" s="2257"/>
      <c r="L1976" s="2257"/>
      <c r="M1976" s="2257"/>
      <c r="N1976" s="2257"/>
      <c r="O1976" s="2257"/>
      <c r="P1976" s="2257"/>
      <c r="Q1976" s="2995"/>
    </row>
    <row r="1977" spans="1:17">
      <c r="A1977" s="2995"/>
      <c r="B1977" s="2641"/>
      <c r="C1977" s="2641"/>
      <c r="D1977" s="2641"/>
      <c r="E1977" s="2641"/>
      <c r="F1977" s="2641"/>
      <c r="G1977" s="2641"/>
      <c r="H1977" s="2641"/>
      <c r="I1977" s="2257"/>
      <c r="J1977" s="2257"/>
      <c r="K1977" s="2257"/>
      <c r="L1977" s="2257"/>
      <c r="M1977" s="2257"/>
      <c r="N1977" s="2257"/>
      <c r="O1977" s="2257"/>
      <c r="P1977" s="2257"/>
      <c r="Q1977" s="2995"/>
    </row>
    <row r="1978" spans="1:17">
      <c r="A1978" s="2995"/>
      <c r="B1978" s="2641"/>
      <c r="C1978" s="2641"/>
      <c r="D1978" s="2641"/>
      <c r="E1978" s="2641"/>
      <c r="F1978" s="2641"/>
      <c r="G1978" s="2641"/>
      <c r="H1978" s="2641"/>
      <c r="I1978" s="2257"/>
      <c r="J1978" s="2257"/>
      <c r="K1978" s="2257"/>
      <c r="L1978" s="2257"/>
      <c r="M1978" s="2257"/>
      <c r="N1978" s="2257"/>
      <c r="O1978" s="2257"/>
      <c r="P1978" s="2257"/>
      <c r="Q1978" s="2995"/>
    </row>
    <row r="1979" spans="1:17">
      <c r="A1979" s="2995"/>
      <c r="B1979" s="2641"/>
      <c r="C1979" s="2641"/>
      <c r="D1979" s="2641"/>
      <c r="E1979" s="2641"/>
      <c r="F1979" s="2641"/>
      <c r="G1979" s="2641"/>
      <c r="H1979" s="2641"/>
      <c r="I1979" s="2257"/>
      <c r="J1979" s="2257"/>
      <c r="K1979" s="2257"/>
      <c r="L1979" s="2257"/>
      <c r="M1979" s="2257"/>
      <c r="N1979" s="2257"/>
      <c r="O1979" s="2257"/>
      <c r="P1979" s="2257"/>
      <c r="Q1979" s="2995"/>
    </row>
    <row r="1980" spans="1:17">
      <c r="A1980" s="2995"/>
      <c r="B1980" s="2641"/>
      <c r="C1980" s="2641"/>
      <c r="D1980" s="2641"/>
      <c r="E1980" s="2641"/>
      <c r="F1980" s="2641"/>
      <c r="G1980" s="2641"/>
      <c r="H1980" s="2641"/>
      <c r="I1980" s="2257"/>
      <c r="J1980" s="2257"/>
      <c r="K1980" s="2257"/>
      <c r="L1980" s="2257"/>
      <c r="M1980" s="2257"/>
      <c r="N1980" s="2257"/>
      <c r="O1980" s="2257"/>
      <c r="P1980" s="2257"/>
      <c r="Q1980" s="2995"/>
    </row>
    <row r="1981" spans="1:17">
      <c r="A1981" s="2995"/>
      <c r="B1981" s="2641"/>
      <c r="C1981" s="2641"/>
      <c r="D1981" s="2641"/>
      <c r="E1981" s="2641"/>
      <c r="F1981" s="2641"/>
      <c r="G1981" s="2641"/>
      <c r="H1981" s="2641"/>
      <c r="I1981" s="2257"/>
      <c r="J1981" s="2257"/>
      <c r="K1981" s="2257"/>
      <c r="L1981" s="2257"/>
      <c r="M1981" s="2257"/>
      <c r="N1981" s="2257"/>
      <c r="O1981" s="2257"/>
      <c r="P1981" s="2257"/>
      <c r="Q1981" s="2995"/>
    </row>
    <row r="1982" spans="1:17">
      <c r="A1982" s="2995"/>
      <c r="B1982" s="2641"/>
      <c r="C1982" s="2641"/>
      <c r="D1982" s="2641"/>
      <c r="E1982" s="2641"/>
      <c r="F1982" s="2641"/>
      <c r="G1982" s="2641"/>
      <c r="H1982" s="2641"/>
      <c r="I1982" s="2257"/>
      <c r="J1982" s="2257"/>
      <c r="K1982" s="2257"/>
      <c r="L1982" s="2257"/>
      <c r="M1982" s="2257"/>
      <c r="N1982" s="2257"/>
      <c r="O1982" s="2257"/>
      <c r="P1982" s="2257"/>
      <c r="Q1982" s="2995"/>
    </row>
    <row r="1983" spans="1:17">
      <c r="A1983" s="2995"/>
      <c r="B1983" s="2641"/>
      <c r="C1983" s="2641"/>
      <c r="D1983" s="2641"/>
      <c r="E1983" s="2641"/>
      <c r="F1983" s="2641"/>
      <c r="G1983" s="2641"/>
      <c r="H1983" s="2641"/>
      <c r="I1983" s="2257"/>
      <c r="J1983" s="2257"/>
      <c r="K1983" s="2257"/>
      <c r="L1983" s="2257"/>
      <c r="M1983" s="2257"/>
      <c r="N1983" s="2257"/>
      <c r="O1983" s="2257"/>
      <c r="P1983" s="2257"/>
      <c r="Q1983" s="2995"/>
    </row>
    <row r="1984" spans="1:17">
      <c r="A1984" s="2995"/>
      <c r="B1984" s="2641"/>
      <c r="C1984" s="2641"/>
      <c r="D1984" s="2641"/>
      <c r="E1984" s="2641"/>
      <c r="F1984" s="2641"/>
      <c r="G1984" s="2641"/>
      <c r="H1984" s="2641"/>
      <c r="I1984" s="2257"/>
      <c r="J1984" s="2257"/>
      <c r="K1984" s="2257"/>
      <c r="L1984" s="2257"/>
      <c r="M1984" s="2257"/>
      <c r="N1984" s="2257"/>
      <c r="O1984" s="2257"/>
      <c r="P1984" s="2257"/>
      <c r="Q1984" s="2995"/>
    </row>
    <row r="1985" spans="1:17">
      <c r="A1985" s="2995"/>
      <c r="B1985" s="2641"/>
      <c r="C1985" s="2641"/>
      <c r="D1985" s="2641"/>
      <c r="E1985" s="2641"/>
      <c r="F1985" s="2641"/>
      <c r="G1985" s="2641"/>
      <c r="H1985" s="2641"/>
      <c r="I1985" s="2257"/>
      <c r="J1985" s="2257"/>
      <c r="K1985" s="2257"/>
      <c r="L1985" s="2257"/>
      <c r="M1985" s="2257"/>
      <c r="N1985" s="2257"/>
      <c r="O1985" s="2257"/>
      <c r="P1985" s="2257"/>
      <c r="Q1985" s="2995"/>
    </row>
    <row r="1986" spans="1:17">
      <c r="A1986" s="2995"/>
      <c r="B1986" s="2641"/>
      <c r="C1986" s="2641"/>
      <c r="D1986" s="2641"/>
      <c r="E1986" s="2641"/>
      <c r="F1986" s="2641"/>
      <c r="G1986" s="2641"/>
      <c r="H1986" s="2641"/>
      <c r="I1986" s="2257"/>
      <c r="J1986" s="2257"/>
      <c r="K1986" s="2257"/>
      <c r="L1986" s="2257"/>
      <c r="M1986" s="2257"/>
      <c r="N1986" s="2257"/>
      <c r="O1986" s="2257"/>
      <c r="P1986" s="2257"/>
      <c r="Q1986" s="2995"/>
    </row>
    <row r="1987" spans="1:17">
      <c r="A1987" s="2995"/>
      <c r="B1987" s="2641"/>
      <c r="C1987" s="2641"/>
      <c r="D1987" s="2641"/>
      <c r="E1987" s="2641"/>
      <c r="F1987" s="2641"/>
      <c r="G1987" s="2641"/>
      <c r="H1987" s="2641"/>
      <c r="I1987" s="2257"/>
      <c r="J1987" s="2257"/>
      <c r="K1987" s="2257"/>
      <c r="L1987" s="2257"/>
      <c r="M1987" s="2257"/>
      <c r="N1987" s="2257"/>
      <c r="O1987" s="2257"/>
      <c r="P1987" s="2257"/>
      <c r="Q1987" s="2995"/>
    </row>
    <row r="1988" spans="1:17">
      <c r="A1988" s="2995"/>
      <c r="B1988" s="2641"/>
      <c r="C1988" s="2641"/>
      <c r="D1988" s="2641"/>
      <c r="E1988" s="2641"/>
      <c r="F1988" s="2641"/>
      <c r="G1988" s="2641"/>
      <c r="H1988" s="2641"/>
      <c r="I1988" s="2257"/>
      <c r="J1988" s="2257"/>
      <c r="K1988" s="2257"/>
      <c r="L1988" s="2257"/>
      <c r="M1988" s="2257"/>
      <c r="N1988" s="2257"/>
      <c r="O1988" s="2257"/>
      <c r="P1988" s="2257"/>
      <c r="Q1988" s="2995"/>
    </row>
    <row r="1989" spans="1:17">
      <c r="A1989" s="2995"/>
      <c r="B1989" s="2641"/>
      <c r="C1989" s="2641"/>
      <c r="D1989" s="2641"/>
      <c r="E1989" s="2641"/>
      <c r="F1989" s="2641"/>
      <c r="G1989" s="2641"/>
      <c r="H1989" s="2641"/>
      <c r="I1989" s="2257"/>
      <c r="J1989" s="2257"/>
      <c r="K1989" s="2257"/>
      <c r="L1989" s="2257"/>
      <c r="M1989" s="2257"/>
      <c r="N1989" s="2257"/>
      <c r="O1989" s="2257"/>
      <c r="P1989" s="2257"/>
      <c r="Q1989" s="2995"/>
    </row>
    <row r="1990" spans="1:17">
      <c r="A1990" s="2995"/>
      <c r="B1990" s="2641"/>
      <c r="C1990" s="2641"/>
      <c r="D1990" s="2641"/>
      <c r="E1990" s="2641"/>
      <c r="F1990" s="2641"/>
      <c r="G1990" s="2641"/>
      <c r="H1990" s="2641"/>
      <c r="I1990" s="2257"/>
      <c r="J1990" s="2257"/>
      <c r="K1990" s="2257"/>
      <c r="L1990" s="2257"/>
      <c r="M1990" s="2257"/>
      <c r="N1990" s="2257"/>
      <c r="O1990" s="2257"/>
      <c r="P1990" s="2257"/>
      <c r="Q1990" s="2995"/>
    </row>
    <row r="1991" spans="1:17">
      <c r="A1991" s="2995"/>
      <c r="B1991" s="2641"/>
      <c r="C1991" s="2641"/>
      <c r="D1991" s="2641"/>
      <c r="E1991" s="2641"/>
      <c r="F1991" s="2641"/>
      <c r="G1991" s="2641"/>
      <c r="H1991" s="2641"/>
      <c r="I1991" s="2257"/>
      <c r="J1991" s="2257"/>
      <c r="K1991" s="2257"/>
      <c r="L1991" s="2257"/>
      <c r="M1991" s="2257"/>
      <c r="N1991" s="2257"/>
      <c r="O1991" s="2257"/>
      <c r="P1991" s="2257"/>
      <c r="Q1991" s="2995"/>
    </row>
    <row r="1992" spans="1:17">
      <c r="A1992" s="2995"/>
      <c r="B1992" s="2641"/>
      <c r="C1992" s="2641"/>
      <c r="D1992" s="2641"/>
      <c r="E1992" s="2641"/>
      <c r="F1992" s="2641"/>
      <c r="G1992" s="2641"/>
      <c r="H1992" s="2641"/>
      <c r="I1992" s="2257"/>
      <c r="J1992" s="2257"/>
      <c r="K1992" s="2257"/>
      <c r="L1992" s="2257"/>
      <c r="M1992" s="2257"/>
      <c r="N1992" s="2257"/>
      <c r="O1992" s="2257"/>
      <c r="P1992" s="2257"/>
      <c r="Q1992" s="2995"/>
    </row>
    <row r="1993" spans="1:17">
      <c r="A1993" s="2995"/>
      <c r="B1993" s="2641"/>
      <c r="C1993" s="2641"/>
      <c r="D1993" s="2641"/>
      <c r="E1993" s="2641"/>
      <c r="F1993" s="2641"/>
      <c r="G1993" s="2641"/>
      <c r="H1993" s="2641"/>
      <c r="I1993" s="2257"/>
      <c r="J1993" s="2257"/>
      <c r="K1993" s="2257"/>
      <c r="L1993" s="2257"/>
      <c r="M1993" s="2257"/>
      <c r="N1993" s="2257"/>
      <c r="O1993" s="2257"/>
      <c r="P1993" s="2257"/>
      <c r="Q1993" s="2995"/>
    </row>
    <row r="1994" spans="1:17">
      <c r="A1994" s="2995"/>
      <c r="B1994" s="2641"/>
      <c r="C1994" s="2641"/>
      <c r="D1994" s="2641"/>
      <c r="E1994" s="2641"/>
      <c r="F1994" s="2641"/>
      <c r="G1994" s="2641"/>
      <c r="H1994" s="2641"/>
      <c r="I1994" s="2257"/>
      <c r="J1994" s="2257"/>
      <c r="K1994" s="2257"/>
      <c r="L1994" s="2257"/>
      <c r="M1994" s="2257"/>
      <c r="N1994" s="2257"/>
      <c r="O1994" s="2257"/>
      <c r="P1994" s="2257"/>
      <c r="Q1994" s="2995"/>
    </row>
    <row r="1995" spans="1:17">
      <c r="A1995" s="2995"/>
      <c r="B1995" s="2641"/>
      <c r="C1995" s="2641"/>
      <c r="D1995" s="2641"/>
      <c r="E1995" s="2641"/>
      <c r="F1995" s="2641"/>
      <c r="G1995" s="2641"/>
      <c r="H1995" s="2641"/>
      <c r="I1995" s="2257"/>
      <c r="J1995" s="2257"/>
      <c r="K1995" s="2257"/>
      <c r="L1995" s="2257"/>
      <c r="M1995" s="2257"/>
      <c r="N1995" s="2257"/>
      <c r="O1995" s="2257"/>
      <c r="P1995" s="2257"/>
      <c r="Q1995" s="2995"/>
    </row>
    <row r="1996" spans="1:17">
      <c r="A1996" s="2995"/>
      <c r="B1996" s="2641"/>
      <c r="C1996" s="2641"/>
      <c r="D1996" s="2641"/>
      <c r="E1996" s="2641"/>
      <c r="F1996" s="2641"/>
      <c r="G1996" s="2641"/>
      <c r="H1996" s="2641"/>
      <c r="I1996" s="2257"/>
      <c r="J1996" s="2257"/>
      <c r="K1996" s="2257"/>
      <c r="L1996" s="2257"/>
      <c r="M1996" s="2257"/>
      <c r="N1996" s="2257"/>
      <c r="O1996" s="2257"/>
      <c r="P1996" s="2257"/>
      <c r="Q1996" s="2995"/>
    </row>
    <row r="1997" spans="1:17">
      <c r="A1997" s="2995"/>
      <c r="B1997" s="2641"/>
      <c r="C1997" s="2641"/>
      <c r="D1997" s="2641"/>
      <c r="E1997" s="2641"/>
      <c r="F1997" s="2641"/>
      <c r="G1997" s="2641"/>
      <c r="H1997" s="2641"/>
      <c r="I1997" s="2257"/>
      <c r="J1997" s="2257"/>
      <c r="K1997" s="2257"/>
      <c r="L1997" s="2257"/>
      <c r="M1997" s="2257"/>
      <c r="N1997" s="2257"/>
      <c r="O1997" s="2257"/>
      <c r="P1997" s="2257"/>
      <c r="Q1997" s="2995"/>
    </row>
    <row r="1998" spans="1:17">
      <c r="A1998" s="2995"/>
      <c r="B1998" s="2641"/>
      <c r="C1998" s="2641"/>
      <c r="D1998" s="2641"/>
      <c r="E1998" s="2641"/>
      <c r="F1998" s="2641"/>
      <c r="G1998" s="2641"/>
      <c r="H1998" s="2641"/>
      <c r="I1998" s="2257"/>
      <c r="J1998" s="2257"/>
      <c r="K1998" s="2257"/>
      <c r="L1998" s="2257"/>
      <c r="M1998" s="2257"/>
      <c r="N1998" s="2257"/>
      <c r="O1998" s="2257"/>
      <c r="P1998" s="2257"/>
      <c r="Q1998" s="2995"/>
    </row>
    <row r="1999" spans="1:17">
      <c r="A1999" s="2995"/>
      <c r="B1999" s="2641"/>
      <c r="C1999" s="2641"/>
      <c r="D1999" s="2641"/>
      <c r="E1999" s="2641"/>
      <c r="F1999" s="2641"/>
      <c r="G1999" s="2641"/>
      <c r="H1999" s="2641"/>
      <c r="I1999" s="2257"/>
      <c r="J1999" s="2257"/>
      <c r="K1999" s="2257"/>
      <c r="L1999" s="2257"/>
      <c r="M1999" s="2257"/>
      <c r="N1999" s="2257"/>
      <c r="O1999" s="2257"/>
      <c r="P1999" s="2257"/>
      <c r="Q1999" s="2995"/>
    </row>
    <row r="2000" spans="1:17">
      <c r="A2000" s="2995"/>
      <c r="B2000" s="2641"/>
      <c r="C2000" s="2641"/>
      <c r="D2000" s="2641"/>
      <c r="E2000" s="2641"/>
      <c r="F2000" s="2641"/>
      <c r="G2000" s="2641"/>
      <c r="H2000" s="2641"/>
      <c r="I2000" s="2257"/>
      <c r="J2000" s="2257"/>
      <c r="K2000" s="2257"/>
      <c r="L2000" s="2257"/>
      <c r="M2000" s="2257"/>
      <c r="N2000" s="2257"/>
      <c r="O2000" s="2257"/>
      <c r="P2000" s="2257"/>
      <c r="Q2000" s="2995"/>
    </row>
    <row r="2001" spans="1:17">
      <c r="A2001" s="2995"/>
      <c r="B2001" s="2641"/>
      <c r="C2001" s="2641"/>
      <c r="D2001" s="2641"/>
      <c r="E2001" s="2641"/>
      <c r="F2001" s="2641"/>
      <c r="G2001" s="2641"/>
      <c r="H2001" s="2641"/>
      <c r="I2001" s="2257"/>
      <c r="J2001" s="2257"/>
      <c r="K2001" s="2257"/>
      <c r="L2001" s="2257"/>
      <c r="M2001" s="2257"/>
      <c r="N2001" s="2257"/>
      <c r="O2001" s="2257"/>
      <c r="P2001" s="2257"/>
      <c r="Q2001" s="2995"/>
    </row>
    <row r="2002" spans="1:17">
      <c r="A2002" s="2995"/>
      <c r="B2002" s="2641"/>
      <c r="C2002" s="2641"/>
      <c r="D2002" s="2641"/>
      <c r="E2002" s="2641"/>
      <c r="F2002" s="2641"/>
      <c r="G2002" s="2641"/>
      <c r="H2002" s="2641"/>
      <c r="I2002" s="2257"/>
      <c r="J2002" s="2257"/>
      <c r="K2002" s="2257"/>
      <c r="L2002" s="2257"/>
      <c r="M2002" s="2257"/>
      <c r="N2002" s="2257"/>
      <c r="O2002" s="2257"/>
      <c r="P2002" s="2257"/>
      <c r="Q2002" s="2995"/>
    </row>
    <row r="2003" spans="1:17">
      <c r="A2003" s="2995"/>
      <c r="B2003" s="2641"/>
      <c r="C2003" s="2641"/>
      <c r="D2003" s="2641"/>
      <c r="E2003" s="2641"/>
      <c r="F2003" s="2641"/>
      <c r="G2003" s="2641"/>
      <c r="H2003" s="2641"/>
      <c r="I2003" s="2257"/>
      <c r="J2003" s="2257"/>
      <c r="K2003" s="2257"/>
      <c r="L2003" s="2257"/>
      <c r="M2003" s="2257"/>
      <c r="N2003" s="2257"/>
      <c r="O2003" s="2257"/>
      <c r="P2003" s="2257"/>
      <c r="Q2003" s="2995"/>
    </row>
    <row r="2004" spans="1:17">
      <c r="A2004" s="2995"/>
      <c r="B2004" s="2641"/>
      <c r="C2004" s="2641"/>
      <c r="D2004" s="2641"/>
      <c r="E2004" s="2641"/>
      <c r="F2004" s="2641"/>
      <c r="G2004" s="2641"/>
      <c r="H2004" s="2641"/>
      <c r="I2004" s="2257"/>
      <c r="J2004" s="2257"/>
      <c r="K2004" s="2257"/>
      <c r="L2004" s="2257"/>
      <c r="M2004" s="2257"/>
      <c r="N2004" s="2257"/>
      <c r="O2004" s="2257"/>
      <c r="P2004" s="2257"/>
      <c r="Q2004" s="2995"/>
    </row>
    <row r="2005" spans="1:17">
      <c r="A2005" s="2995"/>
      <c r="B2005" s="2641"/>
      <c r="C2005" s="2641"/>
      <c r="D2005" s="2641"/>
      <c r="E2005" s="2641"/>
      <c r="F2005" s="2641"/>
      <c r="G2005" s="2641"/>
      <c r="H2005" s="2641"/>
      <c r="I2005" s="2257"/>
      <c r="J2005" s="2257"/>
      <c r="K2005" s="2257"/>
      <c r="L2005" s="2257"/>
      <c r="M2005" s="2257"/>
      <c r="N2005" s="2257"/>
      <c r="O2005" s="2257"/>
      <c r="P2005" s="2257"/>
      <c r="Q2005" s="2995"/>
    </row>
    <row r="2006" spans="1:17">
      <c r="A2006" s="2995"/>
      <c r="B2006" s="2641"/>
      <c r="C2006" s="2641"/>
      <c r="D2006" s="2641"/>
      <c r="E2006" s="2641"/>
      <c r="F2006" s="2641"/>
      <c r="G2006" s="2641"/>
      <c r="H2006" s="2641"/>
      <c r="I2006" s="2257"/>
      <c r="J2006" s="2257"/>
      <c r="K2006" s="2257"/>
      <c r="L2006" s="2257"/>
      <c r="M2006" s="2257"/>
      <c r="N2006" s="2257"/>
      <c r="O2006" s="2257"/>
      <c r="P2006" s="2257"/>
      <c r="Q2006" s="2995"/>
    </row>
    <row r="2007" spans="1:17">
      <c r="A2007" s="2995"/>
      <c r="B2007" s="2641"/>
      <c r="C2007" s="2641"/>
      <c r="D2007" s="2641"/>
      <c r="E2007" s="2641"/>
      <c r="F2007" s="2641"/>
      <c r="G2007" s="2641"/>
      <c r="H2007" s="2641"/>
      <c r="I2007" s="2257"/>
      <c r="J2007" s="2257"/>
      <c r="K2007" s="2257"/>
      <c r="L2007" s="2257"/>
      <c r="M2007" s="2257"/>
      <c r="N2007" s="2257"/>
      <c r="O2007" s="2257"/>
      <c r="P2007" s="2257"/>
      <c r="Q2007" s="2995"/>
    </row>
    <row r="2008" spans="1:17">
      <c r="A2008" s="2995"/>
      <c r="B2008" s="2641"/>
      <c r="C2008" s="2641"/>
      <c r="D2008" s="2641"/>
      <c r="E2008" s="2641"/>
      <c r="F2008" s="2641"/>
      <c r="G2008" s="2641"/>
      <c r="H2008" s="2641"/>
      <c r="I2008" s="2257"/>
      <c r="J2008" s="2257"/>
      <c r="K2008" s="2257"/>
      <c r="L2008" s="2257"/>
      <c r="M2008" s="2257"/>
      <c r="N2008" s="2257"/>
      <c r="O2008" s="2257"/>
      <c r="P2008" s="2257"/>
      <c r="Q2008" s="2995"/>
    </row>
    <row r="2009" spans="1:17">
      <c r="A2009" s="2995"/>
      <c r="B2009" s="2641"/>
      <c r="C2009" s="2641"/>
      <c r="D2009" s="2641"/>
      <c r="E2009" s="2641"/>
      <c r="F2009" s="2641"/>
      <c r="G2009" s="2641"/>
      <c r="H2009" s="2641"/>
      <c r="I2009" s="2257"/>
      <c r="J2009" s="2257"/>
      <c r="K2009" s="2257"/>
      <c r="L2009" s="2257"/>
      <c r="M2009" s="2257"/>
      <c r="N2009" s="2257"/>
      <c r="O2009" s="2257"/>
      <c r="P2009" s="2257"/>
      <c r="Q2009" s="2995"/>
    </row>
    <row r="2010" spans="1:17">
      <c r="A2010" s="2995"/>
      <c r="B2010" s="2641"/>
      <c r="C2010" s="2641"/>
      <c r="D2010" s="2641"/>
      <c r="E2010" s="2641"/>
      <c r="F2010" s="2641"/>
      <c r="G2010" s="2641"/>
      <c r="H2010" s="2641"/>
      <c r="I2010" s="2257"/>
      <c r="J2010" s="2257"/>
      <c r="K2010" s="2257"/>
      <c r="L2010" s="2257"/>
      <c r="M2010" s="2257"/>
      <c r="N2010" s="2257"/>
      <c r="O2010" s="2257"/>
      <c r="P2010" s="2257"/>
      <c r="Q2010" s="2995"/>
    </row>
    <row r="2011" spans="1:17">
      <c r="A2011" s="2995"/>
      <c r="B2011" s="2641"/>
      <c r="C2011" s="2641"/>
      <c r="D2011" s="2641"/>
      <c r="E2011" s="2641"/>
      <c r="F2011" s="2641"/>
      <c r="G2011" s="2641"/>
      <c r="H2011" s="2641"/>
      <c r="I2011" s="2257"/>
      <c r="J2011" s="2257"/>
      <c r="K2011" s="2257"/>
      <c r="L2011" s="2257"/>
      <c r="M2011" s="2257"/>
      <c r="N2011" s="2257"/>
      <c r="O2011" s="2257"/>
      <c r="P2011" s="2257"/>
      <c r="Q2011" s="2995"/>
    </row>
    <row r="2012" spans="1:17">
      <c r="A2012" s="2995"/>
      <c r="B2012" s="2995"/>
      <c r="C2012" s="2641"/>
      <c r="D2012" s="2641"/>
      <c r="E2012" s="2641"/>
      <c r="F2012" s="2641"/>
      <c r="G2012" s="2641"/>
      <c r="H2012" s="2641"/>
      <c r="I2012" s="2257"/>
      <c r="J2012" s="2257"/>
      <c r="K2012" s="2257"/>
      <c r="L2012" s="2257"/>
      <c r="M2012" s="3001"/>
      <c r="N2012" s="3001"/>
      <c r="O2012" s="3001"/>
      <c r="P2012" s="3001"/>
      <c r="Q2012" s="2995"/>
    </row>
    <row r="2013" spans="1:17">
      <c r="A2013" s="2995"/>
      <c r="B2013" s="2995"/>
      <c r="C2013" s="2999"/>
      <c r="D2013" s="2999"/>
      <c r="E2013" s="2999"/>
      <c r="F2013" s="2999"/>
      <c r="G2013" s="2999"/>
      <c r="H2013" s="2999"/>
      <c r="I2013" s="2257"/>
      <c r="J2013" s="2257"/>
      <c r="K2013" s="2257"/>
      <c r="L2013" s="2257"/>
      <c r="M2013" s="3001"/>
      <c r="N2013" s="3001"/>
      <c r="O2013" s="3001"/>
      <c r="P2013" s="3001"/>
      <c r="Q2013" s="2995"/>
    </row>
    <row r="2014" spans="1:17">
      <c r="A2014" s="2996"/>
      <c r="B2014" s="2996"/>
      <c r="C2014" s="2994"/>
      <c r="D2014" s="2994"/>
      <c r="E2014" s="2997"/>
      <c r="F2014" s="2997"/>
      <c r="G2014" s="2997"/>
      <c r="H2014" s="2997"/>
      <c r="I2014" s="2996"/>
      <c r="J2014" s="2996"/>
      <c r="K2014" s="2994"/>
      <c r="L2014" s="2994"/>
      <c r="M2014" s="2997"/>
      <c r="N2014" s="3002"/>
      <c r="O2014" s="2999"/>
      <c r="P2014" s="2999"/>
      <c r="Q2014" s="2999"/>
    </row>
    <row r="2015" spans="1:17">
      <c r="A2015" s="2994"/>
      <c r="B2015" s="2994"/>
      <c r="C2015" s="2994"/>
      <c r="D2015" s="2994"/>
      <c r="E2015" s="2994"/>
      <c r="F2015" s="2994"/>
      <c r="G2015" s="2994"/>
      <c r="H2015" s="2994"/>
      <c r="I2015" s="2994"/>
      <c r="J2015" s="2994"/>
      <c r="K2015" s="2994"/>
      <c r="L2015" s="2994"/>
      <c r="M2015" s="2994"/>
      <c r="N2015" s="2994"/>
      <c r="O2015" s="2994"/>
      <c r="P2015" s="2994"/>
      <c r="Q2015" s="2994"/>
    </row>
    <row r="2016" spans="1:17" ht="15.75">
      <c r="A2016" s="2993"/>
      <c r="B2016" s="2997"/>
      <c r="C2016" s="2997"/>
      <c r="D2016" s="2997"/>
      <c r="E2016" s="2998"/>
      <c r="F2016" s="2997"/>
      <c r="G2016" s="2997"/>
      <c r="H2016" s="2997"/>
      <c r="I2016" s="2993"/>
      <c r="J2016" s="2641"/>
      <c r="K2016" s="2997"/>
      <c r="L2016" s="2997"/>
      <c r="M2016" s="2997"/>
      <c r="N2016" s="2997"/>
      <c r="O2016" s="2998"/>
      <c r="P2016" s="2999"/>
      <c r="Q2016" s="2999"/>
    </row>
    <row r="2017" spans="1:17">
      <c r="A2017" s="2997"/>
      <c r="B2017" s="2997"/>
      <c r="C2017" s="2997"/>
      <c r="D2017" s="2997"/>
      <c r="E2017" s="2997"/>
      <c r="F2017" s="2997"/>
      <c r="G2017" s="2997"/>
      <c r="H2017" s="2997"/>
      <c r="I2017" s="2641"/>
      <c r="J2017" s="2641"/>
      <c r="K2017" s="2997"/>
      <c r="L2017" s="2997"/>
      <c r="M2017" s="2997"/>
      <c r="N2017" s="2997"/>
      <c r="O2017" s="2997"/>
      <c r="P2017" s="2997"/>
      <c r="Q2017" s="2997"/>
    </row>
    <row r="2018" spans="1:17">
      <c r="A2018" s="2994"/>
      <c r="B2018" s="2994"/>
      <c r="C2018" s="2994"/>
      <c r="D2018" s="2994"/>
      <c r="E2018" s="2994"/>
      <c r="F2018" s="2994"/>
      <c r="G2018" s="3000"/>
      <c r="H2018" s="3000"/>
      <c r="I2018" s="2994"/>
      <c r="J2018" s="2994"/>
      <c r="K2018" s="2994"/>
      <c r="L2018" s="2994"/>
      <c r="M2018" s="2994"/>
      <c r="N2018" s="2994"/>
      <c r="O2018" s="2994"/>
      <c r="P2018" s="2994"/>
      <c r="Q2018" s="2641"/>
    </row>
    <row r="2019" spans="1:17">
      <c r="A2019" s="2994"/>
      <c r="B2019" s="2994"/>
      <c r="C2019" s="2994"/>
      <c r="D2019" s="2994"/>
      <c r="E2019" s="2994"/>
      <c r="F2019" s="2994"/>
      <c r="G2019" s="3000"/>
      <c r="H2019" s="3000"/>
      <c r="I2019" s="2994"/>
      <c r="J2019" s="2994"/>
      <c r="K2019" s="2994"/>
      <c r="L2019" s="2994"/>
      <c r="M2019" s="2994"/>
      <c r="N2019" s="2994"/>
      <c r="O2019" s="2994"/>
      <c r="P2019" s="2994"/>
      <c r="Q2019" s="2641"/>
    </row>
    <row r="2020" spans="1:17">
      <c r="A2020" s="2997"/>
      <c r="B2020" s="2997"/>
      <c r="C2020" s="2997"/>
      <c r="D2020" s="2997"/>
      <c r="E2020" s="2997"/>
      <c r="F2020" s="2997"/>
      <c r="G2020" s="2997"/>
      <c r="H2020" s="2997"/>
      <c r="I2020" s="2641"/>
      <c r="J2020" s="2641"/>
      <c r="K2020" s="2997"/>
      <c r="L2020" s="2997"/>
      <c r="M2020" s="2997"/>
      <c r="N2020" s="2997"/>
      <c r="O2020" s="2997"/>
      <c r="P2020" s="2997"/>
      <c r="Q2020" s="2997"/>
    </row>
    <row r="2021" spans="1:17">
      <c r="A2021" s="2995"/>
      <c r="B2021" s="2641"/>
      <c r="C2021" s="2641"/>
      <c r="D2021" s="2641"/>
      <c r="E2021" s="2641"/>
      <c r="F2021" s="3420"/>
      <c r="G2021" s="3420"/>
      <c r="H2021" s="2995"/>
      <c r="I2021" s="2994"/>
      <c r="J2021" s="2994"/>
      <c r="K2021" s="2994"/>
      <c r="L2021" s="2994"/>
      <c r="M2021" s="2994"/>
      <c r="N2021" s="2994"/>
      <c r="O2021" s="2994"/>
      <c r="P2021" s="2994"/>
      <c r="Q2021" s="2641"/>
    </row>
    <row r="2022" spans="1:17">
      <c r="A2022" s="2995"/>
      <c r="B2022" s="2995"/>
      <c r="C2022" s="2641"/>
      <c r="D2022" s="2995"/>
      <c r="E2022" s="2995"/>
      <c r="F2022" s="2995"/>
      <c r="G2022" s="2995"/>
      <c r="H2022" s="2995"/>
      <c r="I2022" s="2994"/>
      <c r="J2022" s="2994"/>
      <c r="K2022" s="2641"/>
      <c r="L2022" s="2641"/>
      <c r="M2022" s="2995"/>
      <c r="N2022" s="2995"/>
      <c r="O2022" s="2995"/>
      <c r="P2022" s="2641"/>
      <c r="Q2022" s="2641"/>
    </row>
    <row r="2023" spans="1:17">
      <c r="A2023" s="2995"/>
      <c r="B2023" s="2995"/>
      <c r="C2023" s="2995"/>
      <c r="D2023" s="2995"/>
      <c r="E2023" s="2995"/>
      <c r="F2023" s="2995"/>
      <c r="G2023" s="2995"/>
      <c r="H2023" s="2995"/>
      <c r="I2023" s="2994"/>
      <c r="J2023" s="2994"/>
      <c r="K2023" s="2995"/>
      <c r="L2023" s="2995"/>
      <c r="M2023" s="2995"/>
      <c r="N2023" s="2995"/>
      <c r="O2023" s="2995"/>
      <c r="P2023" s="2995"/>
      <c r="Q2023" s="2995"/>
    </row>
    <row r="2024" spans="1:17">
      <c r="A2024" s="2995"/>
      <c r="B2024" s="2995"/>
      <c r="C2024" s="2995"/>
      <c r="D2024" s="2995"/>
      <c r="E2024" s="2995"/>
      <c r="F2024" s="2995"/>
      <c r="G2024" s="2995"/>
      <c r="H2024" s="2995"/>
      <c r="I2024" s="2994"/>
      <c r="J2024" s="2994"/>
      <c r="K2024" s="2995"/>
      <c r="L2024" s="2995"/>
      <c r="M2024" s="2995"/>
      <c r="N2024" s="2995"/>
      <c r="O2024" s="2995"/>
      <c r="P2024" s="2995"/>
      <c r="Q2024" s="2995"/>
    </row>
    <row r="2025" spans="1:17">
      <c r="A2025" s="2995"/>
      <c r="B2025" s="2995"/>
      <c r="C2025" s="2995"/>
      <c r="D2025" s="2995"/>
      <c r="E2025" s="2995"/>
      <c r="F2025" s="2995"/>
      <c r="G2025" s="2995"/>
      <c r="H2025" s="2995"/>
      <c r="I2025" s="2995"/>
      <c r="J2025" s="2641"/>
      <c r="K2025" s="2995"/>
      <c r="L2025" s="2995"/>
      <c r="M2025" s="2995"/>
      <c r="N2025" s="2995"/>
      <c r="O2025" s="2995"/>
      <c r="P2025" s="2995"/>
      <c r="Q2025" s="2995"/>
    </row>
    <row r="2026" spans="1:17">
      <c r="A2026" s="2995"/>
      <c r="B2026" s="2641"/>
      <c r="C2026" s="2641"/>
      <c r="D2026" s="2641"/>
      <c r="E2026" s="2641"/>
      <c r="F2026" s="2641"/>
      <c r="G2026" s="2641"/>
      <c r="H2026" s="2641"/>
      <c r="I2026" s="2257"/>
      <c r="J2026" s="2257"/>
      <c r="K2026" s="2257"/>
      <c r="L2026" s="2257"/>
      <c r="M2026" s="3001"/>
      <c r="N2026" s="3001"/>
      <c r="O2026" s="3001"/>
      <c r="P2026" s="3001"/>
      <c r="Q2026" s="2995"/>
    </row>
    <row r="2027" spans="1:17">
      <c r="A2027" s="2995"/>
      <c r="B2027" s="2641"/>
      <c r="C2027" s="2641"/>
      <c r="D2027" s="2641"/>
      <c r="E2027" s="2641"/>
      <c r="F2027" s="2641"/>
      <c r="G2027" s="2641"/>
      <c r="H2027" s="2641"/>
      <c r="I2027" s="2257"/>
      <c r="J2027" s="2257"/>
      <c r="K2027" s="2257"/>
      <c r="L2027" s="2257"/>
      <c r="M2027" s="2257"/>
      <c r="N2027" s="2257"/>
      <c r="O2027" s="2257"/>
      <c r="P2027" s="2257"/>
      <c r="Q2027" s="2995"/>
    </row>
    <row r="2028" spans="1:17">
      <c r="A2028" s="2995"/>
      <c r="B2028" s="2641"/>
      <c r="C2028" s="2641"/>
      <c r="D2028" s="2641"/>
      <c r="E2028" s="2641"/>
      <c r="F2028" s="2641"/>
      <c r="G2028" s="2641"/>
      <c r="H2028" s="2641"/>
      <c r="I2028" s="2257"/>
      <c r="J2028" s="2257"/>
      <c r="K2028" s="2257"/>
      <c r="L2028" s="2257"/>
      <c r="M2028" s="2257"/>
      <c r="N2028" s="2257"/>
      <c r="O2028" s="2257"/>
      <c r="P2028" s="2257"/>
      <c r="Q2028" s="2995"/>
    </row>
    <row r="2029" spans="1:17">
      <c r="A2029" s="2995"/>
      <c r="B2029" s="2641"/>
      <c r="C2029" s="2641"/>
      <c r="D2029" s="2641"/>
      <c r="E2029" s="2641"/>
      <c r="F2029" s="2641"/>
      <c r="G2029" s="2641"/>
      <c r="H2029" s="2641"/>
      <c r="I2029" s="2257"/>
      <c r="J2029" s="2257"/>
      <c r="K2029" s="2257"/>
      <c r="L2029" s="2257"/>
      <c r="M2029" s="2257"/>
      <c r="N2029" s="2257"/>
      <c r="O2029" s="2257"/>
      <c r="P2029" s="2257"/>
      <c r="Q2029" s="2995"/>
    </row>
    <row r="2030" spans="1:17">
      <c r="A2030" s="2995"/>
      <c r="B2030" s="2641"/>
      <c r="C2030" s="2641"/>
      <c r="D2030" s="2641"/>
      <c r="E2030" s="2641"/>
      <c r="F2030" s="2641"/>
      <c r="G2030" s="2641"/>
      <c r="H2030" s="2641"/>
      <c r="I2030" s="2257"/>
      <c r="J2030" s="2257"/>
      <c r="K2030" s="2257"/>
      <c r="L2030" s="2257"/>
      <c r="M2030" s="2257"/>
      <c r="N2030" s="2257"/>
      <c r="O2030" s="2257"/>
      <c r="P2030" s="2257"/>
      <c r="Q2030" s="2995"/>
    </row>
    <row r="2031" spans="1:17">
      <c r="A2031" s="2995"/>
      <c r="B2031" s="2641"/>
      <c r="C2031" s="2641"/>
      <c r="D2031" s="2641"/>
      <c r="E2031" s="2641"/>
      <c r="F2031" s="2641"/>
      <c r="G2031" s="2641"/>
      <c r="H2031" s="2641"/>
      <c r="I2031" s="2257"/>
      <c r="J2031" s="2257"/>
      <c r="K2031" s="2257"/>
      <c r="L2031" s="2257"/>
      <c r="M2031" s="2257"/>
      <c r="N2031" s="2257"/>
      <c r="O2031" s="2257"/>
      <c r="P2031" s="2257"/>
      <c r="Q2031" s="2995"/>
    </row>
    <row r="2032" spans="1:17">
      <c r="A2032" s="2995"/>
      <c r="B2032" s="2641"/>
      <c r="C2032" s="2641"/>
      <c r="D2032" s="2641"/>
      <c r="E2032" s="2641"/>
      <c r="F2032" s="2641"/>
      <c r="G2032" s="2641"/>
      <c r="H2032" s="2641"/>
      <c r="I2032" s="2257"/>
      <c r="J2032" s="2257"/>
      <c r="K2032" s="2257"/>
      <c r="L2032" s="2257"/>
      <c r="M2032" s="2257"/>
      <c r="N2032" s="2257"/>
      <c r="O2032" s="2257"/>
      <c r="P2032" s="2257"/>
      <c r="Q2032" s="2995"/>
    </row>
    <row r="2033" spans="1:17">
      <c r="A2033" s="2995"/>
      <c r="B2033" s="2641"/>
      <c r="C2033" s="2641"/>
      <c r="D2033" s="2641"/>
      <c r="E2033" s="2641"/>
      <c r="F2033" s="2641"/>
      <c r="G2033" s="2641"/>
      <c r="H2033" s="2641"/>
      <c r="I2033" s="2257"/>
      <c r="J2033" s="2257"/>
      <c r="K2033" s="2257"/>
      <c r="L2033" s="2257"/>
      <c r="M2033" s="2257"/>
      <c r="N2033" s="2257"/>
      <c r="O2033" s="2257"/>
      <c r="P2033" s="2257"/>
      <c r="Q2033" s="2995"/>
    </row>
    <row r="2034" spans="1:17">
      <c r="A2034" s="2995"/>
      <c r="B2034" s="2641"/>
      <c r="C2034" s="2641"/>
      <c r="D2034" s="2641"/>
      <c r="E2034" s="2641"/>
      <c r="F2034" s="2641"/>
      <c r="G2034" s="2641"/>
      <c r="H2034" s="2641"/>
      <c r="I2034" s="2257"/>
      <c r="J2034" s="2257"/>
      <c r="K2034" s="2257"/>
      <c r="L2034" s="2257"/>
      <c r="M2034" s="2257"/>
      <c r="N2034" s="2257"/>
      <c r="O2034" s="2257"/>
      <c r="P2034" s="2257"/>
      <c r="Q2034" s="2995"/>
    </row>
    <row r="2035" spans="1:17">
      <c r="A2035" s="2995"/>
      <c r="B2035" s="2641"/>
      <c r="C2035" s="2641"/>
      <c r="D2035" s="2641"/>
      <c r="E2035" s="2641"/>
      <c r="F2035" s="2641"/>
      <c r="G2035" s="2641"/>
      <c r="H2035" s="2641"/>
      <c r="I2035" s="2257"/>
      <c r="J2035" s="2257"/>
      <c r="K2035" s="2257"/>
      <c r="L2035" s="2257"/>
      <c r="M2035" s="2257"/>
      <c r="N2035" s="2257"/>
      <c r="O2035" s="2257"/>
      <c r="P2035" s="2257"/>
      <c r="Q2035" s="2995"/>
    </row>
    <row r="2036" spans="1:17">
      <c r="A2036" s="2995"/>
      <c r="B2036" s="2641"/>
      <c r="C2036" s="2641"/>
      <c r="D2036" s="2641"/>
      <c r="E2036" s="2641"/>
      <c r="F2036" s="2641"/>
      <c r="G2036" s="2641"/>
      <c r="H2036" s="2641"/>
      <c r="I2036" s="2257"/>
      <c r="J2036" s="2257"/>
      <c r="K2036" s="2257"/>
      <c r="L2036" s="2257"/>
      <c r="M2036" s="2257"/>
      <c r="N2036" s="2257"/>
      <c r="O2036" s="2257"/>
      <c r="P2036" s="2257"/>
      <c r="Q2036" s="2995"/>
    </row>
    <row r="2037" spans="1:17">
      <c r="A2037" s="2995"/>
      <c r="B2037" s="2641"/>
      <c r="C2037" s="2641"/>
      <c r="D2037" s="2641"/>
      <c r="E2037" s="2641"/>
      <c r="F2037" s="2641"/>
      <c r="G2037" s="2641"/>
      <c r="H2037" s="2641"/>
      <c r="I2037" s="2257"/>
      <c r="J2037" s="2257"/>
      <c r="K2037" s="2257"/>
      <c r="L2037" s="2257"/>
      <c r="M2037" s="2257"/>
      <c r="N2037" s="2257"/>
      <c r="O2037" s="2257"/>
      <c r="P2037" s="2257"/>
      <c r="Q2037" s="2995"/>
    </row>
    <row r="2038" spans="1:17">
      <c r="A2038" s="2995"/>
      <c r="B2038" s="2641"/>
      <c r="C2038" s="2641"/>
      <c r="D2038" s="2641"/>
      <c r="E2038" s="2641"/>
      <c r="F2038" s="2641"/>
      <c r="G2038" s="2641"/>
      <c r="H2038" s="2641"/>
      <c r="I2038" s="2257"/>
      <c r="J2038" s="2257"/>
      <c r="K2038" s="2257"/>
      <c r="L2038" s="2257"/>
      <c r="M2038" s="2257"/>
      <c r="N2038" s="2257"/>
      <c r="O2038" s="2257"/>
      <c r="P2038" s="2257"/>
      <c r="Q2038" s="2995"/>
    </row>
    <row r="2039" spans="1:17">
      <c r="A2039" s="2995"/>
      <c r="B2039" s="2641"/>
      <c r="C2039" s="2641"/>
      <c r="D2039" s="2641"/>
      <c r="E2039" s="2641"/>
      <c r="F2039" s="2641"/>
      <c r="G2039" s="2641"/>
      <c r="H2039" s="2641"/>
      <c r="I2039" s="2257"/>
      <c r="J2039" s="2257"/>
      <c r="K2039" s="2257"/>
      <c r="L2039" s="2257"/>
      <c r="M2039" s="2257"/>
      <c r="N2039" s="2257"/>
      <c r="O2039" s="2257"/>
      <c r="P2039" s="2257"/>
      <c r="Q2039" s="2995"/>
    </row>
    <row r="2040" spans="1:17">
      <c r="A2040" s="2995"/>
      <c r="B2040" s="2641"/>
      <c r="C2040" s="2641"/>
      <c r="D2040" s="2641"/>
      <c r="E2040" s="2641"/>
      <c r="F2040" s="2641"/>
      <c r="G2040" s="2641"/>
      <c r="H2040" s="2641"/>
      <c r="I2040" s="2257"/>
      <c r="J2040" s="2257"/>
      <c r="K2040" s="2257"/>
      <c r="L2040" s="2257"/>
      <c r="M2040" s="2257"/>
      <c r="N2040" s="2257"/>
      <c r="O2040" s="2257"/>
      <c r="P2040" s="2257"/>
      <c r="Q2040" s="2995"/>
    </row>
    <row r="2041" spans="1:17">
      <c r="A2041" s="2995"/>
      <c r="B2041" s="2641"/>
      <c r="C2041" s="2641"/>
      <c r="D2041" s="2641"/>
      <c r="E2041" s="2641"/>
      <c r="F2041" s="2641"/>
      <c r="G2041" s="2641"/>
      <c r="H2041" s="2641"/>
      <c r="I2041" s="2257"/>
      <c r="J2041" s="2257"/>
      <c r="K2041" s="2257"/>
      <c r="L2041" s="2257"/>
      <c r="M2041" s="2257"/>
      <c r="N2041" s="2257"/>
      <c r="O2041" s="2257"/>
      <c r="P2041" s="2257"/>
      <c r="Q2041" s="2995"/>
    </row>
    <row r="2042" spans="1:17">
      <c r="A2042" s="2995"/>
      <c r="B2042" s="2641"/>
      <c r="C2042" s="2641"/>
      <c r="D2042" s="2641"/>
      <c r="E2042" s="2641"/>
      <c r="F2042" s="2641"/>
      <c r="G2042" s="2641"/>
      <c r="H2042" s="2641"/>
      <c r="I2042" s="2257"/>
      <c r="J2042" s="2257"/>
      <c r="K2042" s="2257"/>
      <c r="L2042" s="2257"/>
      <c r="M2042" s="2257"/>
      <c r="N2042" s="2257"/>
      <c r="O2042" s="2257"/>
      <c r="P2042" s="2257"/>
      <c r="Q2042" s="2995"/>
    </row>
    <row r="2043" spans="1:17">
      <c r="A2043" s="2995"/>
      <c r="B2043" s="2641"/>
      <c r="C2043" s="2641"/>
      <c r="D2043" s="2641"/>
      <c r="E2043" s="2641"/>
      <c r="F2043" s="2641"/>
      <c r="G2043" s="2641"/>
      <c r="H2043" s="2641"/>
      <c r="I2043" s="2257"/>
      <c r="J2043" s="2257"/>
      <c r="K2043" s="2257"/>
      <c r="L2043" s="2257"/>
      <c r="M2043" s="2257"/>
      <c r="N2043" s="2257"/>
      <c r="O2043" s="2257"/>
      <c r="P2043" s="2257"/>
      <c r="Q2043" s="2995"/>
    </row>
    <row r="2044" spans="1:17">
      <c r="A2044" s="2995"/>
      <c r="B2044" s="2641"/>
      <c r="C2044" s="2641"/>
      <c r="D2044" s="2641"/>
      <c r="E2044" s="2641"/>
      <c r="F2044" s="2641"/>
      <c r="G2044" s="2641"/>
      <c r="H2044" s="2641"/>
      <c r="I2044" s="2257"/>
      <c r="J2044" s="2257"/>
      <c r="K2044" s="2257"/>
      <c r="L2044" s="2257"/>
      <c r="M2044" s="2257"/>
      <c r="N2044" s="2257"/>
      <c r="O2044" s="2257"/>
      <c r="P2044" s="2257"/>
      <c r="Q2044" s="2995"/>
    </row>
    <row r="2045" spans="1:17">
      <c r="A2045" s="2995"/>
      <c r="B2045" s="2641"/>
      <c r="C2045" s="2641"/>
      <c r="D2045" s="2641"/>
      <c r="E2045" s="2641"/>
      <c r="F2045" s="2641"/>
      <c r="G2045" s="2641"/>
      <c r="H2045" s="2641"/>
      <c r="I2045" s="2257"/>
      <c r="J2045" s="2257"/>
      <c r="K2045" s="2257"/>
      <c r="L2045" s="2257"/>
      <c r="M2045" s="2257"/>
      <c r="N2045" s="2257"/>
      <c r="O2045" s="2257"/>
      <c r="P2045" s="2257"/>
      <c r="Q2045" s="2995"/>
    </row>
    <row r="2046" spans="1:17">
      <c r="A2046" s="2995"/>
      <c r="B2046" s="2641"/>
      <c r="C2046" s="2641"/>
      <c r="D2046" s="2641"/>
      <c r="E2046" s="2641"/>
      <c r="F2046" s="2641"/>
      <c r="G2046" s="2641"/>
      <c r="H2046" s="2641"/>
      <c r="I2046" s="2257"/>
      <c r="J2046" s="2257"/>
      <c r="K2046" s="2257"/>
      <c r="L2046" s="2257"/>
      <c r="M2046" s="2257"/>
      <c r="N2046" s="2257"/>
      <c r="O2046" s="2257"/>
      <c r="P2046" s="2257"/>
      <c r="Q2046" s="2995"/>
    </row>
    <row r="2047" spans="1:17">
      <c r="A2047" s="2995"/>
      <c r="B2047" s="2641"/>
      <c r="C2047" s="2641"/>
      <c r="D2047" s="2641"/>
      <c r="E2047" s="2641"/>
      <c r="F2047" s="2641"/>
      <c r="G2047" s="2641"/>
      <c r="H2047" s="2641"/>
      <c r="I2047" s="2257"/>
      <c r="J2047" s="2257"/>
      <c r="K2047" s="2257"/>
      <c r="L2047" s="2257"/>
      <c r="M2047" s="2257"/>
      <c r="N2047" s="2257"/>
      <c r="O2047" s="2257"/>
      <c r="P2047" s="2257"/>
      <c r="Q2047" s="2995"/>
    </row>
    <row r="2048" spans="1:17">
      <c r="A2048" s="2995"/>
      <c r="B2048" s="2641"/>
      <c r="C2048" s="2641"/>
      <c r="D2048" s="2641"/>
      <c r="E2048" s="2641"/>
      <c r="F2048" s="2641"/>
      <c r="G2048" s="2641"/>
      <c r="H2048" s="2641"/>
      <c r="I2048" s="2257"/>
      <c r="J2048" s="2257"/>
      <c r="K2048" s="2257"/>
      <c r="L2048" s="2257"/>
      <c r="M2048" s="2257"/>
      <c r="N2048" s="2257"/>
      <c r="O2048" s="2257"/>
      <c r="P2048" s="2257"/>
      <c r="Q2048" s="2995"/>
    </row>
    <row r="2049" spans="1:17">
      <c r="A2049" s="2995"/>
      <c r="B2049" s="2641"/>
      <c r="C2049" s="2641"/>
      <c r="D2049" s="2641"/>
      <c r="E2049" s="2641"/>
      <c r="F2049" s="2641"/>
      <c r="G2049" s="2641"/>
      <c r="H2049" s="2641"/>
      <c r="I2049" s="2257"/>
      <c r="J2049" s="2257"/>
      <c r="K2049" s="2257"/>
      <c r="L2049" s="2257"/>
      <c r="M2049" s="2257"/>
      <c r="N2049" s="2257"/>
      <c r="O2049" s="2257"/>
      <c r="P2049" s="2257"/>
      <c r="Q2049" s="2995"/>
    </row>
    <row r="2050" spans="1:17">
      <c r="A2050" s="2995"/>
      <c r="B2050" s="2641"/>
      <c r="C2050" s="2641"/>
      <c r="D2050" s="2641"/>
      <c r="E2050" s="2641"/>
      <c r="F2050" s="2641"/>
      <c r="G2050" s="2641"/>
      <c r="H2050" s="2641"/>
      <c r="I2050" s="2257"/>
      <c r="J2050" s="2257"/>
      <c r="K2050" s="2257"/>
      <c r="L2050" s="2257"/>
      <c r="M2050" s="2257"/>
      <c r="N2050" s="2257"/>
      <c r="O2050" s="2257"/>
      <c r="P2050" s="2257"/>
      <c r="Q2050" s="2995"/>
    </row>
    <row r="2051" spans="1:17">
      <c r="A2051" s="2995"/>
      <c r="B2051" s="2641"/>
      <c r="C2051" s="2641"/>
      <c r="D2051" s="2641"/>
      <c r="E2051" s="2641"/>
      <c r="F2051" s="2641"/>
      <c r="G2051" s="2641"/>
      <c r="H2051" s="2641"/>
      <c r="I2051" s="2257"/>
      <c r="J2051" s="2257"/>
      <c r="K2051" s="2257"/>
      <c r="L2051" s="2257"/>
      <c r="M2051" s="2257"/>
      <c r="N2051" s="2257"/>
      <c r="O2051" s="2257"/>
      <c r="P2051" s="2257"/>
      <c r="Q2051" s="2995"/>
    </row>
    <row r="2052" spans="1:17">
      <c r="A2052" s="2995"/>
      <c r="B2052" s="2641"/>
      <c r="C2052" s="2641"/>
      <c r="D2052" s="2641"/>
      <c r="E2052" s="2641"/>
      <c r="F2052" s="2641"/>
      <c r="G2052" s="2641"/>
      <c r="H2052" s="2641"/>
      <c r="I2052" s="2257"/>
      <c r="J2052" s="2257"/>
      <c r="K2052" s="2257"/>
      <c r="L2052" s="2257"/>
      <c r="M2052" s="2257"/>
      <c r="N2052" s="2257"/>
      <c r="O2052" s="2257"/>
      <c r="P2052" s="2257"/>
      <c r="Q2052" s="2995"/>
    </row>
    <row r="2053" spans="1:17">
      <c r="A2053" s="2995"/>
      <c r="B2053" s="2641"/>
      <c r="C2053" s="2641"/>
      <c r="D2053" s="2641"/>
      <c r="E2053" s="2641"/>
      <c r="F2053" s="2641"/>
      <c r="G2053" s="2641"/>
      <c r="H2053" s="2641"/>
      <c r="I2053" s="2257"/>
      <c r="J2053" s="2257"/>
      <c r="K2053" s="2257"/>
      <c r="L2053" s="2257"/>
      <c r="M2053" s="2257"/>
      <c r="N2053" s="2257"/>
      <c r="O2053" s="2257"/>
      <c r="P2053" s="2257"/>
      <c r="Q2053" s="2995"/>
    </row>
    <row r="2054" spans="1:17">
      <c r="A2054" s="2995"/>
      <c r="B2054" s="2641"/>
      <c r="C2054" s="2641"/>
      <c r="D2054" s="2641"/>
      <c r="E2054" s="2641"/>
      <c r="F2054" s="2641"/>
      <c r="G2054" s="2641"/>
      <c r="H2054" s="2641"/>
      <c r="I2054" s="2257"/>
      <c r="J2054" s="2257"/>
      <c r="K2054" s="2257"/>
      <c r="L2054" s="2257"/>
      <c r="M2054" s="2257"/>
      <c r="N2054" s="2257"/>
      <c r="O2054" s="2257"/>
      <c r="P2054" s="2257"/>
      <c r="Q2054" s="2995"/>
    </row>
    <row r="2055" spans="1:17">
      <c r="A2055" s="2995"/>
      <c r="B2055" s="2641"/>
      <c r="C2055" s="2641"/>
      <c r="D2055" s="2641"/>
      <c r="E2055" s="2641"/>
      <c r="F2055" s="2641"/>
      <c r="G2055" s="2641"/>
      <c r="H2055" s="2641"/>
      <c r="I2055" s="2257"/>
      <c r="J2055" s="2257"/>
      <c r="K2055" s="2257"/>
      <c r="L2055" s="2257"/>
      <c r="M2055" s="2257"/>
      <c r="N2055" s="2257"/>
      <c r="O2055" s="2257"/>
      <c r="P2055" s="2257"/>
      <c r="Q2055" s="2995"/>
    </row>
    <row r="2056" spans="1:17">
      <c r="A2056" s="2995"/>
      <c r="B2056" s="2641"/>
      <c r="C2056" s="2641"/>
      <c r="D2056" s="2641"/>
      <c r="E2056" s="2641"/>
      <c r="F2056" s="2641"/>
      <c r="G2056" s="2641"/>
      <c r="H2056" s="2641"/>
      <c r="I2056" s="2257"/>
      <c r="J2056" s="2257"/>
      <c r="K2056" s="2257"/>
      <c r="L2056" s="2257"/>
      <c r="M2056" s="2257"/>
      <c r="N2056" s="2257"/>
      <c r="O2056" s="2257"/>
      <c r="P2056" s="2257"/>
      <c r="Q2056" s="2995"/>
    </row>
    <row r="2057" spans="1:17">
      <c r="A2057" s="2995"/>
      <c r="B2057" s="2641"/>
      <c r="C2057" s="2641"/>
      <c r="D2057" s="2641"/>
      <c r="E2057" s="2641"/>
      <c r="F2057" s="2641"/>
      <c r="G2057" s="2641"/>
      <c r="H2057" s="2641"/>
      <c r="I2057" s="2257"/>
      <c r="J2057" s="2257"/>
      <c r="K2057" s="2257"/>
      <c r="L2057" s="2257"/>
      <c r="M2057" s="2257"/>
      <c r="N2057" s="2257"/>
      <c r="O2057" s="2257"/>
      <c r="P2057" s="2257"/>
      <c r="Q2057" s="2995"/>
    </row>
    <row r="2058" spans="1:17">
      <c r="A2058" s="2995"/>
      <c r="B2058" s="2641"/>
      <c r="C2058" s="2641"/>
      <c r="D2058" s="2641"/>
      <c r="E2058" s="2641"/>
      <c r="F2058" s="2641"/>
      <c r="G2058" s="2641"/>
      <c r="H2058" s="2641"/>
      <c r="I2058" s="2257"/>
      <c r="J2058" s="2257"/>
      <c r="K2058" s="2257"/>
      <c r="L2058" s="2257"/>
      <c r="M2058" s="2257"/>
      <c r="N2058" s="2257"/>
      <c r="O2058" s="2257"/>
      <c r="P2058" s="2257"/>
      <c r="Q2058" s="2995"/>
    </row>
    <row r="2059" spans="1:17">
      <c r="A2059" s="2995"/>
      <c r="B2059" s="2641"/>
      <c r="C2059" s="2641"/>
      <c r="D2059" s="2641"/>
      <c r="E2059" s="2641"/>
      <c r="F2059" s="2641"/>
      <c r="G2059" s="2641"/>
      <c r="H2059" s="2641"/>
      <c r="I2059" s="2257"/>
      <c r="J2059" s="2257"/>
      <c r="K2059" s="2257"/>
      <c r="L2059" s="2257"/>
      <c r="M2059" s="2257"/>
      <c r="N2059" s="2257"/>
      <c r="O2059" s="2257"/>
      <c r="P2059" s="2257"/>
      <c r="Q2059" s="2995"/>
    </row>
    <row r="2060" spans="1:17">
      <c r="A2060" s="2995"/>
      <c r="B2060" s="2641"/>
      <c r="C2060" s="2641"/>
      <c r="D2060" s="2641"/>
      <c r="E2060" s="2641"/>
      <c r="F2060" s="2641"/>
      <c r="G2060" s="2641"/>
      <c r="H2060" s="2641"/>
      <c r="I2060" s="2257"/>
      <c r="J2060" s="2257"/>
      <c r="K2060" s="2257"/>
      <c r="L2060" s="2257"/>
      <c r="M2060" s="2257"/>
      <c r="N2060" s="2257"/>
      <c r="O2060" s="2257"/>
      <c r="P2060" s="2257"/>
      <c r="Q2060" s="2995"/>
    </row>
    <row r="2061" spans="1:17">
      <c r="A2061" s="2995"/>
      <c r="B2061" s="2641"/>
      <c r="C2061" s="2641"/>
      <c r="D2061" s="2641"/>
      <c r="E2061" s="2641"/>
      <c r="F2061" s="2641"/>
      <c r="G2061" s="2641"/>
      <c r="H2061" s="2641"/>
      <c r="I2061" s="2257"/>
      <c r="J2061" s="2257"/>
      <c r="K2061" s="2257"/>
      <c r="L2061" s="2257"/>
      <c r="M2061" s="2257"/>
      <c r="N2061" s="2257"/>
      <c r="O2061" s="2257"/>
      <c r="P2061" s="2257"/>
      <c r="Q2061" s="2995"/>
    </row>
    <row r="2062" spans="1:17">
      <c r="A2062" s="2995"/>
      <c r="B2062" s="2641"/>
      <c r="C2062" s="2641"/>
      <c r="D2062" s="2641"/>
      <c r="E2062" s="2641"/>
      <c r="F2062" s="2641"/>
      <c r="G2062" s="2641"/>
      <c r="H2062" s="2641"/>
      <c r="I2062" s="2257"/>
      <c r="J2062" s="2257"/>
      <c r="K2062" s="2257"/>
      <c r="L2062" s="2257"/>
      <c r="M2062" s="2257"/>
      <c r="N2062" s="2257"/>
      <c r="O2062" s="2257"/>
      <c r="P2062" s="2257"/>
      <c r="Q2062" s="2995"/>
    </row>
    <row r="2063" spans="1:17">
      <c r="A2063" s="2995"/>
      <c r="B2063" s="2641"/>
      <c r="C2063" s="2641"/>
      <c r="D2063" s="2641"/>
      <c r="E2063" s="2641"/>
      <c r="F2063" s="2641"/>
      <c r="G2063" s="2641"/>
      <c r="H2063" s="2641"/>
      <c r="I2063" s="2257"/>
      <c r="J2063" s="2257"/>
      <c r="K2063" s="2257"/>
      <c r="L2063" s="2257"/>
      <c r="M2063" s="2257"/>
      <c r="N2063" s="2257"/>
      <c r="O2063" s="2257"/>
      <c r="P2063" s="2257"/>
      <c r="Q2063" s="2995"/>
    </row>
    <row r="2064" spans="1:17">
      <c r="A2064" s="2995"/>
      <c r="B2064" s="2641"/>
      <c r="C2064" s="2641"/>
      <c r="D2064" s="2641"/>
      <c r="E2064" s="2641"/>
      <c r="F2064" s="2641"/>
      <c r="G2064" s="2641"/>
      <c r="H2064" s="2641"/>
      <c r="I2064" s="2257"/>
      <c r="J2064" s="2257"/>
      <c r="K2064" s="2257"/>
      <c r="L2064" s="2257"/>
      <c r="M2064" s="2257"/>
      <c r="N2064" s="2257"/>
      <c r="O2064" s="2257"/>
      <c r="P2064" s="2257"/>
      <c r="Q2064" s="2995"/>
    </row>
    <row r="2065" spans="1:17">
      <c r="A2065" s="2995"/>
      <c r="B2065" s="2641"/>
      <c r="C2065" s="2641"/>
      <c r="D2065" s="2641"/>
      <c r="E2065" s="2641"/>
      <c r="F2065" s="2641"/>
      <c r="G2065" s="2641"/>
      <c r="H2065" s="2641"/>
      <c r="I2065" s="2257"/>
      <c r="J2065" s="2257"/>
      <c r="K2065" s="2257"/>
      <c r="L2065" s="2257"/>
      <c r="M2065" s="2257"/>
      <c r="N2065" s="2257"/>
      <c r="O2065" s="2257"/>
      <c r="P2065" s="2257"/>
      <c r="Q2065" s="2995"/>
    </row>
    <row r="2066" spans="1:17">
      <c r="A2066" s="2995"/>
      <c r="B2066" s="2641"/>
      <c r="C2066" s="2641"/>
      <c r="D2066" s="2641"/>
      <c r="E2066" s="2641"/>
      <c r="F2066" s="2641"/>
      <c r="G2066" s="2641"/>
      <c r="H2066" s="2641"/>
      <c r="I2066" s="2257"/>
      <c r="J2066" s="2257"/>
      <c r="K2066" s="2257"/>
      <c r="L2066" s="2257"/>
      <c r="M2066" s="2257"/>
      <c r="N2066" s="2257"/>
      <c r="O2066" s="2257"/>
      <c r="P2066" s="2257"/>
      <c r="Q2066" s="2995"/>
    </row>
    <row r="2067" spans="1:17">
      <c r="A2067" s="2995"/>
      <c r="B2067" s="2641"/>
      <c r="C2067" s="2641"/>
      <c r="D2067" s="2641"/>
      <c r="E2067" s="2641"/>
      <c r="F2067" s="2641"/>
      <c r="G2067" s="2641"/>
      <c r="H2067" s="2641"/>
      <c r="I2067" s="2257"/>
      <c r="J2067" s="2257"/>
      <c r="K2067" s="2257"/>
      <c r="L2067" s="2257"/>
      <c r="M2067" s="2257"/>
      <c r="N2067" s="2257"/>
      <c r="O2067" s="2257"/>
      <c r="P2067" s="2257"/>
      <c r="Q2067" s="2995"/>
    </row>
    <row r="2068" spans="1:17">
      <c r="A2068" s="2995"/>
      <c r="B2068" s="2641"/>
      <c r="C2068" s="2641"/>
      <c r="D2068" s="2641"/>
      <c r="E2068" s="2641"/>
      <c r="F2068" s="2641"/>
      <c r="G2068" s="2641"/>
      <c r="H2068" s="2641"/>
      <c r="I2068" s="2257"/>
      <c r="J2068" s="2257"/>
      <c r="K2068" s="2257"/>
      <c r="L2068" s="2257"/>
      <c r="M2068" s="2257"/>
      <c r="N2068" s="2257"/>
      <c r="O2068" s="2257"/>
      <c r="P2068" s="2257"/>
      <c r="Q2068" s="2995"/>
    </row>
    <row r="2069" spans="1:17">
      <c r="A2069" s="2995"/>
      <c r="B2069" s="2641"/>
      <c r="C2069" s="2641"/>
      <c r="D2069" s="2641"/>
      <c r="E2069" s="2641"/>
      <c r="F2069" s="2641"/>
      <c r="G2069" s="2641"/>
      <c r="H2069" s="2641"/>
      <c r="I2069" s="2257"/>
      <c r="J2069" s="2257"/>
      <c r="K2069" s="2257"/>
      <c r="L2069" s="2257"/>
      <c r="M2069" s="2257"/>
      <c r="N2069" s="2257"/>
      <c r="O2069" s="2257"/>
      <c r="P2069" s="2257"/>
      <c r="Q2069" s="2995"/>
    </row>
    <row r="2070" spans="1:17">
      <c r="A2070" s="2995"/>
      <c r="B2070" s="2641"/>
      <c r="C2070" s="2641"/>
      <c r="D2070" s="2641"/>
      <c r="E2070" s="2641"/>
      <c r="F2070" s="2641"/>
      <c r="G2070" s="2641"/>
      <c r="H2070" s="2641"/>
      <c r="I2070" s="2257"/>
      <c r="J2070" s="2257"/>
      <c r="K2070" s="2257"/>
      <c r="L2070" s="2257"/>
      <c r="M2070" s="2257"/>
      <c r="N2070" s="2257"/>
      <c r="O2070" s="2257"/>
      <c r="P2070" s="2257"/>
      <c r="Q2070" s="2995"/>
    </row>
    <row r="2071" spans="1:17">
      <c r="A2071" s="2995"/>
      <c r="B2071" s="2641"/>
      <c r="C2071" s="2641"/>
      <c r="D2071" s="2641"/>
      <c r="E2071" s="2641"/>
      <c r="F2071" s="2641"/>
      <c r="G2071" s="2641"/>
      <c r="H2071" s="2641"/>
      <c r="I2071" s="2257"/>
      <c r="J2071" s="2257"/>
      <c r="K2071" s="2257"/>
      <c r="L2071" s="2257"/>
      <c r="M2071" s="2257"/>
      <c r="N2071" s="2257"/>
      <c r="O2071" s="2257"/>
      <c r="P2071" s="2257"/>
      <c r="Q2071" s="2995"/>
    </row>
    <row r="2072" spans="1:17">
      <c r="A2072" s="2995"/>
      <c r="B2072" s="2641"/>
      <c r="C2072" s="2641"/>
      <c r="D2072" s="2641"/>
      <c r="E2072" s="2641"/>
      <c r="F2072" s="2641"/>
      <c r="G2072" s="2641"/>
      <c r="H2072" s="2641"/>
      <c r="I2072" s="2257"/>
      <c r="J2072" s="2257"/>
      <c r="K2072" s="2257"/>
      <c r="L2072" s="2257"/>
      <c r="M2072" s="2257"/>
      <c r="N2072" s="2257"/>
      <c r="O2072" s="2257"/>
      <c r="P2072" s="2257"/>
      <c r="Q2072" s="2995"/>
    </row>
    <row r="2073" spans="1:17">
      <c r="A2073" s="2995"/>
      <c r="B2073" s="2641"/>
      <c r="C2073" s="2641"/>
      <c r="D2073" s="2641"/>
      <c r="E2073" s="2641"/>
      <c r="F2073" s="2641"/>
      <c r="G2073" s="2641"/>
      <c r="H2073" s="2641"/>
      <c r="I2073" s="2257"/>
      <c r="J2073" s="2257"/>
      <c r="K2073" s="2257"/>
      <c r="L2073" s="2257"/>
      <c r="M2073" s="2257"/>
      <c r="N2073" s="2257"/>
      <c r="O2073" s="2257"/>
      <c r="P2073" s="2257"/>
      <c r="Q2073" s="2995"/>
    </row>
    <row r="2074" spans="1:17">
      <c r="A2074" s="2995"/>
      <c r="B2074" s="2641"/>
      <c r="C2074" s="2641"/>
      <c r="D2074" s="2641"/>
      <c r="E2074" s="2641"/>
      <c r="F2074" s="2641"/>
      <c r="G2074" s="2641"/>
      <c r="H2074" s="2641"/>
      <c r="I2074" s="2257"/>
      <c r="J2074" s="2257"/>
      <c r="K2074" s="2257"/>
      <c r="L2074" s="2257"/>
      <c r="M2074" s="2257"/>
      <c r="N2074" s="2257"/>
      <c r="O2074" s="2257"/>
      <c r="P2074" s="2257"/>
      <c r="Q2074" s="2995"/>
    </row>
    <row r="2075" spans="1:17">
      <c r="A2075" s="2995"/>
      <c r="B2075" s="2995"/>
      <c r="C2075" s="2641"/>
      <c r="D2075" s="2641"/>
      <c r="E2075" s="2641"/>
      <c r="F2075" s="2641"/>
      <c r="G2075" s="2641"/>
      <c r="H2075" s="2641"/>
      <c r="I2075" s="2257"/>
      <c r="J2075" s="2257"/>
      <c r="K2075" s="2257"/>
      <c r="L2075" s="2257"/>
      <c r="M2075" s="3001"/>
      <c r="N2075" s="3001"/>
      <c r="O2075" s="3001"/>
      <c r="P2075" s="3001"/>
      <c r="Q2075" s="2995"/>
    </row>
    <row r="2076" spans="1:17">
      <c r="A2076" s="2995"/>
      <c r="B2076" s="2995"/>
      <c r="C2076" s="2999"/>
      <c r="D2076" s="2999"/>
      <c r="E2076" s="2999"/>
      <c r="F2076" s="2999"/>
      <c r="G2076" s="2999"/>
      <c r="H2076" s="2999"/>
      <c r="I2076" s="2257"/>
      <c r="J2076" s="2257"/>
      <c r="K2076" s="2257"/>
      <c r="L2076" s="2257"/>
      <c r="M2076" s="3001"/>
      <c r="N2076" s="3001"/>
      <c r="O2076" s="3001"/>
      <c r="P2076" s="3001"/>
      <c r="Q2076" s="2995"/>
    </row>
    <row r="2077" spans="1:17">
      <c r="A2077" s="2996"/>
      <c r="B2077" s="2996"/>
      <c r="C2077" s="2994"/>
      <c r="D2077" s="2994"/>
      <c r="E2077" s="2997"/>
      <c r="F2077" s="2997"/>
      <c r="G2077" s="2997"/>
      <c r="H2077" s="2997"/>
      <c r="I2077" s="2996"/>
      <c r="J2077" s="2996"/>
      <c r="K2077" s="2994"/>
      <c r="L2077" s="2994"/>
      <c r="M2077" s="2997"/>
      <c r="N2077" s="3002"/>
      <c r="O2077" s="2999"/>
      <c r="P2077" s="2999"/>
      <c r="Q2077" s="2999"/>
    </row>
    <row r="2078" spans="1:17">
      <c r="A2078" s="2994"/>
      <c r="B2078" s="2994"/>
      <c r="C2078" s="2994"/>
      <c r="D2078" s="2994"/>
      <c r="E2078" s="2994"/>
      <c r="F2078" s="2994"/>
      <c r="G2078" s="2994"/>
      <c r="H2078" s="2994"/>
      <c r="I2078" s="2994"/>
      <c r="J2078" s="2994"/>
      <c r="K2078" s="2994"/>
      <c r="L2078" s="2994"/>
      <c r="M2078" s="2994"/>
      <c r="N2078" s="2994"/>
      <c r="O2078" s="2994"/>
      <c r="P2078" s="2994"/>
      <c r="Q2078" s="2994"/>
    </row>
    <row r="2079" spans="1:17" ht="15.75">
      <c r="A2079" s="2993"/>
      <c r="B2079" s="2997"/>
      <c r="C2079" s="2997"/>
      <c r="D2079" s="2997"/>
      <c r="E2079" s="2998"/>
      <c r="F2079" s="2997"/>
      <c r="G2079" s="2997"/>
      <c r="H2079" s="2997"/>
      <c r="I2079" s="2993"/>
      <c r="J2079" s="2641"/>
      <c r="K2079" s="2997"/>
      <c r="L2079" s="2997"/>
      <c r="M2079" s="2997"/>
      <c r="N2079" s="2997"/>
      <c r="O2079" s="2998"/>
      <c r="P2079" s="2999"/>
      <c r="Q2079" s="2999"/>
    </row>
    <row r="2080" spans="1:17">
      <c r="A2080" s="2997"/>
      <c r="B2080" s="2997"/>
      <c r="C2080" s="2997"/>
      <c r="D2080" s="2997"/>
      <c r="E2080" s="2997"/>
      <c r="F2080" s="2997"/>
      <c r="G2080" s="2997"/>
      <c r="H2080" s="2997"/>
      <c r="I2080" s="2641"/>
      <c r="J2080" s="2641"/>
      <c r="K2080" s="2997"/>
      <c r="L2080" s="2997"/>
      <c r="M2080" s="2997"/>
      <c r="N2080" s="2997"/>
      <c r="O2080" s="2997"/>
      <c r="P2080" s="2997"/>
      <c r="Q2080" s="2997"/>
    </row>
    <row r="2081" spans="1:17">
      <c r="A2081" s="2994"/>
      <c r="B2081" s="2994"/>
      <c r="C2081" s="2994"/>
      <c r="D2081" s="2994"/>
      <c r="E2081" s="2994"/>
      <c r="F2081" s="2994"/>
      <c r="G2081" s="3000"/>
      <c r="H2081" s="3000"/>
      <c r="I2081" s="2994"/>
      <c r="J2081" s="2994"/>
      <c r="K2081" s="2994"/>
      <c r="L2081" s="2994"/>
      <c r="M2081" s="2994"/>
      <c r="N2081" s="2994"/>
      <c r="O2081" s="2994"/>
      <c r="P2081" s="2994"/>
      <c r="Q2081" s="2641"/>
    </row>
    <row r="2082" spans="1:17">
      <c r="A2082" s="2994"/>
      <c r="B2082" s="2994"/>
      <c r="C2082" s="2994"/>
      <c r="D2082" s="2994"/>
      <c r="E2082" s="2994"/>
      <c r="F2082" s="2994"/>
      <c r="G2082" s="3000"/>
      <c r="H2082" s="3000"/>
      <c r="I2082" s="2994"/>
      <c r="J2082" s="2994"/>
      <c r="K2082" s="2994"/>
      <c r="L2082" s="2994"/>
      <c r="M2082" s="2994"/>
      <c r="N2082" s="2994"/>
      <c r="O2082" s="2994"/>
      <c r="P2082" s="2994"/>
      <c r="Q2082" s="2641"/>
    </row>
    <row r="2083" spans="1:17">
      <c r="A2083" s="2997"/>
      <c r="B2083" s="2997"/>
      <c r="C2083" s="2997"/>
      <c r="D2083" s="2997"/>
      <c r="E2083" s="2997"/>
      <c r="F2083" s="2997"/>
      <c r="G2083" s="2997"/>
      <c r="H2083" s="2997"/>
      <c r="I2083" s="2641"/>
      <c r="J2083" s="2641"/>
      <c r="K2083" s="2997"/>
      <c r="L2083" s="2997"/>
      <c r="M2083" s="2997"/>
      <c r="N2083" s="2997"/>
      <c r="O2083" s="2997"/>
      <c r="P2083" s="2997"/>
      <c r="Q2083" s="2997"/>
    </row>
    <row r="2084" spans="1:17">
      <c r="A2084" s="2995"/>
      <c r="B2084" s="2641"/>
      <c r="C2084" s="2641"/>
      <c r="D2084" s="2641"/>
      <c r="E2084" s="2641"/>
      <c r="F2084" s="3420"/>
      <c r="G2084" s="3420"/>
      <c r="H2084" s="2995"/>
      <c r="I2084" s="2994"/>
      <c r="J2084" s="2994"/>
      <c r="K2084" s="2994"/>
      <c r="L2084" s="2994"/>
      <c r="M2084" s="2994"/>
      <c r="N2084" s="2994"/>
      <c r="O2084" s="2994"/>
      <c r="P2084" s="2994"/>
      <c r="Q2084" s="2641"/>
    </row>
    <row r="2085" spans="1:17">
      <c r="A2085" s="2995"/>
      <c r="B2085" s="2995"/>
      <c r="C2085" s="2641"/>
      <c r="D2085" s="2995"/>
      <c r="E2085" s="2995"/>
      <c r="F2085" s="2995"/>
      <c r="G2085" s="2995"/>
      <c r="H2085" s="2995"/>
      <c r="I2085" s="2994"/>
      <c r="J2085" s="2994"/>
      <c r="K2085" s="2641"/>
      <c r="L2085" s="2641"/>
      <c r="M2085" s="2995"/>
      <c r="N2085" s="2995"/>
      <c r="O2085" s="2995"/>
      <c r="P2085" s="2641"/>
      <c r="Q2085" s="2641"/>
    </row>
    <row r="2086" spans="1:17">
      <c r="A2086" s="2995"/>
      <c r="B2086" s="2995"/>
      <c r="C2086" s="2995"/>
      <c r="D2086" s="2995"/>
      <c r="E2086" s="2995"/>
      <c r="F2086" s="2995"/>
      <c r="G2086" s="2995"/>
      <c r="H2086" s="2995"/>
      <c r="I2086" s="2994"/>
      <c r="J2086" s="2994"/>
      <c r="K2086" s="2995"/>
      <c r="L2086" s="2995"/>
      <c r="M2086" s="2995"/>
      <c r="N2086" s="2995"/>
      <c r="O2086" s="2995"/>
      <c r="P2086" s="2995"/>
      <c r="Q2086" s="2995"/>
    </row>
    <row r="2087" spans="1:17">
      <c r="A2087" s="2995"/>
      <c r="B2087" s="2995"/>
      <c r="C2087" s="2995"/>
      <c r="D2087" s="2995"/>
      <c r="E2087" s="2995"/>
      <c r="F2087" s="2995"/>
      <c r="G2087" s="2995"/>
      <c r="H2087" s="2995"/>
      <c r="I2087" s="2994"/>
      <c r="J2087" s="2994"/>
      <c r="K2087" s="2995"/>
      <c r="L2087" s="2995"/>
      <c r="M2087" s="2995"/>
      <c r="N2087" s="2995"/>
      <c r="O2087" s="2995"/>
      <c r="P2087" s="2995"/>
      <c r="Q2087" s="2995"/>
    </row>
    <row r="2088" spans="1:17">
      <c r="A2088" s="2995"/>
      <c r="B2088" s="2995"/>
      <c r="C2088" s="2995"/>
      <c r="D2088" s="2995"/>
      <c r="E2088" s="2995"/>
      <c r="F2088" s="2995"/>
      <c r="G2088" s="2995"/>
      <c r="H2088" s="2995"/>
      <c r="I2088" s="2995"/>
      <c r="J2088" s="2641"/>
      <c r="K2088" s="2995"/>
      <c r="L2088" s="2995"/>
      <c r="M2088" s="2995"/>
      <c r="N2088" s="2995"/>
      <c r="O2088" s="2995"/>
      <c r="P2088" s="2995"/>
      <c r="Q2088" s="2995"/>
    </row>
    <row r="2089" spans="1:17">
      <c r="A2089" s="2995"/>
      <c r="B2089" s="2641"/>
      <c r="C2089" s="2641"/>
      <c r="D2089" s="2641"/>
      <c r="E2089" s="2641"/>
      <c r="F2089" s="2641"/>
      <c r="G2089" s="2641"/>
      <c r="H2089" s="2641"/>
      <c r="I2089" s="2257"/>
      <c r="J2089" s="2257"/>
      <c r="K2089" s="2257"/>
      <c r="L2089" s="2257"/>
      <c r="M2089" s="3001"/>
      <c r="N2089" s="3001"/>
      <c r="O2089" s="3001"/>
      <c r="P2089" s="3001"/>
      <c r="Q2089" s="2995"/>
    </row>
    <row r="2090" spans="1:17">
      <c r="A2090" s="2995"/>
      <c r="B2090" s="2641"/>
      <c r="C2090" s="2641"/>
      <c r="D2090" s="2641"/>
      <c r="E2090" s="2641"/>
      <c r="F2090" s="2641"/>
      <c r="G2090" s="2641"/>
      <c r="H2090" s="2641"/>
      <c r="I2090" s="2257"/>
      <c r="J2090" s="2257"/>
      <c r="K2090" s="2257"/>
      <c r="L2090" s="2257"/>
      <c r="M2090" s="2257"/>
      <c r="N2090" s="2257"/>
      <c r="O2090" s="2257"/>
      <c r="P2090" s="2257"/>
      <c r="Q2090" s="2995"/>
    </row>
    <row r="2091" spans="1:17">
      <c r="A2091" s="2995"/>
      <c r="B2091" s="2641"/>
      <c r="C2091" s="2641"/>
      <c r="D2091" s="2641"/>
      <c r="E2091" s="2641"/>
      <c r="F2091" s="2641"/>
      <c r="G2091" s="2641"/>
      <c r="H2091" s="2641"/>
      <c r="I2091" s="2257"/>
      <c r="J2091" s="2257"/>
      <c r="K2091" s="2257"/>
      <c r="L2091" s="2257"/>
      <c r="M2091" s="2257"/>
      <c r="N2091" s="2257"/>
      <c r="O2091" s="2257"/>
      <c r="P2091" s="2257"/>
      <c r="Q2091" s="2995"/>
    </row>
    <row r="2092" spans="1:17">
      <c r="A2092" s="2995"/>
      <c r="B2092" s="2641"/>
      <c r="C2092" s="2641"/>
      <c r="D2092" s="2641"/>
      <c r="E2092" s="2641"/>
      <c r="F2092" s="2641"/>
      <c r="G2092" s="2641"/>
      <c r="H2092" s="2641"/>
      <c r="I2092" s="2257"/>
      <c r="J2092" s="2257"/>
      <c r="K2092" s="2257"/>
      <c r="L2092" s="2257"/>
      <c r="M2092" s="2257"/>
      <c r="N2092" s="2257"/>
      <c r="O2092" s="2257"/>
      <c r="P2092" s="2257"/>
      <c r="Q2092" s="2995"/>
    </row>
    <row r="2093" spans="1:17">
      <c r="A2093" s="2995"/>
      <c r="B2093" s="2641"/>
      <c r="C2093" s="2641"/>
      <c r="D2093" s="2641"/>
      <c r="E2093" s="2641"/>
      <c r="F2093" s="2641"/>
      <c r="G2093" s="2641"/>
      <c r="H2093" s="2641"/>
      <c r="I2093" s="2257"/>
      <c r="J2093" s="2257"/>
      <c r="K2093" s="2257"/>
      <c r="L2093" s="2257"/>
      <c r="M2093" s="2257"/>
      <c r="N2093" s="2257"/>
      <c r="O2093" s="2257"/>
      <c r="P2093" s="2257"/>
      <c r="Q2093" s="2995"/>
    </row>
    <row r="2094" spans="1:17">
      <c r="A2094" s="2995"/>
      <c r="B2094" s="2641"/>
      <c r="C2094" s="2641"/>
      <c r="D2094" s="2641"/>
      <c r="E2094" s="2641"/>
      <c r="F2094" s="2641"/>
      <c r="G2094" s="2641"/>
      <c r="H2094" s="2641"/>
      <c r="I2094" s="2257"/>
      <c r="J2094" s="2257"/>
      <c r="K2094" s="2257"/>
      <c r="L2094" s="2257"/>
      <c r="M2094" s="2257"/>
      <c r="N2094" s="2257"/>
      <c r="O2094" s="2257"/>
      <c r="P2094" s="2257"/>
      <c r="Q2094" s="2995"/>
    </row>
    <row r="2095" spans="1:17">
      <c r="A2095" s="2995"/>
      <c r="B2095" s="2641"/>
      <c r="C2095" s="2641"/>
      <c r="D2095" s="2641"/>
      <c r="E2095" s="2641"/>
      <c r="F2095" s="2641"/>
      <c r="G2095" s="2641"/>
      <c r="H2095" s="2641"/>
      <c r="I2095" s="2257"/>
      <c r="J2095" s="2257"/>
      <c r="K2095" s="2257"/>
      <c r="L2095" s="2257"/>
      <c r="M2095" s="2257"/>
      <c r="N2095" s="2257"/>
      <c r="O2095" s="2257"/>
      <c r="P2095" s="2257"/>
      <c r="Q2095" s="2995"/>
    </row>
    <row r="2096" spans="1:17">
      <c r="A2096" s="2995"/>
      <c r="B2096" s="2641"/>
      <c r="C2096" s="2641"/>
      <c r="D2096" s="2641"/>
      <c r="E2096" s="2641"/>
      <c r="F2096" s="2641"/>
      <c r="G2096" s="2641"/>
      <c r="H2096" s="2641"/>
      <c r="I2096" s="2257"/>
      <c r="J2096" s="2257"/>
      <c r="K2096" s="2257"/>
      <c r="L2096" s="2257"/>
      <c r="M2096" s="2257"/>
      <c r="N2096" s="2257"/>
      <c r="O2096" s="2257"/>
      <c r="P2096" s="2257"/>
      <c r="Q2096" s="2995"/>
    </row>
    <row r="2097" spans="1:17">
      <c r="A2097" s="2995"/>
      <c r="B2097" s="2641"/>
      <c r="C2097" s="2641"/>
      <c r="D2097" s="2641"/>
      <c r="E2097" s="2641"/>
      <c r="F2097" s="2641"/>
      <c r="G2097" s="2641"/>
      <c r="H2097" s="2641"/>
      <c r="I2097" s="2257"/>
      <c r="J2097" s="2257"/>
      <c r="K2097" s="2257"/>
      <c r="L2097" s="2257"/>
      <c r="M2097" s="2257"/>
      <c r="N2097" s="2257"/>
      <c r="O2097" s="2257"/>
      <c r="P2097" s="2257"/>
      <c r="Q2097" s="2995"/>
    </row>
    <row r="2098" spans="1:17">
      <c r="A2098" s="2995"/>
      <c r="B2098" s="2641"/>
      <c r="C2098" s="2641"/>
      <c r="D2098" s="2641"/>
      <c r="E2098" s="2641"/>
      <c r="F2098" s="2641"/>
      <c r="G2098" s="2641"/>
      <c r="H2098" s="2641"/>
      <c r="I2098" s="2257"/>
      <c r="J2098" s="2257"/>
      <c r="K2098" s="2257"/>
      <c r="L2098" s="2257"/>
      <c r="M2098" s="2257"/>
      <c r="N2098" s="2257"/>
      <c r="O2098" s="2257"/>
      <c r="P2098" s="2257"/>
      <c r="Q2098" s="2995"/>
    </row>
    <row r="2099" spans="1:17">
      <c r="A2099" s="2995"/>
      <c r="B2099" s="2641"/>
      <c r="C2099" s="2641"/>
      <c r="D2099" s="2641"/>
      <c r="E2099" s="2641"/>
      <c r="F2099" s="2641"/>
      <c r="G2099" s="2641"/>
      <c r="H2099" s="2641"/>
      <c r="I2099" s="2257"/>
      <c r="J2099" s="2257"/>
      <c r="K2099" s="2257"/>
      <c r="L2099" s="2257"/>
      <c r="M2099" s="2257"/>
      <c r="N2099" s="2257"/>
      <c r="O2099" s="2257"/>
      <c r="P2099" s="2257"/>
      <c r="Q2099" s="2995"/>
    </row>
    <row r="2100" spans="1:17">
      <c r="A2100" s="2995"/>
      <c r="B2100" s="2641"/>
      <c r="C2100" s="2641"/>
      <c r="D2100" s="2641"/>
      <c r="E2100" s="2641"/>
      <c r="F2100" s="2641"/>
      <c r="G2100" s="2641"/>
      <c r="H2100" s="2641"/>
      <c r="I2100" s="2257"/>
      <c r="J2100" s="2257"/>
      <c r="K2100" s="2257"/>
      <c r="L2100" s="2257"/>
      <c r="M2100" s="2257"/>
      <c r="N2100" s="2257"/>
      <c r="O2100" s="2257"/>
      <c r="P2100" s="2257"/>
      <c r="Q2100" s="2995"/>
    </row>
    <row r="2101" spans="1:17">
      <c r="A2101" s="2995"/>
      <c r="B2101" s="2641"/>
      <c r="C2101" s="2641"/>
      <c r="D2101" s="2641"/>
      <c r="E2101" s="2641"/>
      <c r="F2101" s="2641"/>
      <c r="G2101" s="2641"/>
      <c r="H2101" s="2641"/>
      <c r="I2101" s="2257"/>
      <c r="J2101" s="2257"/>
      <c r="K2101" s="2257"/>
      <c r="L2101" s="2257"/>
      <c r="M2101" s="2257"/>
      <c r="N2101" s="2257"/>
      <c r="O2101" s="2257"/>
      <c r="P2101" s="2257"/>
      <c r="Q2101" s="2995"/>
    </row>
    <row r="2102" spans="1:17">
      <c r="A2102" s="2995"/>
      <c r="B2102" s="2641"/>
      <c r="C2102" s="2641"/>
      <c r="D2102" s="2641"/>
      <c r="E2102" s="2641"/>
      <c r="F2102" s="2641"/>
      <c r="G2102" s="2641"/>
      <c r="H2102" s="2641"/>
      <c r="I2102" s="2257"/>
      <c r="J2102" s="2257"/>
      <c r="K2102" s="2257"/>
      <c r="L2102" s="2257"/>
      <c r="M2102" s="2257"/>
      <c r="N2102" s="2257"/>
      <c r="O2102" s="2257"/>
      <c r="P2102" s="2257"/>
      <c r="Q2102" s="2995"/>
    </row>
    <row r="2103" spans="1:17">
      <c r="A2103" s="2995"/>
      <c r="B2103" s="2641"/>
      <c r="C2103" s="2641"/>
      <c r="D2103" s="2641"/>
      <c r="E2103" s="2641"/>
      <c r="F2103" s="2641"/>
      <c r="G2103" s="2641"/>
      <c r="H2103" s="2641"/>
      <c r="I2103" s="2257"/>
      <c r="J2103" s="2257"/>
      <c r="K2103" s="2257"/>
      <c r="L2103" s="2257"/>
      <c r="M2103" s="2257"/>
      <c r="N2103" s="2257"/>
      <c r="O2103" s="2257"/>
      <c r="P2103" s="2257"/>
      <c r="Q2103" s="2995"/>
    </row>
    <row r="2104" spans="1:17">
      <c r="A2104" s="2995"/>
      <c r="B2104" s="2641"/>
      <c r="C2104" s="2641"/>
      <c r="D2104" s="2641"/>
      <c r="E2104" s="2641"/>
      <c r="F2104" s="2641"/>
      <c r="G2104" s="2641"/>
      <c r="H2104" s="2641"/>
      <c r="I2104" s="2257"/>
      <c r="J2104" s="2257"/>
      <c r="K2104" s="2257"/>
      <c r="L2104" s="2257"/>
      <c r="M2104" s="2257"/>
      <c r="N2104" s="2257"/>
      <c r="O2104" s="2257"/>
      <c r="P2104" s="2257"/>
      <c r="Q2104" s="2995"/>
    </row>
    <row r="2105" spans="1:17">
      <c r="A2105" s="2995"/>
      <c r="B2105" s="2641"/>
      <c r="C2105" s="2641"/>
      <c r="D2105" s="2641"/>
      <c r="E2105" s="2641"/>
      <c r="F2105" s="2641"/>
      <c r="G2105" s="2641"/>
      <c r="H2105" s="2641"/>
      <c r="I2105" s="2257"/>
      <c r="J2105" s="2257"/>
      <c r="K2105" s="2257"/>
      <c r="L2105" s="2257"/>
      <c r="M2105" s="2257"/>
      <c r="N2105" s="2257"/>
      <c r="O2105" s="2257"/>
      <c r="P2105" s="2257"/>
      <c r="Q2105" s="2995"/>
    </row>
    <row r="2106" spans="1:17">
      <c r="A2106" s="2995"/>
      <c r="B2106" s="2641"/>
      <c r="C2106" s="2641"/>
      <c r="D2106" s="2641"/>
      <c r="E2106" s="2641"/>
      <c r="F2106" s="2641"/>
      <c r="G2106" s="2641"/>
      <c r="H2106" s="2641"/>
      <c r="I2106" s="2257"/>
      <c r="J2106" s="2257"/>
      <c r="K2106" s="2257"/>
      <c r="L2106" s="2257"/>
      <c r="M2106" s="2257"/>
      <c r="N2106" s="2257"/>
      <c r="O2106" s="2257"/>
      <c r="P2106" s="2257"/>
      <c r="Q2106" s="2995"/>
    </row>
    <row r="2107" spans="1:17">
      <c r="A2107" s="2995"/>
      <c r="B2107" s="2641"/>
      <c r="C2107" s="2641"/>
      <c r="D2107" s="2641"/>
      <c r="E2107" s="2641"/>
      <c r="F2107" s="2641"/>
      <c r="G2107" s="2641"/>
      <c r="H2107" s="2641"/>
      <c r="I2107" s="2257"/>
      <c r="J2107" s="2257"/>
      <c r="K2107" s="2257"/>
      <c r="L2107" s="2257"/>
      <c r="M2107" s="2257"/>
      <c r="N2107" s="2257"/>
      <c r="O2107" s="2257"/>
      <c r="P2107" s="2257"/>
      <c r="Q2107" s="2995"/>
    </row>
    <row r="2108" spans="1:17">
      <c r="A2108" s="2995"/>
      <c r="B2108" s="2641"/>
      <c r="C2108" s="2641"/>
      <c r="D2108" s="2641"/>
      <c r="E2108" s="2641"/>
      <c r="F2108" s="2641"/>
      <c r="G2108" s="2641"/>
      <c r="H2108" s="2641"/>
      <c r="I2108" s="2257"/>
      <c r="J2108" s="2257"/>
      <c r="K2108" s="2257"/>
      <c r="L2108" s="2257"/>
      <c r="M2108" s="2257"/>
      <c r="N2108" s="2257"/>
      <c r="O2108" s="2257"/>
      <c r="P2108" s="2257"/>
      <c r="Q2108" s="2995"/>
    </row>
    <row r="2109" spans="1:17">
      <c r="A2109" s="2995"/>
      <c r="B2109" s="2641"/>
      <c r="C2109" s="2641"/>
      <c r="D2109" s="2641"/>
      <c r="E2109" s="2641"/>
      <c r="F2109" s="2641"/>
      <c r="G2109" s="2641"/>
      <c r="H2109" s="2641"/>
      <c r="I2109" s="2257"/>
      <c r="J2109" s="2257"/>
      <c r="K2109" s="2257"/>
      <c r="L2109" s="2257"/>
      <c r="M2109" s="2257"/>
      <c r="N2109" s="2257"/>
      <c r="O2109" s="2257"/>
      <c r="P2109" s="2257"/>
      <c r="Q2109" s="2995"/>
    </row>
    <row r="2110" spans="1:17">
      <c r="A2110" s="2995"/>
      <c r="B2110" s="2641"/>
      <c r="C2110" s="2641"/>
      <c r="D2110" s="2641"/>
      <c r="E2110" s="2641"/>
      <c r="F2110" s="2641"/>
      <c r="G2110" s="2641"/>
      <c r="H2110" s="2641"/>
      <c r="I2110" s="2257"/>
      <c r="J2110" s="2257"/>
      <c r="K2110" s="2257"/>
      <c r="L2110" s="2257"/>
      <c r="M2110" s="2257"/>
      <c r="N2110" s="2257"/>
      <c r="O2110" s="2257"/>
      <c r="P2110" s="2257"/>
      <c r="Q2110" s="2995"/>
    </row>
    <row r="2111" spans="1:17">
      <c r="A2111" s="2995"/>
      <c r="B2111" s="2641"/>
      <c r="C2111" s="2641"/>
      <c r="D2111" s="2641"/>
      <c r="E2111" s="2641"/>
      <c r="F2111" s="2641"/>
      <c r="G2111" s="2641"/>
      <c r="H2111" s="2641"/>
      <c r="I2111" s="2257"/>
      <c r="J2111" s="2257"/>
      <c r="K2111" s="2257"/>
      <c r="L2111" s="2257"/>
      <c r="M2111" s="2257"/>
      <c r="N2111" s="2257"/>
      <c r="O2111" s="2257"/>
      <c r="P2111" s="2257"/>
      <c r="Q2111" s="2995"/>
    </row>
    <row r="2112" spans="1:17">
      <c r="A2112" s="2995"/>
      <c r="B2112" s="2641"/>
      <c r="C2112" s="2641"/>
      <c r="D2112" s="2641"/>
      <c r="E2112" s="2641"/>
      <c r="F2112" s="2641"/>
      <c r="G2112" s="2641"/>
      <c r="H2112" s="2641"/>
      <c r="I2112" s="2257"/>
      <c r="J2112" s="2257"/>
      <c r="K2112" s="2257"/>
      <c r="L2112" s="2257"/>
      <c r="M2112" s="2257"/>
      <c r="N2112" s="2257"/>
      <c r="O2112" s="2257"/>
      <c r="P2112" s="2257"/>
      <c r="Q2112" s="2995"/>
    </row>
    <row r="2113" spans="1:17">
      <c r="A2113" s="2995"/>
      <c r="B2113" s="2641"/>
      <c r="C2113" s="2641"/>
      <c r="D2113" s="2641"/>
      <c r="E2113" s="2641"/>
      <c r="F2113" s="2641"/>
      <c r="G2113" s="2641"/>
      <c r="H2113" s="2641"/>
      <c r="I2113" s="2257"/>
      <c r="J2113" s="2257"/>
      <c r="K2113" s="2257"/>
      <c r="L2113" s="2257"/>
      <c r="M2113" s="2257"/>
      <c r="N2113" s="2257"/>
      <c r="O2113" s="2257"/>
      <c r="P2113" s="2257"/>
      <c r="Q2113" s="2995"/>
    </row>
    <row r="2114" spans="1:17">
      <c r="A2114" s="2995"/>
      <c r="B2114" s="2641"/>
      <c r="C2114" s="2641"/>
      <c r="D2114" s="2641"/>
      <c r="E2114" s="2641"/>
      <c r="F2114" s="2641"/>
      <c r="G2114" s="2641"/>
      <c r="H2114" s="2641"/>
      <c r="I2114" s="2257"/>
      <c r="J2114" s="2257"/>
      <c r="K2114" s="2257"/>
      <c r="L2114" s="2257"/>
      <c r="M2114" s="2257"/>
      <c r="N2114" s="2257"/>
      <c r="O2114" s="2257"/>
      <c r="P2114" s="2257"/>
      <c r="Q2114" s="2995"/>
    </row>
    <row r="2115" spans="1:17">
      <c r="A2115" s="2995"/>
      <c r="B2115" s="2641"/>
      <c r="C2115" s="2641"/>
      <c r="D2115" s="2641"/>
      <c r="E2115" s="2641"/>
      <c r="F2115" s="2641"/>
      <c r="G2115" s="2641"/>
      <c r="H2115" s="2641"/>
      <c r="I2115" s="2257"/>
      <c r="J2115" s="2257"/>
      <c r="K2115" s="2257"/>
      <c r="L2115" s="2257"/>
      <c r="M2115" s="2257"/>
      <c r="N2115" s="2257"/>
      <c r="O2115" s="2257"/>
      <c r="P2115" s="2257"/>
      <c r="Q2115" s="2995"/>
    </row>
    <row r="2116" spans="1:17">
      <c r="A2116" s="2995"/>
      <c r="B2116" s="2641"/>
      <c r="C2116" s="2641"/>
      <c r="D2116" s="2641"/>
      <c r="E2116" s="2641"/>
      <c r="F2116" s="2641"/>
      <c r="G2116" s="2641"/>
      <c r="H2116" s="2641"/>
      <c r="I2116" s="2257"/>
      <c r="J2116" s="2257"/>
      <c r="K2116" s="2257"/>
      <c r="L2116" s="2257"/>
      <c r="M2116" s="2257"/>
      <c r="N2116" s="2257"/>
      <c r="O2116" s="2257"/>
      <c r="P2116" s="2257"/>
      <c r="Q2116" s="2995"/>
    </row>
    <row r="2117" spans="1:17">
      <c r="A2117" s="2995"/>
      <c r="B2117" s="2641"/>
      <c r="C2117" s="2641"/>
      <c r="D2117" s="2641"/>
      <c r="E2117" s="2641"/>
      <c r="F2117" s="2641"/>
      <c r="G2117" s="2641"/>
      <c r="H2117" s="2641"/>
      <c r="I2117" s="2257"/>
      <c r="J2117" s="2257"/>
      <c r="K2117" s="2257"/>
      <c r="L2117" s="2257"/>
      <c r="M2117" s="2257"/>
      <c r="N2117" s="2257"/>
      <c r="O2117" s="2257"/>
      <c r="P2117" s="2257"/>
      <c r="Q2117" s="2995"/>
    </row>
    <row r="2118" spans="1:17">
      <c r="A2118" s="2995"/>
      <c r="B2118" s="2641"/>
      <c r="C2118" s="2641"/>
      <c r="D2118" s="2641"/>
      <c r="E2118" s="2641"/>
      <c r="F2118" s="2641"/>
      <c r="G2118" s="2641"/>
      <c r="H2118" s="2641"/>
      <c r="I2118" s="2257"/>
      <c r="J2118" s="2257"/>
      <c r="K2118" s="2257"/>
      <c r="L2118" s="2257"/>
      <c r="M2118" s="2257"/>
      <c r="N2118" s="2257"/>
      <c r="O2118" s="2257"/>
      <c r="P2118" s="2257"/>
      <c r="Q2118" s="2995"/>
    </row>
    <row r="2119" spans="1:17">
      <c r="A2119" s="2995"/>
      <c r="B2119" s="2641"/>
      <c r="C2119" s="2641"/>
      <c r="D2119" s="2641"/>
      <c r="E2119" s="2641"/>
      <c r="F2119" s="2641"/>
      <c r="G2119" s="2641"/>
      <c r="H2119" s="2641"/>
      <c r="I2119" s="2257"/>
      <c r="J2119" s="2257"/>
      <c r="K2119" s="2257"/>
      <c r="L2119" s="2257"/>
      <c r="M2119" s="2257"/>
      <c r="N2119" s="2257"/>
      <c r="O2119" s="2257"/>
      <c r="P2119" s="2257"/>
      <c r="Q2119" s="2995"/>
    </row>
    <row r="2120" spans="1:17">
      <c r="A2120" s="2995"/>
      <c r="B2120" s="2641"/>
      <c r="C2120" s="2641"/>
      <c r="D2120" s="2641"/>
      <c r="E2120" s="2641"/>
      <c r="F2120" s="2641"/>
      <c r="G2120" s="2641"/>
      <c r="H2120" s="2641"/>
      <c r="I2120" s="2257"/>
      <c r="J2120" s="2257"/>
      <c r="K2120" s="2257"/>
      <c r="L2120" s="2257"/>
      <c r="M2120" s="2257"/>
      <c r="N2120" s="2257"/>
      <c r="O2120" s="2257"/>
      <c r="P2120" s="2257"/>
      <c r="Q2120" s="2995"/>
    </row>
    <row r="2121" spans="1:17">
      <c r="A2121" s="2995"/>
      <c r="B2121" s="2641"/>
      <c r="C2121" s="2641"/>
      <c r="D2121" s="2641"/>
      <c r="E2121" s="2641"/>
      <c r="F2121" s="2641"/>
      <c r="G2121" s="2641"/>
      <c r="H2121" s="2641"/>
      <c r="I2121" s="2257"/>
      <c r="J2121" s="2257"/>
      <c r="K2121" s="2257"/>
      <c r="L2121" s="2257"/>
      <c r="M2121" s="2257"/>
      <c r="N2121" s="2257"/>
      <c r="O2121" s="2257"/>
      <c r="P2121" s="2257"/>
      <c r="Q2121" s="2995"/>
    </row>
    <row r="2122" spans="1:17">
      <c r="A2122" s="2995"/>
      <c r="B2122" s="2641"/>
      <c r="C2122" s="2641"/>
      <c r="D2122" s="2641"/>
      <c r="E2122" s="2641"/>
      <c r="F2122" s="2641"/>
      <c r="G2122" s="2641"/>
      <c r="H2122" s="2641"/>
      <c r="I2122" s="2257"/>
      <c r="J2122" s="2257"/>
      <c r="K2122" s="2257"/>
      <c r="L2122" s="2257"/>
      <c r="M2122" s="2257"/>
      <c r="N2122" s="2257"/>
      <c r="O2122" s="2257"/>
      <c r="P2122" s="2257"/>
      <c r="Q2122" s="2995"/>
    </row>
    <row r="2123" spans="1:17">
      <c r="A2123" s="2995"/>
      <c r="B2123" s="2641"/>
      <c r="C2123" s="2641"/>
      <c r="D2123" s="2641"/>
      <c r="E2123" s="2641"/>
      <c r="F2123" s="2641"/>
      <c r="G2123" s="2641"/>
      <c r="H2123" s="2641"/>
      <c r="I2123" s="2257"/>
      <c r="J2123" s="2257"/>
      <c r="K2123" s="2257"/>
      <c r="L2123" s="2257"/>
      <c r="M2123" s="2257"/>
      <c r="N2123" s="2257"/>
      <c r="O2123" s="2257"/>
      <c r="P2123" s="2257"/>
      <c r="Q2123" s="2995"/>
    </row>
    <row r="2124" spans="1:17">
      <c r="A2124" s="2995"/>
      <c r="B2124" s="2641"/>
      <c r="C2124" s="2641"/>
      <c r="D2124" s="2641"/>
      <c r="E2124" s="2641"/>
      <c r="F2124" s="2641"/>
      <c r="G2124" s="2641"/>
      <c r="H2124" s="2641"/>
      <c r="I2124" s="2257"/>
      <c r="J2124" s="2257"/>
      <c r="K2124" s="2257"/>
      <c r="L2124" s="2257"/>
      <c r="M2124" s="2257"/>
      <c r="N2124" s="2257"/>
      <c r="O2124" s="2257"/>
      <c r="P2124" s="2257"/>
      <c r="Q2124" s="2995"/>
    </row>
    <row r="2125" spans="1:17">
      <c r="A2125" s="2995"/>
      <c r="B2125" s="2641"/>
      <c r="C2125" s="2641"/>
      <c r="D2125" s="2641"/>
      <c r="E2125" s="2641"/>
      <c r="F2125" s="2641"/>
      <c r="G2125" s="2641"/>
      <c r="H2125" s="2641"/>
      <c r="I2125" s="2257"/>
      <c r="J2125" s="2257"/>
      <c r="K2125" s="2257"/>
      <c r="L2125" s="2257"/>
      <c r="M2125" s="2257"/>
      <c r="N2125" s="2257"/>
      <c r="O2125" s="2257"/>
      <c r="P2125" s="2257"/>
      <c r="Q2125" s="2995"/>
    </row>
    <row r="2126" spans="1:17">
      <c r="A2126" s="2995"/>
      <c r="B2126" s="2641"/>
      <c r="C2126" s="2641"/>
      <c r="D2126" s="2641"/>
      <c r="E2126" s="2641"/>
      <c r="F2126" s="2641"/>
      <c r="G2126" s="2641"/>
      <c r="H2126" s="2641"/>
      <c r="I2126" s="2257"/>
      <c r="J2126" s="2257"/>
      <c r="K2126" s="2257"/>
      <c r="L2126" s="2257"/>
      <c r="M2126" s="2257"/>
      <c r="N2126" s="2257"/>
      <c r="O2126" s="2257"/>
      <c r="P2126" s="2257"/>
      <c r="Q2126" s="2995"/>
    </row>
    <row r="2127" spans="1:17">
      <c r="A2127" s="2995"/>
      <c r="B2127" s="2641"/>
      <c r="C2127" s="2641"/>
      <c r="D2127" s="2641"/>
      <c r="E2127" s="2641"/>
      <c r="F2127" s="2641"/>
      <c r="G2127" s="2641"/>
      <c r="H2127" s="2641"/>
      <c r="I2127" s="2257"/>
      <c r="J2127" s="2257"/>
      <c r="K2127" s="2257"/>
      <c r="L2127" s="2257"/>
      <c r="M2127" s="2257"/>
      <c r="N2127" s="2257"/>
      <c r="O2127" s="2257"/>
      <c r="P2127" s="2257"/>
      <c r="Q2127" s="2995"/>
    </row>
    <row r="2128" spans="1:17">
      <c r="A2128" s="2995"/>
      <c r="B2128" s="2641"/>
      <c r="C2128" s="2641"/>
      <c r="D2128" s="2641"/>
      <c r="E2128" s="2641"/>
      <c r="F2128" s="2641"/>
      <c r="G2128" s="2641"/>
      <c r="H2128" s="2641"/>
      <c r="I2128" s="2257"/>
      <c r="J2128" s="2257"/>
      <c r="K2128" s="2257"/>
      <c r="L2128" s="2257"/>
      <c r="M2128" s="2257"/>
      <c r="N2128" s="2257"/>
      <c r="O2128" s="2257"/>
      <c r="P2128" s="2257"/>
      <c r="Q2128" s="2995"/>
    </row>
    <row r="2129" spans="1:17">
      <c r="A2129" s="2995"/>
      <c r="B2129" s="2641"/>
      <c r="C2129" s="2641"/>
      <c r="D2129" s="2641"/>
      <c r="E2129" s="2641"/>
      <c r="F2129" s="2641"/>
      <c r="G2129" s="2641"/>
      <c r="H2129" s="2641"/>
      <c r="I2129" s="2257"/>
      <c r="J2129" s="2257"/>
      <c r="K2129" s="2257"/>
      <c r="L2129" s="2257"/>
      <c r="M2129" s="2257"/>
      <c r="N2129" s="2257"/>
      <c r="O2129" s="2257"/>
      <c r="P2129" s="2257"/>
      <c r="Q2129" s="2995"/>
    </row>
    <row r="2130" spans="1:17">
      <c r="A2130" s="2995"/>
      <c r="B2130" s="2641"/>
      <c r="C2130" s="2641"/>
      <c r="D2130" s="2641"/>
      <c r="E2130" s="2641"/>
      <c r="F2130" s="2641"/>
      <c r="G2130" s="2641"/>
      <c r="H2130" s="2641"/>
      <c r="I2130" s="2257"/>
      <c r="J2130" s="2257"/>
      <c r="K2130" s="2257"/>
      <c r="L2130" s="2257"/>
      <c r="M2130" s="2257"/>
      <c r="N2130" s="2257"/>
      <c r="O2130" s="2257"/>
      <c r="P2130" s="2257"/>
      <c r="Q2130" s="2995"/>
    </row>
    <row r="2131" spans="1:17">
      <c r="A2131" s="2995"/>
      <c r="B2131" s="2641"/>
      <c r="C2131" s="2641"/>
      <c r="D2131" s="2641"/>
      <c r="E2131" s="2641"/>
      <c r="F2131" s="2641"/>
      <c r="G2131" s="2641"/>
      <c r="H2131" s="2641"/>
      <c r="I2131" s="2257"/>
      <c r="J2131" s="2257"/>
      <c r="K2131" s="2257"/>
      <c r="L2131" s="2257"/>
      <c r="M2131" s="2257"/>
      <c r="N2131" s="2257"/>
      <c r="O2131" s="2257"/>
      <c r="P2131" s="2257"/>
      <c r="Q2131" s="2995"/>
    </row>
    <row r="2132" spans="1:17">
      <c r="A2132" s="2995"/>
      <c r="B2132" s="2641"/>
      <c r="C2132" s="2641"/>
      <c r="D2132" s="2641"/>
      <c r="E2132" s="2641"/>
      <c r="F2132" s="2641"/>
      <c r="G2132" s="2641"/>
      <c r="H2132" s="2641"/>
      <c r="I2132" s="2257"/>
      <c r="J2132" s="2257"/>
      <c r="K2132" s="2257"/>
      <c r="L2132" s="2257"/>
      <c r="M2132" s="2257"/>
      <c r="N2132" s="2257"/>
      <c r="O2132" s="2257"/>
      <c r="P2132" s="2257"/>
      <c r="Q2132" s="2995"/>
    </row>
    <row r="2133" spans="1:17">
      <c r="A2133" s="2995"/>
      <c r="B2133" s="2641"/>
      <c r="C2133" s="2641"/>
      <c r="D2133" s="2641"/>
      <c r="E2133" s="2641"/>
      <c r="F2133" s="2641"/>
      <c r="G2133" s="2641"/>
      <c r="H2133" s="2641"/>
      <c r="I2133" s="2257"/>
      <c r="J2133" s="2257"/>
      <c r="K2133" s="2257"/>
      <c r="L2133" s="2257"/>
      <c r="M2133" s="2257"/>
      <c r="N2133" s="2257"/>
      <c r="O2133" s="2257"/>
      <c r="P2133" s="2257"/>
      <c r="Q2133" s="2995"/>
    </row>
    <row r="2134" spans="1:17">
      <c r="A2134" s="2995"/>
      <c r="B2134" s="2641"/>
      <c r="C2134" s="2641"/>
      <c r="D2134" s="2641"/>
      <c r="E2134" s="2641"/>
      <c r="F2134" s="2641"/>
      <c r="G2134" s="2641"/>
      <c r="H2134" s="2641"/>
      <c r="I2134" s="2257"/>
      <c r="J2134" s="2257"/>
      <c r="K2134" s="2257"/>
      <c r="L2134" s="2257"/>
      <c r="M2134" s="2257"/>
      <c r="N2134" s="2257"/>
      <c r="O2134" s="2257"/>
      <c r="P2134" s="2257"/>
      <c r="Q2134" s="2995"/>
    </row>
    <row r="2135" spans="1:17">
      <c r="A2135" s="2995"/>
      <c r="B2135" s="2641"/>
      <c r="C2135" s="2641"/>
      <c r="D2135" s="2641"/>
      <c r="E2135" s="2641"/>
      <c r="F2135" s="2641"/>
      <c r="G2135" s="2641"/>
      <c r="H2135" s="2641"/>
      <c r="I2135" s="2257"/>
      <c r="J2135" s="2257"/>
      <c r="K2135" s="2257"/>
      <c r="L2135" s="2257"/>
      <c r="M2135" s="2257"/>
      <c r="N2135" s="2257"/>
      <c r="O2135" s="2257"/>
      <c r="P2135" s="2257"/>
      <c r="Q2135" s="2995"/>
    </row>
    <row r="2136" spans="1:17">
      <c r="A2136" s="2995"/>
      <c r="B2136" s="2641"/>
      <c r="C2136" s="2641"/>
      <c r="D2136" s="2641"/>
      <c r="E2136" s="2641"/>
      <c r="F2136" s="2641"/>
      <c r="G2136" s="2641"/>
      <c r="H2136" s="2641"/>
      <c r="I2136" s="2257"/>
      <c r="J2136" s="2257"/>
      <c r="K2136" s="2257"/>
      <c r="L2136" s="2257"/>
      <c r="M2136" s="2257"/>
      <c r="N2136" s="2257"/>
      <c r="O2136" s="2257"/>
      <c r="P2136" s="2257"/>
      <c r="Q2136" s="2995"/>
    </row>
    <row r="2137" spans="1:17">
      <c r="A2137" s="2995"/>
      <c r="B2137" s="2641"/>
      <c r="C2137" s="2641"/>
      <c r="D2137" s="2641"/>
      <c r="E2137" s="2641"/>
      <c r="F2137" s="2641"/>
      <c r="G2137" s="2641"/>
      <c r="H2137" s="2641"/>
      <c r="I2137" s="2257"/>
      <c r="J2137" s="2257"/>
      <c r="K2137" s="2257"/>
      <c r="L2137" s="2257"/>
      <c r="M2137" s="2257"/>
      <c r="N2137" s="2257"/>
      <c r="O2137" s="2257"/>
      <c r="P2137" s="2257"/>
      <c r="Q2137" s="2995"/>
    </row>
    <row r="2138" spans="1:17">
      <c r="A2138" s="2995"/>
      <c r="B2138" s="2995"/>
      <c r="C2138" s="2641"/>
      <c r="D2138" s="2641"/>
      <c r="E2138" s="2641"/>
      <c r="F2138" s="2641"/>
      <c r="G2138" s="2641"/>
      <c r="H2138" s="2641"/>
      <c r="I2138" s="2257"/>
      <c r="J2138" s="2257"/>
      <c r="K2138" s="2257"/>
      <c r="L2138" s="2257"/>
      <c r="M2138" s="3001"/>
      <c r="N2138" s="3001"/>
      <c r="O2138" s="3001"/>
      <c r="P2138" s="3001"/>
      <c r="Q2138" s="2995"/>
    </row>
    <row r="2139" spans="1:17">
      <c r="A2139" s="2995"/>
      <c r="B2139" s="2995"/>
      <c r="C2139" s="2999"/>
      <c r="D2139" s="2999"/>
      <c r="E2139" s="2999"/>
      <c r="F2139" s="2999"/>
      <c r="G2139" s="2999"/>
      <c r="H2139" s="2999"/>
      <c r="I2139" s="2257"/>
      <c r="J2139" s="2257"/>
      <c r="K2139" s="2257"/>
      <c r="L2139" s="2257"/>
      <c r="M2139" s="3001"/>
      <c r="N2139" s="3001"/>
      <c r="O2139" s="3001"/>
      <c r="P2139" s="3001"/>
      <c r="Q2139" s="2995"/>
    </row>
    <row r="2140" spans="1:17">
      <c r="A2140" s="2996"/>
      <c r="B2140" s="2996"/>
      <c r="C2140" s="2994"/>
      <c r="D2140" s="2994"/>
      <c r="E2140" s="2997"/>
      <c r="F2140" s="2997"/>
      <c r="G2140" s="2997"/>
      <c r="H2140" s="2997"/>
      <c r="I2140" s="2996"/>
      <c r="J2140" s="2996"/>
      <c r="K2140" s="2994"/>
      <c r="L2140" s="2994"/>
      <c r="M2140" s="2997"/>
      <c r="N2140" s="3002"/>
      <c r="O2140" s="2999"/>
      <c r="P2140" s="2999"/>
      <c r="Q2140" s="2999"/>
    </row>
    <row r="2141" spans="1:17">
      <c r="A2141" s="2994"/>
      <c r="B2141" s="2994"/>
      <c r="C2141" s="2994"/>
      <c r="D2141" s="2994"/>
      <c r="E2141" s="2994"/>
      <c r="F2141" s="2994"/>
      <c r="G2141" s="2994"/>
      <c r="H2141" s="2994"/>
      <c r="I2141" s="2994"/>
      <c r="J2141" s="2994"/>
      <c r="K2141" s="2994"/>
      <c r="L2141" s="2994"/>
      <c r="M2141" s="2994"/>
      <c r="N2141" s="2994"/>
      <c r="O2141" s="2994"/>
      <c r="P2141" s="2994"/>
      <c r="Q2141" s="2994"/>
    </row>
    <row r="2142" spans="1:17" ht="15.75">
      <c r="A2142" s="2993"/>
      <c r="B2142" s="2997"/>
      <c r="C2142" s="2997"/>
      <c r="D2142" s="2997"/>
      <c r="E2142" s="2998"/>
      <c r="F2142" s="2997"/>
      <c r="G2142" s="2997"/>
      <c r="H2142" s="2997"/>
      <c r="I2142" s="2993"/>
      <c r="J2142" s="2641"/>
      <c r="K2142" s="2997"/>
      <c r="L2142" s="2997"/>
      <c r="M2142" s="2997"/>
      <c r="N2142" s="2997"/>
      <c r="O2142" s="2998"/>
      <c r="P2142" s="2999"/>
      <c r="Q2142" s="2999"/>
    </row>
    <row r="2143" spans="1:17">
      <c r="A2143" s="2997"/>
      <c r="B2143" s="2997"/>
      <c r="C2143" s="2997"/>
      <c r="D2143" s="2997"/>
      <c r="E2143" s="2997"/>
      <c r="F2143" s="2997"/>
      <c r="G2143" s="2997"/>
      <c r="H2143" s="2997"/>
      <c r="I2143" s="2641"/>
      <c r="J2143" s="2641"/>
      <c r="K2143" s="2997"/>
      <c r="L2143" s="2997"/>
      <c r="M2143" s="2997"/>
      <c r="N2143" s="2997"/>
      <c r="O2143" s="2997"/>
      <c r="P2143" s="2997"/>
      <c r="Q2143" s="2997"/>
    </row>
    <row r="2144" spans="1:17">
      <c r="A2144" s="2994"/>
      <c r="B2144" s="2994"/>
      <c r="C2144" s="2994"/>
      <c r="D2144" s="2994"/>
      <c r="E2144" s="2994"/>
      <c r="F2144" s="2994"/>
      <c r="G2144" s="3000"/>
      <c r="H2144" s="3000"/>
      <c r="I2144" s="2994"/>
      <c r="J2144" s="2994"/>
      <c r="K2144" s="2994"/>
      <c r="L2144" s="2994"/>
      <c r="M2144" s="2994"/>
      <c r="N2144" s="2994"/>
      <c r="O2144" s="2994"/>
      <c r="P2144" s="2994"/>
      <c r="Q2144" s="2641"/>
    </row>
    <row r="2145" spans="1:17">
      <c r="A2145" s="2994"/>
      <c r="B2145" s="2994"/>
      <c r="C2145" s="2994"/>
      <c r="D2145" s="2994"/>
      <c r="E2145" s="2994"/>
      <c r="F2145" s="2994"/>
      <c r="G2145" s="3000"/>
      <c r="H2145" s="3000"/>
      <c r="I2145" s="2994"/>
      <c r="J2145" s="2994"/>
      <c r="K2145" s="2994"/>
      <c r="L2145" s="2994"/>
      <c r="M2145" s="2994"/>
      <c r="N2145" s="2994"/>
      <c r="O2145" s="2994"/>
      <c r="P2145" s="2994"/>
      <c r="Q2145" s="2641"/>
    </row>
    <row r="2146" spans="1:17">
      <c r="A2146" s="2997"/>
      <c r="B2146" s="2997"/>
      <c r="C2146" s="2997"/>
      <c r="D2146" s="2997"/>
      <c r="E2146" s="2997"/>
      <c r="F2146" s="2997"/>
      <c r="G2146" s="2997"/>
      <c r="H2146" s="2997"/>
      <c r="I2146" s="2641"/>
      <c r="J2146" s="2641"/>
      <c r="K2146" s="2997"/>
      <c r="L2146" s="2997"/>
      <c r="M2146" s="2997"/>
      <c r="N2146" s="2997"/>
      <c r="O2146" s="2997"/>
      <c r="P2146" s="2997"/>
      <c r="Q2146" s="2997"/>
    </row>
    <row r="2147" spans="1:17">
      <c r="A2147" s="2995"/>
      <c r="B2147" s="2641"/>
      <c r="C2147" s="2641"/>
      <c r="D2147" s="2641"/>
      <c r="E2147" s="2641"/>
      <c r="F2147" s="3420"/>
      <c r="G2147" s="3420"/>
      <c r="H2147" s="2995"/>
      <c r="I2147" s="2994"/>
      <c r="J2147" s="2994"/>
      <c r="K2147" s="2994"/>
      <c r="L2147" s="2994"/>
      <c r="M2147" s="2994"/>
      <c r="N2147" s="2994"/>
      <c r="O2147" s="2994"/>
      <c r="P2147" s="2994"/>
      <c r="Q2147" s="2641"/>
    </row>
    <row r="2148" spans="1:17">
      <c r="A2148" s="2995"/>
      <c r="B2148" s="2995"/>
      <c r="C2148" s="2641"/>
      <c r="D2148" s="2995"/>
      <c r="E2148" s="2995"/>
      <c r="F2148" s="2995"/>
      <c r="G2148" s="2995"/>
      <c r="H2148" s="2995"/>
      <c r="I2148" s="2994"/>
      <c r="J2148" s="2994"/>
      <c r="K2148" s="2641"/>
      <c r="L2148" s="2641"/>
      <c r="M2148" s="2995"/>
      <c r="N2148" s="2995"/>
      <c r="O2148" s="2995"/>
      <c r="P2148" s="2641"/>
      <c r="Q2148" s="2641"/>
    </row>
    <row r="2149" spans="1:17">
      <c r="A2149" s="2995"/>
      <c r="B2149" s="2995"/>
      <c r="C2149" s="2995"/>
      <c r="D2149" s="2995"/>
      <c r="E2149" s="2995"/>
      <c r="F2149" s="2995"/>
      <c r="G2149" s="2995"/>
      <c r="H2149" s="2995"/>
      <c r="I2149" s="2994"/>
      <c r="J2149" s="2994"/>
      <c r="K2149" s="2995"/>
      <c r="L2149" s="2995"/>
      <c r="M2149" s="2995"/>
      <c r="N2149" s="2995"/>
      <c r="O2149" s="2995"/>
      <c r="P2149" s="2995"/>
      <c r="Q2149" s="2995"/>
    </row>
    <row r="2150" spans="1:17">
      <c r="A2150" s="2995"/>
      <c r="B2150" s="2995"/>
      <c r="C2150" s="2995"/>
      <c r="D2150" s="2995"/>
      <c r="E2150" s="2995"/>
      <c r="F2150" s="2995"/>
      <c r="G2150" s="2995"/>
      <c r="H2150" s="2995"/>
      <c r="I2150" s="2994"/>
      <c r="J2150" s="2994"/>
      <c r="K2150" s="2995"/>
      <c r="L2150" s="2995"/>
      <c r="M2150" s="2995"/>
      <c r="N2150" s="2995"/>
      <c r="O2150" s="2995"/>
      <c r="P2150" s="2995"/>
      <c r="Q2150" s="2995"/>
    </row>
    <row r="2151" spans="1:17">
      <c r="A2151" s="2995"/>
      <c r="B2151" s="2995"/>
      <c r="C2151" s="2995"/>
      <c r="D2151" s="2995"/>
      <c r="E2151" s="2995"/>
      <c r="F2151" s="2995"/>
      <c r="G2151" s="2995"/>
      <c r="H2151" s="2995"/>
      <c r="I2151" s="2995"/>
      <c r="J2151" s="2641"/>
      <c r="K2151" s="2995"/>
      <c r="L2151" s="2995"/>
      <c r="M2151" s="2995"/>
      <c r="N2151" s="2995"/>
      <c r="O2151" s="2995"/>
      <c r="P2151" s="2995"/>
      <c r="Q2151" s="2995"/>
    </row>
    <row r="2152" spans="1:17">
      <c r="A2152" s="2995"/>
      <c r="B2152" s="2641"/>
      <c r="C2152" s="2641"/>
      <c r="D2152" s="2641"/>
      <c r="E2152" s="2641"/>
      <c r="F2152" s="2641"/>
      <c r="G2152" s="2641"/>
      <c r="H2152" s="2641"/>
      <c r="I2152" s="2257"/>
      <c r="J2152" s="2257"/>
      <c r="K2152" s="2257"/>
      <c r="L2152" s="2257"/>
      <c r="M2152" s="3001"/>
      <c r="N2152" s="3001"/>
      <c r="O2152" s="3001"/>
      <c r="P2152" s="3001"/>
      <c r="Q2152" s="2995"/>
    </row>
    <row r="2153" spans="1:17">
      <c r="A2153" s="2995"/>
      <c r="B2153" s="2641"/>
      <c r="C2153" s="2641"/>
      <c r="D2153" s="2641"/>
      <c r="E2153" s="2641"/>
      <c r="F2153" s="2641"/>
      <c r="G2153" s="2641"/>
      <c r="H2153" s="2641"/>
      <c r="I2153" s="2257"/>
      <c r="J2153" s="2257"/>
      <c r="K2153" s="2257"/>
      <c r="L2153" s="2257"/>
      <c r="M2153" s="2257"/>
      <c r="N2153" s="2257"/>
      <c r="O2153" s="2257"/>
      <c r="P2153" s="2257"/>
      <c r="Q2153" s="2995"/>
    </row>
    <row r="2154" spans="1:17">
      <c r="A2154" s="2995"/>
      <c r="B2154" s="2641"/>
      <c r="C2154" s="2641"/>
      <c r="D2154" s="2641"/>
      <c r="E2154" s="2641"/>
      <c r="F2154" s="2641"/>
      <c r="G2154" s="2641"/>
      <c r="H2154" s="2641"/>
      <c r="I2154" s="2257"/>
      <c r="J2154" s="2257"/>
      <c r="K2154" s="2257"/>
      <c r="L2154" s="2257"/>
      <c r="M2154" s="2257"/>
      <c r="N2154" s="2257"/>
      <c r="O2154" s="2257"/>
      <c r="P2154" s="2257"/>
      <c r="Q2154" s="2995"/>
    </row>
    <row r="2155" spans="1:17">
      <c r="A2155" s="2995"/>
      <c r="B2155" s="2641"/>
      <c r="C2155" s="2641"/>
      <c r="D2155" s="2641"/>
      <c r="E2155" s="2641"/>
      <c r="F2155" s="2641"/>
      <c r="G2155" s="2641"/>
      <c r="H2155" s="2641"/>
      <c r="I2155" s="2257"/>
      <c r="J2155" s="2257"/>
      <c r="K2155" s="2257"/>
      <c r="L2155" s="2257"/>
      <c r="M2155" s="2257"/>
      <c r="N2155" s="2257"/>
      <c r="O2155" s="2257"/>
      <c r="P2155" s="2257"/>
      <c r="Q2155" s="2995"/>
    </row>
    <row r="2156" spans="1:17">
      <c r="A2156" s="2995"/>
      <c r="B2156" s="2641"/>
      <c r="C2156" s="2641"/>
      <c r="D2156" s="2641"/>
      <c r="E2156" s="2641"/>
      <c r="F2156" s="2641"/>
      <c r="G2156" s="2641"/>
      <c r="H2156" s="2641"/>
      <c r="I2156" s="2257"/>
      <c r="J2156" s="2257"/>
      <c r="K2156" s="2257"/>
      <c r="L2156" s="2257"/>
      <c r="M2156" s="2257"/>
      <c r="N2156" s="2257"/>
      <c r="O2156" s="2257"/>
      <c r="P2156" s="2257"/>
      <c r="Q2156" s="2995"/>
    </row>
    <row r="2157" spans="1:17">
      <c r="A2157" s="2995"/>
      <c r="B2157" s="2641"/>
      <c r="C2157" s="2641"/>
      <c r="D2157" s="2641"/>
      <c r="E2157" s="2641"/>
      <c r="F2157" s="2641"/>
      <c r="G2157" s="2641"/>
      <c r="H2157" s="2641"/>
      <c r="I2157" s="2257"/>
      <c r="J2157" s="2257"/>
      <c r="K2157" s="2257"/>
      <c r="L2157" s="2257"/>
      <c r="M2157" s="2257"/>
      <c r="N2157" s="2257"/>
      <c r="O2157" s="2257"/>
      <c r="P2157" s="2257"/>
      <c r="Q2157" s="2995"/>
    </row>
    <row r="2158" spans="1:17">
      <c r="A2158" s="2995"/>
      <c r="B2158" s="2641"/>
      <c r="C2158" s="2641"/>
      <c r="D2158" s="2641"/>
      <c r="E2158" s="2641"/>
      <c r="F2158" s="2641"/>
      <c r="G2158" s="2641"/>
      <c r="H2158" s="2641"/>
      <c r="I2158" s="2257"/>
      <c r="J2158" s="2257"/>
      <c r="K2158" s="2257"/>
      <c r="L2158" s="2257"/>
      <c r="M2158" s="2257"/>
      <c r="N2158" s="2257"/>
      <c r="O2158" s="2257"/>
      <c r="P2158" s="2257"/>
      <c r="Q2158" s="2995"/>
    </row>
    <row r="2159" spans="1:17">
      <c r="A2159" s="2995"/>
      <c r="B2159" s="2641"/>
      <c r="C2159" s="2641"/>
      <c r="D2159" s="2641"/>
      <c r="E2159" s="2641"/>
      <c r="F2159" s="2641"/>
      <c r="G2159" s="2641"/>
      <c r="H2159" s="2641"/>
      <c r="I2159" s="2257"/>
      <c r="J2159" s="2257"/>
      <c r="K2159" s="2257"/>
      <c r="L2159" s="2257"/>
      <c r="M2159" s="2257"/>
      <c r="N2159" s="2257"/>
      <c r="O2159" s="2257"/>
      <c r="P2159" s="2257"/>
      <c r="Q2159" s="2995"/>
    </row>
    <row r="2160" spans="1:17">
      <c r="A2160" s="2995"/>
      <c r="B2160" s="2641"/>
      <c r="C2160" s="2641"/>
      <c r="D2160" s="2641"/>
      <c r="E2160" s="2641"/>
      <c r="F2160" s="2641"/>
      <c r="G2160" s="2641"/>
      <c r="H2160" s="2641"/>
      <c r="I2160" s="2257"/>
      <c r="J2160" s="2257"/>
      <c r="K2160" s="2257"/>
      <c r="L2160" s="2257"/>
      <c r="M2160" s="2257"/>
      <c r="N2160" s="2257"/>
      <c r="O2160" s="2257"/>
      <c r="P2160" s="2257"/>
      <c r="Q2160" s="2995"/>
    </row>
    <row r="2161" spans="1:17">
      <c r="A2161" s="2995"/>
      <c r="B2161" s="2641"/>
      <c r="C2161" s="2641"/>
      <c r="D2161" s="2641"/>
      <c r="E2161" s="2641"/>
      <c r="F2161" s="2641"/>
      <c r="G2161" s="2641"/>
      <c r="H2161" s="2641"/>
      <c r="I2161" s="2257"/>
      <c r="J2161" s="2257"/>
      <c r="K2161" s="2257"/>
      <c r="L2161" s="2257"/>
      <c r="M2161" s="2257"/>
      <c r="N2161" s="2257"/>
      <c r="O2161" s="2257"/>
      <c r="P2161" s="2257"/>
      <c r="Q2161" s="2995"/>
    </row>
    <row r="2162" spans="1:17">
      <c r="A2162" s="2995"/>
      <c r="B2162" s="2641"/>
      <c r="C2162" s="2641"/>
      <c r="D2162" s="2641"/>
      <c r="E2162" s="2641"/>
      <c r="F2162" s="2641"/>
      <c r="G2162" s="2641"/>
      <c r="H2162" s="2641"/>
      <c r="I2162" s="2257"/>
      <c r="J2162" s="2257"/>
      <c r="K2162" s="2257"/>
      <c r="L2162" s="2257"/>
      <c r="M2162" s="2257"/>
      <c r="N2162" s="2257"/>
      <c r="O2162" s="2257"/>
      <c r="P2162" s="2257"/>
      <c r="Q2162" s="2995"/>
    </row>
    <row r="2163" spans="1:17">
      <c r="A2163" s="2995"/>
      <c r="B2163" s="2641"/>
      <c r="C2163" s="2641"/>
      <c r="D2163" s="2641"/>
      <c r="E2163" s="2641"/>
      <c r="F2163" s="2641"/>
      <c r="G2163" s="2641"/>
      <c r="H2163" s="2641"/>
      <c r="I2163" s="2257"/>
      <c r="J2163" s="2257"/>
      <c r="K2163" s="2257"/>
      <c r="L2163" s="2257"/>
      <c r="M2163" s="2257"/>
      <c r="N2163" s="2257"/>
      <c r="O2163" s="2257"/>
      <c r="P2163" s="2257"/>
      <c r="Q2163" s="2995"/>
    </row>
    <row r="2164" spans="1:17">
      <c r="A2164" s="2995"/>
      <c r="B2164" s="2641"/>
      <c r="C2164" s="2641"/>
      <c r="D2164" s="2641"/>
      <c r="E2164" s="2641"/>
      <c r="F2164" s="2641"/>
      <c r="G2164" s="2641"/>
      <c r="H2164" s="2641"/>
      <c r="I2164" s="2257"/>
      <c r="J2164" s="2257"/>
      <c r="K2164" s="2257"/>
      <c r="L2164" s="2257"/>
      <c r="M2164" s="2257"/>
      <c r="N2164" s="2257"/>
      <c r="O2164" s="2257"/>
      <c r="P2164" s="2257"/>
      <c r="Q2164" s="2995"/>
    </row>
    <row r="2165" spans="1:17">
      <c r="A2165" s="2995"/>
      <c r="B2165" s="2641"/>
      <c r="C2165" s="2641"/>
      <c r="D2165" s="2641"/>
      <c r="E2165" s="2641"/>
      <c r="F2165" s="2641"/>
      <c r="G2165" s="2641"/>
      <c r="H2165" s="2641"/>
      <c r="I2165" s="2257"/>
      <c r="J2165" s="2257"/>
      <c r="K2165" s="2257"/>
      <c r="L2165" s="2257"/>
      <c r="M2165" s="2257"/>
      <c r="N2165" s="2257"/>
      <c r="O2165" s="2257"/>
      <c r="P2165" s="2257"/>
      <c r="Q2165" s="2995"/>
    </row>
    <row r="2166" spans="1:17">
      <c r="A2166" s="2995"/>
      <c r="B2166" s="2641"/>
      <c r="C2166" s="2641"/>
      <c r="D2166" s="2641"/>
      <c r="E2166" s="2641"/>
      <c r="F2166" s="2641"/>
      <c r="G2166" s="2641"/>
      <c r="H2166" s="2641"/>
      <c r="I2166" s="2257"/>
      <c r="J2166" s="2257"/>
      <c r="K2166" s="2257"/>
      <c r="L2166" s="2257"/>
      <c r="M2166" s="2257"/>
      <c r="N2166" s="2257"/>
      <c r="O2166" s="2257"/>
      <c r="P2166" s="2257"/>
      <c r="Q2166" s="2995"/>
    </row>
    <row r="2167" spans="1:17">
      <c r="A2167" s="2995"/>
      <c r="B2167" s="2641"/>
      <c r="C2167" s="2641"/>
      <c r="D2167" s="2641"/>
      <c r="E2167" s="2641"/>
      <c r="F2167" s="2641"/>
      <c r="G2167" s="2641"/>
      <c r="H2167" s="2641"/>
      <c r="I2167" s="2257"/>
      <c r="J2167" s="2257"/>
      <c r="K2167" s="2257"/>
      <c r="L2167" s="2257"/>
      <c r="M2167" s="2257"/>
      <c r="N2167" s="2257"/>
      <c r="O2167" s="2257"/>
      <c r="P2167" s="2257"/>
      <c r="Q2167" s="2995"/>
    </row>
    <row r="2168" spans="1:17">
      <c r="A2168" s="2995"/>
      <c r="B2168" s="2641"/>
      <c r="C2168" s="2641"/>
      <c r="D2168" s="2641"/>
      <c r="E2168" s="2641"/>
      <c r="F2168" s="2641"/>
      <c r="G2168" s="2641"/>
      <c r="H2168" s="2641"/>
      <c r="I2168" s="2257"/>
      <c r="J2168" s="2257"/>
      <c r="K2168" s="2257"/>
      <c r="L2168" s="2257"/>
      <c r="M2168" s="2257"/>
      <c r="N2168" s="2257"/>
      <c r="O2168" s="2257"/>
      <c r="P2168" s="2257"/>
      <c r="Q2168" s="2995"/>
    </row>
    <row r="2169" spans="1:17">
      <c r="A2169" s="2995"/>
      <c r="B2169" s="2641"/>
      <c r="C2169" s="2641"/>
      <c r="D2169" s="2641"/>
      <c r="E2169" s="2641"/>
      <c r="F2169" s="2641"/>
      <c r="G2169" s="2641"/>
      <c r="H2169" s="2641"/>
      <c r="I2169" s="2257"/>
      <c r="J2169" s="2257"/>
      <c r="K2169" s="2257"/>
      <c r="L2169" s="2257"/>
      <c r="M2169" s="2257"/>
      <c r="N2169" s="2257"/>
      <c r="O2169" s="2257"/>
      <c r="P2169" s="2257"/>
      <c r="Q2169" s="2995"/>
    </row>
    <row r="2170" spans="1:17">
      <c r="A2170" s="2995"/>
      <c r="B2170" s="2641"/>
      <c r="C2170" s="2641"/>
      <c r="D2170" s="2641"/>
      <c r="E2170" s="2641"/>
      <c r="F2170" s="2641"/>
      <c r="G2170" s="2641"/>
      <c r="H2170" s="2641"/>
      <c r="I2170" s="2257"/>
      <c r="J2170" s="2257"/>
      <c r="K2170" s="2257"/>
      <c r="L2170" s="2257"/>
      <c r="M2170" s="2257"/>
      <c r="N2170" s="2257"/>
      <c r="O2170" s="2257"/>
      <c r="P2170" s="2257"/>
      <c r="Q2170" s="2995"/>
    </row>
    <row r="2171" spans="1:17">
      <c r="A2171" s="2995"/>
      <c r="B2171" s="2641"/>
      <c r="C2171" s="2641"/>
      <c r="D2171" s="2641"/>
      <c r="E2171" s="2641"/>
      <c r="F2171" s="2641"/>
      <c r="G2171" s="2641"/>
      <c r="H2171" s="2641"/>
      <c r="I2171" s="2257"/>
      <c r="J2171" s="2257"/>
      <c r="K2171" s="2257"/>
      <c r="L2171" s="2257"/>
      <c r="M2171" s="2257"/>
      <c r="N2171" s="2257"/>
      <c r="O2171" s="2257"/>
      <c r="P2171" s="2257"/>
      <c r="Q2171" s="2995"/>
    </row>
    <row r="2172" spans="1:17">
      <c r="A2172" s="2995"/>
      <c r="B2172" s="2641"/>
      <c r="C2172" s="2641"/>
      <c r="D2172" s="2641"/>
      <c r="E2172" s="2641"/>
      <c r="F2172" s="2641"/>
      <c r="G2172" s="2641"/>
      <c r="H2172" s="2641"/>
      <c r="I2172" s="2257"/>
      <c r="J2172" s="2257"/>
      <c r="K2172" s="2257"/>
      <c r="L2172" s="2257"/>
      <c r="M2172" s="2257"/>
      <c r="N2172" s="2257"/>
      <c r="O2172" s="2257"/>
      <c r="P2172" s="2257"/>
      <c r="Q2172" s="2995"/>
    </row>
    <row r="2173" spans="1:17">
      <c r="A2173" s="2995"/>
      <c r="B2173" s="2641"/>
      <c r="C2173" s="2641"/>
      <c r="D2173" s="2641"/>
      <c r="E2173" s="2641"/>
      <c r="F2173" s="2641"/>
      <c r="G2173" s="2641"/>
      <c r="H2173" s="2641"/>
      <c r="I2173" s="2257"/>
      <c r="J2173" s="2257"/>
      <c r="K2173" s="2257"/>
      <c r="L2173" s="2257"/>
      <c r="M2173" s="2257"/>
      <c r="N2173" s="2257"/>
      <c r="O2173" s="2257"/>
      <c r="P2173" s="2257"/>
      <c r="Q2173" s="2995"/>
    </row>
    <row r="2174" spans="1:17">
      <c r="A2174" s="2995"/>
      <c r="B2174" s="2641"/>
      <c r="C2174" s="2641"/>
      <c r="D2174" s="2641"/>
      <c r="E2174" s="2641"/>
      <c r="F2174" s="2641"/>
      <c r="G2174" s="2641"/>
      <c r="H2174" s="2641"/>
      <c r="I2174" s="2257"/>
      <c r="J2174" s="2257"/>
      <c r="K2174" s="2257"/>
      <c r="L2174" s="2257"/>
      <c r="M2174" s="2257"/>
      <c r="N2174" s="2257"/>
      <c r="O2174" s="2257"/>
      <c r="P2174" s="2257"/>
      <c r="Q2174" s="2995"/>
    </row>
    <row r="2175" spans="1:17">
      <c r="A2175" s="2995"/>
      <c r="B2175" s="2641"/>
      <c r="C2175" s="2641"/>
      <c r="D2175" s="2641"/>
      <c r="E2175" s="2641"/>
      <c r="F2175" s="2641"/>
      <c r="G2175" s="2641"/>
      <c r="H2175" s="2641"/>
      <c r="I2175" s="2257"/>
      <c r="J2175" s="2257"/>
      <c r="K2175" s="2257"/>
      <c r="L2175" s="2257"/>
      <c r="M2175" s="2257"/>
      <c r="N2175" s="2257"/>
      <c r="O2175" s="2257"/>
      <c r="P2175" s="2257"/>
      <c r="Q2175" s="2995"/>
    </row>
    <row r="2176" spans="1:17">
      <c r="A2176" s="2995"/>
      <c r="B2176" s="2641"/>
      <c r="C2176" s="2641"/>
      <c r="D2176" s="2641"/>
      <c r="E2176" s="2641"/>
      <c r="F2176" s="2641"/>
      <c r="G2176" s="2641"/>
      <c r="H2176" s="2641"/>
      <c r="I2176" s="2257"/>
      <c r="J2176" s="2257"/>
      <c r="K2176" s="2257"/>
      <c r="L2176" s="2257"/>
      <c r="M2176" s="2257"/>
      <c r="N2176" s="2257"/>
      <c r="O2176" s="2257"/>
      <c r="P2176" s="2257"/>
      <c r="Q2176" s="2995"/>
    </row>
    <row r="2177" spans="1:17">
      <c r="A2177" s="2995"/>
      <c r="B2177" s="2641"/>
      <c r="C2177" s="2641"/>
      <c r="D2177" s="2641"/>
      <c r="E2177" s="2641"/>
      <c r="F2177" s="2641"/>
      <c r="G2177" s="2641"/>
      <c r="H2177" s="2641"/>
      <c r="I2177" s="2257"/>
      <c r="J2177" s="2257"/>
      <c r="K2177" s="2257"/>
      <c r="L2177" s="2257"/>
      <c r="M2177" s="2257"/>
      <c r="N2177" s="2257"/>
      <c r="O2177" s="2257"/>
      <c r="P2177" s="2257"/>
      <c r="Q2177" s="2995"/>
    </row>
    <row r="2178" spans="1:17">
      <c r="A2178" s="2995"/>
      <c r="B2178" s="2641"/>
      <c r="C2178" s="2641"/>
      <c r="D2178" s="2641"/>
      <c r="E2178" s="2641"/>
      <c r="F2178" s="2641"/>
      <c r="G2178" s="2641"/>
      <c r="H2178" s="2641"/>
      <c r="I2178" s="2257"/>
      <c r="J2178" s="2257"/>
      <c r="K2178" s="2257"/>
      <c r="L2178" s="2257"/>
      <c r="M2178" s="2257"/>
      <c r="N2178" s="2257"/>
      <c r="O2178" s="2257"/>
      <c r="P2178" s="2257"/>
      <c r="Q2178" s="2995"/>
    </row>
    <row r="2179" spans="1:17">
      <c r="A2179" s="2995"/>
      <c r="B2179" s="2641"/>
      <c r="C2179" s="2641"/>
      <c r="D2179" s="2641"/>
      <c r="E2179" s="2641"/>
      <c r="F2179" s="2641"/>
      <c r="G2179" s="2641"/>
      <c r="H2179" s="2641"/>
      <c r="I2179" s="2257"/>
      <c r="J2179" s="2257"/>
      <c r="K2179" s="2257"/>
      <c r="L2179" s="2257"/>
      <c r="M2179" s="2257"/>
      <c r="N2179" s="2257"/>
      <c r="O2179" s="2257"/>
      <c r="P2179" s="2257"/>
      <c r="Q2179" s="2995"/>
    </row>
    <row r="2180" spans="1:17">
      <c r="A2180" s="2995"/>
      <c r="B2180" s="2641"/>
      <c r="C2180" s="2641"/>
      <c r="D2180" s="2641"/>
      <c r="E2180" s="2641"/>
      <c r="F2180" s="2641"/>
      <c r="G2180" s="2641"/>
      <c r="H2180" s="2641"/>
      <c r="I2180" s="2257"/>
      <c r="J2180" s="2257"/>
      <c r="K2180" s="2257"/>
      <c r="L2180" s="2257"/>
      <c r="M2180" s="2257"/>
      <c r="N2180" s="2257"/>
      <c r="O2180" s="2257"/>
      <c r="P2180" s="2257"/>
      <c r="Q2180" s="2995"/>
    </row>
    <row r="2181" spans="1:17">
      <c r="A2181" s="2995"/>
      <c r="B2181" s="2641"/>
      <c r="C2181" s="2641"/>
      <c r="D2181" s="2641"/>
      <c r="E2181" s="2641"/>
      <c r="F2181" s="2641"/>
      <c r="G2181" s="2641"/>
      <c r="H2181" s="2641"/>
      <c r="I2181" s="2257"/>
      <c r="J2181" s="2257"/>
      <c r="K2181" s="2257"/>
      <c r="L2181" s="2257"/>
      <c r="M2181" s="2257"/>
      <c r="N2181" s="2257"/>
      <c r="O2181" s="2257"/>
      <c r="P2181" s="2257"/>
      <c r="Q2181" s="2995"/>
    </row>
    <row r="2182" spans="1:17">
      <c r="A2182" s="2995"/>
      <c r="B2182" s="2641"/>
      <c r="C2182" s="2641"/>
      <c r="D2182" s="2641"/>
      <c r="E2182" s="2641"/>
      <c r="F2182" s="2641"/>
      <c r="G2182" s="2641"/>
      <c r="H2182" s="2641"/>
      <c r="I2182" s="2257"/>
      <c r="J2182" s="2257"/>
      <c r="K2182" s="2257"/>
      <c r="L2182" s="2257"/>
      <c r="M2182" s="2257"/>
      <c r="N2182" s="2257"/>
      <c r="O2182" s="2257"/>
      <c r="P2182" s="2257"/>
      <c r="Q2182" s="2995"/>
    </row>
    <row r="2183" spans="1:17">
      <c r="A2183" s="2995"/>
      <c r="B2183" s="2641"/>
      <c r="C2183" s="2641"/>
      <c r="D2183" s="2641"/>
      <c r="E2183" s="2641"/>
      <c r="F2183" s="2641"/>
      <c r="G2183" s="2641"/>
      <c r="H2183" s="2641"/>
      <c r="I2183" s="2257"/>
      <c r="J2183" s="2257"/>
      <c r="K2183" s="2257"/>
      <c r="L2183" s="2257"/>
      <c r="M2183" s="2257"/>
      <c r="N2183" s="2257"/>
      <c r="O2183" s="2257"/>
      <c r="P2183" s="2257"/>
      <c r="Q2183" s="2995"/>
    </row>
    <row r="2184" spans="1:17">
      <c r="A2184" s="2995"/>
      <c r="B2184" s="2641"/>
      <c r="C2184" s="2641"/>
      <c r="D2184" s="2641"/>
      <c r="E2184" s="2641"/>
      <c r="F2184" s="2641"/>
      <c r="G2184" s="2641"/>
      <c r="H2184" s="2641"/>
      <c r="I2184" s="2257"/>
      <c r="J2184" s="2257"/>
      <c r="K2184" s="2257"/>
      <c r="L2184" s="2257"/>
      <c r="M2184" s="2257"/>
      <c r="N2184" s="2257"/>
      <c r="O2184" s="2257"/>
      <c r="P2184" s="2257"/>
      <c r="Q2184" s="2995"/>
    </row>
    <row r="2185" spans="1:17">
      <c r="A2185" s="2995"/>
      <c r="B2185" s="2641"/>
      <c r="C2185" s="2641"/>
      <c r="D2185" s="2641"/>
      <c r="E2185" s="2641"/>
      <c r="F2185" s="2641"/>
      <c r="G2185" s="2641"/>
      <c r="H2185" s="2641"/>
      <c r="I2185" s="2257"/>
      <c r="J2185" s="2257"/>
      <c r="K2185" s="2257"/>
      <c r="L2185" s="2257"/>
      <c r="M2185" s="2257"/>
      <c r="N2185" s="2257"/>
      <c r="O2185" s="2257"/>
      <c r="P2185" s="2257"/>
      <c r="Q2185" s="2995"/>
    </row>
    <row r="2186" spans="1:17">
      <c r="A2186" s="2995"/>
      <c r="B2186" s="2641"/>
      <c r="C2186" s="2641"/>
      <c r="D2186" s="2641"/>
      <c r="E2186" s="2641"/>
      <c r="F2186" s="2641"/>
      <c r="G2186" s="2641"/>
      <c r="H2186" s="2641"/>
      <c r="I2186" s="2257"/>
      <c r="J2186" s="2257"/>
      <c r="K2186" s="2257"/>
      <c r="L2186" s="2257"/>
      <c r="M2186" s="2257"/>
      <c r="N2186" s="2257"/>
      <c r="O2186" s="2257"/>
      <c r="P2186" s="2257"/>
      <c r="Q2186" s="2995"/>
    </row>
    <row r="2187" spans="1:17">
      <c r="A2187" s="2995"/>
      <c r="B2187" s="2641"/>
      <c r="C2187" s="2641"/>
      <c r="D2187" s="2641"/>
      <c r="E2187" s="2641"/>
      <c r="F2187" s="2641"/>
      <c r="G2187" s="2641"/>
      <c r="H2187" s="2641"/>
      <c r="I2187" s="2257"/>
      <c r="J2187" s="2257"/>
      <c r="K2187" s="2257"/>
      <c r="L2187" s="2257"/>
      <c r="M2187" s="2257"/>
      <c r="N2187" s="2257"/>
      <c r="O2187" s="2257"/>
      <c r="P2187" s="2257"/>
      <c r="Q2187" s="2995"/>
    </row>
    <row r="2188" spans="1:17">
      <c r="A2188" s="2995"/>
      <c r="B2188" s="2641"/>
      <c r="C2188" s="2641"/>
      <c r="D2188" s="2641"/>
      <c r="E2188" s="2641"/>
      <c r="F2188" s="2641"/>
      <c r="G2188" s="2641"/>
      <c r="H2188" s="2641"/>
      <c r="I2188" s="2257"/>
      <c r="J2188" s="2257"/>
      <c r="K2188" s="2257"/>
      <c r="L2188" s="2257"/>
      <c r="M2188" s="2257"/>
      <c r="N2188" s="2257"/>
      <c r="O2188" s="2257"/>
      <c r="P2188" s="2257"/>
      <c r="Q2188" s="2995"/>
    </row>
    <row r="2189" spans="1:17">
      <c r="A2189" s="2995"/>
      <c r="B2189" s="2641"/>
      <c r="C2189" s="2641"/>
      <c r="D2189" s="2641"/>
      <c r="E2189" s="2641"/>
      <c r="F2189" s="2641"/>
      <c r="G2189" s="2641"/>
      <c r="H2189" s="2641"/>
      <c r="I2189" s="2257"/>
      <c r="J2189" s="2257"/>
      <c r="K2189" s="2257"/>
      <c r="L2189" s="2257"/>
      <c r="M2189" s="2257"/>
      <c r="N2189" s="2257"/>
      <c r="O2189" s="2257"/>
      <c r="P2189" s="2257"/>
      <c r="Q2189" s="2995"/>
    </row>
    <row r="2190" spans="1:17">
      <c r="A2190" s="2995"/>
      <c r="B2190" s="2641"/>
      <c r="C2190" s="2641"/>
      <c r="D2190" s="2641"/>
      <c r="E2190" s="2641"/>
      <c r="F2190" s="2641"/>
      <c r="G2190" s="2641"/>
      <c r="H2190" s="2641"/>
      <c r="I2190" s="2257"/>
      <c r="J2190" s="2257"/>
      <c r="K2190" s="2257"/>
      <c r="L2190" s="2257"/>
      <c r="M2190" s="2257"/>
      <c r="N2190" s="2257"/>
      <c r="O2190" s="2257"/>
      <c r="P2190" s="2257"/>
      <c r="Q2190" s="2995"/>
    </row>
    <row r="2191" spans="1:17">
      <c r="A2191" s="2995"/>
      <c r="B2191" s="2641"/>
      <c r="C2191" s="2641"/>
      <c r="D2191" s="2641"/>
      <c r="E2191" s="2641"/>
      <c r="F2191" s="2641"/>
      <c r="G2191" s="2641"/>
      <c r="H2191" s="2641"/>
      <c r="I2191" s="2257"/>
      <c r="J2191" s="2257"/>
      <c r="K2191" s="2257"/>
      <c r="L2191" s="2257"/>
      <c r="M2191" s="2257"/>
      <c r="N2191" s="2257"/>
      <c r="O2191" s="2257"/>
      <c r="P2191" s="2257"/>
      <c r="Q2191" s="2995"/>
    </row>
    <row r="2192" spans="1:17">
      <c r="A2192" s="2995"/>
      <c r="B2192" s="2641"/>
      <c r="C2192" s="2641"/>
      <c r="D2192" s="2641"/>
      <c r="E2192" s="2641"/>
      <c r="F2192" s="2641"/>
      <c r="G2192" s="2641"/>
      <c r="H2192" s="2641"/>
      <c r="I2192" s="2257"/>
      <c r="J2192" s="2257"/>
      <c r="K2192" s="2257"/>
      <c r="L2192" s="2257"/>
      <c r="M2192" s="2257"/>
      <c r="N2192" s="2257"/>
      <c r="O2192" s="2257"/>
      <c r="P2192" s="2257"/>
      <c r="Q2192" s="2995"/>
    </row>
    <row r="2193" spans="1:17">
      <c r="A2193" s="2995"/>
      <c r="B2193" s="2641"/>
      <c r="C2193" s="2641"/>
      <c r="D2193" s="2641"/>
      <c r="E2193" s="2641"/>
      <c r="F2193" s="2641"/>
      <c r="G2193" s="2641"/>
      <c r="H2193" s="2641"/>
      <c r="I2193" s="2257"/>
      <c r="J2193" s="2257"/>
      <c r="K2193" s="2257"/>
      <c r="L2193" s="2257"/>
      <c r="M2193" s="2257"/>
      <c r="N2193" s="2257"/>
      <c r="O2193" s="2257"/>
      <c r="P2193" s="2257"/>
      <c r="Q2193" s="2995"/>
    </row>
    <row r="2194" spans="1:17">
      <c r="A2194" s="2995"/>
      <c r="B2194" s="2641"/>
      <c r="C2194" s="2641"/>
      <c r="D2194" s="2641"/>
      <c r="E2194" s="2641"/>
      <c r="F2194" s="2641"/>
      <c r="G2194" s="2641"/>
      <c r="H2194" s="2641"/>
      <c r="I2194" s="2257"/>
      <c r="J2194" s="2257"/>
      <c r="K2194" s="2257"/>
      <c r="L2194" s="2257"/>
      <c r="M2194" s="2257"/>
      <c r="N2194" s="2257"/>
      <c r="O2194" s="2257"/>
      <c r="P2194" s="2257"/>
      <c r="Q2194" s="2995"/>
    </row>
    <row r="2195" spans="1:17">
      <c r="A2195" s="2995"/>
      <c r="B2195" s="2641"/>
      <c r="C2195" s="2641"/>
      <c r="D2195" s="2641"/>
      <c r="E2195" s="2641"/>
      <c r="F2195" s="2641"/>
      <c r="G2195" s="2641"/>
      <c r="H2195" s="2641"/>
      <c r="I2195" s="2257"/>
      <c r="J2195" s="2257"/>
      <c r="K2195" s="2257"/>
      <c r="L2195" s="2257"/>
      <c r="M2195" s="2257"/>
      <c r="N2195" s="2257"/>
      <c r="O2195" s="2257"/>
      <c r="P2195" s="2257"/>
      <c r="Q2195" s="2995"/>
    </row>
    <row r="2196" spans="1:17">
      <c r="A2196" s="2995"/>
      <c r="B2196" s="2641"/>
      <c r="C2196" s="2641"/>
      <c r="D2196" s="2641"/>
      <c r="E2196" s="2641"/>
      <c r="F2196" s="2641"/>
      <c r="G2196" s="2641"/>
      <c r="H2196" s="2641"/>
      <c r="I2196" s="2257"/>
      <c r="J2196" s="2257"/>
      <c r="K2196" s="2257"/>
      <c r="L2196" s="2257"/>
      <c r="M2196" s="2257"/>
      <c r="N2196" s="2257"/>
      <c r="O2196" s="2257"/>
      <c r="P2196" s="2257"/>
      <c r="Q2196" s="2995"/>
    </row>
    <row r="2197" spans="1:17">
      <c r="A2197" s="2995"/>
      <c r="B2197" s="2641"/>
      <c r="C2197" s="2641"/>
      <c r="D2197" s="2641"/>
      <c r="E2197" s="2641"/>
      <c r="F2197" s="2641"/>
      <c r="G2197" s="2641"/>
      <c r="H2197" s="2641"/>
      <c r="I2197" s="2257"/>
      <c r="J2197" s="2257"/>
      <c r="K2197" s="2257"/>
      <c r="L2197" s="2257"/>
      <c r="M2197" s="2257"/>
      <c r="N2197" s="2257"/>
      <c r="O2197" s="2257"/>
      <c r="P2197" s="2257"/>
      <c r="Q2197" s="2995"/>
    </row>
    <row r="2198" spans="1:17">
      <c r="A2198" s="2995"/>
      <c r="B2198" s="2641"/>
      <c r="C2198" s="2641"/>
      <c r="D2198" s="2641"/>
      <c r="E2198" s="2641"/>
      <c r="F2198" s="2641"/>
      <c r="G2198" s="2641"/>
      <c r="H2198" s="2641"/>
      <c r="I2198" s="2257"/>
      <c r="J2198" s="2257"/>
      <c r="K2198" s="2257"/>
      <c r="L2198" s="2257"/>
      <c r="M2198" s="2257"/>
      <c r="N2198" s="2257"/>
      <c r="O2198" s="2257"/>
      <c r="P2198" s="2257"/>
      <c r="Q2198" s="2995"/>
    </row>
    <row r="2199" spans="1:17">
      <c r="A2199" s="2995"/>
      <c r="B2199" s="2641"/>
      <c r="C2199" s="2641"/>
      <c r="D2199" s="2641"/>
      <c r="E2199" s="2641"/>
      <c r="F2199" s="2641"/>
      <c r="G2199" s="2641"/>
      <c r="H2199" s="2641"/>
      <c r="I2199" s="2257"/>
      <c r="J2199" s="2257"/>
      <c r="K2199" s="2257"/>
      <c r="L2199" s="2257"/>
      <c r="M2199" s="2257"/>
      <c r="N2199" s="2257"/>
      <c r="O2199" s="2257"/>
      <c r="P2199" s="2257"/>
      <c r="Q2199" s="2995"/>
    </row>
    <row r="2200" spans="1:17">
      <c r="A2200" s="2995"/>
      <c r="B2200" s="2641"/>
      <c r="C2200" s="2641"/>
      <c r="D2200" s="2641"/>
      <c r="E2200" s="2641"/>
      <c r="F2200" s="2641"/>
      <c r="G2200" s="2641"/>
      <c r="H2200" s="2641"/>
      <c r="I2200" s="2257"/>
      <c r="J2200" s="2257"/>
      <c r="K2200" s="2257"/>
      <c r="L2200" s="2257"/>
      <c r="M2200" s="2257"/>
      <c r="N2200" s="2257"/>
      <c r="O2200" s="2257"/>
      <c r="P2200" s="2257"/>
      <c r="Q2200" s="2995"/>
    </row>
    <row r="2201" spans="1:17">
      <c r="A2201" s="2995"/>
      <c r="B2201" s="2995"/>
      <c r="C2201" s="2641"/>
      <c r="D2201" s="2641"/>
      <c r="E2201" s="2641"/>
      <c r="F2201" s="2641"/>
      <c r="G2201" s="2641"/>
      <c r="H2201" s="2641"/>
      <c r="I2201" s="2257"/>
      <c r="J2201" s="2257"/>
      <c r="K2201" s="2257"/>
      <c r="L2201" s="2257"/>
      <c r="M2201" s="3001"/>
      <c r="N2201" s="3001"/>
      <c r="O2201" s="3001"/>
      <c r="P2201" s="3001"/>
      <c r="Q2201" s="2995"/>
    </row>
    <row r="2202" spans="1:17">
      <c r="A2202" s="2995"/>
      <c r="B2202" s="2995"/>
      <c r="C2202" s="2999"/>
      <c r="D2202" s="2999"/>
      <c r="E2202" s="2999"/>
      <c r="F2202" s="2999"/>
      <c r="G2202" s="2999"/>
      <c r="H2202" s="2999"/>
      <c r="I2202" s="2257"/>
      <c r="J2202" s="2257"/>
      <c r="K2202" s="2257"/>
      <c r="L2202" s="2257"/>
      <c r="M2202" s="3001"/>
      <c r="N2202" s="3001"/>
      <c r="O2202" s="3001"/>
      <c r="P2202" s="3001"/>
      <c r="Q2202" s="2995"/>
    </row>
    <row r="2203" spans="1:17">
      <c r="A2203" s="2996"/>
      <c r="B2203" s="2996"/>
      <c r="C2203" s="2994"/>
      <c r="D2203" s="2994"/>
      <c r="E2203" s="2997"/>
      <c r="F2203" s="2997"/>
      <c r="G2203" s="2997"/>
      <c r="H2203" s="2997"/>
      <c r="I2203" s="2996"/>
      <c r="J2203" s="2996"/>
      <c r="K2203" s="2994"/>
      <c r="L2203" s="2994"/>
      <c r="M2203" s="2997"/>
      <c r="N2203" s="3002"/>
      <c r="O2203" s="2999"/>
      <c r="P2203" s="2999"/>
      <c r="Q2203" s="2999"/>
    </row>
    <row r="2204" spans="1:17">
      <c r="A2204" s="2994"/>
      <c r="B2204" s="2994"/>
      <c r="C2204" s="2994"/>
      <c r="D2204" s="2994"/>
      <c r="E2204" s="2994"/>
      <c r="F2204" s="2994"/>
      <c r="G2204" s="2994"/>
      <c r="H2204" s="2994"/>
      <c r="I2204" s="2994"/>
      <c r="J2204" s="2994"/>
      <c r="K2204" s="2994"/>
      <c r="L2204" s="2994"/>
      <c r="M2204" s="2994"/>
      <c r="N2204" s="2994"/>
      <c r="O2204" s="2994"/>
      <c r="P2204" s="2994"/>
      <c r="Q2204" s="2994"/>
    </row>
    <row r="2205" spans="1:17" ht="15.75">
      <c r="A2205" s="2993"/>
      <c r="B2205" s="2997"/>
      <c r="C2205" s="2997"/>
      <c r="D2205" s="2997"/>
      <c r="E2205" s="2998"/>
      <c r="F2205" s="2997"/>
      <c r="G2205" s="2997"/>
      <c r="H2205" s="2997"/>
      <c r="I2205" s="2993"/>
      <c r="J2205" s="2641"/>
      <c r="K2205" s="2997"/>
      <c r="L2205" s="2997"/>
      <c r="M2205" s="2997"/>
      <c r="N2205" s="2997"/>
      <c r="O2205" s="2998"/>
      <c r="P2205" s="2999"/>
      <c r="Q2205" s="2999"/>
    </row>
    <row r="2206" spans="1:17">
      <c r="A2206" s="2997"/>
      <c r="B2206" s="2997"/>
      <c r="C2206" s="2997"/>
      <c r="D2206" s="2997"/>
      <c r="E2206" s="2997"/>
      <c r="F2206" s="2997"/>
      <c r="G2206" s="2997"/>
      <c r="H2206" s="2997"/>
      <c r="I2206" s="2641"/>
      <c r="J2206" s="2641"/>
      <c r="K2206" s="2997"/>
      <c r="L2206" s="2997"/>
      <c r="M2206" s="2997"/>
      <c r="N2206" s="2997"/>
      <c r="O2206" s="2997"/>
      <c r="P2206" s="2997"/>
      <c r="Q2206" s="2997"/>
    </row>
    <row r="2207" spans="1:17">
      <c r="A2207" s="2994"/>
      <c r="B2207" s="2994"/>
      <c r="C2207" s="2994"/>
      <c r="D2207" s="2994"/>
      <c r="E2207" s="2994"/>
      <c r="F2207" s="2994"/>
      <c r="G2207" s="3000"/>
      <c r="H2207" s="3000"/>
      <c r="I2207" s="2994"/>
      <c r="J2207" s="2994"/>
      <c r="K2207" s="2994"/>
      <c r="L2207" s="2994"/>
      <c r="M2207" s="2994"/>
      <c r="N2207" s="2994"/>
      <c r="O2207" s="2994"/>
      <c r="P2207" s="2994"/>
      <c r="Q2207" s="2641"/>
    </row>
    <row r="2208" spans="1:17">
      <c r="A2208" s="2994"/>
      <c r="B2208" s="2994"/>
      <c r="C2208" s="2994"/>
      <c r="D2208" s="2994"/>
      <c r="E2208" s="2994"/>
      <c r="F2208" s="2994"/>
      <c r="G2208" s="3000"/>
      <c r="H2208" s="3000"/>
      <c r="I2208" s="2994"/>
      <c r="J2208" s="2994"/>
      <c r="K2208" s="2994"/>
      <c r="L2208" s="2994"/>
      <c r="M2208" s="2994"/>
      <c r="N2208" s="2994"/>
      <c r="O2208" s="2994"/>
      <c r="P2208" s="2994"/>
      <c r="Q2208" s="2641"/>
    </row>
    <row r="2209" spans="1:17">
      <c r="A2209" s="2997"/>
      <c r="B2209" s="2997"/>
      <c r="C2209" s="2997"/>
      <c r="D2209" s="2997"/>
      <c r="E2209" s="2997"/>
      <c r="F2209" s="2997"/>
      <c r="G2209" s="2997"/>
      <c r="H2209" s="2997"/>
      <c r="I2209" s="2641"/>
      <c r="J2209" s="2641"/>
      <c r="K2209" s="2997"/>
      <c r="L2209" s="2997"/>
      <c r="M2209" s="2997"/>
      <c r="N2209" s="2997"/>
      <c r="O2209" s="2997"/>
      <c r="P2209" s="2997"/>
      <c r="Q2209" s="2997"/>
    </row>
    <row r="2210" spans="1:17">
      <c r="A2210" s="2995"/>
      <c r="B2210" s="2641"/>
      <c r="C2210" s="2641"/>
      <c r="D2210" s="2641"/>
      <c r="E2210" s="2641"/>
      <c r="F2210" s="3420"/>
      <c r="G2210" s="3420"/>
      <c r="H2210" s="2995"/>
      <c r="I2210" s="2994"/>
      <c r="J2210" s="2994"/>
      <c r="K2210" s="2994"/>
      <c r="L2210" s="2994"/>
      <c r="M2210" s="2994"/>
      <c r="N2210" s="2994"/>
      <c r="O2210" s="2994"/>
      <c r="P2210" s="2994"/>
      <c r="Q2210" s="2641"/>
    </row>
    <row r="2211" spans="1:17">
      <c r="A2211" s="2995"/>
      <c r="B2211" s="2995"/>
      <c r="C2211" s="2641"/>
      <c r="D2211" s="2995"/>
      <c r="E2211" s="2995"/>
      <c r="F2211" s="2995"/>
      <c r="G2211" s="2995"/>
      <c r="H2211" s="2995"/>
      <c r="I2211" s="2994"/>
      <c r="J2211" s="2994"/>
      <c r="K2211" s="2641"/>
      <c r="L2211" s="2641"/>
      <c r="M2211" s="2995"/>
      <c r="N2211" s="2995"/>
      <c r="O2211" s="2995"/>
      <c r="P2211" s="2641"/>
      <c r="Q2211" s="2641"/>
    </row>
    <row r="2212" spans="1:17">
      <c r="A2212" s="2995"/>
      <c r="B2212" s="2995"/>
      <c r="C2212" s="2995"/>
      <c r="D2212" s="2995"/>
      <c r="E2212" s="2995"/>
      <c r="F2212" s="2995"/>
      <c r="G2212" s="2995"/>
      <c r="H2212" s="2995"/>
      <c r="I2212" s="2994"/>
      <c r="J2212" s="2994"/>
      <c r="K2212" s="2995"/>
      <c r="L2212" s="2995"/>
      <c r="M2212" s="2995"/>
      <c r="N2212" s="2995"/>
      <c r="O2212" s="2995"/>
      <c r="P2212" s="2995"/>
      <c r="Q2212" s="2995"/>
    </row>
    <row r="2213" spans="1:17">
      <c r="A2213" s="2995"/>
      <c r="B2213" s="2995"/>
      <c r="C2213" s="2995"/>
      <c r="D2213" s="2995"/>
      <c r="E2213" s="2995"/>
      <c r="F2213" s="2995"/>
      <c r="G2213" s="2995"/>
      <c r="H2213" s="2995"/>
      <c r="I2213" s="2994"/>
      <c r="J2213" s="2994"/>
      <c r="K2213" s="2995"/>
      <c r="L2213" s="2995"/>
      <c r="M2213" s="2995"/>
      <c r="N2213" s="2995"/>
      <c r="O2213" s="2995"/>
      <c r="P2213" s="2995"/>
      <c r="Q2213" s="2995"/>
    </row>
    <row r="2214" spans="1:17">
      <c r="A2214" s="2995"/>
      <c r="B2214" s="2995"/>
      <c r="C2214" s="2995"/>
      <c r="D2214" s="2995"/>
      <c r="E2214" s="2995"/>
      <c r="F2214" s="2995"/>
      <c r="G2214" s="2995"/>
      <c r="H2214" s="2995"/>
      <c r="I2214" s="2995"/>
      <c r="J2214" s="2641"/>
      <c r="K2214" s="2995"/>
      <c r="L2214" s="2995"/>
      <c r="M2214" s="2995"/>
      <c r="N2214" s="2995"/>
      <c r="O2214" s="2995"/>
      <c r="P2214" s="2995"/>
      <c r="Q2214" s="2995"/>
    </row>
    <row r="2215" spans="1:17">
      <c r="A2215" s="2995"/>
      <c r="B2215" s="2641"/>
      <c r="C2215" s="2641"/>
      <c r="D2215" s="2641"/>
      <c r="E2215" s="2641"/>
      <c r="F2215" s="2641"/>
      <c r="G2215" s="2641"/>
      <c r="H2215" s="2641"/>
      <c r="I2215" s="2257"/>
      <c r="J2215" s="2257"/>
      <c r="K2215" s="2257"/>
      <c r="L2215" s="2257"/>
      <c r="M2215" s="3001"/>
      <c r="N2215" s="3001"/>
      <c r="O2215" s="3001"/>
      <c r="P2215" s="3001"/>
      <c r="Q2215" s="2995"/>
    </row>
    <row r="2216" spans="1:17">
      <c r="A2216" s="2995"/>
      <c r="B2216" s="2641"/>
      <c r="C2216" s="2641"/>
      <c r="D2216" s="2641"/>
      <c r="E2216" s="2641"/>
      <c r="F2216" s="2641"/>
      <c r="G2216" s="2641"/>
      <c r="H2216" s="2641"/>
      <c r="I2216" s="2257"/>
      <c r="J2216" s="2257"/>
      <c r="K2216" s="2257"/>
      <c r="L2216" s="2257"/>
      <c r="M2216" s="2257"/>
      <c r="N2216" s="2257"/>
      <c r="O2216" s="2257"/>
      <c r="P2216" s="2257"/>
      <c r="Q2216" s="2995"/>
    </row>
    <row r="2217" spans="1:17">
      <c r="A2217" s="2995"/>
      <c r="B2217" s="2641"/>
      <c r="C2217" s="2641"/>
      <c r="D2217" s="2641"/>
      <c r="E2217" s="2641"/>
      <c r="F2217" s="2641"/>
      <c r="G2217" s="2641"/>
      <c r="H2217" s="2641"/>
      <c r="I2217" s="2257"/>
      <c r="J2217" s="2257"/>
      <c r="K2217" s="2257"/>
      <c r="L2217" s="2257"/>
      <c r="M2217" s="2257"/>
      <c r="N2217" s="2257"/>
      <c r="O2217" s="2257"/>
      <c r="P2217" s="2257"/>
      <c r="Q2217" s="2995"/>
    </row>
    <row r="2218" spans="1:17">
      <c r="A2218" s="2995"/>
      <c r="B2218" s="2641"/>
      <c r="C2218" s="2641"/>
      <c r="D2218" s="2641"/>
      <c r="E2218" s="2641"/>
      <c r="F2218" s="2641"/>
      <c r="G2218" s="2641"/>
      <c r="H2218" s="2641"/>
      <c r="I2218" s="2257"/>
      <c r="J2218" s="2257"/>
      <c r="K2218" s="2257"/>
      <c r="L2218" s="2257"/>
      <c r="M2218" s="2257"/>
      <c r="N2218" s="2257"/>
      <c r="O2218" s="2257"/>
      <c r="P2218" s="2257"/>
      <c r="Q2218" s="2995"/>
    </row>
    <row r="2219" spans="1:17">
      <c r="A2219" s="2995"/>
      <c r="B2219" s="2641"/>
      <c r="C2219" s="2641"/>
      <c r="D2219" s="2641"/>
      <c r="E2219" s="2641"/>
      <c r="F2219" s="2641"/>
      <c r="G2219" s="2641"/>
      <c r="H2219" s="2641"/>
      <c r="I2219" s="2257"/>
      <c r="J2219" s="2257"/>
      <c r="K2219" s="2257"/>
      <c r="L2219" s="2257"/>
      <c r="M2219" s="2257"/>
      <c r="N2219" s="2257"/>
      <c r="O2219" s="2257"/>
      <c r="P2219" s="2257"/>
      <c r="Q2219" s="2995"/>
    </row>
    <row r="2220" spans="1:17">
      <c r="A2220" s="2995"/>
      <c r="B2220" s="2641"/>
      <c r="C2220" s="2641"/>
      <c r="D2220" s="2641"/>
      <c r="E2220" s="2641"/>
      <c r="F2220" s="2641"/>
      <c r="G2220" s="2641"/>
      <c r="H2220" s="2641"/>
      <c r="I2220" s="2257"/>
      <c r="J2220" s="2257"/>
      <c r="K2220" s="2257"/>
      <c r="L2220" s="2257"/>
      <c r="M2220" s="2257"/>
      <c r="N2220" s="2257"/>
      <c r="O2220" s="2257"/>
      <c r="P2220" s="2257"/>
      <c r="Q2220" s="2995"/>
    </row>
    <row r="2221" spans="1:17">
      <c r="A2221" s="2995"/>
      <c r="B2221" s="2641"/>
      <c r="C2221" s="2641"/>
      <c r="D2221" s="2641"/>
      <c r="E2221" s="2641"/>
      <c r="F2221" s="2641"/>
      <c r="G2221" s="2641"/>
      <c r="H2221" s="2641"/>
      <c r="I2221" s="2257"/>
      <c r="J2221" s="2257"/>
      <c r="K2221" s="2257"/>
      <c r="L2221" s="2257"/>
      <c r="M2221" s="2257"/>
      <c r="N2221" s="2257"/>
      <c r="O2221" s="2257"/>
      <c r="P2221" s="2257"/>
      <c r="Q2221" s="2995"/>
    </row>
    <row r="2222" spans="1:17">
      <c r="A2222" s="2995"/>
      <c r="B2222" s="2641"/>
      <c r="C2222" s="2641"/>
      <c r="D2222" s="2641"/>
      <c r="E2222" s="2641"/>
      <c r="F2222" s="2641"/>
      <c r="G2222" s="2641"/>
      <c r="H2222" s="2641"/>
      <c r="I2222" s="2257"/>
      <c r="J2222" s="2257"/>
      <c r="K2222" s="2257"/>
      <c r="L2222" s="2257"/>
      <c r="M2222" s="2257"/>
      <c r="N2222" s="2257"/>
      <c r="O2222" s="2257"/>
      <c r="P2222" s="2257"/>
      <c r="Q2222" s="2995"/>
    </row>
    <row r="2223" spans="1:17">
      <c r="A2223" s="2995"/>
      <c r="B2223" s="2641"/>
      <c r="C2223" s="2641"/>
      <c r="D2223" s="2641"/>
      <c r="E2223" s="2641"/>
      <c r="F2223" s="2641"/>
      <c r="G2223" s="2641"/>
      <c r="H2223" s="2641"/>
      <c r="I2223" s="2257"/>
      <c r="J2223" s="2257"/>
      <c r="K2223" s="2257"/>
      <c r="L2223" s="2257"/>
      <c r="M2223" s="2257"/>
      <c r="N2223" s="2257"/>
      <c r="O2223" s="2257"/>
      <c r="P2223" s="2257"/>
      <c r="Q2223" s="2995"/>
    </row>
    <row r="2224" spans="1:17">
      <c r="A2224" s="2995"/>
      <c r="B2224" s="2641"/>
      <c r="C2224" s="2641"/>
      <c r="D2224" s="2641"/>
      <c r="E2224" s="2641"/>
      <c r="F2224" s="2641"/>
      <c r="G2224" s="2641"/>
      <c r="H2224" s="2641"/>
      <c r="I2224" s="2257"/>
      <c r="J2224" s="2257"/>
      <c r="K2224" s="2257"/>
      <c r="L2224" s="2257"/>
      <c r="M2224" s="2257"/>
      <c r="N2224" s="2257"/>
      <c r="O2224" s="2257"/>
      <c r="P2224" s="2257"/>
      <c r="Q2224" s="2995"/>
    </row>
    <row r="2225" spans="1:17">
      <c r="A2225" s="2995"/>
      <c r="B2225" s="2641"/>
      <c r="C2225" s="2641"/>
      <c r="D2225" s="2641"/>
      <c r="E2225" s="2641"/>
      <c r="F2225" s="2641"/>
      <c r="G2225" s="2641"/>
      <c r="H2225" s="2641"/>
      <c r="I2225" s="2257"/>
      <c r="J2225" s="2257"/>
      <c r="K2225" s="2257"/>
      <c r="L2225" s="2257"/>
      <c r="M2225" s="2257"/>
      <c r="N2225" s="2257"/>
      <c r="O2225" s="2257"/>
      <c r="P2225" s="2257"/>
      <c r="Q2225" s="2995"/>
    </row>
    <row r="2226" spans="1:17">
      <c r="A2226" s="2995"/>
      <c r="B2226" s="2641"/>
      <c r="C2226" s="2641"/>
      <c r="D2226" s="2641"/>
      <c r="E2226" s="2641"/>
      <c r="F2226" s="2641"/>
      <c r="G2226" s="2641"/>
      <c r="H2226" s="2641"/>
      <c r="I2226" s="2257"/>
      <c r="J2226" s="2257"/>
      <c r="K2226" s="2257"/>
      <c r="L2226" s="2257"/>
      <c r="M2226" s="2257"/>
      <c r="N2226" s="2257"/>
      <c r="O2226" s="2257"/>
      <c r="P2226" s="2257"/>
      <c r="Q2226" s="2995"/>
    </row>
    <row r="2227" spans="1:17">
      <c r="A2227" s="2995"/>
      <c r="B2227" s="2641"/>
      <c r="C2227" s="2641"/>
      <c r="D2227" s="2641"/>
      <c r="E2227" s="2641"/>
      <c r="F2227" s="2641"/>
      <c r="G2227" s="2641"/>
      <c r="H2227" s="2641"/>
      <c r="I2227" s="2257"/>
      <c r="J2227" s="2257"/>
      <c r="K2227" s="2257"/>
      <c r="L2227" s="2257"/>
      <c r="M2227" s="2257"/>
      <c r="N2227" s="2257"/>
      <c r="O2227" s="2257"/>
      <c r="P2227" s="2257"/>
      <c r="Q2227" s="2995"/>
    </row>
    <row r="2228" spans="1:17">
      <c r="A2228" s="2995"/>
      <c r="B2228" s="2641"/>
      <c r="C2228" s="2641"/>
      <c r="D2228" s="2641"/>
      <c r="E2228" s="2641"/>
      <c r="F2228" s="2641"/>
      <c r="G2228" s="2641"/>
      <c r="H2228" s="2641"/>
      <c r="I2228" s="2257"/>
      <c r="J2228" s="2257"/>
      <c r="K2228" s="2257"/>
      <c r="L2228" s="2257"/>
      <c r="M2228" s="2257"/>
      <c r="N2228" s="2257"/>
      <c r="O2228" s="2257"/>
      <c r="P2228" s="2257"/>
      <c r="Q2228" s="2995"/>
    </row>
    <row r="2229" spans="1:17">
      <c r="A2229" s="2995"/>
      <c r="B2229" s="2641"/>
      <c r="C2229" s="2641"/>
      <c r="D2229" s="2641"/>
      <c r="E2229" s="2641"/>
      <c r="F2229" s="2641"/>
      <c r="G2229" s="2641"/>
      <c r="H2229" s="2641"/>
      <c r="I2229" s="2257"/>
      <c r="J2229" s="2257"/>
      <c r="K2229" s="2257"/>
      <c r="L2229" s="2257"/>
      <c r="M2229" s="2257"/>
      <c r="N2229" s="2257"/>
      <c r="O2229" s="2257"/>
      <c r="P2229" s="2257"/>
      <c r="Q2229" s="2995"/>
    </row>
    <row r="2230" spans="1:17">
      <c r="A2230" s="2995"/>
      <c r="B2230" s="2641"/>
      <c r="C2230" s="2641"/>
      <c r="D2230" s="2641"/>
      <c r="E2230" s="2641"/>
      <c r="F2230" s="2641"/>
      <c r="G2230" s="2641"/>
      <c r="H2230" s="2641"/>
      <c r="I2230" s="2257"/>
      <c r="J2230" s="2257"/>
      <c r="K2230" s="2257"/>
      <c r="L2230" s="2257"/>
      <c r="M2230" s="2257"/>
      <c r="N2230" s="2257"/>
      <c r="O2230" s="2257"/>
      <c r="P2230" s="2257"/>
      <c r="Q2230" s="2995"/>
    </row>
    <row r="2231" spans="1:17">
      <c r="A2231" s="2995"/>
      <c r="B2231" s="2641"/>
      <c r="C2231" s="2641"/>
      <c r="D2231" s="2641"/>
      <c r="E2231" s="2641"/>
      <c r="F2231" s="2641"/>
      <c r="G2231" s="2641"/>
      <c r="H2231" s="2641"/>
      <c r="I2231" s="2257"/>
      <c r="J2231" s="2257"/>
      <c r="K2231" s="2257"/>
      <c r="L2231" s="2257"/>
      <c r="M2231" s="2257"/>
      <c r="N2231" s="2257"/>
      <c r="O2231" s="2257"/>
      <c r="P2231" s="2257"/>
      <c r="Q2231" s="2995"/>
    </row>
    <row r="2232" spans="1:17">
      <c r="A2232" s="2995"/>
      <c r="B2232" s="2641"/>
      <c r="C2232" s="2641"/>
      <c r="D2232" s="2641"/>
      <c r="E2232" s="2641"/>
      <c r="F2232" s="2641"/>
      <c r="G2232" s="2641"/>
      <c r="H2232" s="2641"/>
      <c r="I2232" s="2257"/>
      <c r="J2232" s="2257"/>
      <c r="K2232" s="2257"/>
      <c r="L2232" s="2257"/>
      <c r="M2232" s="2257"/>
      <c r="N2232" s="2257"/>
      <c r="O2232" s="2257"/>
      <c r="P2232" s="2257"/>
      <c r="Q2232" s="2995"/>
    </row>
    <row r="2233" spans="1:17">
      <c r="A2233" s="2995"/>
      <c r="B2233" s="2641"/>
      <c r="C2233" s="2641"/>
      <c r="D2233" s="2641"/>
      <c r="E2233" s="2641"/>
      <c r="F2233" s="2641"/>
      <c r="G2233" s="2641"/>
      <c r="H2233" s="2641"/>
      <c r="I2233" s="2257"/>
      <c r="J2233" s="2257"/>
      <c r="K2233" s="2257"/>
      <c r="L2233" s="2257"/>
      <c r="M2233" s="2257"/>
      <c r="N2233" s="2257"/>
      <c r="O2233" s="2257"/>
      <c r="P2233" s="2257"/>
      <c r="Q2233" s="2995"/>
    </row>
    <row r="2234" spans="1:17">
      <c r="A2234" s="2995"/>
      <c r="B2234" s="2641"/>
      <c r="C2234" s="2641"/>
      <c r="D2234" s="2641"/>
      <c r="E2234" s="2641"/>
      <c r="F2234" s="2641"/>
      <c r="G2234" s="2641"/>
      <c r="H2234" s="2641"/>
      <c r="I2234" s="2257"/>
      <c r="J2234" s="2257"/>
      <c r="K2234" s="2257"/>
      <c r="L2234" s="2257"/>
      <c r="M2234" s="2257"/>
      <c r="N2234" s="2257"/>
      <c r="O2234" s="2257"/>
      <c r="P2234" s="2257"/>
      <c r="Q2234" s="2995"/>
    </row>
    <row r="2235" spans="1:17">
      <c r="A2235" s="2995"/>
      <c r="B2235" s="2641"/>
      <c r="C2235" s="2641"/>
      <c r="D2235" s="2641"/>
      <c r="E2235" s="2641"/>
      <c r="F2235" s="2641"/>
      <c r="G2235" s="2641"/>
      <c r="H2235" s="2641"/>
      <c r="I2235" s="2257"/>
      <c r="J2235" s="2257"/>
      <c r="K2235" s="2257"/>
      <c r="L2235" s="2257"/>
      <c r="M2235" s="2257"/>
      <c r="N2235" s="2257"/>
      <c r="O2235" s="2257"/>
      <c r="P2235" s="2257"/>
      <c r="Q2235" s="2995"/>
    </row>
    <row r="2236" spans="1:17">
      <c r="A2236" s="2995"/>
      <c r="B2236" s="2641"/>
      <c r="C2236" s="2641"/>
      <c r="D2236" s="2641"/>
      <c r="E2236" s="2641"/>
      <c r="F2236" s="2641"/>
      <c r="G2236" s="2641"/>
      <c r="H2236" s="2641"/>
      <c r="I2236" s="2257"/>
      <c r="J2236" s="2257"/>
      <c r="K2236" s="2257"/>
      <c r="L2236" s="2257"/>
      <c r="M2236" s="2257"/>
      <c r="N2236" s="2257"/>
      <c r="O2236" s="2257"/>
      <c r="P2236" s="2257"/>
      <c r="Q2236" s="2995"/>
    </row>
    <row r="2237" spans="1:17">
      <c r="A2237" s="2995"/>
      <c r="B2237" s="2641"/>
      <c r="C2237" s="2641"/>
      <c r="D2237" s="2641"/>
      <c r="E2237" s="2641"/>
      <c r="F2237" s="2641"/>
      <c r="G2237" s="2641"/>
      <c r="H2237" s="2641"/>
      <c r="I2237" s="2257"/>
      <c r="J2237" s="2257"/>
      <c r="K2237" s="2257"/>
      <c r="L2237" s="2257"/>
      <c r="M2237" s="2257"/>
      <c r="N2237" s="2257"/>
      <c r="O2237" s="2257"/>
      <c r="P2237" s="2257"/>
      <c r="Q2237" s="2995"/>
    </row>
    <row r="2238" spans="1:17">
      <c r="A2238" s="2995"/>
      <c r="B2238" s="2641"/>
      <c r="C2238" s="2641"/>
      <c r="D2238" s="2641"/>
      <c r="E2238" s="2641"/>
      <c r="F2238" s="2641"/>
      <c r="G2238" s="2641"/>
      <c r="H2238" s="2641"/>
      <c r="I2238" s="2257"/>
      <c r="J2238" s="2257"/>
      <c r="K2238" s="2257"/>
      <c r="L2238" s="2257"/>
      <c r="M2238" s="2257"/>
      <c r="N2238" s="2257"/>
      <c r="O2238" s="2257"/>
      <c r="P2238" s="2257"/>
      <c r="Q2238" s="2995"/>
    </row>
    <row r="2239" spans="1:17">
      <c r="A2239" s="2995"/>
      <c r="B2239" s="2641"/>
      <c r="C2239" s="2641"/>
      <c r="D2239" s="2641"/>
      <c r="E2239" s="2641"/>
      <c r="F2239" s="2641"/>
      <c r="G2239" s="2641"/>
      <c r="H2239" s="2641"/>
      <c r="I2239" s="2257"/>
      <c r="J2239" s="2257"/>
      <c r="K2239" s="2257"/>
      <c r="L2239" s="2257"/>
      <c r="M2239" s="2257"/>
      <c r="N2239" s="2257"/>
      <c r="O2239" s="2257"/>
      <c r="P2239" s="2257"/>
      <c r="Q2239" s="2995"/>
    </row>
    <row r="2240" spans="1:17">
      <c r="A2240" s="2995"/>
      <c r="B2240" s="2641"/>
      <c r="C2240" s="2641"/>
      <c r="D2240" s="2641"/>
      <c r="E2240" s="2641"/>
      <c r="F2240" s="2641"/>
      <c r="G2240" s="2641"/>
      <c r="H2240" s="2641"/>
      <c r="I2240" s="2257"/>
      <c r="J2240" s="2257"/>
      <c r="K2240" s="2257"/>
      <c r="L2240" s="2257"/>
      <c r="M2240" s="2257"/>
      <c r="N2240" s="2257"/>
      <c r="O2240" s="2257"/>
      <c r="P2240" s="2257"/>
      <c r="Q2240" s="2995"/>
    </row>
    <row r="2241" spans="1:17">
      <c r="A2241" s="2995"/>
      <c r="B2241" s="2641"/>
      <c r="C2241" s="2641"/>
      <c r="D2241" s="2641"/>
      <c r="E2241" s="2641"/>
      <c r="F2241" s="2641"/>
      <c r="G2241" s="2641"/>
      <c r="H2241" s="2641"/>
      <c r="I2241" s="2257"/>
      <c r="J2241" s="2257"/>
      <c r="K2241" s="2257"/>
      <c r="L2241" s="2257"/>
      <c r="M2241" s="2257"/>
      <c r="N2241" s="2257"/>
      <c r="O2241" s="2257"/>
      <c r="P2241" s="2257"/>
      <c r="Q2241" s="2995"/>
    </row>
    <row r="2242" spans="1:17">
      <c r="A2242" s="2995"/>
      <c r="B2242" s="2641"/>
      <c r="C2242" s="2641"/>
      <c r="D2242" s="2641"/>
      <c r="E2242" s="2641"/>
      <c r="F2242" s="2641"/>
      <c r="G2242" s="2641"/>
      <c r="H2242" s="2641"/>
      <c r="I2242" s="2257"/>
      <c r="J2242" s="2257"/>
      <c r="K2242" s="2257"/>
      <c r="L2242" s="2257"/>
      <c r="M2242" s="2257"/>
      <c r="N2242" s="2257"/>
      <c r="O2242" s="2257"/>
      <c r="P2242" s="2257"/>
      <c r="Q2242" s="2995"/>
    </row>
    <row r="2243" spans="1:17">
      <c r="A2243" s="2995"/>
      <c r="B2243" s="2641"/>
      <c r="C2243" s="2641"/>
      <c r="D2243" s="2641"/>
      <c r="E2243" s="2641"/>
      <c r="F2243" s="2641"/>
      <c r="G2243" s="2641"/>
      <c r="H2243" s="2641"/>
      <c r="I2243" s="2257"/>
      <c r="J2243" s="2257"/>
      <c r="K2243" s="2257"/>
      <c r="L2243" s="2257"/>
      <c r="M2243" s="2257"/>
      <c r="N2243" s="2257"/>
      <c r="O2243" s="2257"/>
      <c r="P2243" s="2257"/>
      <c r="Q2243" s="2995"/>
    </row>
    <row r="2244" spans="1:17">
      <c r="A2244" s="2995"/>
      <c r="B2244" s="2641"/>
      <c r="C2244" s="2641"/>
      <c r="D2244" s="2641"/>
      <c r="E2244" s="2641"/>
      <c r="F2244" s="2641"/>
      <c r="G2244" s="2641"/>
      <c r="H2244" s="2641"/>
      <c r="I2244" s="2257"/>
      <c r="J2244" s="2257"/>
      <c r="K2244" s="2257"/>
      <c r="L2244" s="2257"/>
      <c r="M2244" s="2257"/>
      <c r="N2244" s="2257"/>
      <c r="O2244" s="2257"/>
      <c r="P2244" s="2257"/>
      <c r="Q2244" s="2995"/>
    </row>
    <row r="2245" spans="1:17">
      <c r="A2245" s="2995"/>
      <c r="B2245" s="2641"/>
      <c r="C2245" s="2641"/>
      <c r="D2245" s="2641"/>
      <c r="E2245" s="2641"/>
      <c r="F2245" s="2641"/>
      <c r="G2245" s="2641"/>
      <c r="H2245" s="2641"/>
      <c r="I2245" s="2257"/>
      <c r="J2245" s="2257"/>
      <c r="K2245" s="2257"/>
      <c r="L2245" s="2257"/>
      <c r="M2245" s="2257"/>
      <c r="N2245" s="2257"/>
      <c r="O2245" s="2257"/>
      <c r="P2245" s="2257"/>
      <c r="Q2245" s="2995"/>
    </row>
    <row r="2246" spans="1:17">
      <c r="A2246" s="2995"/>
      <c r="B2246" s="2641"/>
      <c r="C2246" s="2641"/>
      <c r="D2246" s="2641"/>
      <c r="E2246" s="2641"/>
      <c r="F2246" s="2641"/>
      <c r="G2246" s="2641"/>
      <c r="H2246" s="2641"/>
      <c r="I2246" s="2257"/>
      <c r="J2246" s="2257"/>
      <c r="K2246" s="2257"/>
      <c r="L2246" s="2257"/>
      <c r="M2246" s="2257"/>
      <c r="N2246" s="2257"/>
      <c r="O2246" s="2257"/>
      <c r="P2246" s="2257"/>
      <c r="Q2246" s="2995"/>
    </row>
    <row r="2247" spans="1:17">
      <c r="A2247" s="2995"/>
      <c r="B2247" s="2641"/>
      <c r="C2247" s="2641"/>
      <c r="D2247" s="2641"/>
      <c r="E2247" s="2641"/>
      <c r="F2247" s="2641"/>
      <c r="G2247" s="2641"/>
      <c r="H2247" s="2641"/>
      <c r="I2247" s="2257"/>
      <c r="J2247" s="2257"/>
      <c r="K2247" s="2257"/>
      <c r="L2247" s="2257"/>
      <c r="M2247" s="2257"/>
      <c r="N2247" s="2257"/>
      <c r="O2247" s="2257"/>
      <c r="P2247" s="2257"/>
      <c r="Q2247" s="2995"/>
    </row>
    <row r="2248" spans="1:17">
      <c r="A2248" s="2995"/>
      <c r="B2248" s="2641"/>
      <c r="C2248" s="2641"/>
      <c r="D2248" s="2641"/>
      <c r="E2248" s="2641"/>
      <c r="F2248" s="2641"/>
      <c r="G2248" s="2641"/>
      <c r="H2248" s="2641"/>
      <c r="I2248" s="2257"/>
      <c r="J2248" s="2257"/>
      <c r="K2248" s="2257"/>
      <c r="L2248" s="2257"/>
      <c r="M2248" s="2257"/>
      <c r="N2248" s="2257"/>
      <c r="O2248" s="2257"/>
      <c r="P2248" s="2257"/>
      <c r="Q2248" s="2995"/>
    </row>
    <row r="2249" spans="1:17">
      <c r="A2249" s="2995"/>
      <c r="B2249" s="2641"/>
      <c r="C2249" s="2641"/>
      <c r="D2249" s="2641"/>
      <c r="E2249" s="2641"/>
      <c r="F2249" s="2641"/>
      <c r="G2249" s="2641"/>
      <c r="H2249" s="2641"/>
      <c r="I2249" s="2257"/>
      <c r="J2249" s="2257"/>
      <c r="K2249" s="2257"/>
      <c r="L2249" s="2257"/>
      <c r="M2249" s="2257"/>
      <c r="N2249" s="2257"/>
      <c r="O2249" s="2257"/>
      <c r="P2249" s="2257"/>
      <c r="Q2249" s="2995"/>
    </row>
    <row r="2250" spans="1:17">
      <c r="A2250" s="2995"/>
      <c r="B2250" s="2641"/>
      <c r="C2250" s="2641"/>
      <c r="D2250" s="2641"/>
      <c r="E2250" s="2641"/>
      <c r="F2250" s="2641"/>
      <c r="G2250" s="2641"/>
      <c r="H2250" s="2641"/>
      <c r="I2250" s="2257"/>
      <c r="J2250" s="2257"/>
      <c r="K2250" s="2257"/>
      <c r="L2250" s="2257"/>
      <c r="M2250" s="2257"/>
      <c r="N2250" s="2257"/>
      <c r="O2250" s="2257"/>
      <c r="P2250" s="2257"/>
      <c r="Q2250" s="2995"/>
    </row>
    <row r="2251" spans="1:17">
      <c r="A2251" s="2995"/>
      <c r="B2251" s="2641"/>
      <c r="C2251" s="2641"/>
      <c r="D2251" s="2641"/>
      <c r="E2251" s="2641"/>
      <c r="F2251" s="2641"/>
      <c r="G2251" s="2641"/>
      <c r="H2251" s="2641"/>
      <c r="I2251" s="2257"/>
      <c r="J2251" s="2257"/>
      <c r="K2251" s="2257"/>
      <c r="L2251" s="2257"/>
      <c r="M2251" s="2257"/>
      <c r="N2251" s="2257"/>
      <c r="O2251" s="2257"/>
      <c r="P2251" s="2257"/>
      <c r="Q2251" s="2995"/>
    </row>
    <row r="2252" spans="1:17">
      <c r="A2252" s="2995"/>
      <c r="B2252" s="2641"/>
      <c r="C2252" s="2641"/>
      <c r="D2252" s="2641"/>
      <c r="E2252" s="2641"/>
      <c r="F2252" s="2641"/>
      <c r="G2252" s="2641"/>
      <c r="H2252" s="2641"/>
      <c r="I2252" s="2257"/>
      <c r="J2252" s="2257"/>
      <c r="K2252" s="2257"/>
      <c r="L2252" s="2257"/>
      <c r="M2252" s="2257"/>
      <c r="N2252" s="2257"/>
      <c r="O2252" s="2257"/>
      <c r="P2252" s="2257"/>
      <c r="Q2252" s="2995"/>
    </row>
    <row r="2253" spans="1:17">
      <c r="A2253" s="2995"/>
      <c r="B2253" s="2641"/>
      <c r="C2253" s="2641"/>
      <c r="D2253" s="2641"/>
      <c r="E2253" s="2641"/>
      <c r="F2253" s="2641"/>
      <c r="G2253" s="2641"/>
      <c r="H2253" s="2641"/>
      <c r="I2253" s="2257"/>
      <c r="J2253" s="2257"/>
      <c r="K2253" s="2257"/>
      <c r="L2253" s="2257"/>
      <c r="M2253" s="2257"/>
      <c r="N2253" s="2257"/>
      <c r="O2253" s="2257"/>
      <c r="P2253" s="2257"/>
      <c r="Q2253" s="2995"/>
    </row>
    <row r="2254" spans="1:17">
      <c r="A2254" s="2995"/>
      <c r="B2254" s="2641"/>
      <c r="C2254" s="2641"/>
      <c r="D2254" s="2641"/>
      <c r="E2254" s="2641"/>
      <c r="F2254" s="2641"/>
      <c r="G2254" s="2641"/>
      <c r="H2254" s="2641"/>
      <c r="I2254" s="2257"/>
      <c r="J2254" s="2257"/>
      <c r="K2254" s="2257"/>
      <c r="L2254" s="2257"/>
      <c r="M2254" s="2257"/>
      <c r="N2254" s="2257"/>
      <c r="O2254" s="2257"/>
      <c r="P2254" s="2257"/>
      <c r="Q2254" s="2995"/>
    </row>
    <row r="2255" spans="1:17">
      <c r="A2255" s="2995"/>
      <c r="B2255" s="2641"/>
      <c r="C2255" s="2641"/>
      <c r="D2255" s="2641"/>
      <c r="E2255" s="2641"/>
      <c r="F2255" s="2641"/>
      <c r="G2255" s="2641"/>
      <c r="H2255" s="2641"/>
      <c r="I2255" s="2257"/>
      <c r="J2255" s="2257"/>
      <c r="K2255" s="2257"/>
      <c r="L2255" s="2257"/>
      <c r="M2255" s="2257"/>
      <c r="N2255" s="2257"/>
      <c r="O2255" s="2257"/>
      <c r="P2255" s="2257"/>
      <c r="Q2255" s="2995"/>
    </row>
    <row r="2256" spans="1:17">
      <c r="A2256" s="2995"/>
      <c r="B2256" s="2641"/>
      <c r="C2256" s="2641"/>
      <c r="D2256" s="2641"/>
      <c r="E2256" s="2641"/>
      <c r="F2256" s="2641"/>
      <c r="G2256" s="2641"/>
      <c r="H2256" s="2641"/>
      <c r="I2256" s="2257"/>
      <c r="J2256" s="2257"/>
      <c r="K2256" s="2257"/>
      <c r="L2256" s="2257"/>
      <c r="M2256" s="2257"/>
      <c r="N2256" s="2257"/>
      <c r="O2256" s="2257"/>
      <c r="P2256" s="2257"/>
      <c r="Q2256" s="2995"/>
    </row>
    <row r="2257" spans="1:17">
      <c r="A2257" s="2995"/>
      <c r="B2257" s="2641"/>
      <c r="C2257" s="2641"/>
      <c r="D2257" s="2641"/>
      <c r="E2257" s="2641"/>
      <c r="F2257" s="2641"/>
      <c r="G2257" s="2641"/>
      <c r="H2257" s="2641"/>
      <c r="I2257" s="2257"/>
      <c r="J2257" s="2257"/>
      <c r="K2257" s="2257"/>
      <c r="L2257" s="2257"/>
      <c r="M2257" s="2257"/>
      <c r="N2257" s="2257"/>
      <c r="O2257" s="2257"/>
      <c r="P2257" s="2257"/>
      <c r="Q2257" s="2995"/>
    </row>
    <row r="2258" spans="1:17">
      <c r="A2258" s="2995"/>
      <c r="B2258" s="2641"/>
      <c r="C2258" s="2641"/>
      <c r="D2258" s="2641"/>
      <c r="E2258" s="2641"/>
      <c r="F2258" s="2641"/>
      <c r="G2258" s="2641"/>
      <c r="H2258" s="2641"/>
      <c r="I2258" s="2257"/>
      <c r="J2258" s="2257"/>
      <c r="K2258" s="2257"/>
      <c r="L2258" s="2257"/>
      <c r="M2258" s="2257"/>
      <c r="N2258" s="2257"/>
      <c r="O2258" s="2257"/>
      <c r="P2258" s="2257"/>
      <c r="Q2258" s="2995"/>
    </row>
    <row r="2259" spans="1:17">
      <c r="A2259" s="2995"/>
      <c r="B2259" s="2641"/>
      <c r="C2259" s="2641"/>
      <c r="D2259" s="2641"/>
      <c r="E2259" s="2641"/>
      <c r="F2259" s="2641"/>
      <c r="G2259" s="2641"/>
      <c r="H2259" s="2641"/>
      <c r="I2259" s="2257"/>
      <c r="J2259" s="2257"/>
      <c r="K2259" s="2257"/>
      <c r="L2259" s="2257"/>
      <c r="M2259" s="2257"/>
      <c r="N2259" s="2257"/>
      <c r="O2259" s="2257"/>
      <c r="P2259" s="2257"/>
      <c r="Q2259" s="2995"/>
    </row>
    <row r="2260" spans="1:17">
      <c r="A2260" s="2995"/>
      <c r="B2260" s="2641"/>
      <c r="C2260" s="2641"/>
      <c r="D2260" s="2641"/>
      <c r="E2260" s="2641"/>
      <c r="F2260" s="2641"/>
      <c r="G2260" s="2641"/>
      <c r="H2260" s="2641"/>
      <c r="I2260" s="2257"/>
      <c r="J2260" s="2257"/>
      <c r="K2260" s="2257"/>
      <c r="L2260" s="2257"/>
      <c r="M2260" s="2257"/>
      <c r="N2260" s="2257"/>
      <c r="O2260" s="2257"/>
      <c r="P2260" s="2257"/>
      <c r="Q2260" s="2995"/>
    </row>
    <row r="2261" spans="1:17">
      <c r="A2261" s="2995"/>
      <c r="B2261" s="2641"/>
      <c r="C2261" s="2641"/>
      <c r="D2261" s="2641"/>
      <c r="E2261" s="2641"/>
      <c r="F2261" s="2641"/>
      <c r="G2261" s="2641"/>
      <c r="H2261" s="2641"/>
      <c r="I2261" s="2257"/>
      <c r="J2261" s="2257"/>
      <c r="K2261" s="2257"/>
      <c r="L2261" s="2257"/>
      <c r="M2261" s="2257"/>
      <c r="N2261" s="2257"/>
      <c r="O2261" s="2257"/>
      <c r="P2261" s="2257"/>
      <c r="Q2261" s="2995"/>
    </row>
    <row r="2262" spans="1:17">
      <c r="A2262" s="2995"/>
      <c r="B2262" s="2641"/>
      <c r="C2262" s="2641"/>
      <c r="D2262" s="2641"/>
      <c r="E2262" s="2641"/>
      <c r="F2262" s="2641"/>
      <c r="G2262" s="2641"/>
      <c r="H2262" s="2641"/>
      <c r="I2262" s="2257"/>
      <c r="J2262" s="2257"/>
      <c r="K2262" s="2257"/>
      <c r="L2262" s="2257"/>
      <c r="M2262" s="2257"/>
      <c r="N2262" s="2257"/>
      <c r="O2262" s="2257"/>
      <c r="P2262" s="2257"/>
      <c r="Q2262" s="2995"/>
    </row>
    <row r="2263" spans="1:17">
      <c r="A2263" s="2995"/>
      <c r="B2263" s="2641"/>
      <c r="C2263" s="2641"/>
      <c r="D2263" s="2641"/>
      <c r="E2263" s="2641"/>
      <c r="F2263" s="2641"/>
      <c r="G2263" s="2641"/>
      <c r="H2263" s="2641"/>
      <c r="I2263" s="2257"/>
      <c r="J2263" s="2257"/>
      <c r="K2263" s="2257"/>
      <c r="L2263" s="2257"/>
      <c r="M2263" s="2257"/>
      <c r="N2263" s="2257"/>
      <c r="O2263" s="2257"/>
      <c r="P2263" s="2257"/>
      <c r="Q2263" s="2995"/>
    </row>
    <row r="2264" spans="1:17">
      <c r="A2264" s="2995"/>
      <c r="B2264" s="2995"/>
      <c r="C2264" s="2641"/>
      <c r="D2264" s="2641"/>
      <c r="E2264" s="2641"/>
      <c r="F2264" s="2641"/>
      <c r="G2264" s="2641"/>
      <c r="H2264" s="2641"/>
      <c r="I2264" s="2257"/>
      <c r="J2264" s="2257"/>
      <c r="K2264" s="2257"/>
      <c r="L2264" s="2257"/>
      <c r="M2264" s="3001"/>
      <c r="N2264" s="3001"/>
      <c r="O2264" s="3001"/>
      <c r="P2264" s="3001"/>
      <c r="Q2264" s="2995"/>
    </row>
    <row r="2265" spans="1:17">
      <c r="A2265" s="2995"/>
      <c r="B2265" s="2995"/>
      <c r="C2265" s="2999"/>
      <c r="D2265" s="2999"/>
      <c r="E2265" s="2999"/>
      <c r="F2265" s="2999"/>
      <c r="G2265" s="2999"/>
      <c r="H2265" s="2999"/>
      <c r="I2265" s="2257"/>
      <c r="J2265" s="2257"/>
      <c r="K2265" s="2257"/>
      <c r="L2265" s="2257"/>
      <c r="M2265" s="3001"/>
      <c r="N2265" s="3001"/>
      <c r="O2265" s="3001"/>
      <c r="P2265" s="3001"/>
      <c r="Q2265" s="2995"/>
    </row>
    <row r="2266" spans="1:17">
      <c r="A2266" s="2996"/>
      <c r="B2266" s="2996"/>
      <c r="C2266" s="2994"/>
      <c r="D2266" s="2994"/>
      <c r="E2266" s="2997"/>
      <c r="F2266" s="2997"/>
      <c r="G2266" s="2997"/>
      <c r="H2266" s="2997"/>
      <c r="I2266" s="2996"/>
      <c r="J2266" s="2996"/>
      <c r="K2266" s="2994"/>
      <c r="L2266" s="2994"/>
      <c r="M2266" s="2997"/>
      <c r="N2266" s="3002"/>
      <c r="O2266" s="2999"/>
      <c r="P2266" s="2999"/>
      <c r="Q2266" s="2999"/>
    </row>
    <row r="2267" spans="1:17">
      <c r="A2267" s="2994"/>
      <c r="B2267" s="2994"/>
      <c r="C2267" s="2994"/>
      <c r="D2267" s="2994"/>
      <c r="E2267" s="2994"/>
      <c r="F2267" s="2994"/>
      <c r="G2267" s="2994"/>
      <c r="H2267" s="2994"/>
      <c r="I2267" s="2994"/>
      <c r="J2267" s="2994"/>
      <c r="K2267" s="2994"/>
      <c r="L2267" s="2994"/>
      <c r="M2267" s="2994"/>
      <c r="N2267" s="2994"/>
      <c r="O2267" s="2994"/>
      <c r="P2267" s="2994"/>
      <c r="Q2267" s="2994"/>
    </row>
    <row r="2268" spans="1:17" ht="15.75">
      <c r="A2268" s="2993"/>
      <c r="B2268" s="2997"/>
      <c r="C2268" s="2997"/>
      <c r="D2268" s="2997"/>
      <c r="E2268" s="2998"/>
      <c r="F2268" s="2997"/>
      <c r="G2268" s="2997"/>
      <c r="H2268" s="2997"/>
      <c r="I2268" s="2993"/>
      <c r="J2268" s="2641"/>
      <c r="K2268" s="2997"/>
      <c r="L2268" s="2997"/>
      <c r="M2268" s="2997"/>
      <c r="N2268" s="2997"/>
      <c r="O2268" s="2998"/>
      <c r="P2268" s="2999"/>
      <c r="Q2268" s="2999"/>
    </row>
    <row r="2269" spans="1:17">
      <c r="A2269" s="2997"/>
      <c r="B2269" s="2997"/>
      <c r="C2269" s="2997"/>
      <c r="D2269" s="2997"/>
      <c r="E2269" s="2997"/>
      <c r="F2269" s="2997"/>
      <c r="G2269" s="2997"/>
      <c r="H2269" s="2997"/>
      <c r="I2269" s="2641"/>
      <c r="J2269" s="2641"/>
      <c r="K2269" s="2997"/>
      <c r="L2269" s="2997"/>
      <c r="M2269" s="2997"/>
      <c r="N2269" s="2997"/>
      <c r="O2269" s="2997"/>
      <c r="P2269" s="2997"/>
      <c r="Q2269" s="2997"/>
    </row>
    <row r="2270" spans="1:17">
      <c r="A2270" s="2994"/>
      <c r="B2270" s="2994"/>
      <c r="C2270" s="2994"/>
      <c r="D2270" s="2994"/>
      <c r="E2270" s="2994"/>
      <c r="F2270" s="2994"/>
      <c r="G2270" s="3000"/>
      <c r="H2270" s="3000"/>
      <c r="I2270" s="2994"/>
      <c r="J2270" s="2994"/>
      <c r="K2270" s="2994"/>
      <c r="L2270" s="2994"/>
      <c r="M2270" s="2994"/>
      <c r="N2270" s="2994"/>
      <c r="O2270" s="2994"/>
      <c r="P2270" s="2994"/>
      <c r="Q2270" s="2641"/>
    </row>
    <row r="2271" spans="1:17">
      <c r="A2271" s="2994"/>
      <c r="B2271" s="2994"/>
      <c r="C2271" s="2994"/>
      <c r="D2271" s="2994"/>
      <c r="E2271" s="2994"/>
      <c r="F2271" s="2994"/>
      <c r="G2271" s="3000"/>
      <c r="H2271" s="3000"/>
      <c r="I2271" s="2994"/>
      <c r="J2271" s="2994"/>
      <c r="K2271" s="2994"/>
      <c r="L2271" s="2994"/>
      <c r="M2271" s="2994"/>
      <c r="N2271" s="2994"/>
      <c r="O2271" s="2994"/>
      <c r="P2271" s="2994"/>
      <c r="Q2271" s="2641"/>
    </row>
    <row r="2272" spans="1:17">
      <c r="A2272" s="2997"/>
      <c r="B2272" s="2997"/>
      <c r="C2272" s="2997"/>
      <c r="D2272" s="2997"/>
      <c r="E2272" s="2997"/>
      <c r="F2272" s="2997"/>
      <c r="G2272" s="2997"/>
      <c r="H2272" s="2997"/>
      <c r="I2272" s="2641"/>
      <c r="J2272" s="2641"/>
      <c r="K2272" s="2997"/>
      <c r="L2272" s="2997"/>
      <c r="M2272" s="2997"/>
      <c r="N2272" s="2997"/>
      <c r="O2272" s="2997"/>
      <c r="P2272" s="2997"/>
      <c r="Q2272" s="2997"/>
    </row>
    <row r="2273" spans="1:17">
      <c r="A2273" s="2995"/>
      <c r="B2273" s="2641"/>
      <c r="C2273" s="2641"/>
      <c r="D2273" s="2641"/>
      <c r="E2273" s="2641"/>
      <c r="F2273" s="3420"/>
      <c r="G2273" s="3420"/>
      <c r="H2273" s="2995"/>
      <c r="I2273" s="2994"/>
      <c r="J2273" s="2994"/>
      <c r="K2273" s="2994"/>
      <c r="L2273" s="2994"/>
      <c r="M2273" s="2994"/>
      <c r="N2273" s="2994"/>
      <c r="O2273" s="2994"/>
      <c r="P2273" s="2994"/>
      <c r="Q2273" s="2641"/>
    </row>
    <row r="2274" spans="1:17">
      <c r="A2274" s="2995"/>
      <c r="B2274" s="2995"/>
      <c r="C2274" s="2641"/>
      <c r="D2274" s="2995"/>
      <c r="E2274" s="2995"/>
      <c r="F2274" s="2995"/>
      <c r="G2274" s="2995"/>
      <c r="H2274" s="2995"/>
      <c r="I2274" s="2994"/>
      <c r="J2274" s="2994"/>
      <c r="K2274" s="2641"/>
      <c r="L2274" s="2641"/>
      <c r="M2274" s="2995"/>
      <c r="N2274" s="2995"/>
      <c r="O2274" s="2995"/>
      <c r="P2274" s="2641"/>
      <c r="Q2274" s="2641"/>
    </row>
    <row r="2275" spans="1:17">
      <c r="A2275" s="2995"/>
      <c r="B2275" s="2995"/>
      <c r="C2275" s="2995"/>
      <c r="D2275" s="2995"/>
      <c r="E2275" s="2995"/>
      <c r="F2275" s="2995"/>
      <c r="G2275" s="2995"/>
      <c r="H2275" s="2995"/>
      <c r="I2275" s="2994"/>
      <c r="J2275" s="2994"/>
      <c r="K2275" s="2995"/>
      <c r="L2275" s="2995"/>
      <c r="M2275" s="2995"/>
      <c r="N2275" s="2995"/>
      <c r="O2275" s="2995"/>
      <c r="P2275" s="2995"/>
      <c r="Q2275" s="2995"/>
    </row>
    <row r="2276" spans="1:17">
      <c r="A2276" s="2995"/>
      <c r="B2276" s="2995"/>
      <c r="C2276" s="2995"/>
      <c r="D2276" s="2995"/>
      <c r="E2276" s="2995"/>
      <c r="F2276" s="2995"/>
      <c r="G2276" s="2995"/>
      <c r="H2276" s="2995"/>
      <c r="I2276" s="2994"/>
      <c r="J2276" s="2994"/>
      <c r="K2276" s="2995"/>
      <c r="L2276" s="2995"/>
      <c r="M2276" s="2995"/>
      <c r="N2276" s="2995"/>
      <c r="O2276" s="2995"/>
      <c r="P2276" s="2995"/>
      <c r="Q2276" s="2995"/>
    </row>
    <row r="2277" spans="1:17">
      <c r="A2277" s="2995"/>
      <c r="B2277" s="2995"/>
      <c r="C2277" s="2995"/>
      <c r="D2277" s="2995"/>
      <c r="E2277" s="2995"/>
      <c r="F2277" s="2995"/>
      <c r="G2277" s="2995"/>
      <c r="H2277" s="2995"/>
      <c r="I2277" s="2995"/>
      <c r="J2277" s="2641"/>
      <c r="K2277" s="2995"/>
      <c r="L2277" s="2995"/>
      <c r="M2277" s="2995"/>
      <c r="N2277" s="2995"/>
      <c r="O2277" s="2995"/>
      <c r="P2277" s="2995"/>
      <c r="Q2277" s="2995"/>
    </row>
    <row r="2278" spans="1:17">
      <c r="A2278" s="2995"/>
      <c r="B2278" s="2641"/>
      <c r="C2278" s="2641"/>
      <c r="D2278" s="2641"/>
      <c r="E2278" s="2641"/>
      <c r="F2278" s="2641"/>
      <c r="G2278" s="2641"/>
      <c r="H2278" s="2641"/>
      <c r="I2278" s="2257"/>
      <c r="J2278" s="2257"/>
      <c r="K2278" s="2257"/>
      <c r="L2278" s="2257"/>
      <c r="M2278" s="3001"/>
      <c r="N2278" s="3001"/>
      <c r="O2278" s="3001"/>
      <c r="P2278" s="3001"/>
      <c r="Q2278" s="2995"/>
    </row>
    <row r="2279" spans="1:17">
      <c r="A2279" s="2995"/>
      <c r="B2279" s="2641"/>
      <c r="C2279" s="2641"/>
      <c r="D2279" s="2641"/>
      <c r="E2279" s="2641"/>
      <c r="F2279" s="2641"/>
      <c r="G2279" s="2641"/>
      <c r="H2279" s="2641"/>
      <c r="I2279" s="2257"/>
      <c r="J2279" s="2257"/>
      <c r="K2279" s="2257"/>
      <c r="L2279" s="2257"/>
      <c r="M2279" s="2257"/>
      <c r="N2279" s="2257"/>
      <c r="O2279" s="2257"/>
      <c r="P2279" s="2257"/>
      <c r="Q2279" s="2995"/>
    </row>
    <row r="2280" spans="1:17">
      <c r="A2280" s="2995"/>
      <c r="B2280" s="2641"/>
      <c r="C2280" s="2641"/>
      <c r="D2280" s="2641"/>
      <c r="E2280" s="2641"/>
      <c r="F2280" s="2641"/>
      <c r="G2280" s="2641"/>
      <c r="H2280" s="2641"/>
      <c r="I2280" s="2257"/>
      <c r="J2280" s="2257"/>
      <c r="K2280" s="2257"/>
      <c r="L2280" s="2257"/>
      <c r="M2280" s="2257"/>
      <c r="N2280" s="2257"/>
      <c r="O2280" s="2257"/>
      <c r="P2280" s="2257"/>
      <c r="Q2280" s="2995"/>
    </row>
    <row r="2281" spans="1:17">
      <c r="A2281" s="2995"/>
      <c r="B2281" s="2641"/>
      <c r="C2281" s="2641"/>
      <c r="D2281" s="2641"/>
      <c r="E2281" s="2641"/>
      <c r="F2281" s="2641"/>
      <c r="G2281" s="2641"/>
      <c r="H2281" s="2641"/>
      <c r="I2281" s="2257"/>
      <c r="J2281" s="2257"/>
      <c r="K2281" s="2257"/>
      <c r="L2281" s="2257"/>
      <c r="M2281" s="2257"/>
      <c r="N2281" s="2257"/>
      <c r="O2281" s="2257"/>
      <c r="P2281" s="2257"/>
      <c r="Q2281" s="2995"/>
    </row>
    <row r="2282" spans="1:17">
      <c r="A2282" s="2995"/>
      <c r="B2282" s="2641"/>
      <c r="C2282" s="2641"/>
      <c r="D2282" s="2641"/>
      <c r="E2282" s="2641"/>
      <c r="F2282" s="2641"/>
      <c r="G2282" s="2641"/>
      <c r="H2282" s="2641"/>
      <c r="I2282" s="2257"/>
      <c r="J2282" s="2257"/>
      <c r="K2282" s="2257"/>
      <c r="L2282" s="2257"/>
      <c r="M2282" s="2257"/>
      <c r="N2282" s="2257"/>
      <c r="O2282" s="2257"/>
      <c r="P2282" s="2257"/>
      <c r="Q2282" s="2995"/>
    </row>
    <row r="2283" spans="1:17">
      <c r="A2283" s="2995"/>
      <c r="B2283" s="2641"/>
      <c r="C2283" s="2641"/>
      <c r="D2283" s="2641"/>
      <c r="E2283" s="2641"/>
      <c r="F2283" s="2641"/>
      <c r="G2283" s="2641"/>
      <c r="H2283" s="2641"/>
      <c r="I2283" s="2257"/>
      <c r="J2283" s="2257"/>
      <c r="K2283" s="2257"/>
      <c r="L2283" s="2257"/>
      <c r="M2283" s="2257"/>
      <c r="N2283" s="2257"/>
      <c r="O2283" s="2257"/>
      <c r="P2283" s="2257"/>
      <c r="Q2283" s="2995"/>
    </row>
    <row r="2284" spans="1:17">
      <c r="A2284" s="2995"/>
      <c r="B2284" s="2641"/>
      <c r="C2284" s="2641"/>
      <c r="D2284" s="2641"/>
      <c r="E2284" s="2641"/>
      <c r="F2284" s="2641"/>
      <c r="G2284" s="2641"/>
      <c r="H2284" s="2641"/>
      <c r="I2284" s="2257"/>
      <c r="J2284" s="2257"/>
      <c r="K2284" s="2257"/>
      <c r="L2284" s="2257"/>
      <c r="M2284" s="2257"/>
      <c r="N2284" s="2257"/>
      <c r="O2284" s="2257"/>
      <c r="P2284" s="2257"/>
      <c r="Q2284" s="2995"/>
    </row>
    <row r="2285" spans="1:17">
      <c r="A2285" s="2995"/>
      <c r="B2285" s="2641"/>
      <c r="C2285" s="2641"/>
      <c r="D2285" s="2641"/>
      <c r="E2285" s="2641"/>
      <c r="F2285" s="2641"/>
      <c r="G2285" s="2641"/>
      <c r="H2285" s="2641"/>
      <c r="I2285" s="2257"/>
      <c r="J2285" s="2257"/>
      <c r="K2285" s="2257"/>
      <c r="L2285" s="2257"/>
      <c r="M2285" s="2257"/>
      <c r="N2285" s="2257"/>
      <c r="O2285" s="2257"/>
      <c r="P2285" s="2257"/>
      <c r="Q2285" s="2995"/>
    </row>
    <row r="2286" spans="1:17">
      <c r="A2286" s="2995"/>
      <c r="B2286" s="2641"/>
      <c r="C2286" s="2641"/>
      <c r="D2286" s="2641"/>
      <c r="E2286" s="2641"/>
      <c r="F2286" s="2641"/>
      <c r="G2286" s="2641"/>
      <c r="H2286" s="2641"/>
      <c r="I2286" s="2257"/>
      <c r="J2286" s="2257"/>
      <c r="K2286" s="2257"/>
      <c r="L2286" s="2257"/>
      <c r="M2286" s="2257"/>
      <c r="N2286" s="2257"/>
      <c r="O2286" s="2257"/>
      <c r="P2286" s="2257"/>
      <c r="Q2286" s="2995"/>
    </row>
    <row r="2287" spans="1:17">
      <c r="A2287" s="2995"/>
      <c r="B2287" s="2641"/>
      <c r="C2287" s="2641"/>
      <c r="D2287" s="2641"/>
      <c r="E2287" s="2641"/>
      <c r="F2287" s="2641"/>
      <c r="G2287" s="2641"/>
      <c r="H2287" s="2641"/>
      <c r="I2287" s="2257"/>
      <c r="J2287" s="2257"/>
      <c r="K2287" s="2257"/>
      <c r="L2287" s="2257"/>
      <c r="M2287" s="2257"/>
      <c r="N2287" s="2257"/>
      <c r="O2287" s="2257"/>
      <c r="P2287" s="2257"/>
      <c r="Q2287" s="2995"/>
    </row>
    <row r="2288" spans="1:17">
      <c r="A2288" s="2995"/>
      <c r="B2288" s="2641"/>
      <c r="C2288" s="2641"/>
      <c r="D2288" s="2641"/>
      <c r="E2288" s="2641"/>
      <c r="F2288" s="2641"/>
      <c r="G2288" s="2641"/>
      <c r="H2288" s="2641"/>
      <c r="I2288" s="2257"/>
      <c r="J2288" s="2257"/>
      <c r="K2288" s="2257"/>
      <c r="L2288" s="2257"/>
      <c r="M2288" s="2257"/>
      <c r="N2288" s="2257"/>
      <c r="O2288" s="2257"/>
      <c r="P2288" s="2257"/>
      <c r="Q2288" s="2995"/>
    </row>
    <row r="2289" spans="1:17">
      <c r="A2289" s="2995"/>
      <c r="B2289" s="2641"/>
      <c r="C2289" s="2641"/>
      <c r="D2289" s="2641"/>
      <c r="E2289" s="2641"/>
      <c r="F2289" s="2641"/>
      <c r="G2289" s="2641"/>
      <c r="H2289" s="2641"/>
      <c r="I2289" s="2257"/>
      <c r="J2289" s="2257"/>
      <c r="K2289" s="2257"/>
      <c r="L2289" s="2257"/>
      <c r="M2289" s="2257"/>
      <c r="N2289" s="2257"/>
      <c r="O2289" s="2257"/>
      <c r="P2289" s="2257"/>
      <c r="Q2289" s="2995"/>
    </row>
    <row r="2290" spans="1:17">
      <c r="A2290" s="2995"/>
      <c r="B2290" s="2641"/>
      <c r="C2290" s="2641"/>
      <c r="D2290" s="2641"/>
      <c r="E2290" s="2641"/>
      <c r="F2290" s="2641"/>
      <c r="G2290" s="2641"/>
      <c r="H2290" s="2641"/>
      <c r="I2290" s="2257"/>
      <c r="J2290" s="2257"/>
      <c r="K2290" s="2257"/>
      <c r="L2290" s="2257"/>
      <c r="M2290" s="2257"/>
      <c r="N2290" s="2257"/>
      <c r="O2290" s="2257"/>
      <c r="P2290" s="2257"/>
      <c r="Q2290" s="2995"/>
    </row>
    <row r="2291" spans="1:17">
      <c r="A2291" s="2995"/>
      <c r="B2291" s="2641"/>
      <c r="C2291" s="2641"/>
      <c r="D2291" s="2641"/>
      <c r="E2291" s="2641"/>
      <c r="F2291" s="2641"/>
      <c r="G2291" s="2641"/>
      <c r="H2291" s="2641"/>
      <c r="I2291" s="2257"/>
      <c r="J2291" s="2257"/>
      <c r="K2291" s="2257"/>
      <c r="L2291" s="2257"/>
      <c r="M2291" s="2257"/>
      <c r="N2291" s="2257"/>
      <c r="O2291" s="2257"/>
      <c r="P2291" s="2257"/>
      <c r="Q2291" s="2995"/>
    </row>
    <row r="2292" spans="1:17">
      <c r="A2292" s="2995"/>
      <c r="B2292" s="2641"/>
      <c r="C2292" s="2641"/>
      <c r="D2292" s="2641"/>
      <c r="E2292" s="2641"/>
      <c r="F2292" s="2641"/>
      <c r="G2292" s="2641"/>
      <c r="H2292" s="2641"/>
      <c r="I2292" s="2257"/>
      <c r="J2292" s="2257"/>
      <c r="K2292" s="2257"/>
      <c r="L2292" s="2257"/>
      <c r="M2292" s="2257"/>
      <c r="N2292" s="2257"/>
      <c r="O2292" s="2257"/>
      <c r="P2292" s="2257"/>
      <c r="Q2292" s="2995"/>
    </row>
    <row r="2293" spans="1:17">
      <c r="A2293" s="2995"/>
      <c r="B2293" s="2641"/>
      <c r="C2293" s="2641"/>
      <c r="D2293" s="2641"/>
      <c r="E2293" s="2641"/>
      <c r="F2293" s="2641"/>
      <c r="G2293" s="2641"/>
      <c r="H2293" s="2641"/>
      <c r="I2293" s="2257"/>
      <c r="J2293" s="2257"/>
      <c r="K2293" s="2257"/>
      <c r="L2293" s="2257"/>
      <c r="M2293" s="2257"/>
      <c r="N2293" s="2257"/>
      <c r="O2293" s="2257"/>
      <c r="P2293" s="2257"/>
      <c r="Q2293" s="2995"/>
    </row>
    <row r="2294" spans="1:17">
      <c r="A2294" s="2995"/>
      <c r="B2294" s="2641"/>
      <c r="C2294" s="2641"/>
      <c r="D2294" s="2641"/>
      <c r="E2294" s="2641"/>
      <c r="F2294" s="2641"/>
      <c r="G2294" s="2641"/>
      <c r="H2294" s="2641"/>
      <c r="I2294" s="2257"/>
      <c r="J2294" s="2257"/>
      <c r="K2294" s="2257"/>
      <c r="L2294" s="2257"/>
      <c r="M2294" s="2257"/>
      <c r="N2294" s="2257"/>
      <c r="O2294" s="2257"/>
      <c r="P2294" s="2257"/>
      <c r="Q2294" s="2995"/>
    </row>
    <row r="2295" spans="1:17">
      <c r="A2295" s="2995"/>
      <c r="B2295" s="2641"/>
      <c r="C2295" s="2641"/>
      <c r="D2295" s="2641"/>
      <c r="E2295" s="2641"/>
      <c r="F2295" s="2641"/>
      <c r="G2295" s="2641"/>
      <c r="H2295" s="2641"/>
      <c r="I2295" s="2257"/>
      <c r="J2295" s="2257"/>
      <c r="K2295" s="2257"/>
      <c r="L2295" s="2257"/>
      <c r="M2295" s="2257"/>
      <c r="N2295" s="2257"/>
      <c r="O2295" s="2257"/>
      <c r="P2295" s="2257"/>
      <c r="Q2295" s="2995"/>
    </row>
    <row r="2296" spans="1:17">
      <c r="A2296" s="2995"/>
      <c r="B2296" s="2641"/>
      <c r="C2296" s="2641"/>
      <c r="D2296" s="2641"/>
      <c r="E2296" s="2641"/>
      <c r="F2296" s="2641"/>
      <c r="G2296" s="2641"/>
      <c r="H2296" s="2641"/>
      <c r="I2296" s="2257"/>
      <c r="J2296" s="2257"/>
      <c r="K2296" s="2257"/>
      <c r="L2296" s="2257"/>
      <c r="M2296" s="2257"/>
      <c r="N2296" s="2257"/>
      <c r="O2296" s="2257"/>
      <c r="P2296" s="2257"/>
      <c r="Q2296" s="2995"/>
    </row>
    <row r="2297" spans="1:17">
      <c r="A2297" s="2995"/>
      <c r="B2297" s="2641"/>
      <c r="C2297" s="2641"/>
      <c r="D2297" s="2641"/>
      <c r="E2297" s="2641"/>
      <c r="F2297" s="2641"/>
      <c r="G2297" s="2641"/>
      <c r="H2297" s="2641"/>
      <c r="I2297" s="2257"/>
      <c r="J2297" s="2257"/>
      <c r="K2297" s="2257"/>
      <c r="L2297" s="2257"/>
      <c r="M2297" s="2257"/>
      <c r="N2297" s="2257"/>
      <c r="O2297" s="2257"/>
      <c r="P2297" s="2257"/>
      <c r="Q2297" s="2995"/>
    </row>
    <row r="2298" spans="1:17">
      <c r="A2298" s="2995"/>
      <c r="B2298" s="2641"/>
      <c r="C2298" s="2641"/>
      <c r="D2298" s="2641"/>
      <c r="E2298" s="2641"/>
      <c r="F2298" s="2641"/>
      <c r="G2298" s="2641"/>
      <c r="H2298" s="2641"/>
      <c r="I2298" s="2257"/>
      <c r="J2298" s="2257"/>
      <c r="K2298" s="2257"/>
      <c r="L2298" s="2257"/>
      <c r="M2298" s="2257"/>
      <c r="N2298" s="2257"/>
      <c r="O2298" s="2257"/>
      <c r="P2298" s="2257"/>
      <c r="Q2298" s="2995"/>
    </row>
    <row r="2299" spans="1:17">
      <c r="A2299" s="2995"/>
      <c r="B2299" s="2641"/>
      <c r="C2299" s="2641"/>
      <c r="D2299" s="2641"/>
      <c r="E2299" s="2641"/>
      <c r="F2299" s="2641"/>
      <c r="G2299" s="2641"/>
      <c r="H2299" s="2641"/>
      <c r="I2299" s="2257"/>
      <c r="J2299" s="2257"/>
      <c r="K2299" s="2257"/>
      <c r="L2299" s="2257"/>
      <c r="M2299" s="2257"/>
      <c r="N2299" s="2257"/>
      <c r="O2299" s="2257"/>
      <c r="P2299" s="2257"/>
      <c r="Q2299" s="2995"/>
    </row>
    <row r="2300" spans="1:17">
      <c r="A2300" s="2995"/>
      <c r="B2300" s="2641"/>
      <c r="C2300" s="2641"/>
      <c r="D2300" s="2641"/>
      <c r="E2300" s="2641"/>
      <c r="F2300" s="2641"/>
      <c r="G2300" s="2641"/>
      <c r="H2300" s="2641"/>
      <c r="I2300" s="2257"/>
      <c r="J2300" s="2257"/>
      <c r="K2300" s="2257"/>
      <c r="L2300" s="2257"/>
      <c r="M2300" s="2257"/>
      <c r="N2300" s="2257"/>
      <c r="O2300" s="2257"/>
      <c r="P2300" s="2257"/>
      <c r="Q2300" s="2995"/>
    </row>
    <row r="2301" spans="1:17">
      <c r="A2301" s="2995"/>
      <c r="B2301" s="2641"/>
      <c r="C2301" s="2641"/>
      <c r="D2301" s="2641"/>
      <c r="E2301" s="2641"/>
      <c r="F2301" s="2641"/>
      <c r="G2301" s="2641"/>
      <c r="H2301" s="2641"/>
      <c r="I2301" s="2257"/>
      <c r="J2301" s="2257"/>
      <c r="K2301" s="2257"/>
      <c r="L2301" s="2257"/>
      <c r="M2301" s="2257"/>
      <c r="N2301" s="2257"/>
      <c r="O2301" s="2257"/>
      <c r="P2301" s="2257"/>
      <c r="Q2301" s="2995"/>
    </row>
    <row r="2302" spans="1:17">
      <c r="A2302" s="2995"/>
      <c r="B2302" s="2641"/>
      <c r="C2302" s="2641"/>
      <c r="D2302" s="2641"/>
      <c r="E2302" s="2641"/>
      <c r="F2302" s="2641"/>
      <c r="G2302" s="2641"/>
      <c r="H2302" s="2641"/>
      <c r="I2302" s="2257"/>
      <c r="J2302" s="2257"/>
      <c r="K2302" s="2257"/>
      <c r="L2302" s="2257"/>
      <c r="M2302" s="2257"/>
      <c r="N2302" s="2257"/>
      <c r="O2302" s="2257"/>
      <c r="P2302" s="2257"/>
      <c r="Q2302" s="2995"/>
    </row>
    <row r="2303" spans="1:17">
      <c r="A2303" s="2995"/>
      <c r="B2303" s="2641"/>
      <c r="C2303" s="2641"/>
      <c r="D2303" s="2641"/>
      <c r="E2303" s="2641"/>
      <c r="F2303" s="2641"/>
      <c r="G2303" s="2641"/>
      <c r="H2303" s="2641"/>
      <c r="I2303" s="2257"/>
      <c r="J2303" s="2257"/>
      <c r="K2303" s="2257"/>
      <c r="L2303" s="2257"/>
      <c r="M2303" s="2257"/>
      <c r="N2303" s="2257"/>
      <c r="O2303" s="2257"/>
      <c r="P2303" s="2257"/>
      <c r="Q2303" s="2995"/>
    </row>
    <row r="2304" spans="1:17">
      <c r="A2304" s="2995"/>
      <c r="B2304" s="2641"/>
      <c r="C2304" s="2641"/>
      <c r="D2304" s="2641"/>
      <c r="E2304" s="2641"/>
      <c r="F2304" s="2641"/>
      <c r="G2304" s="2641"/>
      <c r="H2304" s="2641"/>
      <c r="I2304" s="2257"/>
      <c r="J2304" s="2257"/>
      <c r="K2304" s="2257"/>
      <c r="L2304" s="2257"/>
      <c r="M2304" s="2257"/>
      <c r="N2304" s="2257"/>
      <c r="O2304" s="2257"/>
      <c r="P2304" s="2257"/>
      <c r="Q2304" s="2995"/>
    </row>
    <row r="2305" spans="1:17">
      <c r="A2305" s="2995"/>
      <c r="B2305" s="2641"/>
      <c r="C2305" s="2641"/>
      <c r="D2305" s="2641"/>
      <c r="E2305" s="2641"/>
      <c r="F2305" s="2641"/>
      <c r="G2305" s="2641"/>
      <c r="H2305" s="2641"/>
      <c r="I2305" s="2257"/>
      <c r="J2305" s="2257"/>
      <c r="K2305" s="2257"/>
      <c r="L2305" s="2257"/>
      <c r="M2305" s="2257"/>
      <c r="N2305" s="2257"/>
      <c r="O2305" s="2257"/>
      <c r="P2305" s="2257"/>
      <c r="Q2305" s="2995"/>
    </row>
    <row r="2306" spans="1:17">
      <c r="A2306" s="2995"/>
      <c r="B2306" s="2641"/>
      <c r="C2306" s="2641"/>
      <c r="D2306" s="2641"/>
      <c r="E2306" s="2641"/>
      <c r="F2306" s="2641"/>
      <c r="G2306" s="2641"/>
      <c r="H2306" s="2641"/>
      <c r="I2306" s="2257"/>
      <c r="J2306" s="2257"/>
      <c r="K2306" s="2257"/>
      <c r="L2306" s="2257"/>
      <c r="M2306" s="2257"/>
      <c r="N2306" s="2257"/>
      <c r="O2306" s="2257"/>
      <c r="P2306" s="2257"/>
      <c r="Q2306" s="2995"/>
    </row>
    <row r="2307" spans="1:17">
      <c r="A2307" s="2995"/>
      <c r="B2307" s="2641"/>
      <c r="C2307" s="2641"/>
      <c r="D2307" s="2641"/>
      <c r="E2307" s="2641"/>
      <c r="F2307" s="2641"/>
      <c r="G2307" s="2641"/>
      <c r="H2307" s="2641"/>
      <c r="I2307" s="2257"/>
      <c r="J2307" s="2257"/>
      <c r="K2307" s="2257"/>
      <c r="L2307" s="2257"/>
      <c r="M2307" s="2257"/>
      <c r="N2307" s="2257"/>
      <c r="O2307" s="2257"/>
      <c r="P2307" s="2257"/>
      <c r="Q2307" s="2995"/>
    </row>
    <row r="2308" spans="1:17">
      <c r="A2308" s="2995"/>
      <c r="B2308" s="2641"/>
      <c r="C2308" s="2641"/>
      <c r="D2308" s="2641"/>
      <c r="E2308" s="2641"/>
      <c r="F2308" s="2641"/>
      <c r="G2308" s="2641"/>
      <c r="H2308" s="2641"/>
      <c r="I2308" s="2257"/>
      <c r="J2308" s="2257"/>
      <c r="K2308" s="2257"/>
      <c r="L2308" s="2257"/>
      <c r="M2308" s="2257"/>
      <c r="N2308" s="2257"/>
      <c r="O2308" s="2257"/>
      <c r="P2308" s="2257"/>
      <c r="Q2308" s="2995"/>
    </row>
    <row r="2309" spans="1:17">
      <c r="A2309" s="2995"/>
      <c r="B2309" s="2641"/>
      <c r="C2309" s="2641"/>
      <c r="D2309" s="2641"/>
      <c r="E2309" s="2641"/>
      <c r="F2309" s="2641"/>
      <c r="G2309" s="2641"/>
      <c r="H2309" s="2641"/>
      <c r="I2309" s="2257"/>
      <c r="J2309" s="2257"/>
      <c r="K2309" s="2257"/>
      <c r="L2309" s="2257"/>
      <c r="M2309" s="2257"/>
      <c r="N2309" s="2257"/>
      <c r="O2309" s="2257"/>
      <c r="P2309" s="2257"/>
      <c r="Q2309" s="2995"/>
    </row>
    <row r="2310" spans="1:17">
      <c r="A2310" s="2995"/>
      <c r="B2310" s="2641"/>
      <c r="C2310" s="2641"/>
      <c r="D2310" s="2641"/>
      <c r="E2310" s="2641"/>
      <c r="F2310" s="2641"/>
      <c r="G2310" s="2641"/>
      <c r="H2310" s="2641"/>
      <c r="I2310" s="2257"/>
      <c r="J2310" s="2257"/>
      <c r="K2310" s="2257"/>
      <c r="L2310" s="2257"/>
      <c r="M2310" s="2257"/>
      <c r="N2310" s="2257"/>
      <c r="O2310" s="2257"/>
      <c r="P2310" s="2257"/>
      <c r="Q2310" s="2995"/>
    </row>
    <row r="2311" spans="1:17">
      <c r="A2311" s="2995"/>
      <c r="B2311" s="2641"/>
      <c r="C2311" s="2641"/>
      <c r="D2311" s="2641"/>
      <c r="E2311" s="2641"/>
      <c r="F2311" s="2641"/>
      <c r="G2311" s="2641"/>
      <c r="H2311" s="2641"/>
      <c r="I2311" s="2257"/>
      <c r="J2311" s="2257"/>
      <c r="K2311" s="2257"/>
      <c r="L2311" s="2257"/>
      <c r="M2311" s="2257"/>
      <c r="N2311" s="2257"/>
      <c r="O2311" s="2257"/>
      <c r="P2311" s="2257"/>
      <c r="Q2311" s="2995"/>
    </row>
    <row r="2312" spans="1:17">
      <c r="A2312" s="2995"/>
      <c r="B2312" s="2641"/>
      <c r="C2312" s="2641"/>
      <c r="D2312" s="2641"/>
      <c r="E2312" s="2641"/>
      <c r="F2312" s="2641"/>
      <c r="G2312" s="2641"/>
      <c r="H2312" s="2641"/>
      <c r="I2312" s="2257"/>
      <c r="J2312" s="2257"/>
      <c r="K2312" s="2257"/>
      <c r="L2312" s="2257"/>
      <c r="M2312" s="2257"/>
      <c r="N2312" s="2257"/>
      <c r="O2312" s="2257"/>
      <c r="P2312" s="2257"/>
      <c r="Q2312" s="2995"/>
    </row>
    <row r="2313" spans="1:17">
      <c r="A2313" s="2995"/>
      <c r="B2313" s="2641"/>
      <c r="C2313" s="2641"/>
      <c r="D2313" s="2641"/>
      <c r="E2313" s="2641"/>
      <c r="F2313" s="2641"/>
      <c r="G2313" s="2641"/>
      <c r="H2313" s="2641"/>
      <c r="I2313" s="2257"/>
      <c r="J2313" s="2257"/>
      <c r="K2313" s="2257"/>
      <c r="L2313" s="2257"/>
      <c r="M2313" s="2257"/>
      <c r="N2313" s="2257"/>
      <c r="O2313" s="2257"/>
      <c r="P2313" s="2257"/>
      <c r="Q2313" s="2995"/>
    </row>
    <row r="2314" spans="1:17">
      <c r="A2314" s="2995"/>
      <c r="B2314" s="2641"/>
      <c r="C2314" s="2641"/>
      <c r="D2314" s="2641"/>
      <c r="E2314" s="2641"/>
      <c r="F2314" s="2641"/>
      <c r="G2314" s="2641"/>
      <c r="H2314" s="2641"/>
      <c r="I2314" s="2257"/>
      <c r="J2314" s="2257"/>
      <c r="K2314" s="2257"/>
      <c r="L2314" s="2257"/>
      <c r="M2314" s="2257"/>
      <c r="N2314" s="2257"/>
      <c r="O2314" s="2257"/>
      <c r="P2314" s="2257"/>
      <c r="Q2314" s="2995"/>
    </row>
    <row r="2315" spans="1:17">
      <c r="A2315" s="2995"/>
      <c r="B2315" s="2641"/>
      <c r="C2315" s="2641"/>
      <c r="D2315" s="2641"/>
      <c r="E2315" s="2641"/>
      <c r="F2315" s="2641"/>
      <c r="G2315" s="2641"/>
      <c r="H2315" s="2641"/>
      <c r="I2315" s="2257"/>
      <c r="J2315" s="2257"/>
      <c r="K2315" s="2257"/>
      <c r="L2315" s="2257"/>
      <c r="M2315" s="2257"/>
      <c r="N2315" s="2257"/>
      <c r="O2315" s="2257"/>
      <c r="P2315" s="2257"/>
      <c r="Q2315" s="2995"/>
    </row>
    <row r="2316" spans="1:17">
      <c r="A2316" s="2995"/>
      <c r="B2316" s="2641"/>
      <c r="C2316" s="2641"/>
      <c r="D2316" s="2641"/>
      <c r="E2316" s="2641"/>
      <c r="F2316" s="2641"/>
      <c r="G2316" s="2641"/>
      <c r="H2316" s="2641"/>
      <c r="I2316" s="2257"/>
      <c r="J2316" s="2257"/>
      <c r="K2316" s="2257"/>
      <c r="L2316" s="2257"/>
      <c r="M2316" s="2257"/>
      <c r="N2316" s="2257"/>
      <c r="O2316" s="2257"/>
      <c r="P2316" s="2257"/>
      <c r="Q2316" s="2995"/>
    </row>
    <row r="2317" spans="1:17">
      <c r="A2317" s="2995"/>
      <c r="B2317" s="2641"/>
      <c r="C2317" s="2641"/>
      <c r="D2317" s="2641"/>
      <c r="E2317" s="2641"/>
      <c r="F2317" s="2641"/>
      <c r="G2317" s="2641"/>
      <c r="H2317" s="2641"/>
      <c r="I2317" s="2257"/>
      <c r="J2317" s="2257"/>
      <c r="K2317" s="2257"/>
      <c r="L2317" s="2257"/>
      <c r="M2317" s="2257"/>
      <c r="N2317" s="2257"/>
      <c r="O2317" s="2257"/>
      <c r="P2317" s="2257"/>
      <c r="Q2317" s="2995"/>
    </row>
    <row r="2318" spans="1:17">
      <c r="A2318" s="2995"/>
      <c r="B2318" s="2641"/>
      <c r="C2318" s="2641"/>
      <c r="D2318" s="2641"/>
      <c r="E2318" s="2641"/>
      <c r="F2318" s="2641"/>
      <c r="G2318" s="2641"/>
      <c r="H2318" s="2641"/>
      <c r="I2318" s="2257"/>
      <c r="J2318" s="2257"/>
      <c r="K2318" s="2257"/>
      <c r="L2318" s="2257"/>
      <c r="M2318" s="2257"/>
      <c r="N2318" s="2257"/>
      <c r="O2318" s="2257"/>
      <c r="P2318" s="2257"/>
      <c r="Q2318" s="2995"/>
    </row>
    <row r="2319" spans="1:17">
      <c r="A2319" s="2995"/>
      <c r="B2319" s="2641"/>
      <c r="C2319" s="2641"/>
      <c r="D2319" s="2641"/>
      <c r="E2319" s="2641"/>
      <c r="F2319" s="2641"/>
      <c r="G2319" s="2641"/>
      <c r="H2319" s="2641"/>
      <c r="I2319" s="2257"/>
      <c r="J2319" s="2257"/>
      <c r="K2319" s="2257"/>
      <c r="L2319" s="2257"/>
      <c r="M2319" s="2257"/>
      <c r="N2319" s="2257"/>
      <c r="O2319" s="2257"/>
      <c r="P2319" s="2257"/>
      <c r="Q2319" s="2995"/>
    </row>
    <row r="2320" spans="1:17">
      <c r="A2320" s="2995"/>
      <c r="B2320" s="2641"/>
      <c r="C2320" s="2641"/>
      <c r="D2320" s="2641"/>
      <c r="E2320" s="2641"/>
      <c r="F2320" s="2641"/>
      <c r="G2320" s="2641"/>
      <c r="H2320" s="2641"/>
      <c r="I2320" s="2257"/>
      <c r="J2320" s="2257"/>
      <c r="K2320" s="2257"/>
      <c r="L2320" s="2257"/>
      <c r="M2320" s="2257"/>
      <c r="N2320" s="2257"/>
      <c r="O2320" s="2257"/>
      <c r="P2320" s="2257"/>
      <c r="Q2320" s="2995"/>
    </row>
    <row r="2321" spans="1:17">
      <c r="A2321" s="2995"/>
      <c r="B2321" s="2641"/>
      <c r="C2321" s="2641"/>
      <c r="D2321" s="2641"/>
      <c r="E2321" s="2641"/>
      <c r="F2321" s="2641"/>
      <c r="G2321" s="2641"/>
      <c r="H2321" s="2641"/>
      <c r="I2321" s="2257"/>
      <c r="J2321" s="2257"/>
      <c r="K2321" s="2257"/>
      <c r="L2321" s="2257"/>
      <c r="M2321" s="2257"/>
      <c r="N2321" s="2257"/>
      <c r="O2321" s="2257"/>
      <c r="P2321" s="2257"/>
      <c r="Q2321" s="2995"/>
    </row>
    <row r="2322" spans="1:17">
      <c r="A2322" s="2995"/>
      <c r="B2322" s="2641"/>
      <c r="C2322" s="2641"/>
      <c r="D2322" s="2641"/>
      <c r="E2322" s="2641"/>
      <c r="F2322" s="2641"/>
      <c r="G2322" s="2641"/>
      <c r="H2322" s="2641"/>
      <c r="I2322" s="2257"/>
      <c r="J2322" s="2257"/>
      <c r="K2322" s="2257"/>
      <c r="L2322" s="2257"/>
      <c r="M2322" s="2257"/>
      <c r="N2322" s="2257"/>
      <c r="O2322" s="2257"/>
      <c r="P2322" s="2257"/>
      <c r="Q2322" s="2995"/>
    </row>
    <row r="2323" spans="1:17">
      <c r="A2323" s="2995"/>
      <c r="B2323" s="2641"/>
      <c r="C2323" s="2641"/>
      <c r="D2323" s="2641"/>
      <c r="E2323" s="2641"/>
      <c r="F2323" s="2641"/>
      <c r="G2323" s="2641"/>
      <c r="H2323" s="2641"/>
      <c r="I2323" s="2257"/>
      <c r="J2323" s="2257"/>
      <c r="K2323" s="2257"/>
      <c r="L2323" s="2257"/>
      <c r="M2323" s="2257"/>
      <c r="N2323" s="2257"/>
      <c r="O2323" s="2257"/>
      <c r="P2323" s="2257"/>
      <c r="Q2323" s="2995"/>
    </row>
    <row r="2324" spans="1:17">
      <c r="A2324" s="2995"/>
      <c r="B2324" s="2641"/>
      <c r="C2324" s="2641"/>
      <c r="D2324" s="2641"/>
      <c r="E2324" s="2641"/>
      <c r="F2324" s="2641"/>
      <c r="G2324" s="2641"/>
      <c r="H2324" s="2641"/>
      <c r="I2324" s="2257"/>
      <c r="J2324" s="2257"/>
      <c r="K2324" s="2257"/>
      <c r="L2324" s="2257"/>
      <c r="M2324" s="2257"/>
      <c r="N2324" s="2257"/>
      <c r="O2324" s="2257"/>
      <c r="P2324" s="2257"/>
      <c r="Q2324" s="2995"/>
    </row>
    <row r="2325" spans="1:17">
      <c r="A2325" s="2995"/>
      <c r="B2325" s="2641"/>
      <c r="C2325" s="2641"/>
      <c r="D2325" s="2641"/>
      <c r="E2325" s="2641"/>
      <c r="F2325" s="2641"/>
      <c r="G2325" s="2641"/>
      <c r="H2325" s="2641"/>
      <c r="I2325" s="2257"/>
      <c r="J2325" s="2257"/>
      <c r="K2325" s="2257"/>
      <c r="L2325" s="2257"/>
      <c r="M2325" s="2257"/>
      <c r="N2325" s="2257"/>
      <c r="O2325" s="2257"/>
      <c r="P2325" s="2257"/>
      <c r="Q2325" s="2995"/>
    </row>
    <row r="2326" spans="1:17">
      <c r="A2326" s="2995"/>
      <c r="B2326" s="2641"/>
      <c r="C2326" s="2641"/>
      <c r="D2326" s="2641"/>
      <c r="E2326" s="2641"/>
      <c r="F2326" s="2641"/>
      <c r="G2326" s="2641"/>
      <c r="H2326" s="2641"/>
      <c r="I2326" s="2257"/>
      <c r="J2326" s="2257"/>
      <c r="K2326" s="2257"/>
      <c r="L2326" s="2257"/>
      <c r="M2326" s="2257"/>
      <c r="N2326" s="2257"/>
      <c r="O2326" s="2257"/>
      <c r="P2326" s="2257"/>
      <c r="Q2326" s="2995"/>
    </row>
    <row r="2327" spans="1:17">
      <c r="A2327" s="2995"/>
      <c r="B2327" s="2995"/>
      <c r="C2327" s="2641"/>
      <c r="D2327" s="2641"/>
      <c r="E2327" s="2641"/>
      <c r="F2327" s="2641"/>
      <c r="G2327" s="2641"/>
      <c r="H2327" s="2641"/>
      <c r="I2327" s="2257"/>
      <c r="J2327" s="2257"/>
      <c r="K2327" s="2257"/>
      <c r="L2327" s="2257"/>
      <c r="M2327" s="3001"/>
      <c r="N2327" s="3001"/>
      <c r="O2327" s="3001"/>
      <c r="P2327" s="3001"/>
      <c r="Q2327" s="2995"/>
    </row>
    <row r="2328" spans="1:17">
      <c r="A2328" s="2995"/>
      <c r="B2328" s="2995"/>
      <c r="C2328" s="2999"/>
      <c r="D2328" s="2999"/>
      <c r="E2328" s="2999"/>
      <c r="F2328" s="2999"/>
      <c r="G2328" s="2999"/>
      <c r="H2328" s="2999"/>
      <c r="I2328" s="2257"/>
      <c r="J2328" s="2257"/>
      <c r="K2328" s="2257"/>
      <c r="L2328" s="2257"/>
      <c r="M2328" s="3001"/>
      <c r="N2328" s="3001"/>
      <c r="O2328" s="3001"/>
      <c r="P2328" s="3001"/>
      <c r="Q2328" s="2995"/>
    </row>
    <row r="2329" spans="1:17">
      <c r="A2329" s="2996"/>
      <c r="B2329" s="2996"/>
      <c r="C2329" s="2994"/>
      <c r="D2329" s="2994"/>
      <c r="E2329" s="2997"/>
      <c r="F2329" s="2997"/>
      <c r="G2329" s="2997"/>
      <c r="H2329" s="2997"/>
      <c r="I2329" s="2996"/>
      <c r="J2329" s="2996"/>
      <c r="K2329" s="2994"/>
      <c r="L2329" s="2994"/>
      <c r="M2329" s="2997"/>
      <c r="N2329" s="3002"/>
      <c r="O2329" s="2999"/>
      <c r="P2329" s="2999"/>
      <c r="Q2329" s="2999"/>
    </row>
    <row r="2330" spans="1:17">
      <c r="A2330" s="2994"/>
      <c r="B2330" s="2994"/>
      <c r="C2330" s="2994"/>
      <c r="D2330" s="2994"/>
      <c r="E2330" s="2994"/>
      <c r="F2330" s="2994"/>
      <c r="G2330" s="2994"/>
      <c r="H2330" s="2994"/>
      <c r="I2330" s="2994"/>
      <c r="J2330" s="2994"/>
      <c r="K2330" s="2994"/>
      <c r="L2330" s="2994"/>
      <c r="M2330" s="2994"/>
      <c r="N2330" s="2994"/>
      <c r="O2330" s="2994"/>
      <c r="P2330" s="2994"/>
      <c r="Q2330" s="2994"/>
    </row>
    <row r="2331" spans="1:17" ht="15.75">
      <c r="A2331" s="2993"/>
      <c r="B2331" s="2997"/>
      <c r="C2331" s="2997"/>
      <c r="D2331" s="2997"/>
      <c r="E2331" s="2998"/>
      <c r="F2331" s="2997"/>
      <c r="G2331" s="2997"/>
      <c r="H2331" s="2997"/>
      <c r="I2331" s="2993"/>
      <c r="J2331" s="2641"/>
      <c r="K2331" s="2997"/>
      <c r="L2331" s="2997"/>
      <c r="M2331" s="2997"/>
      <c r="N2331" s="2997"/>
      <c r="O2331" s="2998"/>
      <c r="P2331" s="2999"/>
      <c r="Q2331" s="2999"/>
    </row>
    <row r="2332" spans="1:17">
      <c r="A2332" s="2997"/>
      <c r="B2332" s="2997"/>
      <c r="C2332" s="2997"/>
      <c r="D2332" s="2997"/>
      <c r="E2332" s="2997"/>
      <c r="F2332" s="2997"/>
      <c r="G2332" s="2997"/>
      <c r="H2332" s="2997"/>
      <c r="I2332" s="2641"/>
      <c r="J2332" s="2641"/>
      <c r="K2332" s="2997"/>
      <c r="L2332" s="2997"/>
      <c r="M2332" s="2997"/>
      <c r="N2332" s="2997"/>
      <c r="O2332" s="2997"/>
      <c r="P2332" s="2997"/>
      <c r="Q2332" s="2997"/>
    </row>
    <row r="2333" spans="1:17">
      <c r="A2333" s="2994"/>
      <c r="B2333" s="2994"/>
      <c r="C2333" s="2994"/>
      <c r="D2333" s="2994"/>
      <c r="E2333" s="2994"/>
      <c r="F2333" s="2994"/>
      <c r="G2333" s="3000"/>
      <c r="H2333" s="3000"/>
      <c r="I2333" s="2994"/>
      <c r="J2333" s="2994"/>
      <c r="K2333" s="2994"/>
      <c r="L2333" s="2994"/>
      <c r="M2333" s="2994"/>
      <c r="N2333" s="2994"/>
      <c r="O2333" s="2994"/>
      <c r="P2333" s="2994"/>
      <c r="Q2333" s="2641"/>
    </row>
    <row r="2334" spans="1:17">
      <c r="A2334" s="2994"/>
      <c r="B2334" s="2994"/>
      <c r="C2334" s="2994"/>
      <c r="D2334" s="2994"/>
      <c r="E2334" s="2994"/>
      <c r="F2334" s="2994"/>
      <c r="G2334" s="3000"/>
      <c r="H2334" s="3000"/>
      <c r="I2334" s="2994"/>
      <c r="J2334" s="2994"/>
      <c r="K2334" s="2994"/>
      <c r="L2334" s="2994"/>
      <c r="M2334" s="2994"/>
      <c r="N2334" s="2994"/>
      <c r="O2334" s="2994"/>
      <c r="P2334" s="2994"/>
      <c r="Q2334" s="2641"/>
    </row>
    <row r="2335" spans="1:17">
      <c r="A2335" s="2997"/>
      <c r="B2335" s="2997"/>
      <c r="C2335" s="2997"/>
      <c r="D2335" s="2997"/>
      <c r="E2335" s="2997"/>
      <c r="F2335" s="2997"/>
      <c r="G2335" s="2997"/>
      <c r="H2335" s="2997"/>
      <c r="I2335" s="2641"/>
      <c r="J2335" s="2641"/>
      <c r="K2335" s="2997"/>
      <c r="L2335" s="2997"/>
      <c r="M2335" s="2997"/>
      <c r="N2335" s="2997"/>
      <c r="O2335" s="2997"/>
      <c r="P2335" s="2997"/>
      <c r="Q2335" s="2997"/>
    </row>
    <row r="2336" spans="1:17">
      <c r="A2336" s="2995"/>
      <c r="B2336" s="2641"/>
      <c r="C2336" s="2641"/>
      <c r="D2336" s="2641"/>
      <c r="E2336" s="2641"/>
      <c r="F2336" s="3420"/>
      <c r="G2336" s="3420"/>
      <c r="H2336" s="2995"/>
      <c r="I2336" s="2994"/>
      <c r="J2336" s="2994"/>
      <c r="K2336" s="2994"/>
      <c r="L2336" s="2994"/>
      <c r="M2336" s="2994"/>
      <c r="N2336" s="2994"/>
      <c r="O2336" s="2994"/>
      <c r="P2336" s="2994"/>
      <c r="Q2336" s="2641"/>
    </row>
    <row r="2337" spans="1:17">
      <c r="A2337" s="2995"/>
      <c r="B2337" s="2995"/>
      <c r="C2337" s="2641"/>
      <c r="D2337" s="2995"/>
      <c r="E2337" s="2995"/>
      <c r="F2337" s="2995"/>
      <c r="G2337" s="2995"/>
      <c r="H2337" s="2995"/>
      <c r="I2337" s="2994"/>
      <c r="J2337" s="2994"/>
      <c r="K2337" s="2641"/>
      <c r="L2337" s="2641"/>
      <c r="M2337" s="2995"/>
      <c r="N2337" s="2995"/>
      <c r="O2337" s="2995"/>
      <c r="P2337" s="2641"/>
      <c r="Q2337" s="2641"/>
    </row>
    <row r="2338" spans="1:17">
      <c r="A2338" s="2995"/>
      <c r="B2338" s="2995"/>
      <c r="C2338" s="2995"/>
      <c r="D2338" s="2995"/>
      <c r="E2338" s="2995"/>
      <c r="F2338" s="2995"/>
      <c r="G2338" s="2995"/>
      <c r="H2338" s="2995"/>
      <c r="I2338" s="2994"/>
      <c r="J2338" s="2994"/>
      <c r="K2338" s="2995"/>
      <c r="L2338" s="2995"/>
      <c r="M2338" s="2995"/>
      <c r="N2338" s="2995"/>
      <c r="O2338" s="2995"/>
      <c r="P2338" s="2995"/>
      <c r="Q2338" s="2995"/>
    </row>
    <row r="2339" spans="1:17">
      <c r="A2339" s="2995"/>
      <c r="B2339" s="2995"/>
      <c r="C2339" s="2995"/>
      <c r="D2339" s="2995"/>
      <c r="E2339" s="2995"/>
      <c r="F2339" s="2995"/>
      <c r="G2339" s="2995"/>
      <c r="H2339" s="2995"/>
      <c r="I2339" s="2994"/>
      <c r="J2339" s="2994"/>
      <c r="K2339" s="2995"/>
      <c r="L2339" s="2995"/>
      <c r="M2339" s="2995"/>
      <c r="N2339" s="2995"/>
      <c r="O2339" s="2995"/>
      <c r="P2339" s="2995"/>
      <c r="Q2339" s="2995"/>
    </row>
    <row r="2340" spans="1:17">
      <c r="A2340" s="2995"/>
      <c r="B2340" s="2995"/>
      <c r="C2340" s="2995"/>
      <c r="D2340" s="2995"/>
      <c r="E2340" s="2995"/>
      <c r="F2340" s="2995"/>
      <c r="G2340" s="2995"/>
      <c r="H2340" s="2995"/>
      <c r="I2340" s="2995"/>
      <c r="J2340" s="2641"/>
      <c r="K2340" s="2995"/>
      <c r="L2340" s="2995"/>
      <c r="M2340" s="2995"/>
      <c r="N2340" s="2995"/>
      <c r="O2340" s="2995"/>
      <c r="P2340" s="2995"/>
      <c r="Q2340" s="2995"/>
    </row>
    <row r="2341" spans="1:17">
      <c r="A2341" s="2995"/>
      <c r="B2341" s="2641"/>
      <c r="C2341" s="2641"/>
      <c r="D2341" s="2641"/>
      <c r="E2341" s="2641"/>
      <c r="F2341" s="2641"/>
      <c r="G2341" s="2641"/>
      <c r="H2341" s="2641"/>
      <c r="I2341" s="2257"/>
      <c r="J2341" s="2257"/>
      <c r="K2341" s="2257"/>
      <c r="L2341" s="2257"/>
      <c r="M2341" s="3001"/>
      <c r="N2341" s="3001"/>
      <c r="O2341" s="3001"/>
      <c r="P2341" s="3001"/>
      <c r="Q2341" s="2995"/>
    </row>
    <row r="2342" spans="1:17">
      <c r="A2342" s="2995"/>
      <c r="B2342" s="2641"/>
      <c r="C2342" s="2641"/>
      <c r="D2342" s="2641"/>
      <c r="E2342" s="2641"/>
      <c r="F2342" s="2641"/>
      <c r="G2342" s="2641"/>
      <c r="H2342" s="2641"/>
      <c r="I2342" s="2257"/>
      <c r="J2342" s="2257"/>
      <c r="K2342" s="2257"/>
      <c r="L2342" s="2257"/>
      <c r="M2342" s="2257"/>
      <c r="N2342" s="2257"/>
      <c r="O2342" s="2257"/>
      <c r="P2342" s="2257"/>
      <c r="Q2342" s="2995"/>
    </row>
    <row r="2343" spans="1:17">
      <c r="A2343" s="2995"/>
      <c r="B2343" s="2641"/>
      <c r="C2343" s="2641"/>
      <c r="D2343" s="2641"/>
      <c r="E2343" s="2641"/>
      <c r="F2343" s="2641"/>
      <c r="G2343" s="2641"/>
      <c r="H2343" s="2641"/>
      <c r="I2343" s="2257"/>
      <c r="J2343" s="2257"/>
      <c r="K2343" s="2257"/>
      <c r="L2343" s="2257"/>
      <c r="M2343" s="2257"/>
      <c r="N2343" s="2257"/>
      <c r="O2343" s="2257"/>
      <c r="P2343" s="2257"/>
      <c r="Q2343" s="2995"/>
    </row>
    <row r="2344" spans="1:17">
      <c r="A2344" s="2995"/>
      <c r="B2344" s="2641"/>
      <c r="C2344" s="2641"/>
      <c r="D2344" s="2641"/>
      <c r="E2344" s="2641"/>
      <c r="F2344" s="2641"/>
      <c r="G2344" s="2641"/>
      <c r="H2344" s="2641"/>
      <c r="I2344" s="2257"/>
      <c r="J2344" s="2257"/>
      <c r="K2344" s="2257"/>
      <c r="L2344" s="2257"/>
      <c r="M2344" s="2257"/>
      <c r="N2344" s="2257"/>
      <c r="O2344" s="2257"/>
      <c r="P2344" s="2257"/>
      <c r="Q2344" s="2995"/>
    </row>
    <row r="2345" spans="1:17">
      <c r="A2345" s="2995"/>
      <c r="B2345" s="2641"/>
      <c r="C2345" s="2641"/>
      <c r="D2345" s="2641"/>
      <c r="E2345" s="2641"/>
      <c r="F2345" s="2641"/>
      <c r="G2345" s="2641"/>
      <c r="H2345" s="2641"/>
      <c r="I2345" s="2257"/>
      <c r="J2345" s="2257"/>
      <c r="K2345" s="2257"/>
      <c r="L2345" s="2257"/>
      <c r="M2345" s="2257"/>
      <c r="N2345" s="2257"/>
      <c r="O2345" s="2257"/>
      <c r="P2345" s="2257"/>
      <c r="Q2345" s="2995"/>
    </row>
    <row r="2346" spans="1:17">
      <c r="A2346" s="2995"/>
      <c r="B2346" s="2641"/>
      <c r="C2346" s="2641"/>
      <c r="D2346" s="2641"/>
      <c r="E2346" s="2641"/>
      <c r="F2346" s="2641"/>
      <c r="G2346" s="2641"/>
      <c r="H2346" s="2641"/>
      <c r="I2346" s="2257"/>
      <c r="J2346" s="2257"/>
      <c r="K2346" s="2257"/>
      <c r="L2346" s="2257"/>
      <c r="M2346" s="2257"/>
      <c r="N2346" s="2257"/>
      <c r="O2346" s="2257"/>
      <c r="P2346" s="2257"/>
      <c r="Q2346" s="2995"/>
    </row>
    <row r="2347" spans="1:17">
      <c r="A2347" s="2995"/>
      <c r="B2347" s="2641"/>
      <c r="C2347" s="2641"/>
      <c r="D2347" s="2641"/>
      <c r="E2347" s="2641"/>
      <c r="F2347" s="2641"/>
      <c r="G2347" s="2641"/>
      <c r="H2347" s="2641"/>
      <c r="I2347" s="2257"/>
      <c r="J2347" s="2257"/>
      <c r="K2347" s="2257"/>
      <c r="L2347" s="2257"/>
      <c r="M2347" s="2257"/>
      <c r="N2347" s="2257"/>
      <c r="O2347" s="2257"/>
      <c r="P2347" s="2257"/>
      <c r="Q2347" s="2995"/>
    </row>
    <row r="2348" spans="1:17">
      <c r="A2348" s="2995"/>
      <c r="B2348" s="2641"/>
      <c r="C2348" s="2641"/>
      <c r="D2348" s="2641"/>
      <c r="E2348" s="2641"/>
      <c r="F2348" s="2641"/>
      <c r="G2348" s="2641"/>
      <c r="H2348" s="2641"/>
      <c r="I2348" s="2257"/>
      <c r="J2348" s="2257"/>
      <c r="K2348" s="2257"/>
      <c r="L2348" s="2257"/>
      <c r="M2348" s="2257"/>
      <c r="N2348" s="2257"/>
      <c r="O2348" s="2257"/>
      <c r="P2348" s="2257"/>
      <c r="Q2348" s="2995"/>
    </row>
    <row r="2349" spans="1:17">
      <c r="A2349" s="2995"/>
      <c r="B2349" s="2641"/>
      <c r="C2349" s="2641"/>
      <c r="D2349" s="2641"/>
      <c r="E2349" s="2641"/>
      <c r="F2349" s="2641"/>
      <c r="G2349" s="2641"/>
      <c r="H2349" s="2641"/>
      <c r="I2349" s="2257"/>
      <c r="J2349" s="2257"/>
      <c r="K2349" s="2257"/>
      <c r="L2349" s="2257"/>
      <c r="M2349" s="2257"/>
      <c r="N2349" s="2257"/>
      <c r="O2349" s="2257"/>
      <c r="P2349" s="2257"/>
      <c r="Q2349" s="2995"/>
    </row>
    <row r="2350" spans="1:17">
      <c r="A2350" s="2995"/>
      <c r="B2350" s="2641"/>
      <c r="C2350" s="2641"/>
      <c r="D2350" s="2641"/>
      <c r="E2350" s="2641"/>
      <c r="F2350" s="2641"/>
      <c r="G2350" s="2641"/>
      <c r="H2350" s="2641"/>
      <c r="I2350" s="2257"/>
      <c r="J2350" s="2257"/>
      <c r="K2350" s="2257"/>
      <c r="L2350" s="2257"/>
      <c r="M2350" s="2257"/>
      <c r="N2350" s="2257"/>
      <c r="O2350" s="2257"/>
      <c r="P2350" s="2257"/>
      <c r="Q2350" s="2995"/>
    </row>
    <row r="2351" spans="1:17">
      <c r="A2351" s="2995"/>
      <c r="B2351" s="2641"/>
      <c r="C2351" s="2641"/>
      <c r="D2351" s="2641"/>
      <c r="E2351" s="2641"/>
      <c r="F2351" s="2641"/>
      <c r="G2351" s="2641"/>
      <c r="H2351" s="2641"/>
      <c r="I2351" s="2257"/>
      <c r="J2351" s="2257"/>
      <c r="K2351" s="2257"/>
      <c r="L2351" s="2257"/>
      <c r="M2351" s="2257"/>
      <c r="N2351" s="2257"/>
      <c r="O2351" s="2257"/>
      <c r="P2351" s="2257"/>
      <c r="Q2351" s="2995"/>
    </row>
    <row r="2352" spans="1:17">
      <c r="A2352" s="2995"/>
      <c r="B2352" s="2641"/>
      <c r="C2352" s="2641"/>
      <c r="D2352" s="2641"/>
      <c r="E2352" s="2641"/>
      <c r="F2352" s="2641"/>
      <c r="G2352" s="2641"/>
      <c r="H2352" s="2641"/>
      <c r="I2352" s="2257"/>
      <c r="J2352" s="2257"/>
      <c r="K2352" s="2257"/>
      <c r="L2352" s="2257"/>
      <c r="M2352" s="2257"/>
      <c r="N2352" s="2257"/>
      <c r="O2352" s="2257"/>
      <c r="P2352" s="2257"/>
      <c r="Q2352" s="2995"/>
    </row>
    <row r="2353" spans="1:17">
      <c r="A2353" s="2995"/>
      <c r="B2353" s="2641"/>
      <c r="C2353" s="2641"/>
      <c r="D2353" s="2641"/>
      <c r="E2353" s="2641"/>
      <c r="F2353" s="2641"/>
      <c r="G2353" s="2641"/>
      <c r="H2353" s="2641"/>
      <c r="I2353" s="2257"/>
      <c r="J2353" s="2257"/>
      <c r="K2353" s="2257"/>
      <c r="L2353" s="2257"/>
      <c r="M2353" s="2257"/>
      <c r="N2353" s="2257"/>
      <c r="O2353" s="2257"/>
      <c r="P2353" s="2257"/>
      <c r="Q2353" s="2995"/>
    </row>
    <row r="2354" spans="1:17">
      <c r="A2354" s="2995"/>
      <c r="B2354" s="2641"/>
      <c r="C2354" s="2641"/>
      <c r="D2354" s="2641"/>
      <c r="E2354" s="2641"/>
      <c r="F2354" s="2641"/>
      <c r="G2354" s="2641"/>
      <c r="H2354" s="2641"/>
      <c r="I2354" s="2257"/>
      <c r="J2354" s="2257"/>
      <c r="K2354" s="2257"/>
      <c r="L2354" s="2257"/>
      <c r="M2354" s="2257"/>
      <c r="N2354" s="2257"/>
      <c r="O2354" s="2257"/>
      <c r="P2354" s="2257"/>
      <c r="Q2354" s="2995"/>
    </row>
    <row r="2355" spans="1:17">
      <c r="A2355" s="2995"/>
      <c r="B2355" s="2641"/>
      <c r="C2355" s="2641"/>
      <c r="D2355" s="2641"/>
      <c r="E2355" s="2641"/>
      <c r="F2355" s="2641"/>
      <c r="G2355" s="2641"/>
      <c r="H2355" s="2641"/>
      <c r="I2355" s="2257"/>
      <c r="J2355" s="2257"/>
      <c r="K2355" s="2257"/>
      <c r="L2355" s="2257"/>
      <c r="M2355" s="2257"/>
      <c r="N2355" s="2257"/>
      <c r="O2355" s="2257"/>
      <c r="P2355" s="2257"/>
      <c r="Q2355" s="2995"/>
    </row>
    <row r="2356" spans="1:17">
      <c r="A2356" s="2995"/>
      <c r="B2356" s="2641"/>
      <c r="C2356" s="2641"/>
      <c r="D2356" s="2641"/>
      <c r="E2356" s="2641"/>
      <c r="F2356" s="2641"/>
      <c r="G2356" s="2641"/>
      <c r="H2356" s="2641"/>
      <c r="I2356" s="2257"/>
      <c r="J2356" s="2257"/>
      <c r="K2356" s="2257"/>
      <c r="L2356" s="2257"/>
      <c r="M2356" s="2257"/>
      <c r="N2356" s="2257"/>
      <c r="O2356" s="2257"/>
      <c r="P2356" s="2257"/>
      <c r="Q2356" s="2995"/>
    </row>
    <row r="2357" spans="1:17">
      <c r="A2357" s="2995"/>
      <c r="B2357" s="2641"/>
      <c r="C2357" s="2641"/>
      <c r="D2357" s="2641"/>
      <c r="E2357" s="2641"/>
      <c r="F2357" s="2641"/>
      <c r="G2357" s="2641"/>
      <c r="H2357" s="2641"/>
      <c r="I2357" s="2257"/>
      <c r="J2357" s="2257"/>
      <c r="K2357" s="2257"/>
      <c r="L2357" s="2257"/>
      <c r="M2357" s="2257"/>
      <c r="N2357" s="2257"/>
      <c r="O2357" s="2257"/>
      <c r="P2357" s="2257"/>
      <c r="Q2357" s="2995"/>
    </row>
    <row r="2358" spans="1:17">
      <c r="A2358" s="2995"/>
      <c r="B2358" s="2641"/>
      <c r="C2358" s="2641"/>
      <c r="D2358" s="2641"/>
      <c r="E2358" s="2641"/>
      <c r="F2358" s="2641"/>
      <c r="G2358" s="2641"/>
      <c r="H2358" s="2641"/>
      <c r="I2358" s="2257"/>
      <c r="J2358" s="2257"/>
      <c r="K2358" s="2257"/>
      <c r="L2358" s="2257"/>
      <c r="M2358" s="2257"/>
      <c r="N2358" s="2257"/>
      <c r="O2358" s="2257"/>
      <c r="P2358" s="2257"/>
      <c r="Q2358" s="2995"/>
    </row>
    <row r="2359" spans="1:17">
      <c r="A2359" s="2995"/>
      <c r="B2359" s="2641"/>
      <c r="C2359" s="2641"/>
      <c r="D2359" s="2641"/>
      <c r="E2359" s="2641"/>
      <c r="F2359" s="2641"/>
      <c r="G2359" s="2641"/>
      <c r="H2359" s="2641"/>
      <c r="I2359" s="2257"/>
      <c r="J2359" s="2257"/>
      <c r="K2359" s="2257"/>
      <c r="L2359" s="2257"/>
      <c r="M2359" s="2257"/>
      <c r="N2359" s="2257"/>
      <c r="O2359" s="2257"/>
      <c r="P2359" s="2257"/>
      <c r="Q2359" s="2995"/>
    </row>
    <row r="2360" spans="1:17">
      <c r="A2360" s="2995"/>
      <c r="B2360" s="2641"/>
      <c r="C2360" s="2641"/>
      <c r="D2360" s="2641"/>
      <c r="E2360" s="2641"/>
      <c r="F2360" s="2641"/>
      <c r="G2360" s="2641"/>
      <c r="H2360" s="2641"/>
      <c r="I2360" s="2257"/>
      <c r="J2360" s="2257"/>
      <c r="K2360" s="2257"/>
      <c r="L2360" s="2257"/>
      <c r="M2360" s="2257"/>
      <c r="N2360" s="2257"/>
      <c r="O2360" s="2257"/>
      <c r="P2360" s="2257"/>
      <c r="Q2360" s="2995"/>
    </row>
    <row r="2361" spans="1:17">
      <c r="A2361" s="2995"/>
      <c r="B2361" s="2641"/>
      <c r="C2361" s="2641"/>
      <c r="D2361" s="2641"/>
      <c r="E2361" s="2641"/>
      <c r="F2361" s="2641"/>
      <c r="G2361" s="2641"/>
      <c r="H2361" s="2641"/>
      <c r="I2361" s="2257"/>
      <c r="J2361" s="2257"/>
      <c r="K2361" s="2257"/>
      <c r="L2361" s="2257"/>
      <c r="M2361" s="2257"/>
      <c r="N2361" s="2257"/>
      <c r="O2361" s="2257"/>
      <c r="P2361" s="2257"/>
      <c r="Q2361" s="2995"/>
    </row>
    <row r="2362" spans="1:17">
      <c r="A2362" s="2995"/>
      <c r="B2362" s="2641"/>
      <c r="C2362" s="2641"/>
      <c r="D2362" s="2641"/>
      <c r="E2362" s="2641"/>
      <c r="F2362" s="2641"/>
      <c r="G2362" s="2641"/>
      <c r="H2362" s="2641"/>
      <c r="I2362" s="2257"/>
      <c r="J2362" s="2257"/>
      <c r="K2362" s="2257"/>
      <c r="L2362" s="2257"/>
      <c r="M2362" s="2257"/>
      <c r="N2362" s="2257"/>
      <c r="O2362" s="2257"/>
      <c r="P2362" s="2257"/>
      <c r="Q2362" s="2995"/>
    </row>
    <row r="2363" spans="1:17">
      <c r="A2363" s="2995"/>
      <c r="B2363" s="2641"/>
      <c r="C2363" s="2641"/>
      <c r="D2363" s="2641"/>
      <c r="E2363" s="2641"/>
      <c r="F2363" s="2641"/>
      <c r="G2363" s="2641"/>
      <c r="H2363" s="2641"/>
      <c r="I2363" s="2257"/>
      <c r="J2363" s="2257"/>
      <c r="K2363" s="2257"/>
      <c r="L2363" s="2257"/>
      <c r="M2363" s="2257"/>
      <c r="N2363" s="2257"/>
      <c r="O2363" s="2257"/>
      <c r="P2363" s="2257"/>
      <c r="Q2363" s="2995"/>
    </row>
    <row r="2364" spans="1:17">
      <c r="A2364" s="2995"/>
      <c r="B2364" s="2641"/>
      <c r="C2364" s="2641"/>
      <c r="D2364" s="2641"/>
      <c r="E2364" s="2641"/>
      <c r="F2364" s="2641"/>
      <c r="G2364" s="2641"/>
      <c r="H2364" s="2641"/>
      <c r="I2364" s="2257"/>
      <c r="J2364" s="2257"/>
      <c r="K2364" s="2257"/>
      <c r="L2364" s="2257"/>
      <c r="M2364" s="2257"/>
      <c r="N2364" s="2257"/>
      <c r="O2364" s="2257"/>
      <c r="P2364" s="2257"/>
      <c r="Q2364" s="2995"/>
    </row>
    <row r="2365" spans="1:17">
      <c r="A2365" s="2995"/>
      <c r="B2365" s="2641"/>
      <c r="C2365" s="2641"/>
      <c r="D2365" s="2641"/>
      <c r="E2365" s="2641"/>
      <c r="F2365" s="2641"/>
      <c r="G2365" s="2641"/>
      <c r="H2365" s="2641"/>
      <c r="I2365" s="2257"/>
      <c r="J2365" s="2257"/>
      <c r="K2365" s="2257"/>
      <c r="L2365" s="2257"/>
      <c r="M2365" s="2257"/>
      <c r="N2365" s="2257"/>
      <c r="O2365" s="2257"/>
      <c r="P2365" s="2257"/>
      <c r="Q2365" s="2995"/>
    </row>
    <row r="2366" spans="1:17">
      <c r="A2366" s="2995"/>
      <c r="B2366" s="2641"/>
      <c r="C2366" s="2641"/>
      <c r="D2366" s="2641"/>
      <c r="E2366" s="2641"/>
      <c r="F2366" s="2641"/>
      <c r="G2366" s="2641"/>
      <c r="H2366" s="2641"/>
      <c r="I2366" s="2257"/>
      <c r="J2366" s="2257"/>
      <c r="K2366" s="2257"/>
      <c r="L2366" s="2257"/>
      <c r="M2366" s="2257"/>
      <c r="N2366" s="2257"/>
      <c r="O2366" s="2257"/>
      <c r="P2366" s="2257"/>
      <c r="Q2366" s="2995"/>
    </row>
    <row r="2367" spans="1:17">
      <c r="A2367" s="2995"/>
      <c r="B2367" s="2641"/>
      <c r="C2367" s="2641"/>
      <c r="D2367" s="2641"/>
      <c r="E2367" s="2641"/>
      <c r="F2367" s="2641"/>
      <c r="G2367" s="2641"/>
      <c r="H2367" s="2641"/>
      <c r="I2367" s="2257"/>
      <c r="J2367" s="2257"/>
      <c r="K2367" s="2257"/>
      <c r="L2367" s="2257"/>
      <c r="M2367" s="2257"/>
      <c r="N2367" s="2257"/>
      <c r="O2367" s="2257"/>
      <c r="P2367" s="2257"/>
      <c r="Q2367" s="2995"/>
    </row>
    <row r="2368" spans="1:17">
      <c r="A2368" s="2995"/>
      <c r="B2368" s="2641"/>
      <c r="C2368" s="2641"/>
      <c r="D2368" s="2641"/>
      <c r="E2368" s="2641"/>
      <c r="F2368" s="2641"/>
      <c r="G2368" s="2641"/>
      <c r="H2368" s="2641"/>
      <c r="I2368" s="2257"/>
      <c r="J2368" s="2257"/>
      <c r="K2368" s="2257"/>
      <c r="L2368" s="2257"/>
      <c r="M2368" s="2257"/>
      <c r="N2368" s="2257"/>
      <c r="O2368" s="2257"/>
      <c r="P2368" s="2257"/>
      <c r="Q2368" s="2995"/>
    </row>
    <row r="2369" spans="1:17">
      <c r="A2369" s="2995"/>
      <c r="B2369" s="2641"/>
      <c r="C2369" s="2641"/>
      <c r="D2369" s="2641"/>
      <c r="E2369" s="2641"/>
      <c r="F2369" s="2641"/>
      <c r="G2369" s="2641"/>
      <c r="H2369" s="2641"/>
      <c r="I2369" s="2257"/>
      <c r="J2369" s="2257"/>
      <c r="K2369" s="2257"/>
      <c r="L2369" s="2257"/>
      <c r="M2369" s="2257"/>
      <c r="N2369" s="2257"/>
      <c r="O2369" s="2257"/>
      <c r="P2369" s="2257"/>
      <c r="Q2369" s="2995"/>
    </row>
    <row r="2370" spans="1:17">
      <c r="A2370" s="2995"/>
      <c r="B2370" s="2641"/>
      <c r="C2370" s="2641"/>
      <c r="D2370" s="2641"/>
      <c r="E2370" s="2641"/>
      <c r="F2370" s="2641"/>
      <c r="G2370" s="2641"/>
      <c r="H2370" s="2641"/>
      <c r="I2370" s="2257"/>
      <c r="J2370" s="2257"/>
      <c r="K2370" s="2257"/>
      <c r="L2370" s="2257"/>
      <c r="M2370" s="2257"/>
      <c r="N2370" s="2257"/>
      <c r="O2370" s="2257"/>
      <c r="P2370" s="2257"/>
      <c r="Q2370" s="2995"/>
    </row>
    <row r="2371" spans="1:17">
      <c r="A2371" s="2995"/>
      <c r="B2371" s="2641"/>
      <c r="C2371" s="2641"/>
      <c r="D2371" s="2641"/>
      <c r="E2371" s="2641"/>
      <c r="F2371" s="2641"/>
      <c r="G2371" s="2641"/>
      <c r="H2371" s="2641"/>
      <c r="I2371" s="2257"/>
      <c r="J2371" s="2257"/>
      <c r="K2371" s="2257"/>
      <c r="L2371" s="2257"/>
      <c r="M2371" s="2257"/>
      <c r="N2371" s="2257"/>
      <c r="O2371" s="2257"/>
      <c r="P2371" s="2257"/>
      <c r="Q2371" s="2995"/>
    </row>
    <row r="2372" spans="1:17">
      <c r="A2372" s="2995"/>
      <c r="B2372" s="2641"/>
      <c r="C2372" s="2641"/>
      <c r="D2372" s="2641"/>
      <c r="E2372" s="2641"/>
      <c r="F2372" s="2641"/>
      <c r="G2372" s="2641"/>
      <c r="H2372" s="2641"/>
      <c r="I2372" s="2257"/>
      <c r="J2372" s="2257"/>
      <c r="K2372" s="2257"/>
      <c r="L2372" s="2257"/>
      <c r="M2372" s="2257"/>
      <c r="N2372" s="2257"/>
      <c r="O2372" s="2257"/>
      <c r="P2372" s="2257"/>
      <c r="Q2372" s="2995"/>
    </row>
    <row r="2373" spans="1:17">
      <c r="A2373" s="2995"/>
      <c r="B2373" s="2641"/>
      <c r="C2373" s="2641"/>
      <c r="D2373" s="2641"/>
      <c r="E2373" s="2641"/>
      <c r="F2373" s="2641"/>
      <c r="G2373" s="2641"/>
      <c r="H2373" s="2641"/>
      <c r="I2373" s="2257"/>
      <c r="J2373" s="2257"/>
      <c r="K2373" s="2257"/>
      <c r="L2373" s="2257"/>
      <c r="M2373" s="2257"/>
      <c r="N2373" s="2257"/>
      <c r="O2373" s="2257"/>
      <c r="P2373" s="2257"/>
      <c r="Q2373" s="2995"/>
    </row>
    <row r="2374" spans="1:17">
      <c r="A2374" s="2995"/>
      <c r="B2374" s="2641"/>
      <c r="C2374" s="2641"/>
      <c r="D2374" s="2641"/>
      <c r="E2374" s="2641"/>
      <c r="F2374" s="2641"/>
      <c r="G2374" s="2641"/>
      <c r="H2374" s="2641"/>
      <c r="I2374" s="2257"/>
      <c r="J2374" s="2257"/>
      <c r="K2374" s="2257"/>
      <c r="L2374" s="2257"/>
      <c r="M2374" s="2257"/>
      <c r="N2374" s="2257"/>
      <c r="O2374" s="2257"/>
      <c r="P2374" s="2257"/>
      <c r="Q2374" s="2995"/>
    </row>
    <row r="2375" spans="1:17">
      <c r="A2375" s="2995"/>
      <c r="B2375" s="2641"/>
      <c r="C2375" s="2641"/>
      <c r="D2375" s="2641"/>
      <c r="E2375" s="2641"/>
      <c r="F2375" s="2641"/>
      <c r="G2375" s="2641"/>
      <c r="H2375" s="2641"/>
      <c r="I2375" s="2257"/>
      <c r="J2375" s="2257"/>
      <c r="K2375" s="2257"/>
      <c r="L2375" s="2257"/>
      <c r="M2375" s="2257"/>
      <c r="N2375" s="2257"/>
      <c r="O2375" s="2257"/>
      <c r="P2375" s="2257"/>
      <c r="Q2375" s="2995"/>
    </row>
    <row r="2376" spans="1:17">
      <c r="A2376" s="2995"/>
      <c r="B2376" s="2641"/>
      <c r="C2376" s="2641"/>
      <c r="D2376" s="2641"/>
      <c r="E2376" s="2641"/>
      <c r="F2376" s="2641"/>
      <c r="G2376" s="2641"/>
      <c r="H2376" s="2641"/>
      <c r="I2376" s="2257"/>
      <c r="J2376" s="2257"/>
      <c r="K2376" s="2257"/>
      <c r="L2376" s="2257"/>
      <c r="M2376" s="2257"/>
      <c r="N2376" s="2257"/>
      <c r="O2376" s="2257"/>
      <c r="P2376" s="2257"/>
      <c r="Q2376" s="2995"/>
    </row>
    <row r="2377" spans="1:17">
      <c r="A2377" s="2995"/>
      <c r="B2377" s="2641"/>
      <c r="C2377" s="2641"/>
      <c r="D2377" s="2641"/>
      <c r="E2377" s="2641"/>
      <c r="F2377" s="2641"/>
      <c r="G2377" s="2641"/>
      <c r="H2377" s="2641"/>
      <c r="I2377" s="2257"/>
      <c r="J2377" s="2257"/>
      <c r="K2377" s="2257"/>
      <c r="L2377" s="2257"/>
      <c r="M2377" s="2257"/>
      <c r="N2377" s="2257"/>
      <c r="O2377" s="2257"/>
      <c r="P2377" s="2257"/>
      <c r="Q2377" s="2995"/>
    </row>
    <row r="2378" spans="1:17">
      <c r="A2378" s="2995"/>
      <c r="B2378" s="2641"/>
      <c r="C2378" s="2641"/>
      <c r="D2378" s="2641"/>
      <c r="E2378" s="2641"/>
      <c r="F2378" s="2641"/>
      <c r="G2378" s="2641"/>
      <c r="H2378" s="2641"/>
      <c r="I2378" s="2257"/>
      <c r="J2378" s="2257"/>
      <c r="K2378" s="2257"/>
      <c r="L2378" s="2257"/>
      <c r="M2378" s="2257"/>
      <c r="N2378" s="2257"/>
      <c r="O2378" s="2257"/>
      <c r="P2378" s="2257"/>
      <c r="Q2378" s="2995"/>
    </row>
    <row r="2379" spans="1:17">
      <c r="A2379" s="2995"/>
      <c r="B2379" s="2641"/>
      <c r="C2379" s="2641"/>
      <c r="D2379" s="2641"/>
      <c r="E2379" s="2641"/>
      <c r="F2379" s="2641"/>
      <c r="G2379" s="2641"/>
      <c r="H2379" s="2641"/>
      <c r="I2379" s="2257"/>
      <c r="J2379" s="2257"/>
      <c r="K2379" s="2257"/>
      <c r="L2379" s="2257"/>
      <c r="M2379" s="2257"/>
      <c r="N2379" s="2257"/>
      <c r="O2379" s="2257"/>
      <c r="P2379" s="2257"/>
      <c r="Q2379" s="2995"/>
    </row>
    <row r="2380" spans="1:17">
      <c r="A2380" s="2995"/>
      <c r="B2380" s="2641"/>
      <c r="C2380" s="2641"/>
      <c r="D2380" s="2641"/>
      <c r="E2380" s="2641"/>
      <c r="F2380" s="2641"/>
      <c r="G2380" s="2641"/>
      <c r="H2380" s="2641"/>
      <c r="I2380" s="2257"/>
      <c r="J2380" s="2257"/>
      <c r="K2380" s="2257"/>
      <c r="L2380" s="2257"/>
      <c r="M2380" s="2257"/>
      <c r="N2380" s="2257"/>
      <c r="O2380" s="2257"/>
      <c r="P2380" s="2257"/>
      <c r="Q2380" s="2995"/>
    </row>
    <row r="2381" spans="1:17">
      <c r="A2381" s="2995"/>
      <c r="B2381" s="2641"/>
      <c r="C2381" s="2641"/>
      <c r="D2381" s="2641"/>
      <c r="E2381" s="2641"/>
      <c r="F2381" s="2641"/>
      <c r="G2381" s="2641"/>
      <c r="H2381" s="2641"/>
      <c r="I2381" s="2257"/>
      <c r="J2381" s="2257"/>
      <c r="K2381" s="2257"/>
      <c r="L2381" s="2257"/>
      <c r="M2381" s="2257"/>
      <c r="N2381" s="2257"/>
      <c r="O2381" s="2257"/>
      <c r="P2381" s="2257"/>
      <c r="Q2381" s="2995"/>
    </row>
    <row r="2382" spans="1:17">
      <c r="A2382" s="2995"/>
      <c r="B2382" s="2641"/>
      <c r="C2382" s="2641"/>
      <c r="D2382" s="2641"/>
      <c r="E2382" s="2641"/>
      <c r="F2382" s="2641"/>
      <c r="G2382" s="2641"/>
      <c r="H2382" s="2641"/>
      <c r="I2382" s="2257"/>
      <c r="J2382" s="2257"/>
      <c r="K2382" s="2257"/>
      <c r="L2382" s="2257"/>
      <c r="M2382" s="2257"/>
      <c r="N2382" s="2257"/>
      <c r="O2382" s="2257"/>
      <c r="P2382" s="2257"/>
      <c r="Q2382" s="2995"/>
    </row>
    <row r="2383" spans="1:17">
      <c r="A2383" s="2995"/>
      <c r="B2383" s="2641"/>
      <c r="C2383" s="2641"/>
      <c r="D2383" s="2641"/>
      <c r="E2383" s="2641"/>
      <c r="F2383" s="2641"/>
      <c r="G2383" s="2641"/>
      <c r="H2383" s="2641"/>
      <c r="I2383" s="2257"/>
      <c r="J2383" s="2257"/>
      <c r="K2383" s="2257"/>
      <c r="L2383" s="2257"/>
      <c r="M2383" s="2257"/>
      <c r="N2383" s="2257"/>
      <c r="O2383" s="2257"/>
      <c r="P2383" s="2257"/>
      <c r="Q2383" s="2995"/>
    </row>
    <row r="2384" spans="1:17">
      <c r="A2384" s="2995"/>
      <c r="B2384" s="2641"/>
      <c r="C2384" s="2641"/>
      <c r="D2384" s="2641"/>
      <c r="E2384" s="2641"/>
      <c r="F2384" s="2641"/>
      <c r="G2384" s="2641"/>
      <c r="H2384" s="2641"/>
      <c r="I2384" s="2257"/>
      <c r="J2384" s="2257"/>
      <c r="K2384" s="2257"/>
      <c r="L2384" s="2257"/>
      <c r="M2384" s="2257"/>
      <c r="N2384" s="2257"/>
      <c r="O2384" s="2257"/>
      <c r="P2384" s="2257"/>
      <c r="Q2384" s="2995"/>
    </row>
    <row r="2385" spans="1:17">
      <c r="A2385" s="2995"/>
      <c r="B2385" s="2641"/>
      <c r="C2385" s="2641"/>
      <c r="D2385" s="2641"/>
      <c r="E2385" s="2641"/>
      <c r="F2385" s="2641"/>
      <c r="G2385" s="2641"/>
      <c r="H2385" s="2641"/>
      <c r="I2385" s="2257"/>
      <c r="J2385" s="2257"/>
      <c r="K2385" s="2257"/>
      <c r="L2385" s="2257"/>
      <c r="M2385" s="2257"/>
      <c r="N2385" s="2257"/>
      <c r="O2385" s="2257"/>
      <c r="P2385" s="2257"/>
      <c r="Q2385" s="2995"/>
    </row>
    <row r="2386" spans="1:17">
      <c r="A2386" s="2995"/>
      <c r="B2386" s="2641"/>
      <c r="C2386" s="2641"/>
      <c r="D2386" s="2641"/>
      <c r="E2386" s="2641"/>
      <c r="F2386" s="2641"/>
      <c r="G2386" s="2641"/>
      <c r="H2386" s="2641"/>
      <c r="I2386" s="2257"/>
      <c r="J2386" s="2257"/>
      <c r="K2386" s="2257"/>
      <c r="L2386" s="2257"/>
      <c r="M2386" s="2257"/>
      <c r="N2386" s="2257"/>
      <c r="O2386" s="2257"/>
      <c r="P2386" s="2257"/>
      <c r="Q2386" s="2995"/>
    </row>
    <row r="2387" spans="1:17">
      <c r="A2387" s="2995"/>
      <c r="B2387" s="2641"/>
      <c r="C2387" s="2641"/>
      <c r="D2387" s="2641"/>
      <c r="E2387" s="2641"/>
      <c r="F2387" s="2641"/>
      <c r="G2387" s="2641"/>
      <c r="H2387" s="2641"/>
      <c r="I2387" s="2257"/>
      <c r="J2387" s="2257"/>
      <c r="K2387" s="2257"/>
      <c r="L2387" s="2257"/>
      <c r="M2387" s="2257"/>
      <c r="N2387" s="2257"/>
      <c r="O2387" s="2257"/>
      <c r="P2387" s="2257"/>
      <c r="Q2387" s="2995"/>
    </row>
    <row r="2388" spans="1:17">
      <c r="A2388" s="2995"/>
      <c r="B2388" s="2641"/>
      <c r="C2388" s="2641"/>
      <c r="D2388" s="2641"/>
      <c r="E2388" s="2641"/>
      <c r="F2388" s="2641"/>
      <c r="G2388" s="2641"/>
      <c r="H2388" s="2641"/>
      <c r="I2388" s="2257"/>
      <c r="J2388" s="2257"/>
      <c r="K2388" s="2257"/>
      <c r="L2388" s="2257"/>
      <c r="M2388" s="2257"/>
      <c r="N2388" s="2257"/>
      <c r="O2388" s="2257"/>
      <c r="P2388" s="2257"/>
      <c r="Q2388" s="2995"/>
    </row>
    <row r="2389" spans="1:17">
      <c r="A2389" s="2995"/>
      <c r="B2389" s="2641"/>
      <c r="C2389" s="2641"/>
      <c r="D2389" s="2641"/>
      <c r="E2389" s="2641"/>
      <c r="F2389" s="2641"/>
      <c r="G2389" s="2641"/>
      <c r="H2389" s="2641"/>
      <c r="I2389" s="2257"/>
      <c r="J2389" s="2257"/>
      <c r="K2389" s="2257"/>
      <c r="L2389" s="2257"/>
      <c r="M2389" s="2257"/>
      <c r="N2389" s="2257"/>
      <c r="O2389" s="2257"/>
      <c r="P2389" s="2257"/>
      <c r="Q2389" s="2995"/>
    </row>
    <row r="2390" spans="1:17">
      <c r="A2390" s="2995"/>
      <c r="B2390" s="2995"/>
      <c r="C2390" s="2641"/>
      <c r="D2390" s="2641"/>
      <c r="E2390" s="2641"/>
      <c r="F2390" s="2641"/>
      <c r="G2390" s="2641"/>
      <c r="H2390" s="2641"/>
      <c r="I2390" s="2257"/>
      <c r="J2390" s="2257"/>
      <c r="K2390" s="2257"/>
      <c r="L2390" s="2257"/>
      <c r="M2390" s="3001"/>
      <c r="N2390" s="3001"/>
      <c r="O2390" s="3001"/>
      <c r="P2390" s="3001"/>
      <c r="Q2390" s="2995"/>
    </row>
    <row r="2391" spans="1:17">
      <c r="A2391" s="2995"/>
      <c r="B2391" s="2995"/>
      <c r="C2391" s="2999"/>
      <c r="D2391" s="2999"/>
      <c r="E2391" s="2999"/>
      <c r="F2391" s="2999"/>
      <c r="G2391" s="2999"/>
      <c r="H2391" s="2999"/>
      <c r="I2391" s="2257"/>
      <c r="J2391" s="2257"/>
      <c r="K2391" s="2257"/>
      <c r="L2391" s="2257"/>
      <c r="M2391" s="3001"/>
      <c r="N2391" s="3001"/>
      <c r="O2391" s="3001"/>
      <c r="P2391" s="3001"/>
      <c r="Q2391" s="2995"/>
    </row>
    <row r="2392" spans="1:17">
      <c r="A2392" s="2996"/>
      <c r="B2392" s="2996"/>
      <c r="C2392" s="2994"/>
      <c r="D2392" s="2994"/>
      <c r="E2392" s="2997"/>
      <c r="F2392" s="2997"/>
      <c r="G2392" s="2997"/>
      <c r="H2392" s="2997"/>
      <c r="I2392" s="2996"/>
      <c r="J2392" s="2996"/>
      <c r="K2392" s="2994"/>
      <c r="L2392" s="2994"/>
      <c r="M2392" s="2997"/>
      <c r="N2392" s="3002"/>
      <c r="O2392" s="2999"/>
      <c r="P2392" s="2999"/>
      <c r="Q2392" s="2999"/>
    </row>
    <row r="2393" spans="1:17">
      <c r="A2393" s="2994"/>
      <c r="B2393" s="2994"/>
      <c r="C2393" s="2994"/>
      <c r="D2393" s="2994"/>
      <c r="E2393" s="2994"/>
      <c r="F2393" s="2994"/>
      <c r="G2393" s="2994"/>
      <c r="H2393" s="2994"/>
      <c r="I2393" s="2994"/>
      <c r="J2393" s="2994"/>
      <c r="K2393" s="2994"/>
      <c r="L2393" s="2994"/>
      <c r="M2393" s="2994"/>
      <c r="N2393" s="2994"/>
      <c r="O2393" s="2994"/>
      <c r="P2393" s="2994"/>
      <c r="Q2393" s="2994"/>
    </row>
    <row r="2394" spans="1:17" ht="15.75">
      <c r="A2394" s="2993"/>
      <c r="B2394" s="2997"/>
      <c r="C2394" s="2997"/>
      <c r="D2394" s="2997"/>
      <c r="E2394" s="2998"/>
      <c r="F2394" s="2997"/>
      <c r="G2394" s="2997"/>
      <c r="H2394" s="2997"/>
      <c r="I2394" s="2993"/>
      <c r="J2394" s="2641"/>
      <c r="K2394" s="2997"/>
      <c r="L2394" s="2997"/>
      <c r="M2394" s="2997"/>
      <c r="N2394" s="2997"/>
      <c r="O2394" s="2998"/>
      <c r="P2394" s="2999"/>
      <c r="Q2394" s="2999"/>
    </row>
    <row r="2395" spans="1:17">
      <c r="A2395" s="2997"/>
      <c r="B2395" s="2997"/>
      <c r="C2395" s="2997"/>
      <c r="D2395" s="2997"/>
      <c r="E2395" s="2997"/>
      <c r="F2395" s="2997"/>
      <c r="G2395" s="2997"/>
      <c r="H2395" s="2997"/>
      <c r="I2395" s="2641"/>
      <c r="J2395" s="2641"/>
      <c r="K2395" s="2997"/>
      <c r="L2395" s="2997"/>
      <c r="M2395" s="2997"/>
      <c r="N2395" s="2997"/>
      <c r="O2395" s="2997"/>
      <c r="P2395" s="2997"/>
      <c r="Q2395" s="2997"/>
    </row>
    <row r="2396" spans="1:17">
      <c r="A2396" s="2994"/>
      <c r="B2396" s="2994"/>
      <c r="C2396" s="2994"/>
      <c r="D2396" s="2994"/>
      <c r="E2396" s="2994"/>
      <c r="F2396" s="2994"/>
      <c r="G2396" s="3000"/>
      <c r="H2396" s="3000"/>
      <c r="I2396" s="2994"/>
      <c r="J2396" s="2994"/>
      <c r="K2396" s="2994"/>
      <c r="L2396" s="2994"/>
      <c r="M2396" s="2994"/>
      <c r="N2396" s="2994"/>
      <c r="O2396" s="2994"/>
      <c r="P2396" s="2994"/>
      <c r="Q2396" s="2641"/>
    </row>
    <row r="2397" spans="1:17">
      <c r="A2397" s="2994"/>
      <c r="B2397" s="2994"/>
      <c r="C2397" s="2994"/>
      <c r="D2397" s="2994"/>
      <c r="E2397" s="2994"/>
      <c r="F2397" s="2994"/>
      <c r="G2397" s="3000"/>
      <c r="H2397" s="3000"/>
      <c r="I2397" s="2994"/>
      <c r="J2397" s="2994"/>
      <c r="K2397" s="2994"/>
      <c r="L2397" s="2994"/>
      <c r="M2397" s="2994"/>
      <c r="N2397" s="2994"/>
      <c r="O2397" s="2994"/>
      <c r="P2397" s="2994"/>
      <c r="Q2397" s="2641"/>
    </row>
    <row r="2398" spans="1:17">
      <c r="A2398" s="2997"/>
      <c r="B2398" s="2997"/>
      <c r="C2398" s="2997"/>
      <c r="D2398" s="2997"/>
      <c r="E2398" s="2997"/>
      <c r="F2398" s="2997"/>
      <c r="G2398" s="2997"/>
      <c r="H2398" s="2997"/>
      <c r="I2398" s="2641"/>
      <c r="J2398" s="2641"/>
      <c r="K2398" s="2997"/>
      <c r="L2398" s="2997"/>
      <c r="M2398" s="2997"/>
      <c r="N2398" s="2997"/>
      <c r="O2398" s="2997"/>
      <c r="P2398" s="2997"/>
      <c r="Q2398" s="2997"/>
    </row>
    <row r="2399" spans="1:17">
      <c r="A2399" s="2995"/>
      <c r="B2399" s="2641"/>
      <c r="C2399" s="2641"/>
      <c r="D2399" s="2641"/>
      <c r="E2399" s="2641"/>
      <c r="F2399" s="3420"/>
      <c r="G2399" s="3420"/>
      <c r="H2399" s="2995"/>
      <c r="I2399" s="2994"/>
      <c r="J2399" s="2994"/>
      <c r="K2399" s="2994"/>
      <c r="L2399" s="2994"/>
      <c r="M2399" s="2994"/>
      <c r="N2399" s="2994"/>
      <c r="O2399" s="2994"/>
      <c r="P2399" s="2994"/>
      <c r="Q2399" s="2641"/>
    </row>
    <row r="2400" spans="1:17">
      <c r="A2400" s="2995"/>
      <c r="B2400" s="2995"/>
      <c r="C2400" s="2641"/>
      <c r="D2400" s="2995"/>
      <c r="E2400" s="2995"/>
      <c r="F2400" s="2995"/>
      <c r="G2400" s="2995"/>
      <c r="H2400" s="2995"/>
      <c r="I2400" s="2994"/>
      <c r="J2400" s="2994"/>
      <c r="K2400" s="2641"/>
      <c r="L2400" s="2641"/>
      <c r="M2400" s="2995"/>
      <c r="N2400" s="2995"/>
      <c r="O2400" s="2995"/>
      <c r="P2400" s="2641"/>
      <c r="Q2400" s="2641"/>
    </row>
    <row r="2401" spans="1:17">
      <c r="A2401" s="2995"/>
      <c r="B2401" s="2995"/>
      <c r="C2401" s="2995"/>
      <c r="D2401" s="2995"/>
      <c r="E2401" s="2995"/>
      <c r="F2401" s="2995"/>
      <c r="G2401" s="2995"/>
      <c r="H2401" s="2995"/>
      <c r="I2401" s="2994"/>
      <c r="J2401" s="2994"/>
      <c r="K2401" s="2995"/>
      <c r="L2401" s="2995"/>
      <c r="M2401" s="2995"/>
      <c r="N2401" s="2995"/>
      <c r="O2401" s="2995"/>
      <c r="P2401" s="2995"/>
      <c r="Q2401" s="2995"/>
    </row>
    <row r="2402" spans="1:17">
      <c r="A2402" s="2995"/>
      <c r="B2402" s="2995"/>
      <c r="C2402" s="2995"/>
      <c r="D2402" s="2995"/>
      <c r="E2402" s="2995"/>
      <c r="F2402" s="2995"/>
      <c r="G2402" s="2995"/>
      <c r="H2402" s="2995"/>
      <c r="I2402" s="2994"/>
      <c r="J2402" s="2994"/>
      <c r="K2402" s="2995"/>
      <c r="L2402" s="2995"/>
      <c r="M2402" s="2995"/>
      <c r="N2402" s="2995"/>
      <c r="O2402" s="2995"/>
      <c r="P2402" s="2995"/>
      <c r="Q2402" s="2995"/>
    </row>
    <row r="2403" spans="1:17">
      <c r="A2403" s="2995"/>
      <c r="B2403" s="2995"/>
      <c r="C2403" s="2995"/>
      <c r="D2403" s="2995"/>
      <c r="E2403" s="2995"/>
      <c r="F2403" s="2995"/>
      <c r="G2403" s="2995"/>
      <c r="H2403" s="2995"/>
      <c r="I2403" s="2995"/>
      <c r="J2403" s="2641"/>
      <c r="K2403" s="2995"/>
      <c r="L2403" s="2995"/>
      <c r="M2403" s="2995"/>
      <c r="N2403" s="2995"/>
      <c r="O2403" s="2995"/>
      <c r="P2403" s="2995"/>
      <c r="Q2403" s="2995"/>
    </row>
    <row r="2404" spans="1:17">
      <c r="A2404" s="2995"/>
      <c r="B2404" s="2641"/>
      <c r="C2404" s="2641"/>
      <c r="D2404" s="2641"/>
      <c r="E2404" s="2641"/>
      <c r="F2404" s="2641"/>
      <c r="G2404" s="2641"/>
      <c r="H2404" s="2641"/>
      <c r="I2404" s="2257"/>
      <c r="J2404" s="2257"/>
      <c r="K2404" s="2257"/>
      <c r="L2404" s="2257"/>
      <c r="M2404" s="3001"/>
      <c r="N2404" s="3001"/>
      <c r="O2404" s="3001"/>
      <c r="P2404" s="3001"/>
      <c r="Q2404" s="2995"/>
    </row>
    <row r="2405" spans="1:17">
      <c r="A2405" s="2995"/>
      <c r="B2405" s="2641"/>
      <c r="C2405" s="2641"/>
      <c r="D2405" s="2641"/>
      <c r="E2405" s="2641"/>
      <c r="F2405" s="2641"/>
      <c r="G2405" s="2641"/>
      <c r="H2405" s="2641"/>
      <c r="I2405" s="2257"/>
      <c r="J2405" s="2257"/>
      <c r="K2405" s="2257"/>
      <c r="L2405" s="2257"/>
      <c r="M2405" s="2257"/>
      <c r="N2405" s="2257"/>
      <c r="O2405" s="2257"/>
      <c r="P2405" s="2257"/>
      <c r="Q2405" s="2995"/>
    </row>
    <row r="2406" spans="1:17">
      <c r="A2406" s="2995"/>
      <c r="B2406" s="2641"/>
      <c r="C2406" s="2641"/>
      <c r="D2406" s="2641"/>
      <c r="E2406" s="2641"/>
      <c r="F2406" s="2641"/>
      <c r="G2406" s="2641"/>
      <c r="H2406" s="2641"/>
      <c r="I2406" s="2257"/>
      <c r="J2406" s="2257"/>
      <c r="K2406" s="2257"/>
      <c r="L2406" s="2257"/>
      <c r="M2406" s="2257"/>
      <c r="N2406" s="2257"/>
      <c r="O2406" s="2257"/>
      <c r="P2406" s="2257"/>
      <c r="Q2406" s="2995"/>
    </row>
    <row r="2407" spans="1:17">
      <c r="A2407" s="2995"/>
      <c r="B2407" s="2641"/>
      <c r="C2407" s="2641"/>
      <c r="D2407" s="2641"/>
      <c r="E2407" s="2641"/>
      <c r="F2407" s="2641"/>
      <c r="G2407" s="2641"/>
      <c r="H2407" s="2641"/>
      <c r="I2407" s="2257"/>
      <c r="J2407" s="2257"/>
      <c r="K2407" s="2257"/>
      <c r="L2407" s="2257"/>
      <c r="M2407" s="2257"/>
      <c r="N2407" s="2257"/>
      <c r="O2407" s="2257"/>
      <c r="P2407" s="2257"/>
      <c r="Q2407" s="2995"/>
    </row>
    <row r="2408" spans="1:17">
      <c r="A2408" s="2995"/>
      <c r="B2408" s="2641"/>
      <c r="C2408" s="2641"/>
      <c r="D2408" s="2641"/>
      <c r="E2408" s="2641"/>
      <c r="F2408" s="2641"/>
      <c r="G2408" s="2641"/>
      <c r="H2408" s="2641"/>
      <c r="I2408" s="2257"/>
      <c r="J2408" s="2257"/>
      <c r="K2408" s="2257"/>
      <c r="L2408" s="2257"/>
      <c r="M2408" s="2257"/>
      <c r="N2408" s="2257"/>
      <c r="O2408" s="2257"/>
      <c r="P2408" s="2257"/>
      <c r="Q2408" s="2995"/>
    </row>
    <row r="2409" spans="1:17">
      <c r="A2409" s="2995"/>
      <c r="B2409" s="2641"/>
      <c r="C2409" s="2641"/>
      <c r="D2409" s="2641"/>
      <c r="E2409" s="2641"/>
      <c r="F2409" s="2641"/>
      <c r="G2409" s="2641"/>
      <c r="H2409" s="2641"/>
      <c r="I2409" s="2257"/>
      <c r="J2409" s="2257"/>
      <c r="K2409" s="2257"/>
      <c r="L2409" s="2257"/>
      <c r="M2409" s="2257"/>
      <c r="N2409" s="2257"/>
      <c r="O2409" s="2257"/>
      <c r="P2409" s="2257"/>
      <c r="Q2409" s="2995"/>
    </row>
    <row r="2410" spans="1:17">
      <c r="A2410" s="2995"/>
      <c r="B2410" s="2641"/>
      <c r="C2410" s="2641"/>
      <c r="D2410" s="2641"/>
      <c r="E2410" s="2641"/>
      <c r="F2410" s="2641"/>
      <c r="G2410" s="2641"/>
      <c r="H2410" s="2641"/>
      <c r="I2410" s="2257"/>
      <c r="J2410" s="2257"/>
      <c r="K2410" s="2257"/>
      <c r="L2410" s="2257"/>
      <c r="M2410" s="2257"/>
      <c r="N2410" s="2257"/>
      <c r="O2410" s="2257"/>
      <c r="P2410" s="2257"/>
      <c r="Q2410" s="2995"/>
    </row>
    <row r="2411" spans="1:17">
      <c r="A2411" s="2995"/>
      <c r="B2411" s="2641"/>
      <c r="C2411" s="2641"/>
      <c r="D2411" s="2641"/>
      <c r="E2411" s="2641"/>
      <c r="F2411" s="2641"/>
      <c r="G2411" s="2641"/>
      <c r="H2411" s="2641"/>
      <c r="I2411" s="2257"/>
      <c r="J2411" s="2257"/>
      <c r="K2411" s="2257"/>
      <c r="L2411" s="2257"/>
      <c r="M2411" s="2257"/>
      <c r="N2411" s="2257"/>
      <c r="O2411" s="2257"/>
      <c r="P2411" s="2257"/>
      <c r="Q2411" s="2995"/>
    </row>
    <row r="2412" spans="1:17">
      <c r="A2412" s="2995"/>
      <c r="B2412" s="2641"/>
      <c r="C2412" s="2641"/>
      <c r="D2412" s="2641"/>
      <c r="E2412" s="2641"/>
      <c r="F2412" s="2641"/>
      <c r="G2412" s="2641"/>
      <c r="H2412" s="2641"/>
      <c r="I2412" s="2257"/>
      <c r="J2412" s="2257"/>
      <c r="K2412" s="2257"/>
      <c r="L2412" s="2257"/>
      <c r="M2412" s="2257"/>
      <c r="N2412" s="2257"/>
      <c r="O2412" s="2257"/>
      <c r="P2412" s="2257"/>
      <c r="Q2412" s="2995"/>
    </row>
    <row r="2413" spans="1:17">
      <c r="A2413" s="2995"/>
      <c r="B2413" s="2641"/>
      <c r="C2413" s="2641"/>
      <c r="D2413" s="2641"/>
      <c r="E2413" s="2641"/>
      <c r="F2413" s="2641"/>
      <c r="G2413" s="2641"/>
      <c r="H2413" s="2641"/>
      <c r="I2413" s="2257"/>
      <c r="J2413" s="2257"/>
      <c r="K2413" s="2257"/>
      <c r="L2413" s="2257"/>
      <c r="M2413" s="2257"/>
      <c r="N2413" s="2257"/>
      <c r="O2413" s="2257"/>
      <c r="P2413" s="2257"/>
      <c r="Q2413" s="2995"/>
    </row>
    <row r="2414" spans="1:17">
      <c r="A2414" s="2995"/>
      <c r="B2414" s="2641"/>
      <c r="C2414" s="2641"/>
      <c r="D2414" s="2641"/>
      <c r="E2414" s="2641"/>
      <c r="F2414" s="2641"/>
      <c r="G2414" s="2641"/>
      <c r="H2414" s="2641"/>
      <c r="I2414" s="2257"/>
      <c r="J2414" s="2257"/>
      <c r="K2414" s="2257"/>
      <c r="L2414" s="2257"/>
      <c r="M2414" s="2257"/>
      <c r="N2414" s="2257"/>
      <c r="O2414" s="2257"/>
      <c r="P2414" s="2257"/>
      <c r="Q2414" s="2995"/>
    </row>
    <row r="2415" spans="1:17">
      <c r="A2415" s="2995"/>
      <c r="B2415" s="2641"/>
      <c r="C2415" s="2641"/>
      <c r="D2415" s="2641"/>
      <c r="E2415" s="2641"/>
      <c r="F2415" s="2641"/>
      <c r="G2415" s="2641"/>
      <c r="H2415" s="2641"/>
      <c r="I2415" s="2257"/>
      <c r="J2415" s="2257"/>
      <c r="K2415" s="2257"/>
      <c r="L2415" s="2257"/>
      <c r="M2415" s="2257"/>
      <c r="N2415" s="2257"/>
      <c r="O2415" s="2257"/>
      <c r="P2415" s="2257"/>
      <c r="Q2415" s="2995"/>
    </row>
    <row r="2416" spans="1:17">
      <c r="A2416" s="2995"/>
      <c r="B2416" s="2641"/>
      <c r="C2416" s="2641"/>
      <c r="D2416" s="2641"/>
      <c r="E2416" s="2641"/>
      <c r="F2416" s="2641"/>
      <c r="G2416" s="2641"/>
      <c r="H2416" s="2641"/>
      <c r="I2416" s="2257"/>
      <c r="J2416" s="2257"/>
      <c r="K2416" s="2257"/>
      <c r="L2416" s="2257"/>
      <c r="M2416" s="2257"/>
      <c r="N2416" s="2257"/>
      <c r="O2416" s="2257"/>
      <c r="P2416" s="2257"/>
      <c r="Q2416" s="2995"/>
    </row>
    <row r="2417" spans="1:17">
      <c r="A2417" s="2995"/>
      <c r="B2417" s="2641"/>
      <c r="C2417" s="2641"/>
      <c r="D2417" s="2641"/>
      <c r="E2417" s="2641"/>
      <c r="F2417" s="2641"/>
      <c r="G2417" s="2641"/>
      <c r="H2417" s="2641"/>
      <c r="I2417" s="2257"/>
      <c r="J2417" s="2257"/>
      <c r="K2417" s="2257"/>
      <c r="L2417" s="2257"/>
      <c r="M2417" s="2257"/>
      <c r="N2417" s="2257"/>
      <c r="O2417" s="2257"/>
      <c r="P2417" s="2257"/>
      <c r="Q2417" s="2995"/>
    </row>
    <row r="2418" spans="1:17">
      <c r="A2418" s="2995"/>
      <c r="B2418" s="2641"/>
      <c r="C2418" s="2641"/>
      <c r="D2418" s="2641"/>
      <c r="E2418" s="2641"/>
      <c r="F2418" s="2641"/>
      <c r="G2418" s="2641"/>
      <c r="H2418" s="2641"/>
      <c r="I2418" s="2257"/>
      <c r="J2418" s="2257"/>
      <c r="K2418" s="2257"/>
      <c r="L2418" s="2257"/>
      <c r="M2418" s="2257"/>
      <c r="N2418" s="2257"/>
      <c r="O2418" s="2257"/>
      <c r="P2418" s="2257"/>
      <c r="Q2418" s="2995"/>
    </row>
    <row r="2419" spans="1:17">
      <c r="A2419" s="2995"/>
      <c r="B2419" s="2641"/>
      <c r="C2419" s="2641"/>
      <c r="D2419" s="2641"/>
      <c r="E2419" s="2641"/>
      <c r="F2419" s="2641"/>
      <c r="G2419" s="2641"/>
      <c r="H2419" s="2641"/>
      <c r="I2419" s="2257"/>
      <c r="J2419" s="2257"/>
      <c r="K2419" s="2257"/>
      <c r="L2419" s="2257"/>
      <c r="M2419" s="2257"/>
      <c r="N2419" s="2257"/>
      <c r="O2419" s="2257"/>
      <c r="P2419" s="2257"/>
      <c r="Q2419" s="2995"/>
    </row>
    <row r="2420" spans="1:17">
      <c r="A2420" s="2995"/>
      <c r="B2420" s="2641"/>
      <c r="C2420" s="2641"/>
      <c r="D2420" s="2641"/>
      <c r="E2420" s="2641"/>
      <c r="F2420" s="2641"/>
      <c r="G2420" s="2641"/>
      <c r="H2420" s="2641"/>
      <c r="I2420" s="2257"/>
      <c r="J2420" s="2257"/>
      <c r="K2420" s="2257"/>
      <c r="L2420" s="2257"/>
      <c r="M2420" s="2257"/>
      <c r="N2420" s="2257"/>
      <c r="O2420" s="2257"/>
      <c r="P2420" s="2257"/>
      <c r="Q2420" s="2995"/>
    </row>
    <row r="2421" spans="1:17">
      <c r="A2421" s="2995"/>
      <c r="B2421" s="2641"/>
      <c r="C2421" s="2641"/>
      <c r="D2421" s="2641"/>
      <c r="E2421" s="2641"/>
      <c r="F2421" s="2641"/>
      <c r="G2421" s="2641"/>
      <c r="H2421" s="2641"/>
      <c r="I2421" s="2257"/>
      <c r="J2421" s="2257"/>
      <c r="K2421" s="2257"/>
      <c r="L2421" s="2257"/>
      <c r="M2421" s="2257"/>
      <c r="N2421" s="2257"/>
      <c r="O2421" s="2257"/>
      <c r="P2421" s="2257"/>
      <c r="Q2421" s="2995"/>
    </row>
    <row r="2422" spans="1:17">
      <c r="A2422" s="2995"/>
      <c r="B2422" s="2641"/>
      <c r="C2422" s="2641"/>
      <c r="D2422" s="2641"/>
      <c r="E2422" s="2641"/>
      <c r="F2422" s="2641"/>
      <c r="G2422" s="2641"/>
      <c r="H2422" s="2641"/>
      <c r="I2422" s="2257"/>
      <c r="J2422" s="2257"/>
      <c r="K2422" s="2257"/>
      <c r="L2422" s="2257"/>
      <c r="M2422" s="2257"/>
      <c r="N2422" s="2257"/>
      <c r="O2422" s="2257"/>
      <c r="P2422" s="2257"/>
      <c r="Q2422" s="2995"/>
    </row>
    <row r="2423" spans="1:17">
      <c r="A2423" s="2995"/>
      <c r="B2423" s="2641"/>
      <c r="C2423" s="2641"/>
      <c r="D2423" s="2641"/>
      <c r="E2423" s="2641"/>
      <c r="F2423" s="2641"/>
      <c r="G2423" s="2641"/>
      <c r="H2423" s="2641"/>
      <c r="I2423" s="2257"/>
      <c r="J2423" s="2257"/>
      <c r="K2423" s="2257"/>
      <c r="L2423" s="2257"/>
      <c r="M2423" s="2257"/>
      <c r="N2423" s="2257"/>
      <c r="O2423" s="2257"/>
      <c r="P2423" s="2257"/>
      <c r="Q2423" s="2995"/>
    </row>
    <row r="2424" spans="1:17">
      <c r="A2424" s="2995"/>
      <c r="B2424" s="2641"/>
      <c r="C2424" s="2641"/>
      <c r="D2424" s="2641"/>
      <c r="E2424" s="2641"/>
      <c r="F2424" s="2641"/>
      <c r="G2424" s="2641"/>
      <c r="H2424" s="2641"/>
      <c r="I2424" s="2257"/>
      <c r="J2424" s="2257"/>
      <c r="K2424" s="2257"/>
      <c r="L2424" s="2257"/>
      <c r="M2424" s="2257"/>
      <c r="N2424" s="2257"/>
      <c r="O2424" s="2257"/>
      <c r="P2424" s="2257"/>
      <c r="Q2424" s="2995"/>
    </row>
    <row r="2425" spans="1:17">
      <c r="A2425" s="2995"/>
      <c r="B2425" s="2641"/>
      <c r="C2425" s="2641"/>
      <c r="D2425" s="2641"/>
      <c r="E2425" s="2641"/>
      <c r="F2425" s="2641"/>
      <c r="G2425" s="2641"/>
      <c r="H2425" s="2641"/>
      <c r="I2425" s="2257"/>
      <c r="J2425" s="2257"/>
      <c r="K2425" s="2257"/>
      <c r="L2425" s="2257"/>
      <c r="M2425" s="2257"/>
      <c r="N2425" s="2257"/>
      <c r="O2425" s="2257"/>
      <c r="P2425" s="2257"/>
      <c r="Q2425" s="2995"/>
    </row>
    <row r="2426" spans="1:17">
      <c r="A2426" s="2995"/>
      <c r="B2426" s="2641"/>
      <c r="C2426" s="2641"/>
      <c r="D2426" s="2641"/>
      <c r="E2426" s="2641"/>
      <c r="F2426" s="2641"/>
      <c r="G2426" s="2641"/>
      <c r="H2426" s="2641"/>
      <c r="I2426" s="2257"/>
      <c r="J2426" s="2257"/>
      <c r="K2426" s="2257"/>
      <c r="L2426" s="2257"/>
      <c r="M2426" s="2257"/>
      <c r="N2426" s="2257"/>
      <c r="O2426" s="2257"/>
      <c r="P2426" s="2257"/>
      <c r="Q2426" s="2995"/>
    </row>
    <row r="2427" spans="1:17">
      <c r="A2427" s="2995"/>
      <c r="B2427" s="2641"/>
      <c r="C2427" s="2641"/>
      <c r="D2427" s="2641"/>
      <c r="E2427" s="2641"/>
      <c r="F2427" s="2641"/>
      <c r="G2427" s="2641"/>
      <c r="H2427" s="2641"/>
      <c r="I2427" s="2257"/>
      <c r="J2427" s="2257"/>
      <c r="K2427" s="2257"/>
      <c r="L2427" s="2257"/>
      <c r="M2427" s="2257"/>
      <c r="N2427" s="2257"/>
      <c r="O2427" s="2257"/>
      <c r="P2427" s="2257"/>
      <c r="Q2427" s="2995"/>
    </row>
    <row r="2428" spans="1:17">
      <c r="A2428" s="2995"/>
      <c r="B2428" s="2641"/>
      <c r="C2428" s="2641"/>
      <c r="D2428" s="2641"/>
      <c r="E2428" s="2641"/>
      <c r="F2428" s="2641"/>
      <c r="G2428" s="2641"/>
      <c r="H2428" s="2641"/>
      <c r="I2428" s="2257"/>
      <c r="J2428" s="2257"/>
      <c r="K2428" s="2257"/>
      <c r="L2428" s="2257"/>
      <c r="M2428" s="2257"/>
      <c r="N2428" s="2257"/>
      <c r="O2428" s="2257"/>
      <c r="P2428" s="2257"/>
      <c r="Q2428" s="2995"/>
    </row>
    <row r="2429" spans="1:17">
      <c r="A2429" s="2995"/>
      <c r="B2429" s="2641"/>
      <c r="C2429" s="2641"/>
      <c r="D2429" s="2641"/>
      <c r="E2429" s="2641"/>
      <c r="F2429" s="2641"/>
      <c r="G2429" s="2641"/>
      <c r="H2429" s="2641"/>
      <c r="I2429" s="2257"/>
      <c r="J2429" s="2257"/>
      <c r="K2429" s="2257"/>
      <c r="L2429" s="2257"/>
      <c r="M2429" s="2257"/>
      <c r="N2429" s="2257"/>
      <c r="O2429" s="2257"/>
      <c r="P2429" s="2257"/>
      <c r="Q2429" s="2995"/>
    </row>
    <row r="2430" spans="1:17">
      <c r="A2430" s="2995"/>
      <c r="B2430" s="2641"/>
      <c r="C2430" s="2641"/>
      <c r="D2430" s="2641"/>
      <c r="E2430" s="2641"/>
      <c r="F2430" s="2641"/>
      <c r="G2430" s="2641"/>
      <c r="H2430" s="2641"/>
      <c r="I2430" s="2257"/>
      <c r="J2430" s="2257"/>
      <c r="K2430" s="2257"/>
      <c r="L2430" s="2257"/>
      <c r="M2430" s="2257"/>
      <c r="N2430" s="2257"/>
      <c r="O2430" s="2257"/>
      <c r="P2430" s="2257"/>
      <c r="Q2430" s="2995"/>
    </row>
    <row r="2431" spans="1:17">
      <c r="A2431" s="2995"/>
      <c r="B2431" s="2641"/>
      <c r="C2431" s="2641"/>
      <c r="D2431" s="2641"/>
      <c r="E2431" s="2641"/>
      <c r="F2431" s="2641"/>
      <c r="G2431" s="2641"/>
      <c r="H2431" s="2641"/>
      <c r="I2431" s="2257"/>
      <c r="J2431" s="2257"/>
      <c r="K2431" s="2257"/>
      <c r="L2431" s="2257"/>
      <c r="M2431" s="2257"/>
      <c r="N2431" s="2257"/>
      <c r="O2431" s="2257"/>
      <c r="P2431" s="2257"/>
      <c r="Q2431" s="2995"/>
    </row>
    <row r="2432" spans="1:17">
      <c r="A2432" s="2995"/>
      <c r="B2432" s="2641"/>
      <c r="C2432" s="2641"/>
      <c r="D2432" s="2641"/>
      <c r="E2432" s="2641"/>
      <c r="F2432" s="2641"/>
      <c r="G2432" s="2641"/>
      <c r="H2432" s="2641"/>
      <c r="I2432" s="2257"/>
      <c r="J2432" s="2257"/>
      <c r="K2432" s="2257"/>
      <c r="L2432" s="2257"/>
      <c r="M2432" s="2257"/>
      <c r="N2432" s="2257"/>
      <c r="O2432" s="2257"/>
      <c r="P2432" s="2257"/>
      <c r="Q2432" s="2995"/>
    </row>
    <row r="2433" spans="1:17">
      <c r="A2433" s="2995"/>
      <c r="B2433" s="2641"/>
      <c r="C2433" s="2641"/>
      <c r="D2433" s="2641"/>
      <c r="E2433" s="2641"/>
      <c r="F2433" s="2641"/>
      <c r="G2433" s="2641"/>
      <c r="H2433" s="2641"/>
      <c r="I2433" s="2257"/>
      <c r="J2433" s="2257"/>
      <c r="K2433" s="2257"/>
      <c r="L2433" s="2257"/>
      <c r="M2433" s="2257"/>
      <c r="N2433" s="2257"/>
      <c r="O2433" s="2257"/>
      <c r="P2433" s="2257"/>
      <c r="Q2433" s="2995"/>
    </row>
    <row r="2434" spans="1:17">
      <c r="A2434" s="2995"/>
      <c r="B2434" s="2641"/>
      <c r="C2434" s="2641"/>
      <c r="D2434" s="2641"/>
      <c r="E2434" s="2641"/>
      <c r="F2434" s="2641"/>
      <c r="G2434" s="2641"/>
      <c r="H2434" s="2641"/>
      <c r="I2434" s="2257"/>
      <c r="J2434" s="2257"/>
      <c r="K2434" s="2257"/>
      <c r="L2434" s="2257"/>
      <c r="M2434" s="2257"/>
      <c r="N2434" s="2257"/>
      <c r="O2434" s="2257"/>
      <c r="P2434" s="2257"/>
      <c r="Q2434" s="2995"/>
    </row>
    <row r="2435" spans="1:17">
      <c r="A2435" s="2995"/>
      <c r="B2435" s="2641"/>
      <c r="C2435" s="2641"/>
      <c r="D2435" s="2641"/>
      <c r="E2435" s="2641"/>
      <c r="F2435" s="2641"/>
      <c r="G2435" s="2641"/>
      <c r="H2435" s="2641"/>
      <c r="I2435" s="2257"/>
      <c r="J2435" s="2257"/>
      <c r="K2435" s="2257"/>
      <c r="L2435" s="2257"/>
      <c r="M2435" s="2257"/>
      <c r="N2435" s="2257"/>
      <c r="O2435" s="2257"/>
      <c r="P2435" s="2257"/>
      <c r="Q2435" s="2995"/>
    </row>
    <row r="2436" spans="1:17">
      <c r="A2436" s="2995"/>
      <c r="B2436" s="2641"/>
      <c r="C2436" s="2641"/>
      <c r="D2436" s="2641"/>
      <c r="E2436" s="2641"/>
      <c r="F2436" s="2641"/>
      <c r="G2436" s="2641"/>
      <c r="H2436" s="2641"/>
      <c r="I2436" s="2257"/>
      <c r="J2436" s="2257"/>
      <c r="K2436" s="2257"/>
      <c r="L2436" s="2257"/>
      <c r="M2436" s="2257"/>
      <c r="N2436" s="2257"/>
      <c r="O2436" s="2257"/>
      <c r="P2436" s="2257"/>
      <c r="Q2436" s="2995"/>
    </row>
    <row r="2437" spans="1:17">
      <c r="A2437" s="2995"/>
      <c r="B2437" s="2641"/>
      <c r="C2437" s="2641"/>
      <c r="D2437" s="2641"/>
      <c r="E2437" s="2641"/>
      <c r="F2437" s="2641"/>
      <c r="G2437" s="2641"/>
      <c r="H2437" s="2641"/>
      <c r="I2437" s="2257"/>
      <c r="J2437" s="2257"/>
      <c r="K2437" s="2257"/>
      <c r="L2437" s="2257"/>
      <c r="M2437" s="2257"/>
      <c r="N2437" s="2257"/>
      <c r="O2437" s="2257"/>
      <c r="P2437" s="2257"/>
      <c r="Q2437" s="2995"/>
    </row>
    <row r="2438" spans="1:17">
      <c r="A2438" s="2995"/>
      <c r="B2438" s="2641"/>
      <c r="C2438" s="2641"/>
      <c r="D2438" s="2641"/>
      <c r="E2438" s="2641"/>
      <c r="F2438" s="2641"/>
      <c r="G2438" s="2641"/>
      <c r="H2438" s="2641"/>
      <c r="I2438" s="2257"/>
      <c r="J2438" s="2257"/>
      <c r="K2438" s="2257"/>
      <c r="L2438" s="2257"/>
      <c r="M2438" s="2257"/>
      <c r="N2438" s="2257"/>
      <c r="O2438" s="2257"/>
      <c r="P2438" s="2257"/>
      <c r="Q2438" s="2995"/>
    </row>
    <row r="2439" spans="1:17">
      <c r="A2439" s="2995"/>
      <c r="B2439" s="2641"/>
      <c r="C2439" s="2641"/>
      <c r="D2439" s="2641"/>
      <c r="E2439" s="2641"/>
      <c r="F2439" s="2641"/>
      <c r="G2439" s="2641"/>
      <c r="H2439" s="2641"/>
      <c r="I2439" s="2257"/>
      <c r="J2439" s="2257"/>
      <c r="K2439" s="2257"/>
      <c r="L2439" s="2257"/>
      <c r="M2439" s="2257"/>
      <c r="N2439" s="2257"/>
      <c r="O2439" s="2257"/>
      <c r="P2439" s="2257"/>
      <c r="Q2439" s="2995"/>
    </row>
    <row r="2440" spans="1:17">
      <c r="A2440" s="2995"/>
      <c r="B2440" s="2641"/>
      <c r="C2440" s="2641"/>
      <c r="D2440" s="2641"/>
      <c r="E2440" s="2641"/>
      <c r="F2440" s="2641"/>
      <c r="G2440" s="2641"/>
      <c r="H2440" s="2641"/>
      <c r="I2440" s="2257"/>
      <c r="J2440" s="2257"/>
      <c r="K2440" s="2257"/>
      <c r="L2440" s="2257"/>
      <c r="M2440" s="2257"/>
      <c r="N2440" s="2257"/>
      <c r="O2440" s="2257"/>
      <c r="P2440" s="2257"/>
      <c r="Q2440" s="2995"/>
    </row>
    <row r="2441" spans="1:17">
      <c r="A2441" s="2995"/>
      <c r="B2441" s="2641"/>
      <c r="C2441" s="2641"/>
      <c r="D2441" s="2641"/>
      <c r="E2441" s="2641"/>
      <c r="F2441" s="2641"/>
      <c r="G2441" s="2641"/>
      <c r="H2441" s="2641"/>
      <c r="I2441" s="2257"/>
      <c r="J2441" s="2257"/>
      <c r="K2441" s="2257"/>
      <c r="L2441" s="2257"/>
      <c r="M2441" s="2257"/>
      <c r="N2441" s="2257"/>
      <c r="O2441" s="2257"/>
      <c r="P2441" s="2257"/>
      <c r="Q2441" s="2995"/>
    </row>
    <row r="2442" spans="1:17">
      <c r="A2442" s="2995"/>
      <c r="B2442" s="2641"/>
      <c r="C2442" s="2641"/>
      <c r="D2442" s="2641"/>
      <c r="E2442" s="2641"/>
      <c r="F2442" s="2641"/>
      <c r="G2442" s="2641"/>
      <c r="H2442" s="2641"/>
      <c r="I2442" s="2257"/>
      <c r="J2442" s="2257"/>
      <c r="K2442" s="2257"/>
      <c r="L2442" s="2257"/>
      <c r="M2442" s="2257"/>
      <c r="N2442" s="2257"/>
      <c r="O2442" s="2257"/>
      <c r="P2442" s="2257"/>
      <c r="Q2442" s="2995"/>
    </row>
    <row r="2443" spans="1:17">
      <c r="A2443" s="2995"/>
      <c r="B2443" s="2641"/>
      <c r="C2443" s="2641"/>
      <c r="D2443" s="2641"/>
      <c r="E2443" s="2641"/>
      <c r="F2443" s="2641"/>
      <c r="G2443" s="2641"/>
      <c r="H2443" s="2641"/>
      <c r="I2443" s="2257"/>
      <c r="J2443" s="2257"/>
      <c r="K2443" s="2257"/>
      <c r="L2443" s="2257"/>
      <c r="M2443" s="2257"/>
      <c r="N2443" s="2257"/>
      <c r="O2443" s="2257"/>
      <c r="P2443" s="2257"/>
      <c r="Q2443" s="2995"/>
    </row>
    <row r="2444" spans="1:17">
      <c r="A2444" s="2995"/>
      <c r="B2444" s="2641"/>
      <c r="C2444" s="2641"/>
      <c r="D2444" s="2641"/>
      <c r="E2444" s="2641"/>
      <c r="F2444" s="2641"/>
      <c r="G2444" s="2641"/>
      <c r="H2444" s="2641"/>
      <c r="I2444" s="2257"/>
      <c r="J2444" s="2257"/>
      <c r="K2444" s="2257"/>
      <c r="L2444" s="2257"/>
      <c r="M2444" s="2257"/>
      <c r="N2444" s="2257"/>
      <c r="O2444" s="2257"/>
      <c r="P2444" s="2257"/>
      <c r="Q2444" s="2995"/>
    </row>
    <row r="2445" spans="1:17">
      <c r="A2445" s="2995"/>
      <c r="B2445" s="2641"/>
      <c r="C2445" s="2641"/>
      <c r="D2445" s="2641"/>
      <c r="E2445" s="2641"/>
      <c r="F2445" s="2641"/>
      <c r="G2445" s="2641"/>
      <c r="H2445" s="2641"/>
      <c r="I2445" s="2257"/>
      <c r="J2445" s="2257"/>
      <c r="K2445" s="2257"/>
      <c r="L2445" s="2257"/>
      <c r="M2445" s="2257"/>
      <c r="N2445" s="2257"/>
      <c r="O2445" s="2257"/>
      <c r="P2445" s="2257"/>
      <c r="Q2445" s="2995"/>
    </row>
    <row r="2446" spans="1:17">
      <c r="A2446" s="2995"/>
      <c r="B2446" s="2641"/>
      <c r="C2446" s="2641"/>
      <c r="D2446" s="2641"/>
      <c r="E2446" s="2641"/>
      <c r="F2446" s="2641"/>
      <c r="G2446" s="2641"/>
      <c r="H2446" s="2641"/>
      <c r="I2446" s="2257"/>
      <c r="J2446" s="2257"/>
      <c r="K2446" s="2257"/>
      <c r="L2446" s="2257"/>
      <c r="M2446" s="2257"/>
      <c r="N2446" s="2257"/>
      <c r="O2446" s="2257"/>
      <c r="P2446" s="2257"/>
      <c r="Q2446" s="2995"/>
    </row>
    <row r="2447" spans="1:17">
      <c r="A2447" s="2995"/>
      <c r="B2447" s="2641"/>
      <c r="C2447" s="2641"/>
      <c r="D2447" s="2641"/>
      <c r="E2447" s="2641"/>
      <c r="F2447" s="2641"/>
      <c r="G2447" s="2641"/>
      <c r="H2447" s="2641"/>
      <c r="I2447" s="2257"/>
      <c r="J2447" s="2257"/>
      <c r="K2447" s="2257"/>
      <c r="L2447" s="2257"/>
      <c r="M2447" s="2257"/>
      <c r="N2447" s="2257"/>
      <c r="O2447" s="2257"/>
      <c r="P2447" s="2257"/>
      <c r="Q2447" s="2995"/>
    </row>
    <row r="2448" spans="1:17">
      <c r="A2448" s="2995"/>
      <c r="B2448" s="2641"/>
      <c r="C2448" s="2641"/>
      <c r="D2448" s="2641"/>
      <c r="E2448" s="2641"/>
      <c r="F2448" s="2641"/>
      <c r="G2448" s="2641"/>
      <c r="H2448" s="2641"/>
      <c r="I2448" s="2257"/>
      <c r="J2448" s="2257"/>
      <c r="K2448" s="2257"/>
      <c r="L2448" s="2257"/>
      <c r="M2448" s="2257"/>
      <c r="N2448" s="2257"/>
      <c r="O2448" s="2257"/>
      <c r="P2448" s="2257"/>
      <c r="Q2448" s="2995"/>
    </row>
    <row r="2449" spans="1:17">
      <c r="A2449" s="2995"/>
      <c r="B2449" s="2641"/>
      <c r="C2449" s="2641"/>
      <c r="D2449" s="2641"/>
      <c r="E2449" s="2641"/>
      <c r="F2449" s="2641"/>
      <c r="G2449" s="2641"/>
      <c r="H2449" s="2641"/>
      <c r="I2449" s="2257"/>
      <c r="J2449" s="2257"/>
      <c r="K2449" s="2257"/>
      <c r="L2449" s="2257"/>
      <c r="M2449" s="2257"/>
      <c r="N2449" s="2257"/>
      <c r="O2449" s="2257"/>
      <c r="P2449" s="2257"/>
      <c r="Q2449" s="2995"/>
    </row>
    <row r="2450" spans="1:17">
      <c r="A2450" s="2995"/>
      <c r="B2450" s="2641"/>
      <c r="C2450" s="2641"/>
      <c r="D2450" s="2641"/>
      <c r="E2450" s="2641"/>
      <c r="F2450" s="2641"/>
      <c r="G2450" s="2641"/>
      <c r="H2450" s="2641"/>
      <c r="I2450" s="2257"/>
      <c r="J2450" s="2257"/>
      <c r="K2450" s="2257"/>
      <c r="L2450" s="2257"/>
      <c r="M2450" s="2257"/>
      <c r="N2450" s="2257"/>
      <c r="O2450" s="2257"/>
      <c r="P2450" s="2257"/>
      <c r="Q2450" s="2995"/>
    </row>
    <row r="2451" spans="1:17">
      <c r="A2451" s="2995"/>
      <c r="B2451" s="2641"/>
      <c r="C2451" s="2641"/>
      <c r="D2451" s="2641"/>
      <c r="E2451" s="2641"/>
      <c r="F2451" s="2641"/>
      <c r="G2451" s="2641"/>
      <c r="H2451" s="2641"/>
      <c r="I2451" s="2257"/>
      <c r="J2451" s="2257"/>
      <c r="K2451" s="2257"/>
      <c r="L2451" s="2257"/>
      <c r="M2451" s="2257"/>
      <c r="N2451" s="2257"/>
      <c r="O2451" s="2257"/>
      <c r="P2451" s="2257"/>
      <c r="Q2451" s="2995"/>
    </row>
    <row r="2452" spans="1:17">
      <c r="A2452" s="2995"/>
      <c r="B2452" s="2641"/>
      <c r="C2452" s="2641"/>
      <c r="D2452" s="2641"/>
      <c r="E2452" s="2641"/>
      <c r="F2452" s="2641"/>
      <c r="G2452" s="2641"/>
      <c r="H2452" s="2641"/>
      <c r="I2452" s="2257"/>
      <c r="J2452" s="2257"/>
      <c r="K2452" s="2257"/>
      <c r="L2452" s="2257"/>
      <c r="M2452" s="2257"/>
      <c r="N2452" s="2257"/>
      <c r="O2452" s="2257"/>
      <c r="P2452" s="2257"/>
      <c r="Q2452" s="2995"/>
    </row>
    <row r="2453" spans="1:17">
      <c r="A2453" s="2995"/>
      <c r="B2453" s="2995"/>
      <c r="C2453" s="2641"/>
      <c r="D2453" s="2641"/>
      <c r="E2453" s="2641"/>
      <c r="F2453" s="2641"/>
      <c r="G2453" s="2641"/>
      <c r="H2453" s="2641"/>
      <c r="I2453" s="2257"/>
      <c r="J2453" s="2257"/>
      <c r="K2453" s="2257"/>
      <c r="L2453" s="2257"/>
      <c r="M2453" s="3001"/>
      <c r="N2453" s="3001"/>
      <c r="O2453" s="3001"/>
      <c r="P2453" s="3001"/>
      <c r="Q2453" s="2995"/>
    </row>
    <row r="2454" spans="1:17">
      <c r="A2454" s="2995"/>
      <c r="B2454" s="2995"/>
      <c r="C2454" s="2999"/>
      <c r="D2454" s="2999"/>
      <c r="E2454" s="2999"/>
      <c r="F2454" s="2999"/>
      <c r="G2454" s="2999"/>
      <c r="H2454" s="2999"/>
      <c r="I2454" s="2257"/>
      <c r="J2454" s="2257"/>
      <c r="K2454" s="2257"/>
      <c r="L2454" s="2257"/>
      <c r="M2454" s="3001"/>
      <c r="N2454" s="3001"/>
      <c r="O2454" s="3001"/>
      <c r="P2454" s="3001"/>
      <c r="Q2454" s="2995"/>
    </row>
    <row r="2455" spans="1:17">
      <c r="A2455" s="2996"/>
      <c r="B2455" s="2996"/>
      <c r="C2455" s="2994"/>
      <c r="D2455" s="2994"/>
      <c r="E2455" s="2997"/>
      <c r="F2455" s="2997"/>
      <c r="G2455" s="2997"/>
      <c r="H2455" s="2997"/>
      <c r="I2455" s="2996"/>
      <c r="J2455" s="2996"/>
      <c r="K2455" s="2994"/>
      <c r="L2455" s="2994"/>
      <c r="M2455" s="2997"/>
      <c r="N2455" s="3002"/>
      <c r="O2455" s="2999"/>
      <c r="P2455" s="2999"/>
      <c r="Q2455" s="2999"/>
    </row>
    <row r="2456" spans="1:17">
      <c r="A2456" s="2994"/>
      <c r="B2456" s="2994"/>
      <c r="C2456" s="2994"/>
      <c r="D2456" s="2994"/>
      <c r="E2456" s="2994"/>
      <c r="F2456" s="2994"/>
      <c r="G2456" s="2994"/>
      <c r="H2456" s="2994"/>
      <c r="I2456" s="2994"/>
      <c r="J2456" s="2994"/>
      <c r="K2456" s="2994"/>
      <c r="L2456" s="2994"/>
      <c r="M2456" s="2994"/>
      <c r="N2456" s="2994"/>
      <c r="O2456" s="2994"/>
      <c r="P2456" s="2994"/>
      <c r="Q2456" s="2994"/>
    </row>
    <row r="2457" spans="1:17" ht="15.75">
      <c r="A2457" s="2993"/>
      <c r="B2457" s="2997"/>
      <c r="C2457" s="2997"/>
      <c r="D2457" s="2997"/>
      <c r="E2457" s="2998"/>
      <c r="F2457" s="2997"/>
      <c r="G2457" s="2997"/>
      <c r="H2457" s="2997"/>
      <c r="I2457" s="2993"/>
      <c r="J2457" s="2641"/>
      <c r="K2457" s="2997"/>
      <c r="L2457" s="2997"/>
      <c r="M2457" s="2997"/>
      <c r="N2457" s="2997"/>
      <c r="O2457" s="2998"/>
      <c r="P2457" s="2999"/>
      <c r="Q2457" s="2999"/>
    </row>
    <row r="2458" spans="1:17">
      <c r="A2458" s="2997"/>
      <c r="B2458" s="2997"/>
      <c r="C2458" s="2997"/>
      <c r="D2458" s="2997"/>
      <c r="E2458" s="2997"/>
      <c r="F2458" s="2997"/>
      <c r="G2458" s="2997"/>
      <c r="H2458" s="2997"/>
      <c r="I2458" s="2641"/>
      <c r="J2458" s="2641"/>
      <c r="K2458" s="2997"/>
      <c r="L2458" s="2997"/>
      <c r="M2458" s="2997"/>
      <c r="N2458" s="2997"/>
      <c r="O2458" s="2997"/>
      <c r="P2458" s="2997"/>
      <c r="Q2458" s="2997"/>
    </row>
    <row r="2459" spans="1:17">
      <c r="A2459" s="2994"/>
      <c r="B2459" s="2994"/>
      <c r="C2459" s="2994"/>
      <c r="D2459" s="2994"/>
      <c r="E2459" s="2994"/>
      <c r="F2459" s="2994"/>
      <c r="G2459" s="3000"/>
      <c r="H2459" s="3000"/>
      <c r="I2459" s="2994"/>
      <c r="J2459" s="2994"/>
      <c r="K2459" s="2994"/>
      <c r="L2459" s="2994"/>
      <c r="M2459" s="2994"/>
      <c r="N2459" s="2994"/>
      <c r="O2459" s="2994"/>
      <c r="P2459" s="2994"/>
      <c r="Q2459" s="2641"/>
    </row>
    <row r="2460" spans="1:17">
      <c r="A2460" s="2994"/>
      <c r="B2460" s="2994"/>
      <c r="C2460" s="2994"/>
      <c r="D2460" s="2994"/>
      <c r="E2460" s="2994"/>
      <c r="F2460" s="2994"/>
      <c r="G2460" s="3000"/>
      <c r="H2460" s="3000"/>
      <c r="I2460" s="2994"/>
      <c r="J2460" s="2994"/>
      <c r="K2460" s="2994"/>
      <c r="L2460" s="2994"/>
      <c r="M2460" s="2994"/>
      <c r="N2460" s="2994"/>
      <c r="O2460" s="2994"/>
      <c r="P2460" s="2994"/>
      <c r="Q2460" s="2641"/>
    </row>
    <row r="2461" spans="1:17">
      <c r="A2461" s="2997"/>
      <c r="B2461" s="2997"/>
      <c r="C2461" s="2997"/>
      <c r="D2461" s="2997"/>
      <c r="E2461" s="2997"/>
      <c r="F2461" s="2997"/>
      <c r="G2461" s="2997"/>
      <c r="H2461" s="2997"/>
      <c r="I2461" s="2641"/>
      <c r="J2461" s="2641"/>
      <c r="K2461" s="2997"/>
      <c r="L2461" s="2997"/>
      <c r="M2461" s="2997"/>
      <c r="N2461" s="2997"/>
      <c r="O2461" s="2997"/>
      <c r="P2461" s="2997"/>
      <c r="Q2461" s="2997"/>
    </row>
    <row r="2462" spans="1:17">
      <c r="A2462" s="2995"/>
      <c r="B2462" s="2641"/>
      <c r="C2462" s="2641"/>
      <c r="D2462" s="2641"/>
      <c r="E2462" s="2641"/>
      <c r="F2462" s="3420"/>
      <c r="G2462" s="3420"/>
      <c r="H2462" s="2995"/>
      <c r="I2462" s="2994"/>
      <c r="J2462" s="2994"/>
      <c r="K2462" s="2994"/>
      <c r="L2462" s="2994"/>
      <c r="M2462" s="2994"/>
      <c r="N2462" s="2994"/>
      <c r="O2462" s="2994"/>
      <c r="P2462" s="2994"/>
      <c r="Q2462" s="2641"/>
    </row>
    <row r="2463" spans="1:17">
      <c r="A2463" s="2995"/>
      <c r="B2463" s="2995"/>
      <c r="C2463" s="2641"/>
      <c r="D2463" s="2995"/>
      <c r="E2463" s="2995"/>
      <c r="F2463" s="2995"/>
      <c r="G2463" s="2995"/>
      <c r="H2463" s="2995"/>
      <c r="I2463" s="2994"/>
      <c r="J2463" s="2994"/>
      <c r="K2463" s="2641"/>
      <c r="L2463" s="2641"/>
      <c r="M2463" s="2995"/>
      <c r="N2463" s="2995"/>
      <c r="O2463" s="2995"/>
      <c r="P2463" s="2641"/>
      <c r="Q2463" s="2641"/>
    </row>
    <row r="2464" spans="1:17">
      <c r="A2464" s="2995"/>
      <c r="B2464" s="2995"/>
      <c r="C2464" s="2995"/>
      <c r="D2464" s="2995"/>
      <c r="E2464" s="2995"/>
      <c r="F2464" s="2995"/>
      <c r="G2464" s="2995"/>
      <c r="H2464" s="2995"/>
      <c r="I2464" s="2994"/>
      <c r="J2464" s="2994"/>
      <c r="K2464" s="2995"/>
      <c r="L2464" s="2995"/>
      <c r="M2464" s="2995"/>
      <c r="N2464" s="2995"/>
      <c r="O2464" s="2995"/>
      <c r="P2464" s="2995"/>
      <c r="Q2464" s="2995"/>
    </row>
    <row r="2465" spans="1:17">
      <c r="A2465" s="2995"/>
      <c r="B2465" s="2995"/>
      <c r="C2465" s="2995"/>
      <c r="D2465" s="2995"/>
      <c r="E2465" s="2995"/>
      <c r="F2465" s="2995"/>
      <c r="G2465" s="2995"/>
      <c r="H2465" s="2995"/>
      <c r="I2465" s="2994"/>
      <c r="J2465" s="2994"/>
      <c r="K2465" s="2995"/>
      <c r="L2465" s="2995"/>
      <c r="M2465" s="2995"/>
      <c r="N2465" s="2995"/>
      <c r="O2465" s="2995"/>
      <c r="P2465" s="2995"/>
      <c r="Q2465" s="2995"/>
    </row>
    <row r="2466" spans="1:17">
      <c r="A2466" s="2995"/>
      <c r="B2466" s="2995"/>
      <c r="C2466" s="2995"/>
      <c r="D2466" s="2995"/>
      <c r="E2466" s="2995"/>
      <c r="F2466" s="2995"/>
      <c r="G2466" s="2995"/>
      <c r="H2466" s="2995"/>
      <c r="I2466" s="2995"/>
      <c r="J2466" s="2641"/>
      <c r="K2466" s="2995"/>
      <c r="L2466" s="2995"/>
      <c r="M2466" s="2995"/>
      <c r="N2466" s="2995"/>
      <c r="O2466" s="2995"/>
      <c r="P2466" s="2995"/>
      <c r="Q2466" s="2995"/>
    </row>
    <row r="2467" spans="1:17">
      <c r="A2467" s="2995"/>
      <c r="B2467" s="2641"/>
      <c r="C2467" s="2641"/>
      <c r="D2467" s="2641"/>
      <c r="E2467" s="2641"/>
      <c r="F2467" s="2641"/>
      <c r="G2467" s="2641"/>
      <c r="H2467" s="2641"/>
      <c r="I2467" s="2257"/>
      <c r="J2467" s="2257"/>
      <c r="K2467" s="2257"/>
      <c r="L2467" s="2257"/>
      <c r="M2467" s="3001"/>
      <c r="N2467" s="3001"/>
      <c r="O2467" s="3001"/>
      <c r="P2467" s="3001"/>
      <c r="Q2467" s="2995"/>
    </row>
    <row r="2468" spans="1:17">
      <c r="A2468" s="2995"/>
      <c r="B2468" s="2641"/>
      <c r="C2468" s="2641"/>
      <c r="D2468" s="2641"/>
      <c r="E2468" s="2641"/>
      <c r="F2468" s="2641"/>
      <c r="G2468" s="2641"/>
      <c r="H2468" s="2641"/>
      <c r="I2468" s="2257"/>
      <c r="J2468" s="2257"/>
      <c r="K2468" s="2257"/>
      <c r="L2468" s="2257"/>
      <c r="M2468" s="2257"/>
      <c r="N2468" s="2257"/>
      <c r="O2468" s="2257"/>
      <c r="P2468" s="2257"/>
      <c r="Q2468" s="2995"/>
    </row>
    <row r="2469" spans="1:17">
      <c r="A2469" s="2995"/>
      <c r="B2469" s="2641"/>
      <c r="C2469" s="2641"/>
      <c r="D2469" s="2641"/>
      <c r="E2469" s="2641"/>
      <c r="F2469" s="2641"/>
      <c r="G2469" s="2641"/>
      <c r="H2469" s="2641"/>
      <c r="I2469" s="2257"/>
      <c r="J2469" s="2257"/>
      <c r="K2469" s="2257"/>
      <c r="L2469" s="2257"/>
      <c r="M2469" s="2257"/>
      <c r="N2469" s="2257"/>
      <c r="O2469" s="2257"/>
      <c r="P2469" s="2257"/>
      <c r="Q2469" s="2995"/>
    </row>
    <row r="2470" spans="1:17">
      <c r="A2470" s="2995"/>
      <c r="B2470" s="2641"/>
      <c r="C2470" s="2641"/>
      <c r="D2470" s="2641"/>
      <c r="E2470" s="2641"/>
      <c r="F2470" s="2641"/>
      <c r="G2470" s="2641"/>
      <c r="H2470" s="2641"/>
      <c r="I2470" s="2257"/>
      <c r="J2470" s="2257"/>
      <c r="K2470" s="2257"/>
      <c r="L2470" s="2257"/>
      <c r="M2470" s="2257"/>
      <c r="N2470" s="2257"/>
      <c r="O2470" s="2257"/>
      <c r="P2470" s="2257"/>
      <c r="Q2470" s="2995"/>
    </row>
    <row r="2471" spans="1:17">
      <c r="A2471" s="2995"/>
      <c r="B2471" s="2641"/>
      <c r="C2471" s="2641"/>
      <c r="D2471" s="2641"/>
      <c r="E2471" s="2641"/>
      <c r="F2471" s="2641"/>
      <c r="G2471" s="2641"/>
      <c r="H2471" s="2641"/>
      <c r="I2471" s="2257"/>
      <c r="J2471" s="2257"/>
      <c r="K2471" s="2257"/>
      <c r="L2471" s="2257"/>
      <c r="M2471" s="2257"/>
      <c r="N2471" s="2257"/>
      <c r="O2471" s="2257"/>
      <c r="P2471" s="2257"/>
      <c r="Q2471" s="2995"/>
    </row>
    <row r="2472" spans="1:17">
      <c r="A2472" s="2995"/>
      <c r="B2472" s="2641"/>
      <c r="C2472" s="2641"/>
      <c r="D2472" s="2641"/>
      <c r="E2472" s="2641"/>
      <c r="F2472" s="2641"/>
      <c r="G2472" s="2641"/>
      <c r="H2472" s="2641"/>
      <c r="I2472" s="2257"/>
      <c r="J2472" s="2257"/>
      <c r="K2472" s="2257"/>
      <c r="L2472" s="2257"/>
      <c r="M2472" s="2257"/>
      <c r="N2472" s="2257"/>
      <c r="O2472" s="2257"/>
      <c r="P2472" s="2257"/>
      <c r="Q2472" s="2995"/>
    </row>
    <row r="2473" spans="1:17">
      <c r="A2473" s="2995"/>
      <c r="B2473" s="2641"/>
      <c r="C2473" s="2641"/>
      <c r="D2473" s="2641"/>
      <c r="E2473" s="2641"/>
      <c r="F2473" s="2641"/>
      <c r="G2473" s="2641"/>
      <c r="H2473" s="2641"/>
      <c r="I2473" s="2257"/>
      <c r="J2473" s="2257"/>
      <c r="K2473" s="2257"/>
      <c r="L2473" s="2257"/>
      <c r="M2473" s="2257"/>
      <c r="N2473" s="2257"/>
      <c r="O2473" s="2257"/>
      <c r="P2473" s="2257"/>
      <c r="Q2473" s="2995"/>
    </row>
    <row r="2474" spans="1:17">
      <c r="A2474" s="2995"/>
      <c r="B2474" s="2641"/>
      <c r="C2474" s="2641"/>
      <c r="D2474" s="2641"/>
      <c r="E2474" s="2641"/>
      <c r="F2474" s="2641"/>
      <c r="G2474" s="2641"/>
      <c r="H2474" s="2641"/>
      <c r="I2474" s="2257"/>
      <c r="J2474" s="2257"/>
      <c r="K2474" s="2257"/>
      <c r="L2474" s="2257"/>
      <c r="M2474" s="2257"/>
      <c r="N2474" s="2257"/>
      <c r="O2474" s="2257"/>
      <c r="P2474" s="2257"/>
      <c r="Q2474" s="2995"/>
    </row>
    <row r="2475" spans="1:17">
      <c r="A2475" s="2995"/>
      <c r="B2475" s="2641"/>
      <c r="C2475" s="2641"/>
      <c r="D2475" s="2641"/>
      <c r="E2475" s="2641"/>
      <c r="F2475" s="2641"/>
      <c r="G2475" s="2641"/>
      <c r="H2475" s="2641"/>
      <c r="I2475" s="2257"/>
      <c r="J2475" s="2257"/>
      <c r="K2475" s="2257"/>
      <c r="L2475" s="2257"/>
      <c r="M2475" s="2257"/>
      <c r="N2475" s="2257"/>
      <c r="O2475" s="2257"/>
      <c r="P2475" s="2257"/>
      <c r="Q2475" s="2995"/>
    </row>
    <row r="2476" spans="1:17">
      <c r="A2476" s="2995"/>
      <c r="B2476" s="2641"/>
      <c r="C2476" s="2641"/>
      <c r="D2476" s="2641"/>
      <c r="E2476" s="2641"/>
      <c r="F2476" s="2641"/>
      <c r="G2476" s="2641"/>
      <c r="H2476" s="2641"/>
      <c r="I2476" s="2257"/>
      <c r="J2476" s="2257"/>
      <c r="K2476" s="2257"/>
      <c r="L2476" s="2257"/>
      <c r="M2476" s="2257"/>
      <c r="N2476" s="2257"/>
      <c r="O2476" s="2257"/>
      <c r="P2476" s="2257"/>
      <c r="Q2476" s="2995"/>
    </row>
    <row r="2477" spans="1:17">
      <c r="A2477" s="2995"/>
      <c r="B2477" s="2641"/>
      <c r="C2477" s="2641"/>
      <c r="D2477" s="2641"/>
      <c r="E2477" s="2641"/>
      <c r="F2477" s="2641"/>
      <c r="G2477" s="2641"/>
      <c r="H2477" s="2641"/>
      <c r="I2477" s="2257"/>
      <c r="J2477" s="2257"/>
      <c r="K2477" s="2257"/>
      <c r="L2477" s="2257"/>
      <c r="M2477" s="2257"/>
      <c r="N2477" s="2257"/>
      <c r="O2477" s="2257"/>
      <c r="P2477" s="2257"/>
      <c r="Q2477" s="2995"/>
    </row>
    <row r="2478" spans="1:17">
      <c r="A2478" s="2995"/>
      <c r="B2478" s="2641"/>
      <c r="C2478" s="2641"/>
      <c r="D2478" s="2641"/>
      <c r="E2478" s="2641"/>
      <c r="F2478" s="2641"/>
      <c r="G2478" s="2641"/>
      <c r="H2478" s="2641"/>
      <c r="I2478" s="2257"/>
      <c r="J2478" s="2257"/>
      <c r="K2478" s="2257"/>
      <c r="L2478" s="2257"/>
      <c r="M2478" s="2257"/>
      <c r="N2478" s="2257"/>
      <c r="O2478" s="2257"/>
      <c r="P2478" s="2257"/>
      <c r="Q2478" s="2995"/>
    </row>
    <row r="2479" spans="1:17">
      <c r="A2479" s="2995"/>
      <c r="B2479" s="2641"/>
      <c r="C2479" s="2641"/>
      <c r="D2479" s="2641"/>
      <c r="E2479" s="2641"/>
      <c r="F2479" s="2641"/>
      <c r="G2479" s="2641"/>
      <c r="H2479" s="2641"/>
      <c r="I2479" s="2257"/>
      <c r="J2479" s="2257"/>
      <c r="K2479" s="2257"/>
      <c r="L2479" s="2257"/>
      <c r="M2479" s="2257"/>
      <c r="N2479" s="2257"/>
      <c r="O2479" s="2257"/>
      <c r="P2479" s="2257"/>
      <c r="Q2479" s="2995"/>
    </row>
    <row r="2480" spans="1:17">
      <c r="A2480" s="2995"/>
      <c r="B2480" s="2641"/>
      <c r="C2480" s="2641"/>
      <c r="D2480" s="2641"/>
      <c r="E2480" s="2641"/>
      <c r="F2480" s="2641"/>
      <c r="G2480" s="2641"/>
      <c r="H2480" s="2641"/>
      <c r="I2480" s="2257"/>
      <c r="J2480" s="2257"/>
      <c r="K2480" s="2257"/>
      <c r="L2480" s="2257"/>
      <c r="M2480" s="2257"/>
      <c r="N2480" s="2257"/>
      <c r="O2480" s="2257"/>
      <c r="P2480" s="2257"/>
      <c r="Q2480" s="2995"/>
    </row>
    <row r="2481" spans="1:17">
      <c r="A2481" s="2995"/>
      <c r="B2481" s="2641"/>
      <c r="C2481" s="2641"/>
      <c r="D2481" s="2641"/>
      <c r="E2481" s="2641"/>
      <c r="F2481" s="2641"/>
      <c r="G2481" s="2641"/>
      <c r="H2481" s="2641"/>
      <c r="I2481" s="2257"/>
      <c r="J2481" s="2257"/>
      <c r="K2481" s="2257"/>
      <c r="L2481" s="2257"/>
      <c r="M2481" s="2257"/>
      <c r="N2481" s="2257"/>
      <c r="O2481" s="2257"/>
      <c r="P2481" s="2257"/>
      <c r="Q2481" s="2995"/>
    </row>
    <row r="2482" spans="1:17">
      <c r="A2482" s="2995"/>
      <c r="B2482" s="2641"/>
      <c r="C2482" s="2641"/>
      <c r="D2482" s="2641"/>
      <c r="E2482" s="2641"/>
      <c r="F2482" s="2641"/>
      <c r="G2482" s="2641"/>
      <c r="H2482" s="2641"/>
      <c r="I2482" s="2257"/>
      <c r="J2482" s="2257"/>
      <c r="K2482" s="2257"/>
      <c r="L2482" s="2257"/>
      <c r="M2482" s="2257"/>
      <c r="N2482" s="2257"/>
      <c r="O2482" s="2257"/>
      <c r="P2482" s="2257"/>
      <c r="Q2482" s="2995"/>
    </row>
    <row r="2483" spans="1:17">
      <c r="A2483" s="2995"/>
      <c r="B2483" s="2641"/>
      <c r="C2483" s="2641"/>
      <c r="D2483" s="2641"/>
      <c r="E2483" s="2641"/>
      <c r="F2483" s="2641"/>
      <c r="G2483" s="2641"/>
      <c r="H2483" s="2641"/>
      <c r="I2483" s="2257"/>
      <c r="J2483" s="2257"/>
      <c r="K2483" s="2257"/>
      <c r="L2483" s="2257"/>
      <c r="M2483" s="2257"/>
      <c r="N2483" s="2257"/>
      <c r="O2483" s="2257"/>
      <c r="P2483" s="2257"/>
      <c r="Q2483" s="2995"/>
    </row>
    <row r="2484" spans="1:17">
      <c r="A2484" s="2995"/>
      <c r="B2484" s="2641"/>
      <c r="C2484" s="2641"/>
      <c r="D2484" s="2641"/>
      <c r="E2484" s="2641"/>
      <c r="F2484" s="2641"/>
      <c r="G2484" s="2641"/>
      <c r="H2484" s="2641"/>
      <c r="I2484" s="2257"/>
      <c r="J2484" s="2257"/>
      <c r="K2484" s="2257"/>
      <c r="L2484" s="2257"/>
      <c r="M2484" s="2257"/>
      <c r="N2484" s="2257"/>
      <c r="O2484" s="2257"/>
      <c r="P2484" s="2257"/>
      <c r="Q2484" s="2995"/>
    </row>
    <row r="2485" spans="1:17">
      <c r="A2485" s="2995"/>
      <c r="B2485" s="2641"/>
      <c r="C2485" s="2641"/>
      <c r="D2485" s="2641"/>
      <c r="E2485" s="2641"/>
      <c r="F2485" s="2641"/>
      <c r="G2485" s="2641"/>
      <c r="H2485" s="2641"/>
      <c r="I2485" s="2257"/>
      <c r="J2485" s="2257"/>
      <c r="K2485" s="2257"/>
      <c r="L2485" s="2257"/>
      <c r="M2485" s="2257"/>
      <c r="N2485" s="2257"/>
      <c r="O2485" s="2257"/>
      <c r="P2485" s="2257"/>
      <c r="Q2485" s="2995"/>
    </row>
    <row r="2486" spans="1:17">
      <c r="A2486" s="2995"/>
      <c r="B2486" s="2641"/>
      <c r="C2486" s="2641"/>
      <c r="D2486" s="2641"/>
      <c r="E2486" s="2641"/>
      <c r="F2486" s="2641"/>
      <c r="G2486" s="2641"/>
      <c r="H2486" s="2641"/>
      <c r="I2486" s="2257"/>
      <c r="J2486" s="2257"/>
      <c r="K2486" s="2257"/>
      <c r="L2486" s="2257"/>
      <c r="M2486" s="2257"/>
      <c r="N2486" s="2257"/>
      <c r="O2486" s="2257"/>
      <c r="P2486" s="2257"/>
      <c r="Q2486" s="2995"/>
    </row>
    <row r="2487" spans="1:17">
      <c r="A2487" s="2995"/>
      <c r="B2487" s="2641"/>
      <c r="C2487" s="2641"/>
      <c r="D2487" s="2641"/>
      <c r="E2487" s="2641"/>
      <c r="F2487" s="2641"/>
      <c r="G2487" s="2641"/>
      <c r="H2487" s="2641"/>
      <c r="I2487" s="2257"/>
      <c r="J2487" s="2257"/>
      <c r="K2487" s="2257"/>
      <c r="L2487" s="2257"/>
      <c r="M2487" s="2257"/>
      <c r="N2487" s="2257"/>
      <c r="O2487" s="2257"/>
      <c r="P2487" s="2257"/>
      <c r="Q2487" s="2995"/>
    </row>
    <row r="2488" spans="1:17">
      <c r="A2488" s="2995"/>
      <c r="B2488" s="2641"/>
      <c r="C2488" s="2641"/>
      <c r="D2488" s="2641"/>
      <c r="E2488" s="2641"/>
      <c r="F2488" s="2641"/>
      <c r="G2488" s="2641"/>
      <c r="H2488" s="2641"/>
      <c r="I2488" s="2257"/>
      <c r="J2488" s="2257"/>
      <c r="K2488" s="2257"/>
      <c r="L2488" s="2257"/>
      <c r="M2488" s="2257"/>
      <c r="N2488" s="2257"/>
      <c r="O2488" s="2257"/>
      <c r="P2488" s="2257"/>
      <c r="Q2488" s="2995"/>
    </row>
    <row r="2489" spans="1:17">
      <c r="A2489" s="2995"/>
      <c r="B2489" s="2641"/>
      <c r="C2489" s="2641"/>
      <c r="D2489" s="2641"/>
      <c r="E2489" s="2641"/>
      <c r="F2489" s="2641"/>
      <c r="G2489" s="2641"/>
      <c r="H2489" s="2641"/>
      <c r="I2489" s="2257"/>
      <c r="J2489" s="2257"/>
      <c r="K2489" s="2257"/>
      <c r="L2489" s="2257"/>
      <c r="M2489" s="2257"/>
      <c r="N2489" s="2257"/>
      <c r="O2489" s="2257"/>
      <c r="P2489" s="2257"/>
      <c r="Q2489" s="2995"/>
    </row>
    <row r="2490" spans="1:17">
      <c r="A2490" s="2995"/>
      <c r="B2490" s="2641"/>
      <c r="C2490" s="2641"/>
      <c r="D2490" s="2641"/>
      <c r="E2490" s="2641"/>
      <c r="F2490" s="2641"/>
      <c r="G2490" s="2641"/>
      <c r="H2490" s="2641"/>
      <c r="I2490" s="2257"/>
      <c r="J2490" s="2257"/>
      <c r="K2490" s="2257"/>
      <c r="L2490" s="2257"/>
      <c r="M2490" s="2257"/>
      <c r="N2490" s="2257"/>
      <c r="O2490" s="2257"/>
      <c r="P2490" s="2257"/>
      <c r="Q2490" s="2995"/>
    </row>
    <row r="2491" spans="1:17">
      <c r="A2491" s="2995"/>
      <c r="B2491" s="2641"/>
      <c r="C2491" s="2641"/>
      <c r="D2491" s="2641"/>
      <c r="E2491" s="2641"/>
      <c r="F2491" s="2641"/>
      <c r="G2491" s="2641"/>
      <c r="H2491" s="2641"/>
      <c r="I2491" s="2257"/>
      <c r="J2491" s="2257"/>
      <c r="K2491" s="2257"/>
      <c r="L2491" s="2257"/>
      <c r="M2491" s="2257"/>
      <c r="N2491" s="2257"/>
      <c r="O2491" s="2257"/>
      <c r="P2491" s="2257"/>
      <c r="Q2491" s="2995"/>
    </row>
    <row r="2492" spans="1:17">
      <c r="A2492" s="2995"/>
      <c r="B2492" s="2641"/>
      <c r="C2492" s="2641"/>
      <c r="D2492" s="2641"/>
      <c r="E2492" s="2641"/>
      <c r="F2492" s="2641"/>
      <c r="G2492" s="2641"/>
      <c r="H2492" s="2641"/>
      <c r="I2492" s="2257"/>
      <c r="J2492" s="2257"/>
      <c r="K2492" s="2257"/>
      <c r="L2492" s="2257"/>
      <c r="M2492" s="2257"/>
      <c r="N2492" s="2257"/>
      <c r="O2492" s="2257"/>
      <c r="P2492" s="2257"/>
      <c r="Q2492" s="2995"/>
    </row>
    <row r="2493" spans="1:17">
      <c r="A2493" s="2995"/>
      <c r="B2493" s="2641"/>
      <c r="C2493" s="2641"/>
      <c r="D2493" s="2641"/>
      <c r="E2493" s="2641"/>
      <c r="F2493" s="2641"/>
      <c r="G2493" s="2641"/>
      <c r="H2493" s="2641"/>
      <c r="I2493" s="2257"/>
      <c r="J2493" s="2257"/>
      <c r="K2493" s="2257"/>
      <c r="L2493" s="2257"/>
      <c r="M2493" s="2257"/>
      <c r="N2493" s="2257"/>
      <c r="O2493" s="2257"/>
      <c r="P2493" s="2257"/>
      <c r="Q2493" s="2995"/>
    </row>
    <row r="2494" spans="1:17">
      <c r="A2494" s="2995"/>
      <c r="B2494" s="2641"/>
      <c r="C2494" s="2641"/>
      <c r="D2494" s="2641"/>
      <c r="E2494" s="2641"/>
      <c r="F2494" s="2641"/>
      <c r="G2494" s="2641"/>
      <c r="H2494" s="2641"/>
      <c r="I2494" s="2257"/>
      <c r="J2494" s="2257"/>
      <c r="K2494" s="2257"/>
      <c r="L2494" s="2257"/>
      <c r="M2494" s="2257"/>
      <c r="N2494" s="2257"/>
      <c r="O2494" s="2257"/>
      <c r="P2494" s="2257"/>
      <c r="Q2494" s="2995"/>
    </row>
    <row r="2495" spans="1:17">
      <c r="A2495" s="2995"/>
      <c r="B2495" s="2641"/>
      <c r="C2495" s="2641"/>
      <c r="D2495" s="2641"/>
      <c r="E2495" s="2641"/>
      <c r="F2495" s="2641"/>
      <c r="G2495" s="2641"/>
      <c r="H2495" s="2641"/>
      <c r="I2495" s="2257"/>
      <c r="J2495" s="2257"/>
      <c r="K2495" s="2257"/>
      <c r="L2495" s="2257"/>
      <c r="M2495" s="2257"/>
      <c r="N2495" s="2257"/>
      <c r="O2495" s="2257"/>
      <c r="P2495" s="2257"/>
      <c r="Q2495" s="2995"/>
    </row>
    <row r="2496" spans="1:17">
      <c r="A2496" s="2995"/>
      <c r="B2496" s="2641"/>
      <c r="C2496" s="2641"/>
      <c r="D2496" s="2641"/>
      <c r="E2496" s="2641"/>
      <c r="F2496" s="2641"/>
      <c r="G2496" s="2641"/>
      <c r="H2496" s="2641"/>
      <c r="I2496" s="2257"/>
      <c r="J2496" s="2257"/>
      <c r="K2496" s="2257"/>
      <c r="L2496" s="2257"/>
      <c r="M2496" s="2257"/>
      <c r="N2496" s="2257"/>
      <c r="O2496" s="2257"/>
      <c r="P2496" s="2257"/>
      <c r="Q2496" s="2995"/>
    </row>
    <row r="2497" spans="1:17">
      <c r="A2497" s="2995"/>
      <c r="B2497" s="2641"/>
      <c r="C2497" s="2641"/>
      <c r="D2497" s="2641"/>
      <c r="E2497" s="2641"/>
      <c r="F2497" s="2641"/>
      <c r="G2497" s="2641"/>
      <c r="H2497" s="2641"/>
      <c r="I2497" s="2257"/>
      <c r="J2497" s="2257"/>
      <c r="K2497" s="2257"/>
      <c r="L2497" s="2257"/>
      <c r="M2497" s="2257"/>
      <c r="N2497" s="2257"/>
      <c r="O2497" s="2257"/>
      <c r="P2497" s="2257"/>
      <c r="Q2497" s="2995"/>
    </row>
    <row r="2498" spans="1:17">
      <c r="A2498" s="2995"/>
      <c r="B2498" s="2641"/>
      <c r="C2498" s="2641"/>
      <c r="D2498" s="2641"/>
      <c r="E2498" s="2641"/>
      <c r="F2498" s="2641"/>
      <c r="G2498" s="2641"/>
      <c r="H2498" s="2641"/>
      <c r="I2498" s="2257"/>
      <c r="J2498" s="2257"/>
      <c r="K2498" s="2257"/>
      <c r="L2498" s="2257"/>
      <c r="M2498" s="2257"/>
      <c r="N2498" s="2257"/>
      <c r="O2498" s="2257"/>
      <c r="P2498" s="2257"/>
      <c r="Q2498" s="2995"/>
    </row>
    <row r="2499" spans="1:17">
      <c r="A2499" s="2995"/>
      <c r="B2499" s="2641"/>
      <c r="C2499" s="2641"/>
      <c r="D2499" s="2641"/>
      <c r="E2499" s="2641"/>
      <c r="F2499" s="2641"/>
      <c r="G2499" s="2641"/>
      <c r="H2499" s="2641"/>
      <c r="I2499" s="2257"/>
      <c r="J2499" s="2257"/>
      <c r="K2499" s="2257"/>
      <c r="L2499" s="2257"/>
      <c r="M2499" s="2257"/>
      <c r="N2499" s="2257"/>
      <c r="O2499" s="2257"/>
      <c r="P2499" s="2257"/>
      <c r="Q2499" s="2995"/>
    </row>
    <row r="2500" spans="1:17">
      <c r="A2500" s="2995"/>
      <c r="B2500" s="2641"/>
      <c r="C2500" s="2641"/>
      <c r="D2500" s="2641"/>
      <c r="E2500" s="2641"/>
      <c r="F2500" s="2641"/>
      <c r="G2500" s="2641"/>
      <c r="H2500" s="2641"/>
      <c r="I2500" s="2257"/>
      <c r="J2500" s="2257"/>
      <c r="K2500" s="2257"/>
      <c r="L2500" s="2257"/>
      <c r="M2500" s="2257"/>
      <c r="N2500" s="2257"/>
      <c r="O2500" s="2257"/>
      <c r="P2500" s="2257"/>
      <c r="Q2500" s="2995"/>
    </row>
    <row r="2501" spans="1:17">
      <c r="A2501" s="2995"/>
      <c r="B2501" s="2641"/>
      <c r="C2501" s="2641"/>
      <c r="D2501" s="2641"/>
      <c r="E2501" s="2641"/>
      <c r="F2501" s="2641"/>
      <c r="G2501" s="2641"/>
      <c r="H2501" s="2641"/>
      <c r="I2501" s="2257"/>
      <c r="J2501" s="2257"/>
      <c r="K2501" s="2257"/>
      <c r="L2501" s="2257"/>
      <c r="M2501" s="2257"/>
      <c r="N2501" s="2257"/>
      <c r="O2501" s="2257"/>
      <c r="P2501" s="2257"/>
      <c r="Q2501" s="2995"/>
    </row>
    <row r="2502" spans="1:17">
      <c r="A2502" s="2995"/>
      <c r="B2502" s="2641"/>
      <c r="C2502" s="2641"/>
      <c r="D2502" s="2641"/>
      <c r="E2502" s="2641"/>
      <c r="F2502" s="2641"/>
      <c r="G2502" s="2641"/>
      <c r="H2502" s="2641"/>
      <c r="I2502" s="2257"/>
      <c r="J2502" s="2257"/>
      <c r="K2502" s="2257"/>
      <c r="L2502" s="2257"/>
      <c r="M2502" s="2257"/>
      <c r="N2502" s="2257"/>
      <c r="O2502" s="2257"/>
      <c r="P2502" s="2257"/>
      <c r="Q2502" s="2995"/>
    </row>
    <row r="2503" spans="1:17">
      <c r="A2503" s="2995"/>
      <c r="B2503" s="2641"/>
      <c r="C2503" s="2641"/>
      <c r="D2503" s="2641"/>
      <c r="E2503" s="2641"/>
      <c r="F2503" s="2641"/>
      <c r="G2503" s="2641"/>
      <c r="H2503" s="2641"/>
      <c r="I2503" s="2257"/>
      <c r="J2503" s="2257"/>
      <c r="K2503" s="2257"/>
      <c r="L2503" s="2257"/>
      <c r="M2503" s="2257"/>
      <c r="N2503" s="2257"/>
      <c r="O2503" s="2257"/>
      <c r="P2503" s="2257"/>
      <c r="Q2503" s="2995"/>
    </row>
    <row r="2504" spans="1:17">
      <c r="A2504" s="2995"/>
      <c r="B2504" s="2641"/>
      <c r="C2504" s="2641"/>
      <c r="D2504" s="2641"/>
      <c r="E2504" s="2641"/>
      <c r="F2504" s="2641"/>
      <c r="G2504" s="2641"/>
      <c r="H2504" s="2641"/>
      <c r="I2504" s="2257"/>
      <c r="J2504" s="2257"/>
      <c r="K2504" s="2257"/>
      <c r="L2504" s="2257"/>
      <c r="M2504" s="2257"/>
      <c r="N2504" s="2257"/>
      <c r="O2504" s="2257"/>
      <c r="P2504" s="2257"/>
      <c r="Q2504" s="2995"/>
    </row>
    <row r="2505" spans="1:17">
      <c r="A2505" s="2995"/>
      <c r="B2505" s="2641"/>
      <c r="C2505" s="2641"/>
      <c r="D2505" s="2641"/>
      <c r="E2505" s="2641"/>
      <c r="F2505" s="2641"/>
      <c r="G2505" s="2641"/>
      <c r="H2505" s="2641"/>
      <c r="I2505" s="2257"/>
      <c r="J2505" s="2257"/>
      <c r="K2505" s="2257"/>
      <c r="L2505" s="2257"/>
      <c r="M2505" s="2257"/>
      <c r="N2505" s="2257"/>
      <c r="O2505" s="2257"/>
      <c r="P2505" s="2257"/>
      <c r="Q2505" s="2995"/>
    </row>
    <row r="2506" spans="1:17">
      <c r="A2506" s="2995"/>
      <c r="B2506" s="2641"/>
      <c r="C2506" s="2641"/>
      <c r="D2506" s="2641"/>
      <c r="E2506" s="2641"/>
      <c r="F2506" s="2641"/>
      <c r="G2506" s="2641"/>
      <c r="H2506" s="2641"/>
      <c r="I2506" s="2257"/>
      <c r="J2506" s="2257"/>
      <c r="K2506" s="2257"/>
      <c r="L2506" s="2257"/>
      <c r="M2506" s="2257"/>
      <c r="N2506" s="2257"/>
      <c r="O2506" s="2257"/>
      <c r="P2506" s="2257"/>
      <c r="Q2506" s="2995"/>
    </row>
    <row r="2507" spans="1:17">
      <c r="A2507" s="2995"/>
      <c r="B2507" s="2641"/>
      <c r="C2507" s="2641"/>
      <c r="D2507" s="2641"/>
      <c r="E2507" s="2641"/>
      <c r="F2507" s="2641"/>
      <c r="G2507" s="2641"/>
      <c r="H2507" s="2641"/>
      <c r="I2507" s="2257"/>
      <c r="J2507" s="2257"/>
      <c r="K2507" s="2257"/>
      <c r="L2507" s="2257"/>
      <c r="M2507" s="2257"/>
      <c r="N2507" s="2257"/>
      <c r="O2507" s="2257"/>
      <c r="P2507" s="2257"/>
      <c r="Q2507" s="2995"/>
    </row>
    <row r="2508" spans="1:17">
      <c r="A2508" s="2995"/>
      <c r="B2508" s="2641"/>
      <c r="C2508" s="2641"/>
      <c r="D2508" s="2641"/>
      <c r="E2508" s="2641"/>
      <c r="F2508" s="2641"/>
      <c r="G2508" s="2641"/>
      <c r="H2508" s="2641"/>
      <c r="I2508" s="2257"/>
      <c r="J2508" s="2257"/>
      <c r="K2508" s="2257"/>
      <c r="L2508" s="2257"/>
      <c r="M2508" s="2257"/>
      <c r="N2508" s="2257"/>
      <c r="O2508" s="2257"/>
      <c r="P2508" s="2257"/>
      <c r="Q2508" s="2995"/>
    </row>
    <row r="2509" spans="1:17">
      <c r="A2509" s="2995"/>
      <c r="B2509" s="2641"/>
      <c r="C2509" s="2641"/>
      <c r="D2509" s="2641"/>
      <c r="E2509" s="2641"/>
      <c r="F2509" s="2641"/>
      <c r="G2509" s="2641"/>
      <c r="H2509" s="2641"/>
      <c r="I2509" s="2257"/>
      <c r="J2509" s="2257"/>
      <c r="K2509" s="2257"/>
      <c r="L2509" s="2257"/>
      <c r="M2509" s="2257"/>
      <c r="N2509" s="2257"/>
      <c r="O2509" s="2257"/>
      <c r="P2509" s="2257"/>
      <c r="Q2509" s="2995"/>
    </row>
    <row r="2510" spans="1:17">
      <c r="A2510" s="2995"/>
      <c r="B2510" s="2641"/>
      <c r="C2510" s="2641"/>
      <c r="D2510" s="2641"/>
      <c r="E2510" s="2641"/>
      <c r="F2510" s="2641"/>
      <c r="G2510" s="2641"/>
      <c r="H2510" s="2641"/>
      <c r="I2510" s="2257"/>
      <c r="J2510" s="2257"/>
      <c r="K2510" s="2257"/>
      <c r="L2510" s="2257"/>
      <c r="M2510" s="2257"/>
      <c r="N2510" s="2257"/>
      <c r="O2510" s="2257"/>
      <c r="P2510" s="2257"/>
      <c r="Q2510" s="2995"/>
    </row>
    <row r="2511" spans="1:17">
      <c r="A2511" s="2995"/>
      <c r="B2511" s="2641"/>
      <c r="C2511" s="2641"/>
      <c r="D2511" s="2641"/>
      <c r="E2511" s="2641"/>
      <c r="F2511" s="2641"/>
      <c r="G2511" s="2641"/>
      <c r="H2511" s="2641"/>
      <c r="I2511" s="2257"/>
      <c r="J2511" s="2257"/>
      <c r="K2511" s="2257"/>
      <c r="L2511" s="2257"/>
      <c r="M2511" s="2257"/>
      <c r="N2511" s="2257"/>
      <c r="O2511" s="2257"/>
      <c r="P2511" s="2257"/>
      <c r="Q2511" s="2995"/>
    </row>
    <row r="2512" spans="1:17">
      <c r="A2512" s="2995"/>
      <c r="B2512" s="2641"/>
      <c r="C2512" s="2641"/>
      <c r="D2512" s="2641"/>
      <c r="E2512" s="2641"/>
      <c r="F2512" s="2641"/>
      <c r="G2512" s="2641"/>
      <c r="H2512" s="2641"/>
      <c r="I2512" s="2257"/>
      <c r="J2512" s="2257"/>
      <c r="K2512" s="2257"/>
      <c r="L2512" s="2257"/>
      <c r="M2512" s="2257"/>
      <c r="N2512" s="2257"/>
      <c r="O2512" s="2257"/>
      <c r="P2512" s="2257"/>
      <c r="Q2512" s="2995"/>
    </row>
    <row r="2513" spans="1:17">
      <c r="A2513" s="2995"/>
      <c r="B2513" s="2641"/>
      <c r="C2513" s="2641"/>
      <c r="D2513" s="2641"/>
      <c r="E2513" s="2641"/>
      <c r="F2513" s="2641"/>
      <c r="G2513" s="2641"/>
      <c r="H2513" s="2641"/>
      <c r="I2513" s="2257"/>
      <c r="J2513" s="2257"/>
      <c r="K2513" s="2257"/>
      <c r="L2513" s="2257"/>
      <c r="M2513" s="2257"/>
      <c r="N2513" s="2257"/>
      <c r="O2513" s="2257"/>
      <c r="P2513" s="2257"/>
      <c r="Q2513" s="2995"/>
    </row>
    <row r="2514" spans="1:17">
      <c r="A2514" s="2995"/>
      <c r="B2514" s="2641"/>
      <c r="C2514" s="2641"/>
      <c r="D2514" s="2641"/>
      <c r="E2514" s="2641"/>
      <c r="F2514" s="2641"/>
      <c r="G2514" s="2641"/>
      <c r="H2514" s="2641"/>
      <c r="I2514" s="2257"/>
      <c r="J2514" s="2257"/>
      <c r="K2514" s="2257"/>
      <c r="L2514" s="2257"/>
      <c r="M2514" s="2257"/>
      <c r="N2514" s="2257"/>
      <c r="O2514" s="2257"/>
      <c r="P2514" s="2257"/>
      <c r="Q2514" s="2995"/>
    </row>
    <row r="2515" spans="1:17">
      <c r="A2515" s="2995"/>
      <c r="B2515" s="2641"/>
      <c r="C2515" s="2641"/>
      <c r="D2515" s="2641"/>
      <c r="E2515" s="2641"/>
      <c r="F2515" s="2641"/>
      <c r="G2515" s="2641"/>
      <c r="H2515" s="2641"/>
      <c r="I2515" s="2257"/>
      <c r="J2515" s="2257"/>
      <c r="K2515" s="2257"/>
      <c r="L2515" s="2257"/>
      <c r="M2515" s="2257"/>
      <c r="N2515" s="2257"/>
      <c r="O2515" s="2257"/>
      <c r="P2515" s="2257"/>
      <c r="Q2515" s="2995"/>
    </row>
    <row r="2516" spans="1:17">
      <c r="A2516" s="2995"/>
      <c r="B2516" s="2995"/>
      <c r="C2516" s="2641"/>
      <c r="D2516" s="2641"/>
      <c r="E2516" s="2641"/>
      <c r="F2516" s="2641"/>
      <c r="G2516" s="2641"/>
      <c r="H2516" s="2641"/>
      <c r="I2516" s="2257"/>
      <c r="J2516" s="2257"/>
      <c r="K2516" s="2257"/>
      <c r="L2516" s="2257"/>
      <c r="M2516" s="3001"/>
      <c r="N2516" s="3001"/>
      <c r="O2516" s="3001"/>
      <c r="P2516" s="3001"/>
      <c r="Q2516" s="2995"/>
    </row>
    <row r="2517" spans="1:17">
      <c r="A2517" s="2995"/>
      <c r="B2517" s="2995"/>
      <c r="C2517" s="2999"/>
      <c r="D2517" s="2999"/>
      <c r="E2517" s="2999"/>
      <c r="F2517" s="2999"/>
      <c r="G2517" s="2999"/>
      <c r="H2517" s="2999"/>
      <c r="I2517" s="2257"/>
      <c r="J2517" s="2257"/>
      <c r="K2517" s="2257"/>
      <c r="L2517" s="2257"/>
      <c r="M2517" s="3001"/>
      <c r="N2517" s="3001"/>
      <c r="O2517" s="3001"/>
      <c r="P2517" s="3001"/>
      <c r="Q2517" s="2995"/>
    </row>
    <row r="2518" spans="1:17">
      <c r="A2518" s="2996"/>
      <c r="B2518" s="2996"/>
      <c r="C2518" s="2994"/>
      <c r="D2518" s="2994"/>
      <c r="E2518" s="2997"/>
      <c r="F2518" s="2997"/>
      <c r="G2518" s="2997"/>
      <c r="H2518" s="2997"/>
      <c r="I2518" s="2996"/>
      <c r="J2518" s="2996"/>
      <c r="K2518" s="2994"/>
      <c r="L2518" s="2994"/>
      <c r="M2518" s="2997"/>
      <c r="N2518" s="3002"/>
      <c r="O2518" s="2999"/>
      <c r="P2518" s="2999"/>
      <c r="Q2518" s="2999"/>
    </row>
    <row r="2519" spans="1:17">
      <c r="A2519" s="2994"/>
      <c r="B2519" s="2994"/>
      <c r="C2519" s="2994"/>
      <c r="D2519" s="2994"/>
      <c r="E2519" s="2994"/>
      <c r="F2519" s="2994"/>
      <c r="G2519" s="2994"/>
      <c r="H2519" s="2994"/>
      <c r="I2519" s="2994"/>
      <c r="J2519" s="2994"/>
      <c r="K2519" s="2994"/>
      <c r="L2519" s="2994"/>
      <c r="M2519" s="2994"/>
      <c r="N2519" s="2994"/>
      <c r="O2519" s="2994"/>
      <c r="P2519" s="2994"/>
      <c r="Q2519" s="2994"/>
    </row>
    <row r="2520" spans="1:17" ht="15.75">
      <c r="A2520" s="2993"/>
      <c r="B2520" s="2997"/>
      <c r="C2520" s="2997"/>
      <c r="D2520" s="2997"/>
      <c r="E2520" s="2998"/>
      <c r="F2520" s="2997"/>
      <c r="G2520" s="2997"/>
      <c r="H2520" s="2997"/>
      <c r="I2520" s="2993"/>
      <c r="J2520" s="2641"/>
      <c r="K2520" s="2997"/>
      <c r="L2520" s="2997"/>
      <c r="M2520" s="2997"/>
      <c r="N2520" s="2997"/>
      <c r="O2520" s="2998"/>
      <c r="P2520" s="2999"/>
      <c r="Q2520" s="2999"/>
    </row>
    <row r="2521" spans="1:17">
      <c r="A2521" s="2997"/>
      <c r="B2521" s="2997"/>
      <c r="C2521" s="2997"/>
      <c r="D2521" s="2997"/>
      <c r="E2521" s="2997"/>
      <c r="F2521" s="2997"/>
      <c r="G2521" s="2997"/>
      <c r="H2521" s="2997"/>
      <c r="I2521" s="2641"/>
      <c r="J2521" s="2641"/>
      <c r="K2521" s="2997"/>
      <c r="L2521" s="2997"/>
      <c r="M2521" s="2997"/>
      <c r="N2521" s="2997"/>
      <c r="O2521" s="2997"/>
      <c r="P2521" s="2997"/>
      <c r="Q2521" s="2997"/>
    </row>
    <row r="2522" spans="1:17">
      <c r="A2522" s="2994"/>
      <c r="B2522" s="2994"/>
      <c r="C2522" s="2994"/>
      <c r="D2522" s="2994"/>
      <c r="E2522" s="2994"/>
      <c r="F2522" s="2994"/>
      <c r="G2522" s="3000"/>
      <c r="H2522" s="3000"/>
      <c r="I2522" s="2994"/>
      <c r="J2522" s="2994"/>
      <c r="K2522" s="2994"/>
      <c r="L2522" s="2994"/>
      <c r="M2522" s="2994"/>
      <c r="N2522" s="2994"/>
      <c r="O2522" s="2994"/>
      <c r="P2522" s="2994"/>
      <c r="Q2522" s="2641"/>
    </row>
    <row r="2523" spans="1:17">
      <c r="A2523" s="2994"/>
      <c r="B2523" s="2994"/>
      <c r="C2523" s="2994"/>
      <c r="D2523" s="2994"/>
      <c r="E2523" s="2994"/>
      <c r="F2523" s="2994"/>
      <c r="G2523" s="3000"/>
      <c r="H2523" s="3000"/>
      <c r="I2523" s="2994"/>
      <c r="J2523" s="2994"/>
      <c r="K2523" s="2994"/>
      <c r="L2523" s="2994"/>
      <c r="M2523" s="2994"/>
      <c r="N2523" s="2994"/>
      <c r="O2523" s="2994"/>
      <c r="P2523" s="2994"/>
      <c r="Q2523" s="2641"/>
    </row>
    <row r="2524" spans="1:17">
      <c r="A2524" s="2997"/>
      <c r="B2524" s="2997"/>
      <c r="C2524" s="2997"/>
      <c r="D2524" s="2997"/>
      <c r="E2524" s="2997"/>
      <c r="F2524" s="2997"/>
      <c r="G2524" s="2997"/>
      <c r="H2524" s="2997"/>
      <c r="I2524" s="2641"/>
      <c r="J2524" s="2641"/>
      <c r="K2524" s="2997"/>
      <c r="L2524" s="2997"/>
      <c r="M2524" s="2997"/>
      <c r="N2524" s="2997"/>
      <c r="O2524" s="2997"/>
      <c r="P2524" s="2997"/>
      <c r="Q2524" s="2997"/>
    </row>
    <row r="2525" spans="1:17">
      <c r="A2525" s="2995"/>
      <c r="B2525" s="2641"/>
      <c r="C2525" s="2641"/>
      <c r="D2525" s="2641"/>
      <c r="E2525" s="2641"/>
      <c r="F2525" s="3420"/>
      <c r="G2525" s="3420"/>
      <c r="H2525" s="2995"/>
      <c r="I2525" s="2994"/>
      <c r="J2525" s="2994"/>
      <c r="K2525" s="2994"/>
      <c r="L2525" s="2994"/>
      <c r="M2525" s="2994"/>
      <c r="N2525" s="2994"/>
      <c r="O2525" s="2994"/>
      <c r="P2525" s="2994"/>
      <c r="Q2525" s="2641"/>
    </row>
    <row r="2526" spans="1:17">
      <c r="A2526" s="2995"/>
      <c r="B2526" s="2995"/>
      <c r="C2526" s="2641"/>
      <c r="D2526" s="2995"/>
      <c r="E2526" s="2995"/>
      <c r="F2526" s="2995"/>
      <c r="G2526" s="2995"/>
      <c r="H2526" s="2995"/>
      <c r="I2526" s="2994"/>
      <c r="J2526" s="2994"/>
      <c r="K2526" s="2641"/>
      <c r="L2526" s="2641"/>
      <c r="M2526" s="2995"/>
      <c r="N2526" s="2995"/>
      <c r="O2526" s="2995"/>
      <c r="P2526" s="2641"/>
      <c r="Q2526" s="2641"/>
    </row>
    <row r="2527" spans="1:17">
      <c r="A2527" s="2995"/>
      <c r="B2527" s="2995"/>
      <c r="C2527" s="2995"/>
      <c r="D2527" s="2995"/>
      <c r="E2527" s="2995"/>
      <c r="F2527" s="2995"/>
      <c r="G2527" s="2995"/>
      <c r="H2527" s="2995"/>
      <c r="I2527" s="2994"/>
      <c r="J2527" s="2994"/>
      <c r="K2527" s="2995"/>
      <c r="L2527" s="2995"/>
      <c r="M2527" s="2995"/>
      <c r="N2527" s="2995"/>
      <c r="O2527" s="2995"/>
      <c r="P2527" s="2995"/>
      <c r="Q2527" s="2995"/>
    </row>
    <row r="2528" spans="1:17">
      <c r="A2528" s="2995"/>
      <c r="B2528" s="2995"/>
      <c r="C2528" s="2995"/>
      <c r="D2528" s="2995"/>
      <c r="E2528" s="2995"/>
      <c r="F2528" s="2995"/>
      <c r="G2528" s="2995"/>
      <c r="H2528" s="2995"/>
      <c r="I2528" s="2994"/>
      <c r="J2528" s="2994"/>
      <c r="K2528" s="2995"/>
      <c r="L2528" s="2995"/>
      <c r="M2528" s="2995"/>
      <c r="N2528" s="2995"/>
      <c r="O2528" s="2995"/>
      <c r="P2528" s="2995"/>
      <c r="Q2528" s="2995"/>
    </row>
    <row r="2529" spans="1:17">
      <c r="A2529" s="2995"/>
      <c r="B2529" s="2995"/>
      <c r="C2529" s="2995"/>
      <c r="D2529" s="2995"/>
      <c r="E2529" s="2995"/>
      <c r="F2529" s="2995"/>
      <c r="G2529" s="2995"/>
      <c r="H2529" s="2995"/>
      <c r="I2529" s="2995"/>
      <c r="J2529" s="2641"/>
      <c r="K2529" s="2995"/>
      <c r="L2529" s="2995"/>
      <c r="M2529" s="2995"/>
      <c r="N2529" s="2995"/>
      <c r="O2529" s="2995"/>
      <c r="P2529" s="2995"/>
      <c r="Q2529" s="2995"/>
    </row>
    <row r="2530" spans="1:17">
      <c r="A2530" s="2995"/>
      <c r="B2530" s="2641"/>
      <c r="C2530" s="2641"/>
      <c r="D2530" s="2641"/>
      <c r="E2530" s="2641"/>
      <c r="F2530" s="2641"/>
      <c r="G2530" s="2641"/>
      <c r="H2530" s="2641"/>
      <c r="I2530" s="2257"/>
      <c r="J2530" s="2257"/>
      <c r="K2530" s="2257"/>
      <c r="L2530" s="2257"/>
      <c r="M2530" s="3001"/>
      <c r="N2530" s="3001"/>
      <c r="O2530" s="3001"/>
      <c r="P2530" s="3001"/>
      <c r="Q2530" s="2995"/>
    </row>
    <row r="2531" spans="1:17">
      <c r="A2531" s="2995"/>
      <c r="B2531" s="2641"/>
      <c r="C2531" s="2641"/>
      <c r="D2531" s="2641"/>
      <c r="E2531" s="2641"/>
      <c r="F2531" s="2641"/>
      <c r="G2531" s="2641"/>
      <c r="H2531" s="2641"/>
      <c r="I2531" s="2257"/>
      <c r="J2531" s="2257"/>
      <c r="K2531" s="2257"/>
      <c r="L2531" s="2257"/>
      <c r="M2531" s="2257"/>
      <c r="N2531" s="2257"/>
      <c r="O2531" s="2257"/>
      <c r="P2531" s="2257"/>
      <c r="Q2531" s="2995"/>
    </row>
    <row r="2532" spans="1:17">
      <c r="A2532" s="2995"/>
      <c r="B2532" s="2641"/>
      <c r="C2532" s="2641"/>
      <c r="D2532" s="2641"/>
      <c r="E2532" s="2641"/>
      <c r="F2532" s="2641"/>
      <c r="G2532" s="2641"/>
      <c r="H2532" s="2641"/>
      <c r="I2532" s="2257"/>
      <c r="J2532" s="2257"/>
      <c r="K2532" s="2257"/>
      <c r="L2532" s="2257"/>
      <c r="M2532" s="2257"/>
      <c r="N2532" s="2257"/>
      <c r="O2532" s="2257"/>
      <c r="P2532" s="2257"/>
      <c r="Q2532" s="2995"/>
    </row>
    <row r="2533" spans="1:17">
      <c r="A2533" s="2995"/>
      <c r="B2533" s="2641"/>
      <c r="C2533" s="2641"/>
      <c r="D2533" s="2641"/>
      <c r="E2533" s="2641"/>
      <c r="F2533" s="2641"/>
      <c r="G2533" s="2641"/>
      <c r="H2533" s="2641"/>
      <c r="I2533" s="2257"/>
      <c r="J2533" s="2257"/>
      <c r="K2533" s="2257"/>
      <c r="L2533" s="2257"/>
      <c r="M2533" s="2257"/>
      <c r="N2533" s="2257"/>
      <c r="O2533" s="2257"/>
      <c r="P2533" s="2257"/>
      <c r="Q2533" s="2995"/>
    </row>
    <row r="2534" spans="1:17">
      <c r="A2534" s="2995"/>
      <c r="B2534" s="2641"/>
      <c r="C2534" s="2641"/>
      <c r="D2534" s="2641"/>
      <c r="E2534" s="2641"/>
      <c r="F2534" s="2641"/>
      <c r="G2534" s="2641"/>
      <c r="H2534" s="2641"/>
      <c r="I2534" s="2257"/>
      <c r="J2534" s="2257"/>
      <c r="K2534" s="2257"/>
      <c r="L2534" s="2257"/>
      <c r="M2534" s="2257"/>
      <c r="N2534" s="2257"/>
      <c r="O2534" s="2257"/>
      <c r="P2534" s="2257"/>
      <c r="Q2534" s="2995"/>
    </row>
    <row r="2535" spans="1:17">
      <c r="A2535" s="2995"/>
      <c r="B2535" s="2641"/>
      <c r="C2535" s="2641"/>
      <c r="D2535" s="2641"/>
      <c r="E2535" s="2641"/>
      <c r="F2535" s="2641"/>
      <c r="G2535" s="2641"/>
      <c r="H2535" s="2641"/>
      <c r="I2535" s="2257"/>
      <c r="J2535" s="2257"/>
      <c r="K2535" s="2257"/>
      <c r="L2535" s="2257"/>
      <c r="M2535" s="2257"/>
      <c r="N2535" s="2257"/>
      <c r="O2535" s="2257"/>
      <c r="P2535" s="2257"/>
      <c r="Q2535" s="2995"/>
    </row>
    <row r="2536" spans="1:17">
      <c r="A2536" s="2995"/>
      <c r="B2536" s="2641"/>
      <c r="C2536" s="2641"/>
      <c r="D2536" s="2641"/>
      <c r="E2536" s="2641"/>
      <c r="F2536" s="2641"/>
      <c r="G2536" s="2641"/>
      <c r="H2536" s="2641"/>
      <c r="I2536" s="2257"/>
      <c r="J2536" s="2257"/>
      <c r="K2536" s="2257"/>
      <c r="L2536" s="2257"/>
      <c r="M2536" s="2257"/>
      <c r="N2536" s="2257"/>
      <c r="O2536" s="2257"/>
      <c r="P2536" s="2257"/>
      <c r="Q2536" s="2995"/>
    </row>
    <row r="2537" spans="1:17">
      <c r="A2537" s="2995"/>
      <c r="B2537" s="2641"/>
      <c r="C2537" s="2641"/>
      <c r="D2537" s="2641"/>
      <c r="E2537" s="2641"/>
      <c r="F2537" s="2641"/>
      <c r="G2537" s="2641"/>
      <c r="H2537" s="2641"/>
      <c r="I2537" s="2257"/>
      <c r="J2537" s="2257"/>
      <c r="K2537" s="2257"/>
      <c r="L2537" s="2257"/>
      <c r="M2537" s="2257"/>
      <c r="N2537" s="2257"/>
      <c r="O2537" s="2257"/>
      <c r="P2537" s="2257"/>
      <c r="Q2537" s="2995"/>
    </row>
    <row r="2538" spans="1:17">
      <c r="A2538" s="2995"/>
      <c r="B2538" s="2641"/>
      <c r="C2538" s="2641"/>
      <c r="D2538" s="2641"/>
      <c r="E2538" s="2641"/>
      <c r="F2538" s="2641"/>
      <c r="G2538" s="2641"/>
      <c r="H2538" s="2641"/>
      <c r="I2538" s="2257"/>
      <c r="J2538" s="2257"/>
      <c r="K2538" s="2257"/>
      <c r="L2538" s="2257"/>
      <c r="M2538" s="2257"/>
      <c r="N2538" s="2257"/>
      <c r="O2538" s="2257"/>
      <c r="P2538" s="2257"/>
      <c r="Q2538" s="2995"/>
    </row>
    <row r="2539" spans="1:17">
      <c r="A2539" s="2995"/>
      <c r="B2539" s="2641"/>
      <c r="C2539" s="2641"/>
      <c r="D2539" s="2641"/>
      <c r="E2539" s="2641"/>
      <c r="F2539" s="2641"/>
      <c r="G2539" s="2641"/>
      <c r="H2539" s="2641"/>
      <c r="I2539" s="2257"/>
      <c r="J2539" s="2257"/>
      <c r="K2539" s="2257"/>
      <c r="L2539" s="2257"/>
      <c r="M2539" s="2257"/>
      <c r="N2539" s="2257"/>
      <c r="O2539" s="2257"/>
      <c r="P2539" s="2257"/>
      <c r="Q2539" s="2995"/>
    </row>
    <row r="2540" spans="1:17">
      <c r="A2540" s="2995"/>
      <c r="B2540" s="2641"/>
      <c r="C2540" s="2641"/>
      <c r="D2540" s="2641"/>
      <c r="E2540" s="2641"/>
      <c r="F2540" s="2641"/>
      <c r="G2540" s="2641"/>
      <c r="H2540" s="2641"/>
      <c r="I2540" s="2257"/>
      <c r="J2540" s="2257"/>
      <c r="K2540" s="2257"/>
      <c r="L2540" s="2257"/>
      <c r="M2540" s="2257"/>
      <c r="N2540" s="2257"/>
      <c r="O2540" s="2257"/>
      <c r="P2540" s="2257"/>
      <c r="Q2540" s="2995"/>
    </row>
    <row r="2541" spans="1:17">
      <c r="A2541" s="2995"/>
      <c r="B2541" s="2641"/>
      <c r="C2541" s="2641"/>
      <c r="D2541" s="2641"/>
      <c r="E2541" s="2641"/>
      <c r="F2541" s="2641"/>
      <c r="G2541" s="2641"/>
      <c r="H2541" s="2641"/>
      <c r="I2541" s="2257"/>
      <c r="J2541" s="2257"/>
      <c r="K2541" s="2257"/>
      <c r="L2541" s="2257"/>
      <c r="M2541" s="2257"/>
      <c r="N2541" s="2257"/>
      <c r="O2541" s="2257"/>
      <c r="P2541" s="2257"/>
      <c r="Q2541" s="2995"/>
    </row>
    <row r="2542" spans="1:17">
      <c r="A2542" s="2995"/>
      <c r="B2542" s="2641"/>
      <c r="C2542" s="2641"/>
      <c r="D2542" s="2641"/>
      <c r="E2542" s="2641"/>
      <c r="F2542" s="2641"/>
      <c r="G2542" s="2641"/>
      <c r="H2542" s="2641"/>
      <c r="I2542" s="2257"/>
      <c r="J2542" s="2257"/>
      <c r="K2542" s="2257"/>
      <c r="L2542" s="2257"/>
      <c r="M2542" s="2257"/>
      <c r="N2542" s="2257"/>
      <c r="O2542" s="2257"/>
      <c r="P2542" s="2257"/>
      <c r="Q2542" s="2995"/>
    </row>
    <row r="2543" spans="1:17">
      <c r="A2543" s="2995"/>
      <c r="B2543" s="2641"/>
      <c r="C2543" s="2641"/>
      <c r="D2543" s="2641"/>
      <c r="E2543" s="2641"/>
      <c r="F2543" s="2641"/>
      <c r="G2543" s="2641"/>
      <c r="H2543" s="2641"/>
      <c r="I2543" s="2257"/>
      <c r="J2543" s="2257"/>
      <c r="K2543" s="2257"/>
      <c r="L2543" s="2257"/>
      <c r="M2543" s="2257"/>
      <c r="N2543" s="2257"/>
      <c r="O2543" s="2257"/>
      <c r="P2543" s="2257"/>
      <c r="Q2543" s="2995"/>
    </row>
    <row r="2544" spans="1:17">
      <c r="A2544" s="2995"/>
      <c r="B2544" s="2641"/>
      <c r="C2544" s="2641"/>
      <c r="D2544" s="2641"/>
      <c r="E2544" s="2641"/>
      <c r="F2544" s="2641"/>
      <c r="G2544" s="2641"/>
      <c r="H2544" s="2641"/>
      <c r="I2544" s="2257"/>
      <c r="J2544" s="2257"/>
      <c r="K2544" s="2257"/>
      <c r="L2544" s="2257"/>
      <c r="M2544" s="2257"/>
      <c r="N2544" s="2257"/>
      <c r="O2544" s="2257"/>
      <c r="P2544" s="2257"/>
      <c r="Q2544" s="2995"/>
    </row>
    <row r="2545" spans="1:17">
      <c r="A2545" s="2995"/>
      <c r="B2545" s="2641"/>
      <c r="C2545" s="2641"/>
      <c r="D2545" s="2641"/>
      <c r="E2545" s="2641"/>
      <c r="F2545" s="2641"/>
      <c r="G2545" s="2641"/>
      <c r="H2545" s="2641"/>
      <c r="I2545" s="2257"/>
      <c r="J2545" s="2257"/>
      <c r="K2545" s="2257"/>
      <c r="L2545" s="2257"/>
      <c r="M2545" s="2257"/>
      <c r="N2545" s="2257"/>
      <c r="O2545" s="2257"/>
      <c r="P2545" s="2257"/>
      <c r="Q2545" s="2995"/>
    </row>
    <row r="2546" spans="1:17">
      <c r="A2546" s="2995"/>
      <c r="B2546" s="2641"/>
      <c r="C2546" s="2641"/>
      <c r="D2546" s="2641"/>
      <c r="E2546" s="2641"/>
      <c r="F2546" s="2641"/>
      <c r="G2546" s="2641"/>
      <c r="H2546" s="2641"/>
      <c r="I2546" s="2257"/>
      <c r="J2546" s="2257"/>
      <c r="K2546" s="2257"/>
      <c r="L2546" s="2257"/>
      <c r="M2546" s="2257"/>
      <c r="N2546" s="2257"/>
      <c r="O2546" s="2257"/>
      <c r="P2546" s="2257"/>
      <c r="Q2546" s="2995"/>
    </row>
    <row r="2547" spans="1:17">
      <c r="A2547" s="2995"/>
      <c r="B2547" s="2641"/>
      <c r="C2547" s="2641"/>
      <c r="D2547" s="2641"/>
      <c r="E2547" s="2641"/>
      <c r="F2547" s="2641"/>
      <c r="G2547" s="2641"/>
      <c r="H2547" s="2641"/>
      <c r="I2547" s="2257"/>
      <c r="J2547" s="2257"/>
      <c r="K2547" s="2257"/>
      <c r="L2547" s="2257"/>
      <c r="M2547" s="2257"/>
      <c r="N2547" s="2257"/>
      <c r="O2547" s="2257"/>
      <c r="P2547" s="2257"/>
      <c r="Q2547" s="2995"/>
    </row>
    <row r="2548" spans="1:17">
      <c r="A2548" s="2995"/>
      <c r="B2548" s="2641"/>
      <c r="C2548" s="2641"/>
      <c r="D2548" s="2641"/>
      <c r="E2548" s="2641"/>
      <c r="F2548" s="2641"/>
      <c r="G2548" s="2641"/>
      <c r="H2548" s="2641"/>
      <c r="I2548" s="2257"/>
      <c r="J2548" s="2257"/>
      <c r="K2548" s="2257"/>
      <c r="L2548" s="2257"/>
      <c r="M2548" s="2257"/>
      <c r="N2548" s="2257"/>
      <c r="O2548" s="2257"/>
      <c r="P2548" s="2257"/>
      <c r="Q2548" s="2995"/>
    </row>
    <row r="2549" spans="1:17">
      <c r="A2549" s="2995"/>
      <c r="B2549" s="2641"/>
      <c r="C2549" s="2641"/>
      <c r="D2549" s="2641"/>
      <c r="E2549" s="2641"/>
      <c r="F2549" s="2641"/>
      <c r="G2549" s="2641"/>
      <c r="H2549" s="2641"/>
      <c r="I2549" s="2257"/>
      <c r="J2549" s="2257"/>
      <c r="K2549" s="2257"/>
      <c r="L2549" s="2257"/>
      <c r="M2549" s="2257"/>
      <c r="N2549" s="2257"/>
      <c r="O2549" s="2257"/>
      <c r="P2549" s="2257"/>
      <c r="Q2549" s="2995"/>
    </row>
    <row r="2550" spans="1:17">
      <c r="A2550" s="2995"/>
      <c r="B2550" s="2641"/>
      <c r="C2550" s="2641"/>
      <c r="D2550" s="2641"/>
      <c r="E2550" s="2641"/>
      <c r="F2550" s="2641"/>
      <c r="G2550" s="2641"/>
      <c r="H2550" s="2641"/>
      <c r="I2550" s="2257"/>
      <c r="J2550" s="2257"/>
      <c r="K2550" s="2257"/>
      <c r="L2550" s="2257"/>
      <c r="M2550" s="2257"/>
      <c r="N2550" s="2257"/>
      <c r="O2550" s="2257"/>
      <c r="P2550" s="2257"/>
      <c r="Q2550" s="2995"/>
    </row>
    <row r="2551" spans="1:17">
      <c r="A2551" s="2995"/>
      <c r="B2551" s="2641"/>
      <c r="C2551" s="2641"/>
      <c r="D2551" s="2641"/>
      <c r="E2551" s="2641"/>
      <c r="F2551" s="2641"/>
      <c r="G2551" s="2641"/>
      <c r="H2551" s="2641"/>
      <c r="I2551" s="2257"/>
      <c r="J2551" s="2257"/>
      <c r="K2551" s="2257"/>
      <c r="L2551" s="2257"/>
      <c r="M2551" s="2257"/>
      <c r="N2551" s="2257"/>
      <c r="O2551" s="2257"/>
      <c r="P2551" s="2257"/>
      <c r="Q2551" s="2995"/>
    </row>
    <row r="2552" spans="1:17">
      <c r="A2552" s="2995"/>
      <c r="B2552" s="2641"/>
      <c r="C2552" s="2641"/>
      <c r="D2552" s="2641"/>
      <c r="E2552" s="2641"/>
      <c r="F2552" s="2641"/>
      <c r="G2552" s="2641"/>
      <c r="H2552" s="2641"/>
      <c r="I2552" s="2257"/>
      <c r="J2552" s="2257"/>
      <c r="K2552" s="2257"/>
      <c r="L2552" s="2257"/>
      <c r="M2552" s="2257"/>
      <c r="N2552" s="2257"/>
      <c r="O2552" s="2257"/>
      <c r="P2552" s="2257"/>
      <c r="Q2552" s="2995"/>
    </row>
    <row r="2553" spans="1:17">
      <c r="A2553" s="2995"/>
      <c r="B2553" s="2641"/>
      <c r="C2553" s="2641"/>
      <c r="D2553" s="2641"/>
      <c r="E2553" s="2641"/>
      <c r="F2553" s="2641"/>
      <c r="G2553" s="2641"/>
      <c r="H2553" s="2641"/>
      <c r="I2553" s="2257"/>
      <c r="J2553" s="2257"/>
      <c r="K2553" s="2257"/>
      <c r="L2553" s="2257"/>
      <c r="M2553" s="2257"/>
      <c r="N2553" s="2257"/>
      <c r="O2553" s="2257"/>
      <c r="P2553" s="2257"/>
      <c r="Q2553" s="2995"/>
    </row>
    <row r="2554" spans="1:17">
      <c r="A2554" s="2995"/>
      <c r="B2554" s="2641"/>
      <c r="C2554" s="2641"/>
      <c r="D2554" s="2641"/>
      <c r="E2554" s="2641"/>
      <c r="F2554" s="2641"/>
      <c r="G2554" s="2641"/>
      <c r="H2554" s="2641"/>
      <c r="I2554" s="2257"/>
      <c r="J2554" s="2257"/>
      <c r="K2554" s="2257"/>
      <c r="L2554" s="2257"/>
      <c r="M2554" s="2257"/>
      <c r="N2554" s="2257"/>
      <c r="O2554" s="2257"/>
      <c r="P2554" s="2257"/>
      <c r="Q2554" s="2995"/>
    </row>
    <row r="2555" spans="1:17">
      <c r="A2555" s="2995"/>
      <c r="B2555" s="2641"/>
      <c r="C2555" s="2641"/>
      <c r="D2555" s="2641"/>
      <c r="E2555" s="2641"/>
      <c r="F2555" s="2641"/>
      <c r="G2555" s="2641"/>
      <c r="H2555" s="2641"/>
      <c r="I2555" s="2257"/>
      <c r="J2555" s="2257"/>
      <c r="K2555" s="2257"/>
      <c r="L2555" s="2257"/>
      <c r="M2555" s="2257"/>
      <c r="N2555" s="2257"/>
      <c r="O2555" s="2257"/>
      <c r="P2555" s="2257"/>
      <c r="Q2555" s="2995"/>
    </row>
    <row r="2556" spans="1:17">
      <c r="A2556" s="2995"/>
      <c r="B2556" s="2641"/>
      <c r="C2556" s="2641"/>
      <c r="D2556" s="2641"/>
      <c r="E2556" s="2641"/>
      <c r="F2556" s="2641"/>
      <c r="G2556" s="2641"/>
      <c r="H2556" s="2641"/>
      <c r="I2556" s="2257"/>
      <c r="J2556" s="2257"/>
      <c r="K2556" s="2257"/>
      <c r="L2556" s="2257"/>
      <c r="M2556" s="2257"/>
      <c r="N2556" s="2257"/>
      <c r="O2556" s="2257"/>
      <c r="P2556" s="2257"/>
      <c r="Q2556" s="2995"/>
    </row>
    <row r="2557" spans="1:17">
      <c r="A2557" s="2995"/>
      <c r="B2557" s="2641"/>
      <c r="C2557" s="2641"/>
      <c r="D2557" s="2641"/>
      <c r="E2557" s="2641"/>
      <c r="F2557" s="2641"/>
      <c r="G2557" s="2641"/>
      <c r="H2557" s="2641"/>
      <c r="I2557" s="2257"/>
      <c r="J2557" s="2257"/>
      <c r="K2557" s="2257"/>
      <c r="L2557" s="2257"/>
      <c r="M2557" s="2257"/>
      <c r="N2557" s="2257"/>
      <c r="O2557" s="2257"/>
      <c r="P2557" s="2257"/>
      <c r="Q2557" s="2995"/>
    </row>
    <row r="2558" spans="1:17">
      <c r="A2558" s="2995"/>
      <c r="B2558" s="2641"/>
      <c r="C2558" s="2641"/>
      <c r="D2558" s="2641"/>
      <c r="E2558" s="2641"/>
      <c r="F2558" s="2641"/>
      <c r="G2558" s="2641"/>
      <c r="H2558" s="2641"/>
      <c r="I2558" s="2257"/>
      <c r="J2558" s="2257"/>
      <c r="K2558" s="2257"/>
      <c r="L2558" s="2257"/>
      <c r="M2558" s="2257"/>
      <c r="N2558" s="2257"/>
      <c r="O2558" s="2257"/>
      <c r="P2558" s="2257"/>
      <c r="Q2558" s="2995"/>
    </row>
    <row r="2559" spans="1:17">
      <c r="A2559" s="2995"/>
      <c r="B2559" s="2641"/>
      <c r="C2559" s="2641"/>
      <c r="D2559" s="2641"/>
      <c r="E2559" s="2641"/>
      <c r="F2559" s="2641"/>
      <c r="G2559" s="2641"/>
      <c r="H2559" s="2641"/>
      <c r="I2559" s="2257"/>
      <c r="J2559" s="2257"/>
      <c r="K2559" s="2257"/>
      <c r="L2559" s="2257"/>
      <c r="M2559" s="2257"/>
      <c r="N2559" s="2257"/>
      <c r="O2559" s="2257"/>
      <c r="P2559" s="2257"/>
      <c r="Q2559" s="2995"/>
    </row>
    <row r="2560" spans="1:17">
      <c r="A2560" s="2995"/>
      <c r="B2560" s="2641"/>
      <c r="C2560" s="2641"/>
      <c r="D2560" s="2641"/>
      <c r="E2560" s="2641"/>
      <c r="F2560" s="2641"/>
      <c r="G2560" s="2641"/>
      <c r="H2560" s="2641"/>
      <c r="I2560" s="2257"/>
      <c r="J2560" s="2257"/>
      <c r="K2560" s="2257"/>
      <c r="L2560" s="2257"/>
      <c r="M2560" s="2257"/>
      <c r="N2560" s="2257"/>
      <c r="O2560" s="2257"/>
      <c r="P2560" s="2257"/>
      <c r="Q2560" s="2995"/>
    </row>
    <row r="2561" spans="1:17">
      <c r="A2561" s="2995"/>
      <c r="B2561" s="2641"/>
      <c r="C2561" s="2641"/>
      <c r="D2561" s="2641"/>
      <c r="E2561" s="2641"/>
      <c r="F2561" s="2641"/>
      <c r="G2561" s="2641"/>
      <c r="H2561" s="2641"/>
      <c r="I2561" s="2257"/>
      <c r="J2561" s="2257"/>
      <c r="K2561" s="2257"/>
      <c r="L2561" s="2257"/>
      <c r="M2561" s="2257"/>
      <c r="N2561" s="2257"/>
      <c r="O2561" s="2257"/>
      <c r="P2561" s="2257"/>
      <c r="Q2561" s="2995"/>
    </row>
    <row r="2562" spans="1:17">
      <c r="A2562" s="2995"/>
      <c r="B2562" s="2641"/>
      <c r="C2562" s="2641"/>
      <c r="D2562" s="2641"/>
      <c r="E2562" s="2641"/>
      <c r="F2562" s="2641"/>
      <c r="G2562" s="2641"/>
      <c r="H2562" s="2641"/>
      <c r="I2562" s="2257"/>
      <c r="J2562" s="2257"/>
      <c r="K2562" s="2257"/>
      <c r="L2562" s="2257"/>
      <c r="M2562" s="2257"/>
      <c r="N2562" s="2257"/>
      <c r="O2562" s="2257"/>
      <c r="P2562" s="2257"/>
      <c r="Q2562" s="2995"/>
    </row>
    <row r="2563" spans="1:17">
      <c r="A2563" s="2995"/>
      <c r="B2563" s="2641"/>
      <c r="C2563" s="2641"/>
      <c r="D2563" s="2641"/>
      <c r="E2563" s="2641"/>
      <c r="F2563" s="2641"/>
      <c r="G2563" s="2641"/>
      <c r="H2563" s="2641"/>
      <c r="I2563" s="2257"/>
      <c r="J2563" s="2257"/>
      <c r="K2563" s="2257"/>
      <c r="L2563" s="2257"/>
      <c r="M2563" s="2257"/>
      <c r="N2563" s="2257"/>
      <c r="O2563" s="2257"/>
      <c r="P2563" s="2257"/>
      <c r="Q2563" s="2995"/>
    </row>
    <row r="2564" spans="1:17">
      <c r="A2564" s="2995"/>
      <c r="B2564" s="2641"/>
      <c r="C2564" s="2641"/>
      <c r="D2564" s="2641"/>
      <c r="E2564" s="2641"/>
      <c r="F2564" s="2641"/>
      <c r="G2564" s="2641"/>
      <c r="H2564" s="2641"/>
      <c r="I2564" s="2257"/>
      <c r="J2564" s="2257"/>
      <c r="K2564" s="2257"/>
      <c r="L2564" s="2257"/>
      <c r="M2564" s="2257"/>
      <c r="N2564" s="2257"/>
      <c r="O2564" s="2257"/>
      <c r="P2564" s="2257"/>
      <c r="Q2564" s="2995"/>
    </row>
    <row r="2565" spans="1:17">
      <c r="A2565" s="2995"/>
      <c r="B2565" s="2641"/>
      <c r="C2565" s="2641"/>
      <c r="D2565" s="2641"/>
      <c r="E2565" s="2641"/>
      <c r="F2565" s="2641"/>
      <c r="G2565" s="2641"/>
      <c r="H2565" s="2641"/>
      <c r="I2565" s="2257"/>
      <c r="J2565" s="2257"/>
      <c r="K2565" s="2257"/>
      <c r="L2565" s="2257"/>
      <c r="M2565" s="2257"/>
      <c r="N2565" s="2257"/>
      <c r="O2565" s="2257"/>
      <c r="P2565" s="2257"/>
      <c r="Q2565" s="2995"/>
    </row>
    <row r="2566" spans="1:17">
      <c r="A2566" s="2995"/>
      <c r="B2566" s="2641"/>
      <c r="C2566" s="2641"/>
      <c r="D2566" s="2641"/>
      <c r="E2566" s="2641"/>
      <c r="F2566" s="2641"/>
      <c r="G2566" s="2641"/>
      <c r="H2566" s="2641"/>
      <c r="I2566" s="2257"/>
      <c r="J2566" s="2257"/>
      <c r="K2566" s="2257"/>
      <c r="L2566" s="2257"/>
      <c r="M2566" s="2257"/>
      <c r="N2566" s="2257"/>
      <c r="O2566" s="2257"/>
      <c r="P2566" s="2257"/>
      <c r="Q2566" s="2995"/>
    </row>
    <row r="2567" spans="1:17">
      <c r="A2567" s="2995"/>
      <c r="B2567" s="2641"/>
      <c r="C2567" s="2641"/>
      <c r="D2567" s="2641"/>
      <c r="E2567" s="2641"/>
      <c r="F2567" s="2641"/>
      <c r="G2567" s="2641"/>
      <c r="H2567" s="2641"/>
      <c r="I2567" s="2257"/>
      <c r="J2567" s="2257"/>
      <c r="K2567" s="2257"/>
      <c r="L2567" s="2257"/>
      <c r="M2567" s="2257"/>
      <c r="N2567" s="2257"/>
      <c r="O2567" s="2257"/>
      <c r="P2567" s="2257"/>
      <c r="Q2567" s="2995"/>
    </row>
    <row r="2568" spans="1:17">
      <c r="A2568" s="2995"/>
      <c r="B2568" s="2641"/>
      <c r="C2568" s="2641"/>
      <c r="D2568" s="2641"/>
      <c r="E2568" s="2641"/>
      <c r="F2568" s="2641"/>
      <c r="G2568" s="2641"/>
      <c r="H2568" s="2641"/>
      <c r="I2568" s="2257"/>
      <c r="J2568" s="2257"/>
      <c r="K2568" s="2257"/>
      <c r="L2568" s="2257"/>
      <c r="M2568" s="2257"/>
      <c r="N2568" s="2257"/>
      <c r="O2568" s="2257"/>
      <c r="P2568" s="2257"/>
      <c r="Q2568" s="2995"/>
    </row>
    <row r="2569" spans="1:17">
      <c r="A2569" s="2995"/>
      <c r="B2569" s="2641"/>
      <c r="C2569" s="2641"/>
      <c r="D2569" s="2641"/>
      <c r="E2569" s="2641"/>
      <c r="F2569" s="2641"/>
      <c r="G2569" s="2641"/>
      <c r="H2569" s="2641"/>
      <c r="I2569" s="2257"/>
      <c r="J2569" s="2257"/>
      <c r="K2569" s="2257"/>
      <c r="L2569" s="2257"/>
      <c r="M2569" s="2257"/>
      <c r="N2569" s="2257"/>
      <c r="O2569" s="2257"/>
      <c r="P2569" s="2257"/>
      <c r="Q2569" s="2995"/>
    </row>
    <row r="2570" spans="1:17">
      <c r="A2570" s="2995"/>
      <c r="B2570" s="2641"/>
      <c r="C2570" s="2641"/>
      <c r="D2570" s="2641"/>
      <c r="E2570" s="2641"/>
      <c r="F2570" s="2641"/>
      <c r="G2570" s="2641"/>
      <c r="H2570" s="2641"/>
      <c r="I2570" s="2257"/>
      <c r="J2570" s="2257"/>
      <c r="K2570" s="2257"/>
      <c r="L2570" s="2257"/>
      <c r="M2570" s="2257"/>
      <c r="N2570" s="2257"/>
      <c r="O2570" s="2257"/>
      <c r="P2570" s="2257"/>
      <c r="Q2570" s="2995"/>
    </row>
    <row r="2571" spans="1:17">
      <c r="A2571" s="2995"/>
      <c r="B2571" s="2641"/>
      <c r="C2571" s="2641"/>
      <c r="D2571" s="2641"/>
      <c r="E2571" s="2641"/>
      <c r="F2571" s="2641"/>
      <c r="G2571" s="2641"/>
      <c r="H2571" s="2641"/>
      <c r="I2571" s="2257"/>
      <c r="J2571" s="2257"/>
      <c r="K2571" s="2257"/>
      <c r="L2571" s="2257"/>
      <c r="M2571" s="2257"/>
      <c r="N2571" s="2257"/>
      <c r="O2571" s="2257"/>
      <c r="P2571" s="2257"/>
      <c r="Q2571" s="2995"/>
    </row>
    <row r="2572" spans="1:17">
      <c r="A2572" s="2995"/>
      <c r="B2572" s="2641"/>
      <c r="C2572" s="2641"/>
      <c r="D2572" s="2641"/>
      <c r="E2572" s="2641"/>
      <c r="F2572" s="2641"/>
      <c r="G2572" s="2641"/>
      <c r="H2572" s="2641"/>
      <c r="I2572" s="2257"/>
      <c r="J2572" s="2257"/>
      <c r="K2572" s="2257"/>
      <c r="L2572" s="2257"/>
      <c r="M2572" s="2257"/>
      <c r="N2572" s="2257"/>
      <c r="O2572" s="2257"/>
      <c r="P2572" s="2257"/>
      <c r="Q2572" s="2995"/>
    </row>
    <row r="2573" spans="1:17">
      <c r="A2573" s="2995"/>
      <c r="B2573" s="2641"/>
      <c r="C2573" s="2641"/>
      <c r="D2573" s="2641"/>
      <c r="E2573" s="2641"/>
      <c r="F2573" s="2641"/>
      <c r="G2573" s="2641"/>
      <c r="H2573" s="2641"/>
      <c r="I2573" s="2257"/>
      <c r="J2573" s="2257"/>
      <c r="K2573" s="2257"/>
      <c r="L2573" s="2257"/>
      <c r="M2573" s="2257"/>
      <c r="N2573" s="2257"/>
      <c r="O2573" s="2257"/>
      <c r="P2573" s="2257"/>
      <c r="Q2573" s="2995"/>
    </row>
    <row r="2574" spans="1:17">
      <c r="A2574" s="2995"/>
      <c r="B2574" s="2641"/>
      <c r="C2574" s="2641"/>
      <c r="D2574" s="2641"/>
      <c r="E2574" s="2641"/>
      <c r="F2574" s="2641"/>
      <c r="G2574" s="2641"/>
      <c r="H2574" s="2641"/>
      <c r="I2574" s="2257"/>
      <c r="J2574" s="2257"/>
      <c r="K2574" s="2257"/>
      <c r="L2574" s="2257"/>
      <c r="M2574" s="2257"/>
      <c r="N2574" s="2257"/>
      <c r="O2574" s="2257"/>
      <c r="P2574" s="2257"/>
      <c r="Q2574" s="2995"/>
    </row>
    <row r="2575" spans="1:17">
      <c r="A2575" s="2995"/>
      <c r="B2575" s="2641"/>
      <c r="C2575" s="2641"/>
      <c r="D2575" s="2641"/>
      <c r="E2575" s="2641"/>
      <c r="F2575" s="2641"/>
      <c r="G2575" s="2641"/>
      <c r="H2575" s="2641"/>
      <c r="I2575" s="2257"/>
      <c r="J2575" s="2257"/>
      <c r="K2575" s="2257"/>
      <c r="L2575" s="2257"/>
      <c r="M2575" s="2257"/>
      <c r="N2575" s="2257"/>
      <c r="O2575" s="2257"/>
      <c r="P2575" s="2257"/>
      <c r="Q2575" s="2995"/>
    </row>
    <row r="2576" spans="1:17">
      <c r="A2576" s="2995"/>
      <c r="B2576" s="2641"/>
      <c r="C2576" s="2641"/>
      <c r="D2576" s="2641"/>
      <c r="E2576" s="2641"/>
      <c r="F2576" s="2641"/>
      <c r="G2576" s="2641"/>
      <c r="H2576" s="2641"/>
      <c r="I2576" s="2257"/>
      <c r="J2576" s="2257"/>
      <c r="K2576" s="2257"/>
      <c r="L2576" s="2257"/>
      <c r="M2576" s="2257"/>
      <c r="N2576" s="2257"/>
      <c r="O2576" s="2257"/>
      <c r="P2576" s="2257"/>
      <c r="Q2576" s="2995"/>
    </row>
    <row r="2577" spans="1:17">
      <c r="A2577" s="2995"/>
      <c r="B2577" s="2641"/>
      <c r="C2577" s="2641"/>
      <c r="D2577" s="2641"/>
      <c r="E2577" s="2641"/>
      <c r="F2577" s="2641"/>
      <c r="G2577" s="2641"/>
      <c r="H2577" s="2641"/>
      <c r="I2577" s="2257"/>
      <c r="J2577" s="2257"/>
      <c r="K2577" s="2257"/>
      <c r="L2577" s="2257"/>
      <c r="M2577" s="2257"/>
      <c r="N2577" s="2257"/>
      <c r="O2577" s="2257"/>
      <c r="P2577" s="2257"/>
      <c r="Q2577" s="2995"/>
    </row>
    <row r="2578" spans="1:17">
      <c r="A2578" s="2995"/>
      <c r="B2578" s="2641"/>
      <c r="C2578" s="2641"/>
      <c r="D2578" s="2641"/>
      <c r="E2578" s="2641"/>
      <c r="F2578" s="2641"/>
      <c r="G2578" s="2641"/>
      <c r="H2578" s="2641"/>
      <c r="I2578" s="2257"/>
      <c r="J2578" s="2257"/>
      <c r="K2578" s="2257"/>
      <c r="L2578" s="2257"/>
      <c r="M2578" s="2257"/>
      <c r="N2578" s="2257"/>
      <c r="O2578" s="2257"/>
      <c r="P2578" s="2257"/>
      <c r="Q2578" s="2995"/>
    </row>
    <row r="2579" spans="1:17">
      <c r="A2579" s="2995"/>
      <c r="B2579" s="2995"/>
      <c r="C2579" s="2641"/>
      <c r="D2579" s="2641"/>
      <c r="E2579" s="2641"/>
      <c r="F2579" s="2641"/>
      <c r="G2579" s="2641"/>
      <c r="H2579" s="2641"/>
      <c r="I2579" s="2257"/>
      <c r="J2579" s="2257"/>
      <c r="K2579" s="2257"/>
      <c r="L2579" s="2257"/>
      <c r="M2579" s="3001"/>
      <c r="N2579" s="3001"/>
      <c r="O2579" s="3001"/>
      <c r="P2579" s="3001"/>
      <c r="Q2579" s="2995"/>
    </row>
    <row r="2580" spans="1:17">
      <c r="A2580" s="2995"/>
      <c r="B2580" s="2995"/>
      <c r="C2580" s="2999"/>
      <c r="D2580" s="2999"/>
      <c r="E2580" s="2999"/>
      <c r="F2580" s="2999"/>
      <c r="G2580" s="2999"/>
      <c r="H2580" s="2999"/>
      <c r="I2580" s="2257"/>
      <c r="J2580" s="2257"/>
      <c r="K2580" s="2257"/>
      <c r="L2580" s="2257"/>
      <c r="M2580" s="3001"/>
      <c r="N2580" s="3001"/>
      <c r="O2580" s="3001"/>
      <c r="P2580" s="3001"/>
      <c r="Q2580" s="2995"/>
    </row>
    <row r="2581" spans="1:17">
      <c r="A2581" s="2996"/>
      <c r="B2581" s="2996"/>
      <c r="C2581" s="2994"/>
      <c r="D2581" s="2994"/>
      <c r="E2581" s="2997"/>
      <c r="F2581" s="2997"/>
      <c r="G2581" s="2997"/>
      <c r="H2581" s="2997"/>
      <c r="I2581" s="2996"/>
      <c r="J2581" s="2996"/>
      <c r="K2581" s="2994"/>
      <c r="L2581" s="2994"/>
      <c r="M2581" s="2997"/>
      <c r="N2581" s="3002"/>
      <c r="O2581" s="2999"/>
      <c r="P2581" s="2999"/>
      <c r="Q2581" s="2999"/>
    </row>
    <row r="2582" spans="1:17">
      <c r="A2582" s="2994"/>
      <c r="B2582" s="2994"/>
      <c r="C2582" s="2994"/>
      <c r="D2582" s="2994"/>
      <c r="E2582" s="2994"/>
      <c r="F2582" s="2994"/>
      <c r="G2582" s="2994"/>
      <c r="H2582" s="2994"/>
      <c r="I2582" s="2994"/>
      <c r="J2582" s="2994"/>
      <c r="K2582" s="2994"/>
      <c r="L2582" s="2994"/>
      <c r="M2582" s="2994"/>
      <c r="N2582" s="2994"/>
      <c r="O2582" s="2994"/>
      <c r="P2582" s="2994"/>
      <c r="Q2582" s="2994"/>
    </row>
    <row r="2583" spans="1:17" ht="15.75">
      <c r="A2583" s="2993"/>
      <c r="B2583" s="2997"/>
      <c r="C2583" s="2997"/>
      <c r="D2583" s="2997"/>
      <c r="E2583" s="2998"/>
      <c r="F2583" s="2997"/>
      <c r="G2583" s="2997"/>
      <c r="H2583" s="2997"/>
      <c r="I2583" s="2993"/>
      <c r="J2583" s="2641"/>
      <c r="K2583" s="2997"/>
      <c r="L2583" s="2997"/>
      <c r="M2583" s="2997"/>
      <c r="N2583" s="2997"/>
      <c r="O2583" s="2998"/>
      <c r="P2583" s="2999"/>
      <c r="Q2583" s="2999"/>
    </row>
    <row r="2584" spans="1:17">
      <c r="A2584" s="2997"/>
      <c r="B2584" s="2997"/>
      <c r="C2584" s="2997"/>
      <c r="D2584" s="2997"/>
      <c r="E2584" s="2997"/>
      <c r="F2584" s="2997"/>
      <c r="G2584" s="2997"/>
      <c r="H2584" s="2997"/>
      <c r="I2584" s="2641"/>
      <c r="J2584" s="2641"/>
      <c r="K2584" s="2997"/>
      <c r="L2584" s="2997"/>
      <c r="M2584" s="2997"/>
      <c r="N2584" s="2997"/>
      <c r="O2584" s="2997"/>
      <c r="P2584" s="2997"/>
      <c r="Q2584" s="2997"/>
    </row>
    <row r="2585" spans="1:17">
      <c r="A2585" s="2994"/>
      <c r="B2585" s="2994"/>
      <c r="C2585" s="2994"/>
      <c r="D2585" s="2994"/>
      <c r="E2585" s="2994"/>
      <c r="F2585" s="2994"/>
      <c r="G2585" s="3000"/>
      <c r="H2585" s="3000"/>
      <c r="I2585" s="2994"/>
      <c r="J2585" s="2994"/>
      <c r="K2585" s="2994"/>
      <c r="L2585" s="2994"/>
      <c r="M2585" s="2994"/>
      <c r="N2585" s="2994"/>
      <c r="O2585" s="2994"/>
      <c r="P2585" s="2994"/>
      <c r="Q2585" s="2641"/>
    </row>
    <row r="2586" spans="1:17">
      <c r="A2586" s="2994"/>
      <c r="B2586" s="2994"/>
      <c r="C2586" s="2994"/>
      <c r="D2586" s="2994"/>
      <c r="E2586" s="2994"/>
      <c r="F2586" s="2994"/>
      <c r="G2586" s="3000"/>
      <c r="H2586" s="3000"/>
      <c r="I2586" s="2994"/>
      <c r="J2586" s="2994"/>
      <c r="K2586" s="2994"/>
      <c r="L2586" s="2994"/>
      <c r="M2586" s="2994"/>
      <c r="N2586" s="2994"/>
      <c r="O2586" s="2994"/>
      <c r="P2586" s="2994"/>
      <c r="Q2586" s="2641"/>
    </row>
    <row r="2587" spans="1:17">
      <c r="A2587" s="2997"/>
      <c r="B2587" s="2997"/>
      <c r="C2587" s="2997"/>
      <c r="D2587" s="2997"/>
      <c r="E2587" s="2997"/>
      <c r="F2587" s="2997"/>
      <c r="G2587" s="2997"/>
      <c r="H2587" s="2997"/>
      <c r="I2587" s="2641"/>
      <c r="J2587" s="2641"/>
      <c r="K2587" s="2997"/>
      <c r="L2587" s="2997"/>
      <c r="M2587" s="2997"/>
      <c r="N2587" s="2997"/>
      <c r="O2587" s="2997"/>
      <c r="P2587" s="2997"/>
      <c r="Q2587" s="2997"/>
    </row>
    <row r="2588" spans="1:17">
      <c r="A2588" s="2995"/>
      <c r="B2588" s="2641"/>
      <c r="C2588" s="2641"/>
      <c r="D2588" s="2641"/>
      <c r="E2588" s="2641"/>
      <c r="F2588" s="3420"/>
      <c r="G2588" s="3420"/>
      <c r="H2588" s="2995"/>
      <c r="I2588" s="2994"/>
      <c r="J2588" s="2994"/>
      <c r="K2588" s="2994"/>
      <c r="L2588" s="2994"/>
      <c r="M2588" s="2994"/>
      <c r="N2588" s="2994"/>
      <c r="O2588" s="2994"/>
      <c r="P2588" s="2994"/>
      <c r="Q2588" s="2641"/>
    </row>
    <row r="2589" spans="1:17">
      <c r="A2589" s="2995"/>
      <c r="B2589" s="2995"/>
      <c r="C2589" s="2641"/>
      <c r="D2589" s="2995"/>
      <c r="E2589" s="2995"/>
      <c r="F2589" s="2995"/>
      <c r="G2589" s="2995"/>
      <c r="H2589" s="2995"/>
      <c r="I2589" s="2994"/>
      <c r="J2589" s="2994"/>
      <c r="K2589" s="2641"/>
      <c r="L2589" s="2641"/>
      <c r="M2589" s="2995"/>
      <c r="N2589" s="2995"/>
      <c r="O2589" s="2995"/>
      <c r="P2589" s="2641"/>
      <c r="Q2589" s="2641"/>
    </row>
    <row r="2590" spans="1:17">
      <c r="A2590" s="2995"/>
      <c r="B2590" s="2995"/>
      <c r="C2590" s="2995"/>
      <c r="D2590" s="2995"/>
      <c r="E2590" s="2995"/>
      <c r="F2590" s="2995"/>
      <c r="G2590" s="2995"/>
      <c r="H2590" s="2995"/>
      <c r="I2590" s="2994"/>
      <c r="J2590" s="2994"/>
      <c r="K2590" s="2995"/>
      <c r="L2590" s="2995"/>
      <c r="M2590" s="2995"/>
      <c r="N2590" s="2995"/>
      <c r="O2590" s="2995"/>
      <c r="P2590" s="2995"/>
      <c r="Q2590" s="2995"/>
    </row>
    <row r="2591" spans="1:17">
      <c r="A2591" s="2995"/>
      <c r="B2591" s="2995"/>
      <c r="C2591" s="2995"/>
      <c r="D2591" s="2995"/>
      <c r="E2591" s="2995"/>
      <c r="F2591" s="2995"/>
      <c r="G2591" s="2995"/>
      <c r="H2591" s="2995"/>
      <c r="I2591" s="2994"/>
      <c r="J2591" s="2994"/>
      <c r="K2591" s="2995"/>
      <c r="L2591" s="2995"/>
      <c r="M2591" s="2995"/>
      <c r="N2591" s="2995"/>
      <c r="O2591" s="2995"/>
      <c r="P2591" s="2995"/>
      <c r="Q2591" s="2995"/>
    </row>
    <row r="2592" spans="1:17">
      <c r="A2592" s="2995"/>
      <c r="B2592" s="2995"/>
      <c r="C2592" s="2995"/>
      <c r="D2592" s="2995"/>
      <c r="E2592" s="2995"/>
      <c r="F2592" s="2995"/>
      <c r="G2592" s="2995"/>
      <c r="H2592" s="2995"/>
      <c r="I2592" s="2995"/>
      <c r="J2592" s="2641"/>
      <c r="K2592" s="2995"/>
      <c r="L2592" s="2995"/>
      <c r="M2592" s="2995"/>
      <c r="N2592" s="2995"/>
      <c r="O2592" s="2995"/>
      <c r="P2592" s="2995"/>
      <c r="Q2592" s="2995"/>
    </row>
    <row r="2593" spans="1:17">
      <c r="A2593" s="2995"/>
      <c r="B2593" s="2641"/>
      <c r="C2593" s="2641"/>
      <c r="D2593" s="2641"/>
      <c r="E2593" s="2641"/>
      <c r="F2593" s="2641"/>
      <c r="G2593" s="2641"/>
      <c r="H2593" s="2641"/>
      <c r="I2593" s="2257"/>
      <c r="J2593" s="2257"/>
      <c r="K2593" s="2257"/>
      <c r="L2593" s="2257"/>
      <c r="M2593" s="3001"/>
      <c r="N2593" s="3001"/>
      <c r="O2593" s="3001"/>
      <c r="P2593" s="3001"/>
      <c r="Q2593" s="2995"/>
    </row>
    <row r="2594" spans="1:17">
      <c r="A2594" s="2995"/>
      <c r="B2594" s="2641"/>
      <c r="C2594" s="2641"/>
      <c r="D2594" s="2641"/>
      <c r="E2594" s="2641"/>
      <c r="F2594" s="2641"/>
      <c r="G2594" s="2641"/>
      <c r="H2594" s="2641"/>
      <c r="I2594" s="2257"/>
      <c r="J2594" s="2257"/>
      <c r="K2594" s="2257"/>
      <c r="L2594" s="2257"/>
      <c r="M2594" s="2257"/>
      <c r="N2594" s="2257"/>
      <c r="O2594" s="2257"/>
      <c r="P2594" s="2257"/>
      <c r="Q2594" s="2995"/>
    </row>
    <row r="2595" spans="1:17">
      <c r="A2595" s="2995"/>
      <c r="B2595" s="2641"/>
      <c r="C2595" s="2641"/>
      <c r="D2595" s="2641"/>
      <c r="E2595" s="2641"/>
      <c r="F2595" s="2641"/>
      <c r="G2595" s="2641"/>
      <c r="H2595" s="2641"/>
      <c r="I2595" s="2257"/>
      <c r="J2595" s="2257"/>
      <c r="K2595" s="2257"/>
      <c r="L2595" s="2257"/>
      <c r="M2595" s="2257"/>
      <c r="N2595" s="2257"/>
      <c r="O2595" s="2257"/>
      <c r="P2595" s="2257"/>
      <c r="Q2595" s="2995"/>
    </row>
    <row r="2596" spans="1:17">
      <c r="A2596" s="2995"/>
      <c r="B2596" s="2641"/>
      <c r="C2596" s="2641"/>
      <c r="D2596" s="2641"/>
      <c r="E2596" s="2641"/>
      <c r="F2596" s="2641"/>
      <c r="G2596" s="2641"/>
      <c r="H2596" s="2641"/>
      <c r="I2596" s="2257"/>
      <c r="J2596" s="2257"/>
      <c r="K2596" s="2257"/>
      <c r="L2596" s="2257"/>
      <c r="M2596" s="2257"/>
      <c r="N2596" s="2257"/>
      <c r="O2596" s="2257"/>
      <c r="P2596" s="2257"/>
      <c r="Q2596" s="2995"/>
    </row>
    <row r="2597" spans="1:17">
      <c r="A2597" s="2995"/>
      <c r="B2597" s="2641"/>
      <c r="C2597" s="2641"/>
      <c r="D2597" s="2641"/>
      <c r="E2597" s="2641"/>
      <c r="F2597" s="2641"/>
      <c r="G2597" s="2641"/>
      <c r="H2597" s="2641"/>
      <c r="I2597" s="2257"/>
      <c r="J2597" s="2257"/>
      <c r="K2597" s="2257"/>
      <c r="L2597" s="2257"/>
      <c r="M2597" s="2257"/>
      <c r="N2597" s="2257"/>
      <c r="O2597" s="2257"/>
      <c r="P2597" s="2257"/>
      <c r="Q2597" s="2995"/>
    </row>
    <row r="2598" spans="1:17">
      <c r="A2598" s="2995"/>
      <c r="B2598" s="2641"/>
      <c r="C2598" s="2641"/>
      <c r="D2598" s="2641"/>
      <c r="E2598" s="2641"/>
      <c r="F2598" s="2641"/>
      <c r="G2598" s="2641"/>
      <c r="H2598" s="2641"/>
      <c r="I2598" s="2257"/>
      <c r="J2598" s="2257"/>
      <c r="K2598" s="2257"/>
      <c r="L2598" s="2257"/>
      <c r="M2598" s="2257"/>
      <c r="N2598" s="2257"/>
      <c r="O2598" s="2257"/>
      <c r="P2598" s="2257"/>
      <c r="Q2598" s="2995"/>
    </row>
    <row r="2599" spans="1:17">
      <c r="A2599" s="2995"/>
      <c r="B2599" s="2641"/>
      <c r="C2599" s="2641"/>
      <c r="D2599" s="2641"/>
      <c r="E2599" s="2641"/>
      <c r="F2599" s="2641"/>
      <c r="G2599" s="2641"/>
      <c r="H2599" s="2641"/>
      <c r="I2599" s="2257"/>
      <c r="J2599" s="2257"/>
      <c r="K2599" s="2257"/>
      <c r="L2599" s="2257"/>
      <c r="M2599" s="2257"/>
      <c r="N2599" s="2257"/>
      <c r="O2599" s="2257"/>
      <c r="P2599" s="2257"/>
      <c r="Q2599" s="2995"/>
    </row>
    <row r="2600" spans="1:17">
      <c r="A2600" s="2995"/>
      <c r="B2600" s="2641"/>
      <c r="C2600" s="2641"/>
      <c r="D2600" s="2641"/>
      <c r="E2600" s="2641"/>
      <c r="F2600" s="2641"/>
      <c r="G2600" s="2641"/>
      <c r="H2600" s="2641"/>
      <c r="I2600" s="2257"/>
      <c r="J2600" s="2257"/>
      <c r="K2600" s="2257"/>
      <c r="L2600" s="2257"/>
      <c r="M2600" s="2257"/>
      <c r="N2600" s="2257"/>
      <c r="O2600" s="2257"/>
      <c r="P2600" s="2257"/>
      <c r="Q2600" s="2995"/>
    </row>
    <row r="2601" spans="1:17">
      <c r="A2601" s="2995"/>
      <c r="B2601" s="2641"/>
      <c r="C2601" s="2641"/>
      <c r="D2601" s="2641"/>
      <c r="E2601" s="2641"/>
      <c r="F2601" s="2641"/>
      <c r="G2601" s="2641"/>
      <c r="H2601" s="2641"/>
      <c r="I2601" s="2257"/>
      <c r="J2601" s="2257"/>
      <c r="K2601" s="2257"/>
      <c r="L2601" s="2257"/>
      <c r="M2601" s="2257"/>
      <c r="N2601" s="2257"/>
      <c r="O2601" s="2257"/>
      <c r="P2601" s="2257"/>
      <c r="Q2601" s="2995"/>
    </row>
    <row r="2602" spans="1:17">
      <c r="A2602" s="2995"/>
      <c r="B2602" s="2641"/>
      <c r="C2602" s="2641"/>
      <c r="D2602" s="2641"/>
      <c r="E2602" s="2641"/>
      <c r="F2602" s="2641"/>
      <c r="G2602" s="2641"/>
      <c r="H2602" s="2641"/>
      <c r="I2602" s="2257"/>
      <c r="J2602" s="2257"/>
      <c r="K2602" s="2257"/>
      <c r="L2602" s="2257"/>
      <c r="M2602" s="2257"/>
      <c r="N2602" s="2257"/>
      <c r="O2602" s="2257"/>
      <c r="P2602" s="2257"/>
      <c r="Q2602" s="2995"/>
    </row>
    <row r="2603" spans="1:17">
      <c r="A2603" s="2995"/>
      <c r="B2603" s="2641"/>
      <c r="C2603" s="2641"/>
      <c r="D2603" s="2641"/>
      <c r="E2603" s="2641"/>
      <c r="F2603" s="2641"/>
      <c r="G2603" s="2641"/>
      <c r="H2603" s="2641"/>
      <c r="I2603" s="2257"/>
      <c r="J2603" s="2257"/>
      <c r="K2603" s="2257"/>
      <c r="L2603" s="2257"/>
      <c r="M2603" s="2257"/>
      <c r="N2603" s="2257"/>
      <c r="O2603" s="2257"/>
      <c r="P2603" s="2257"/>
      <c r="Q2603" s="2995"/>
    </row>
    <row r="2604" spans="1:17">
      <c r="A2604" s="2995"/>
      <c r="B2604" s="2641"/>
      <c r="C2604" s="2641"/>
      <c r="D2604" s="2641"/>
      <c r="E2604" s="2641"/>
      <c r="F2604" s="2641"/>
      <c r="G2604" s="2641"/>
      <c r="H2604" s="2641"/>
      <c r="I2604" s="2257"/>
      <c r="J2604" s="2257"/>
      <c r="K2604" s="2257"/>
      <c r="L2604" s="2257"/>
      <c r="M2604" s="2257"/>
      <c r="N2604" s="2257"/>
      <c r="O2604" s="2257"/>
      <c r="P2604" s="2257"/>
      <c r="Q2604" s="2995"/>
    </row>
    <row r="2605" spans="1:17">
      <c r="A2605" s="2995"/>
      <c r="B2605" s="2641"/>
      <c r="C2605" s="2641"/>
      <c r="D2605" s="2641"/>
      <c r="E2605" s="2641"/>
      <c r="F2605" s="2641"/>
      <c r="G2605" s="2641"/>
      <c r="H2605" s="2641"/>
      <c r="I2605" s="2257"/>
      <c r="J2605" s="2257"/>
      <c r="K2605" s="2257"/>
      <c r="L2605" s="2257"/>
      <c r="M2605" s="2257"/>
      <c r="N2605" s="2257"/>
      <c r="O2605" s="2257"/>
      <c r="P2605" s="2257"/>
      <c r="Q2605" s="2995"/>
    </row>
    <row r="2606" spans="1:17">
      <c r="A2606" s="2995"/>
      <c r="B2606" s="2641"/>
      <c r="C2606" s="2641"/>
      <c r="D2606" s="2641"/>
      <c r="E2606" s="2641"/>
      <c r="F2606" s="2641"/>
      <c r="G2606" s="2641"/>
      <c r="H2606" s="2641"/>
      <c r="I2606" s="2257"/>
      <c r="J2606" s="2257"/>
      <c r="K2606" s="2257"/>
      <c r="L2606" s="2257"/>
      <c r="M2606" s="2257"/>
      <c r="N2606" s="2257"/>
      <c r="O2606" s="2257"/>
      <c r="P2606" s="2257"/>
      <c r="Q2606" s="2995"/>
    </row>
    <row r="2607" spans="1:17">
      <c r="A2607" s="2995"/>
      <c r="B2607" s="2641"/>
      <c r="C2607" s="2641"/>
      <c r="D2607" s="2641"/>
      <c r="E2607" s="2641"/>
      <c r="F2607" s="2641"/>
      <c r="G2607" s="2641"/>
      <c r="H2607" s="2641"/>
      <c r="I2607" s="2257"/>
      <c r="J2607" s="2257"/>
      <c r="K2607" s="2257"/>
      <c r="L2607" s="2257"/>
      <c r="M2607" s="2257"/>
      <c r="N2607" s="2257"/>
      <c r="O2607" s="2257"/>
      <c r="P2607" s="2257"/>
      <c r="Q2607" s="2995"/>
    </row>
    <row r="2608" spans="1:17">
      <c r="A2608" s="2995"/>
      <c r="B2608" s="2641"/>
      <c r="C2608" s="2641"/>
      <c r="D2608" s="2641"/>
      <c r="E2608" s="2641"/>
      <c r="F2608" s="2641"/>
      <c r="G2608" s="2641"/>
      <c r="H2608" s="2641"/>
      <c r="I2608" s="2257"/>
      <c r="J2608" s="2257"/>
      <c r="K2608" s="2257"/>
      <c r="L2608" s="2257"/>
      <c r="M2608" s="2257"/>
      <c r="N2608" s="2257"/>
      <c r="O2608" s="2257"/>
      <c r="P2608" s="2257"/>
      <c r="Q2608" s="2995"/>
    </row>
    <row r="2609" spans="1:17">
      <c r="A2609" s="2995"/>
      <c r="B2609" s="2641"/>
      <c r="C2609" s="2641"/>
      <c r="D2609" s="2641"/>
      <c r="E2609" s="2641"/>
      <c r="F2609" s="2641"/>
      <c r="G2609" s="2641"/>
      <c r="H2609" s="2641"/>
      <c r="I2609" s="2257"/>
      <c r="J2609" s="2257"/>
      <c r="K2609" s="2257"/>
      <c r="L2609" s="2257"/>
      <c r="M2609" s="2257"/>
      <c r="N2609" s="2257"/>
      <c r="O2609" s="2257"/>
      <c r="P2609" s="2257"/>
      <c r="Q2609" s="2995"/>
    </row>
    <row r="2610" spans="1:17">
      <c r="A2610" s="2995"/>
      <c r="B2610" s="2641"/>
      <c r="C2610" s="2641"/>
      <c r="D2610" s="2641"/>
      <c r="E2610" s="2641"/>
      <c r="F2610" s="2641"/>
      <c r="G2610" s="2641"/>
      <c r="H2610" s="2641"/>
      <c r="I2610" s="2257"/>
      <c r="J2610" s="2257"/>
      <c r="K2610" s="2257"/>
      <c r="L2610" s="2257"/>
      <c r="M2610" s="2257"/>
      <c r="N2610" s="2257"/>
      <c r="O2610" s="2257"/>
      <c r="P2610" s="2257"/>
      <c r="Q2610" s="2995"/>
    </row>
    <row r="2611" spans="1:17">
      <c r="A2611" s="2995"/>
      <c r="B2611" s="2641"/>
      <c r="C2611" s="2641"/>
      <c r="D2611" s="2641"/>
      <c r="E2611" s="2641"/>
      <c r="F2611" s="2641"/>
      <c r="G2611" s="2641"/>
      <c r="H2611" s="2641"/>
      <c r="I2611" s="2257"/>
      <c r="J2611" s="2257"/>
      <c r="K2611" s="2257"/>
      <c r="L2611" s="2257"/>
      <c r="M2611" s="2257"/>
      <c r="N2611" s="2257"/>
      <c r="O2611" s="2257"/>
      <c r="P2611" s="2257"/>
      <c r="Q2611" s="2995"/>
    </row>
    <row r="2612" spans="1:17">
      <c r="A2612" s="2995"/>
      <c r="B2612" s="2641"/>
      <c r="C2612" s="2641"/>
      <c r="D2612" s="2641"/>
      <c r="E2612" s="2641"/>
      <c r="F2612" s="2641"/>
      <c r="G2612" s="2641"/>
      <c r="H2612" s="2641"/>
      <c r="I2612" s="2257"/>
      <c r="J2612" s="2257"/>
      <c r="K2612" s="2257"/>
      <c r="L2612" s="2257"/>
      <c r="M2612" s="2257"/>
      <c r="N2612" s="2257"/>
      <c r="O2612" s="2257"/>
      <c r="P2612" s="2257"/>
      <c r="Q2612" s="2995"/>
    </row>
    <row r="2613" spans="1:17">
      <c r="A2613" s="2995"/>
      <c r="B2613" s="2641"/>
      <c r="C2613" s="2641"/>
      <c r="D2613" s="2641"/>
      <c r="E2613" s="2641"/>
      <c r="F2613" s="2641"/>
      <c r="G2613" s="2641"/>
      <c r="H2613" s="2641"/>
      <c r="I2613" s="2257"/>
      <c r="J2613" s="2257"/>
      <c r="K2613" s="2257"/>
      <c r="L2613" s="2257"/>
      <c r="M2613" s="2257"/>
      <c r="N2613" s="2257"/>
      <c r="O2613" s="2257"/>
      <c r="P2613" s="2257"/>
      <c r="Q2613" s="2995"/>
    </row>
    <row r="2614" spans="1:17">
      <c r="A2614" s="2995"/>
      <c r="B2614" s="2641"/>
      <c r="C2614" s="2641"/>
      <c r="D2614" s="2641"/>
      <c r="E2614" s="2641"/>
      <c r="F2614" s="2641"/>
      <c r="G2614" s="2641"/>
      <c r="H2614" s="2641"/>
      <c r="I2614" s="2257"/>
      <c r="J2614" s="2257"/>
      <c r="K2614" s="2257"/>
      <c r="L2614" s="2257"/>
      <c r="M2614" s="2257"/>
      <c r="N2614" s="2257"/>
      <c r="O2614" s="2257"/>
      <c r="P2614" s="2257"/>
      <c r="Q2614" s="2995"/>
    </row>
    <row r="2615" spans="1:17">
      <c r="A2615" s="2995"/>
      <c r="B2615" s="2641"/>
      <c r="C2615" s="2641"/>
      <c r="D2615" s="2641"/>
      <c r="E2615" s="2641"/>
      <c r="F2615" s="2641"/>
      <c r="G2615" s="2641"/>
      <c r="H2615" s="2641"/>
      <c r="I2615" s="2257"/>
      <c r="J2615" s="2257"/>
      <c r="K2615" s="2257"/>
      <c r="L2615" s="2257"/>
      <c r="M2615" s="2257"/>
      <c r="N2615" s="2257"/>
      <c r="O2615" s="2257"/>
      <c r="P2615" s="2257"/>
      <c r="Q2615" s="2995"/>
    </row>
    <row r="2616" spans="1:17">
      <c r="A2616" s="2995"/>
      <c r="B2616" s="2641"/>
      <c r="C2616" s="2641"/>
      <c r="D2616" s="2641"/>
      <c r="E2616" s="2641"/>
      <c r="F2616" s="2641"/>
      <c r="G2616" s="2641"/>
      <c r="H2616" s="2641"/>
      <c r="I2616" s="2257"/>
      <c r="J2616" s="2257"/>
      <c r="K2616" s="2257"/>
      <c r="L2616" s="2257"/>
      <c r="M2616" s="2257"/>
      <c r="N2616" s="2257"/>
      <c r="O2616" s="2257"/>
      <c r="P2616" s="2257"/>
      <c r="Q2616" s="2995"/>
    </row>
    <row r="2617" spans="1:17">
      <c r="A2617" s="2995"/>
      <c r="B2617" s="2641"/>
      <c r="C2617" s="2641"/>
      <c r="D2617" s="2641"/>
      <c r="E2617" s="2641"/>
      <c r="F2617" s="2641"/>
      <c r="G2617" s="2641"/>
      <c r="H2617" s="2641"/>
      <c r="I2617" s="2257"/>
      <c r="J2617" s="2257"/>
      <c r="K2617" s="2257"/>
      <c r="L2617" s="2257"/>
      <c r="M2617" s="2257"/>
      <c r="N2617" s="2257"/>
      <c r="O2617" s="2257"/>
      <c r="P2617" s="2257"/>
      <c r="Q2617" s="2995"/>
    </row>
    <row r="2618" spans="1:17">
      <c r="A2618" s="2995"/>
      <c r="B2618" s="2641"/>
      <c r="C2618" s="2641"/>
      <c r="D2618" s="2641"/>
      <c r="E2618" s="2641"/>
      <c r="F2618" s="2641"/>
      <c r="G2618" s="2641"/>
      <c r="H2618" s="2641"/>
      <c r="I2618" s="2257"/>
      <c r="J2618" s="2257"/>
      <c r="K2618" s="2257"/>
      <c r="L2618" s="2257"/>
      <c r="M2618" s="2257"/>
      <c r="N2618" s="2257"/>
      <c r="O2618" s="2257"/>
      <c r="P2618" s="2257"/>
      <c r="Q2618" s="2995"/>
    </row>
    <row r="2619" spans="1:17">
      <c r="A2619" s="2995"/>
      <c r="B2619" s="2641"/>
      <c r="C2619" s="2641"/>
      <c r="D2619" s="2641"/>
      <c r="E2619" s="2641"/>
      <c r="F2619" s="2641"/>
      <c r="G2619" s="2641"/>
      <c r="H2619" s="2641"/>
      <c r="I2619" s="2257"/>
      <c r="J2619" s="2257"/>
      <c r="K2619" s="2257"/>
      <c r="L2619" s="2257"/>
      <c r="M2619" s="2257"/>
      <c r="N2619" s="2257"/>
      <c r="O2619" s="2257"/>
      <c r="P2619" s="2257"/>
      <c r="Q2619" s="2995"/>
    </row>
    <row r="2620" spans="1:17">
      <c r="A2620" s="2995"/>
      <c r="B2620" s="2641"/>
      <c r="C2620" s="2641"/>
      <c r="D2620" s="2641"/>
      <c r="E2620" s="2641"/>
      <c r="F2620" s="2641"/>
      <c r="G2620" s="2641"/>
      <c r="H2620" s="2641"/>
      <c r="I2620" s="2257"/>
      <c r="J2620" s="2257"/>
      <c r="K2620" s="2257"/>
      <c r="L2620" s="2257"/>
      <c r="M2620" s="2257"/>
      <c r="N2620" s="2257"/>
      <c r="O2620" s="2257"/>
      <c r="P2620" s="2257"/>
      <c r="Q2620" s="2995"/>
    </row>
    <row r="2621" spans="1:17">
      <c r="A2621" s="2995"/>
      <c r="B2621" s="2641"/>
      <c r="C2621" s="2641"/>
      <c r="D2621" s="2641"/>
      <c r="E2621" s="2641"/>
      <c r="F2621" s="2641"/>
      <c r="G2621" s="2641"/>
      <c r="H2621" s="2641"/>
      <c r="I2621" s="2257"/>
      <c r="J2621" s="2257"/>
      <c r="K2621" s="2257"/>
      <c r="L2621" s="2257"/>
      <c r="M2621" s="2257"/>
      <c r="N2621" s="2257"/>
      <c r="O2621" s="2257"/>
      <c r="P2621" s="2257"/>
      <c r="Q2621" s="2995"/>
    </row>
    <row r="2622" spans="1:17">
      <c r="A2622" s="2995"/>
      <c r="B2622" s="2641"/>
      <c r="C2622" s="2641"/>
      <c r="D2622" s="2641"/>
      <c r="E2622" s="2641"/>
      <c r="F2622" s="2641"/>
      <c r="G2622" s="2641"/>
      <c r="H2622" s="2641"/>
      <c r="I2622" s="2257"/>
      <c r="J2622" s="2257"/>
      <c r="K2622" s="2257"/>
      <c r="L2622" s="2257"/>
      <c r="M2622" s="2257"/>
      <c r="N2622" s="2257"/>
      <c r="O2622" s="2257"/>
      <c r="P2622" s="2257"/>
      <c r="Q2622" s="2995"/>
    </row>
    <row r="2623" spans="1:17">
      <c r="A2623" s="2995"/>
      <c r="B2623" s="2641"/>
      <c r="C2623" s="2641"/>
      <c r="D2623" s="2641"/>
      <c r="E2623" s="2641"/>
      <c r="F2623" s="2641"/>
      <c r="G2623" s="2641"/>
      <c r="H2623" s="2641"/>
      <c r="I2623" s="2257"/>
      <c r="J2623" s="2257"/>
      <c r="K2623" s="2257"/>
      <c r="L2623" s="2257"/>
      <c r="M2623" s="2257"/>
      <c r="N2623" s="2257"/>
      <c r="O2623" s="2257"/>
      <c r="P2623" s="2257"/>
      <c r="Q2623" s="2995"/>
    </row>
    <row r="2624" spans="1:17">
      <c r="A2624" s="2995"/>
      <c r="B2624" s="2641"/>
      <c r="C2624" s="2641"/>
      <c r="D2624" s="2641"/>
      <c r="E2624" s="2641"/>
      <c r="F2624" s="2641"/>
      <c r="G2624" s="2641"/>
      <c r="H2624" s="2641"/>
      <c r="I2624" s="2257"/>
      <c r="J2624" s="2257"/>
      <c r="K2624" s="2257"/>
      <c r="L2624" s="2257"/>
      <c r="M2624" s="2257"/>
      <c r="N2624" s="2257"/>
      <c r="O2624" s="2257"/>
      <c r="P2624" s="2257"/>
      <c r="Q2624" s="2995"/>
    </row>
    <row r="2625" spans="1:17">
      <c r="A2625" s="2995"/>
      <c r="B2625" s="2641"/>
      <c r="C2625" s="2641"/>
      <c r="D2625" s="2641"/>
      <c r="E2625" s="2641"/>
      <c r="F2625" s="2641"/>
      <c r="G2625" s="2641"/>
      <c r="H2625" s="2641"/>
      <c r="I2625" s="2257"/>
      <c r="J2625" s="2257"/>
      <c r="K2625" s="2257"/>
      <c r="L2625" s="2257"/>
      <c r="M2625" s="2257"/>
      <c r="N2625" s="2257"/>
      <c r="O2625" s="2257"/>
      <c r="P2625" s="2257"/>
      <c r="Q2625" s="2995"/>
    </row>
    <row r="2626" spans="1:17">
      <c r="A2626" s="2995"/>
      <c r="B2626" s="2641"/>
      <c r="C2626" s="2641"/>
      <c r="D2626" s="2641"/>
      <c r="E2626" s="2641"/>
      <c r="F2626" s="2641"/>
      <c r="G2626" s="2641"/>
      <c r="H2626" s="2641"/>
      <c r="I2626" s="2257"/>
      <c r="J2626" s="2257"/>
      <c r="K2626" s="2257"/>
      <c r="L2626" s="2257"/>
      <c r="M2626" s="2257"/>
      <c r="N2626" s="2257"/>
      <c r="O2626" s="2257"/>
      <c r="P2626" s="2257"/>
      <c r="Q2626" s="2995"/>
    </row>
    <row r="2627" spans="1:17">
      <c r="A2627" s="2995"/>
      <c r="B2627" s="2641"/>
      <c r="C2627" s="2641"/>
      <c r="D2627" s="2641"/>
      <c r="E2627" s="2641"/>
      <c r="F2627" s="2641"/>
      <c r="G2627" s="2641"/>
      <c r="H2627" s="2641"/>
      <c r="I2627" s="2257"/>
      <c r="J2627" s="2257"/>
      <c r="K2627" s="2257"/>
      <c r="L2627" s="2257"/>
      <c r="M2627" s="2257"/>
      <c r="N2627" s="2257"/>
      <c r="O2627" s="2257"/>
      <c r="P2627" s="2257"/>
      <c r="Q2627" s="2995"/>
    </row>
    <row r="2628" spans="1:17">
      <c r="A2628" s="2995"/>
      <c r="B2628" s="2641"/>
      <c r="C2628" s="2641"/>
      <c r="D2628" s="2641"/>
      <c r="E2628" s="2641"/>
      <c r="F2628" s="2641"/>
      <c r="G2628" s="2641"/>
      <c r="H2628" s="2641"/>
      <c r="I2628" s="2257"/>
      <c r="J2628" s="2257"/>
      <c r="K2628" s="2257"/>
      <c r="L2628" s="2257"/>
      <c r="M2628" s="2257"/>
      <c r="N2628" s="2257"/>
      <c r="O2628" s="2257"/>
      <c r="P2628" s="2257"/>
      <c r="Q2628" s="2995"/>
    </row>
    <row r="2629" spans="1:17">
      <c r="A2629" s="2995"/>
      <c r="B2629" s="2641"/>
      <c r="C2629" s="2641"/>
      <c r="D2629" s="2641"/>
      <c r="E2629" s="2641"/>
      <c r="F2629" s="2641"/>
      <c r="G2629" s="2641"/>
      <c r="H2629" s="2641"/>
      <c r="I2629" s="2257"/>
      <c r="J2629" s="2257"/>
      <c r="K2629" s="2257"/>
      <c r="L2629" s="2257"/>
      <c r="M2629" s="2257"/>
      <c r="N2629" s="2257"/>
      <c r="O2629" s="2257"/>
      <c r="P2629" s="2257"/>
      <c r="Q2629" s="2995"/>
    </row>
    <row r="2630" spans="1:17">
      <c r="A2630" s="2995"/>
      <c r="B2630" s="2641"/>
      <c r="C2630" s="2641"/>
      <c r="D2630" s="2641"/>
      <c r="E2630" s="2641"/>
      <c r="F2630" s="2641"/>
      <c r="G2630" s="2641"/>
      <c r="H2630" s="2641"/>
      <c r="I2630" s="2257"/>
      <c r="J2630" s="2257"/>
      <c r="K2630" s="2257"/>
      <c r="L2630" s="2257"/>
      <c r="M2630" s="2257"/>
      <c r="N2630" s="2257"/>
      <c r="O2630" s="2257"/>
      <c r="P2630" s="2257"/>
      <c r="Q2630" s="2995"/>
    </row>
    <row r="2631" spans="1:17">
      <c r="A2631" s="2995"/>
      <c r="B2631" s="2641"/>
      <c r="C2631" s="2641"/>
      <c r="D2631" s="2641"/>
      <c r="E2631" s="2641"/>
      <c r="F2631" s="2641"/>
      <c r="G2631" s="2641"/>
      <c r="H2631" s="2641"/>
      <c r="I2631" s="2257"/>
      <c r="J2631" s="2257"/>
      <c r="K2631" s="2257"/>
      <c r="L2631" s="2257"/>
      <c r="M2631" s="2257"/>
      <c r="N2631" s="2257"/>
      <c r="O2631" s="2257"/>
      <c r="P2631" s="2257"/>
      <c r="Q2631" s="2995"/>
    </row>
    <row r="2632" spans="1:17">
      <c r="A2632" s="2995"/>
      <c r="B2632" s="2641"/>
      <c r="C2632" s="2641"/>
      <c r="D2632" s="2641"/>
      <c r="E2632" s="2641"/>
      <c r="F2632" s="2641"/>
      <c r="G2632" s="2641"/>
      <c r="H2632" s="2641"/>
      <c r="I2632" s="2257"/>
      <c r="J2632" s="2257"/>
      <c r="K2632" s="2257"/>
      <c r="L2632" s="2257"/>
      <c r="M2632" s="2257"/>
      <c r="N2632" s="2257"/>
      <c r="O2632" s="2257"/>
      <c r="P2632" s="2257"/>
      <c r="Q2632" s="2995"/>
    </row>
    <row r="2633" spans="1:17">
      <c r="A2633" s="2995"/>
      <c r="B2633" s="2641"/>
      <c r="C2633" s="2641"/>
      <c r="D2633" s="2641"/>
      <c r="E2633" s="2641"/>
      <c r="F2633" s="2641"/>
      <c r="G2633" s="2641"/>
      <c r="H2633" s="2641"/>
      <c r="I2633" s="2257"/>
      <c r="J2633" s="2257"/>
      <c r="K2633" s="2257"/>
      <c r="L2633" s="2257"/>
      <c r="M2633" s="2257"/>
      <c r="N2633" s="2257"/>
      <c r="O2633" s="2257"/>
      <c r="P2633" s="2257"/>
      <c r="Q2633" s="2995"/>
    </row>
    <row r="2634" spans="1:17">
      <c r="A2634" s="2995"/>
      <c r="B2634" s="2641"/>
      <c r="C2634" s="2641"/>
      <c r="D2634" s="2641"/>
      <c r="E2634" s="2641"/>
      <c r="F2634" s="2641"/>
      <c r="G2634" s="2641"/>
      <c r="H2634" s="2641"/>
      <c r="I2634" s="2257"/>
      <c r="J2634" s="2257"/>
      <c r="K2634" s="2257"/>
      <c r="L2634" s="2257"/>
      <c r="M2634" s="2257"/>
      <c r="N2634" s="2257"/>
      <c r="O2634" s="2257"/>
      <c r="P2634" s="2257"/>
      <c r="Q2634" s="2995"/>
    </row>
    <row r="2635" spans="1:17">
      <c r="A2635" s="2995"/>
      <c r="B2635" s="2641"/>
      <c r="C2635" s="2641"/>
      <c r="D2635" s="2641"/>
      <c r="E2635" s="2641"/>
      <c r="F2635" s="2641"/>
      <c r="G2635" s="2641"/>
      <c r="H2635" s="2641"/>
      <c r="I2635" s="2257"/>
      <c r="J2635" s="2257"/>
      <c r="K2635" s="2257"/>
      <c r="L2635" s="2257"/>
      <c r="M2635" s="2257"/>
      <c r="N2635" s="2257"/>
      <c r="O2635" s="2257"/>
      <c r="P2635" s="2257"/>
      <c r="Q2635" s="2995"/>
    </row>
    <row r="2636" spans="1:17">
      <c r="A2636" s="2995"/>
      <c r="B2636" s="2641"/>
      <c r="C2636" s="2641"/>
      <c r="D2636" s="2641"/>
      <c r="E2636" s="2641"/>
      <c r="F2636" s="2641"/>
      <c r="G2636" s="2641"/>
      <c r="H2636" s="2641"/>
      <c r="I2636" s="2257"/>
      <c r="J2636" s="2257"/>
      <c r="K2636" s="2257"/>
      <c r="L2636" s="2257"/>
      <c r="M2636" s="2257"/>
      <c r="N2636" s="2257"/>
      <c r="O2636" s="2257"/>
      <c r="P2636" s="2257"/>
      <c r="Q2636" s="2995"/>
    </row>
    <row r="2637" spans="1:17">
      <c r="A2637" s="2995"/>
      <c r="B2637" s="2641"/>
      <c r="C2637" s="2641"/>
      <c r="D2637" s="2641"/>
      <c r="E2637" s="2641"/>
      <c r="F2637" s="2641"/>
      <c r="G2637" s="2641"/>
      <c r="H2637" s="2641"/>
      <c r="I2637" s="2257"/>
      <c r="J2637" s="2257"/>
      <c r="K2637" s="2257"/>
      <c r="L2637" s="2257"/>
      <c r="M2637" s="2257"/>
      <c r="N2637" s="2257"/>
      <c r="O2637" s="2257"/>
      <c r="P2637" s="2257"/>
      <c r="Q2637" s="2995"/>
    </row>
    <row r="2638" spans="1:17">
      <c r="A2638" s="2995"/>
      <c r="B2638" s="2641"/>
      <c r="C2638" s="2641"/>
      <c r="D2638" s="2641"/>
      <c r="E2638" s="2641"/>
      <c r="F2638" s="2641"/>
      <c r="G2638" s="2641"/>
      <c r="H2638" s="2641"/>
      <c r="I2638" s="2257"/>
      <c r="J2638" s="2257"/>
      <c r="K2638" s="2257"/>
      <c r="L2638" s="2257"/>
      <c r="M2638" s="2257"/>
      <c r="N2638" s="2257"/>
      <c r="O2638" s="2257"/>
      <c r="P2638" s="2257"/>
      <c r="Q2638" s="2995"/>
    </row>
    <row r="2639" spans="1:17">
      <c r="A2639" s="2995"/>
      <c r="B2639" s="2641"/>
      <c r="C2639" s="2641"/>
      <c r="D2639" s="2641"/>
      <c r="E2639" s="2641"/>
      <c r="F2639" s="2641"/>
      <c r="G2639" s="2641"/>
      <c r="H2639" s="2641"/>
      <c r="I2639" s="2257"/>
      <c r="J2639" s="2257"/>
      <c r="K2639" s="2257"/>
      <c r="L2639" s="2257"/>
      <c r="M2639" s="2257"/>
      <c r="N2639" s="2257"/>
      <c r="O2639" s="2257"/>
      <c r="P2639" s="2257"/>
      <c r="Q2639" s="2995"/>
    </row>
    <row r="2640" spans="1:17">
      <c r="A2640" s="2995"/>
      <c r="B2640" s="2641"/>
      <c r="C2640" s="2641"/>
      <c r="D2640" s="2641"/>
      <c r="E2640" s="2641"/>
      <c r="F2640" s="2641"/>
      <c r="G2640" s="2641"/>
      <c r="H2640" s="2641"/>
      <c r="I2640" s="2257"/>
      <c r="J2640" s="2257"/>
      <c r="K2640" s="2257"/>
      <c r="L2640" s="2257"/>
      <c r="M2640" s="2257"/>
      <c r="N2640" s="2257"/>
      <c r="O2640" s="2257"/>
      <c r="P2640" s="2257"/>
      <c r="Q2640" s="2995"/>
    </row>
    <row r="2641" spans="1:17">
      <c r="A2641" s="2995"/>
      <c r="B2641" s="2641"/>
      <c r="C2641" s="2641"/>
      <c r="D2641" s="2641"/>
      <c r="E2641" s="2641"/>
      <c r="F2641" s="2641"/>
      <c r="G2641" s="2641"/>
      <c r="H2641" s="2641"/>
      <c r="I2641" s="2257"/>
      <c r="J2641" s="2257"/>
      <c r="K2641" s="2257"/>
      <c r="L2641" s="2257"/>
      <c r="M2641" s="2257"/>
      <c r="N2641" s="2257"/>
      <c r="O2641" s="2257"/>
      <c r="P2641" s="2257"/>
      <c r="Q2641" s="2995"/>
    </row>
    <row r="2642" spans="1:17">
      <c r="A2642" s="2995"/>
      <c r="B2642" s="2995"/>
      <c r="C2642" s="2641"/>
      <c r="D2642" s="2641"/>
      <c r="E2642" s="2641"/>
      <c r="F2642" s="2641"/>
      <c r="G2642" s="2641"/>
      <c r="H2642" s="2641"/>
      <c r="I2642" s="2257"/>
      <c r="J2642" s="2257"/>
      <c r="K2642" s="2257"/>
      <c r="L2642" s="2257"/>
      <c r="M2642" s="3001"/>
      <c r="N2642" s="3001"/>
      <c r="O2642" s="3001"/>
      <c r="P2642" s="3001"/>
      <c r="Q2642" s="2995"/>
    </row>
    <row r="2643" spans="1:17">
      <c r="A2643" s="2995"/>
      <c r="B2643" s="2995"/>
      <c r="C2643" s="2999"/>
      <c r="D2643" s="2999"/>
      <c r="E2643" s="2999"/>
      <c r="F2643" s="2999"/>
      <c r="G2643" s="2999"/>
      <c r="H2643" s="2999"/>
      <c r="I2643" s="2257"/>
      <c r="J2643" s="2257"/>
      <c r="K2643" s="2257"/>
      <c r="L2643" s="2257"/>
      <c r="M2643" s="3001"/>
      <c r="N2643" s="3001"/>
      <c r="O2643" s="3001"/>
      <c r="P2643" s="3001"/>
      <c r="Q2643" s="2995"/>
    </row>
    <row r="2644" spans="1:17">
      <c r="A2644" s="2996"/>
      <c r="B2644" s="2996"/>
      <c r="C2644" s="2994"/>
      <c r="D2644" s="2994"/>
      <c r="E2644" s="2997"/>
      <c r="F2644" s="2997"/>
      <c r="G2644" s="2997"/>
      <c r="H2644" s="2997"/>
      <c r="I2644" s="2996"/>
      <c r="J2644" s="2996"/>
      <c r="K2644" s="2994"/>
      <c r="L2644" s="2994"/>
      <c r="M2644" s="2997"/>
      <c r="N2644" s="3002"/>
      <c r="O2644" s="2999"/>
      <c r="P2644" s="2999"/>
      <c r="Q2644" s="2999"/>
    </row>
    <row r="2645" spans="1:17">
      <c r="A2645" s="2994"/>
      <c r="B2645" s="2994"/>
      <c r="C2645" s="2994"/>
      <c r="D2645" s="2994"/>
      <c r="E2645" s="2994"/>
      <c r="F2645" s="2994"/>
      <c r="G2645" s="2994"/>
      <c r="H2645" s="2994"/>
      <c r="I2645" s="2994"/>
      <c r="J2645" s="2994"/>
      <c r="K2645" s="2994"/>
      <c r="L2645" s="2994"/>
      <c r="M2645" s="2994"/>
      <c r="N2645" s="2994"/>
      <c r="O2645" s="2994"/>
      <c r="P2645" s="2994"/>
      <c r="Q2645" s="2994"/>
    </row>
    <row r="2646" spans="1:17" ht="15.75">
      <c r="A2646" s="2993"/>
      <c r="B2646" s="2997"/>
      <c r="C2646" s="2997"/>
      <c r="D2646" s="2997"/>
      <c r="E2646" s="2998"/>
      <c r="F2646" s="2997"/>
      <c r="G2646" s="2997"/>
      <c r="H2646" s="2997"/>
      <c r="I2646" s="2993"/>
      <c r="J2646" s="2641"/>
      <c r="K2646" s="2997"/>
      <c r="L2646" s="2997"/>
      <c r="M2646" s="2997"/>
      <c r="N2646" s="2997"/>
      <c r="O2646" s="2998"/>
      <c r="P2646" s="2999"/>
      <c r="Q2646" s="2999"/>
    </row>
    <row r="2647" spans="1:17">
      <c r="A2647" s="2997"/>
      <c r="B2647" s="2997"/>
      <c r="C2647" s="2997"/>
      <c r="D2647" s="2997"/>
      <c r="E2647" s="2997"/>
      <c r="F2647" s="2997"/>
      <c r="G2647" s="2997"/>
      <c r="H2647" s="2997"/>
      <c r="I2647" s="2641"/>
      <c r="J2647" s="2641"/>
      <c r="K2647" s="2997"/>
      <c r="L2647" s="2997"/>
      <c r="M2647" s="2997"/>
      <c r="N2647" s="2997"/>
      <c r="O2647" s="2997"/>
      <c r="P2647" s="2997"/>
      <c r="Q2647" s="2997"/>
    </row>
    <row r="2648" spans="1:17">
      <c r="A2648" s="2994"/>
      <c r="B2648" s="2994"/>
      <c r="C2648" s="2994"/>
      <c r="D2648" s="2994"/>
      <c r="E2648" s="2994"/>
      <c r="F2648" s="2994"/>
      <c r="G2648" s="3000"/>
      <c r="H2648" s="3000"/>
      <c r="I2648" s="2994"/>
      <c r="J2648" s="2994"/>
      <c r="K2648" s="2994"/>
      <c r="L2648" s="2994"/>
      <c r="M2648" s="2994"/>
      <c r="N2648" s="2994"/>
      <c r="O2648" s="2994"/>
      <c r="P2648" s="2994"/>
      <c r="Q2648" s="2641"/>
    </row>
    <row r="2649" spans="1:17">
      <c r="A2649" s="2994"/>
      <c r="B2649" s="2994"/>
      <c r="C2649" s="2994"/>
      <c r="D2649" s="2994"/>
      <c r="E2649" s="2994"/>
      <c r="F2649" s="2994"/>
      <c r="G2649" s="3000"/>
      <c r="H2649" s="3000"/>
      <c r="I2649" s="2994"/>
      <c r="J2649" s="2994"/>
      <c r="K2649" s="2994"/>
      <c r="L2649" s="2994"/>
      <c r="M2649" s="2994"/>
      <c r="N2649" s="2994"/>
      <c r="O2649" s="2994"/>
      <c r="P2649" s="2994"/>
      <c r="Q2649" s="2641"/>
    </row>
    <row r="2650" spans="1:17">
      <c r="A2650" s="2997"/>
      <c r="B2650" s="2997"/>
      <c r="C2650" s="2997"/>
      <c r="D2650" s="2997"/>
      <c r="E2650" s="2997"/>
      <c r="F2650" s="2997"/>
      <c r="G2650" s="2997"/>
      <c r="H2650" s="2997"/>
      <c r="I2650" s="2641"/>
      <c r="J2650" s="2641"/>
      <c r="K2650" s="2997"/>
      <c r="L2650" s="2997"/>
      <c r="M2650" s="2997"/>
      <c r="N2650" s="2997"/>
      <c r="O2650" s="2997"/>
      <c r="P2650" s="2997"/>
      <c r="Q2650" s="2997"/>
    </row>
    <row r="2651" spans="1:17">
      <c r="A2651" s="2995"/>
      <c r="B2651" s="2641"/>
      <c r="C2651" s="2641"/>
      <c r="D2651" s="2641"/>
      <c r="E2651" s="2641"/>
      <c r="F2651" s="3420"/>
      <c r="G2651" s="3420"/>
      <c r="H2651" s="2995"/>
      <c r="I2651" s="2994"/>
      <c r="J2651" s="2994"/>
      <c r="K2651" s="2994"/>
      <c r="L2651" s="2994"/>
      <c r="M2651" s="2994"/>
      <c r="N2651" s="2994"/>
      <c r="O2651" s="2994"/>
      <c r="P2651" s="2994"/>
      <c r="Q2651" s="2641"/>
    </row>
    <row r="2652" spans="1:17">
      <c r="A2652" s="2995"/>
      <c r="B2652" s="2995"/>
      <c r="C2652" s="2641"/>
      <c r="D2652" s="2995"/>
      <c r="E2652" s="2995"/>
      <c r="F2652" s="2995"/>
      <c r="G2652" s="2995"/>
      <c r="H2652" s="2995"/>
      <c r="I2652" s="2994"/>
      <c r="J2652" s="2994"/>
      <c r="K2652" s="2641"/>
      <c r="L2652" s="2641"/>
      <c r="M2652" s="2995"/>
      <c r="N2652" s="2995"/>
      <c r="O2652" s="2995"/>
      <c r="P2652" s="2641"/>
      <c r="Q2652" s="2641"/>
    </row>
    <row r="2653" spans="1:17">
      <c r="A2653" s="2995"/>
      <c r="B2653" s="2995"/>
      <c r="C2653" s="2995"/>
      <c r="D2653" s="2995"/>
      <c r="E2653" s="2995"/>
      <c r="F2653" s="2995"/>
      <c r="G2653" s="2995"/>
      <c r="H2653" s="2995"/>
      <c r="I2653" s="2994"/>
      <c r="J2653" s="2994"/>
      <c r="K2653" s="2995"/>
      <c r="L2653" s="2995"/>
      <c r="M2653" s="2995"/>
      <c r="N2653" s="2995"/>
      <c r="O2653" s="2995"/>
      <c r="P2653" s="2995"/>
      <c r="Q2653" s="2995"/>
    </row>
    <row r="2654" spans="1:17">
      <c r="A2654" s="2995"/>
      <c r="B2654" s="2995"/>
      <c r="C2654" s="2995"/>
      <c r="D2654" s="2995"/>
      <c r="E2654" s="2995"/>
      <c r="F2654" s="2995"/>
      <c r="G2654" s="2995"/>
      <c r="H2654" s="2995"/>
      <c r="I2654" s="2994"/>
      <c r="J2654" s="2994"/>
      <c r="K2654" s="2995"/>
      <c r="L2654" s="2995"/>
      <c r="M2654" s="2995"/>
      <c r="N2654" s="2995"/>
      <c r="O2654" s="2995"/>
      <c r="P2654" s="2995"/>
      <c r="Q2654" s="2995"/>
    </row>
    <row r="2655" spans="1:17">
      <c r="A2655" s="2995"/>
      <c r="B2655" s="2995"/>
      <c r="C2655" s="2995"/>
      <c r="D2655" s="2995"/>
      <c r="E2655" s="2995"/>
      <c r="F2655" s="2995"/>
      <c r="G2655" s="2995"/>
      <c r="H2655" s="2995"/>
      <c r="I2655" s="2995"/>
      <c r="J2655" s="2641"/>
      <c r="K2655" s="2995"/>
      <c r="L2655" s="2995"/>
      <c r="M2655" s="2995"/>
      <c r="N2655" s="2995"/>
      <c r="O2655" s="2995"/>
      <c r="P2655" s="2995"/>
      <c r="Q2655" s="2995"/>
    </row>
    <row r="2656" spans="1:17">
      <c r="A2656" s="2995"/>
      <c r="B2656" s="2641"/>
      <c r="C2656" s="2641"/>
      <c r="D2656" s="2641"/>
      <c r="E2656" s="2641"/>
      <c r="F2656" s="2641"/>
      <c r="G2656" s="2641"/>
      <c r="H2656" s="2641"/>
      <c r="I2656" s="2257"/>
      <c r="J2656" s="2257"/>
      <c r="K2656" s="2257"/>
      <c r="L2656" s="2257"/>
      <c r="M2656" s="3001"/>
      <c r="N2656" s="3001"/>
      <c r="O2656" s="3001"/>
      <c r="P2656" s="3001"/>
      <c r="Q2656" s="2995"/>
    </row>
    <row r="2657" spans="1:17">
      <c r="A2657" s="2995"/>
      <c r="B2657" s="2641"/>
      <c r="C2657" s="2641"/>
      <c r="D2657" s="2641"/>
      <c r="E2657" s="2641"/>
      <c r="F2657" s="2641"/>
      <c r="G2657" s="2641"/>
      <c r="H2657" s="2641"/>
      <c r="I2657" s="2257"/>
      <c r="J2657" s="2257"/>
      <c r="K2657" s="2257"/>
      <c r="L2657" s="2257"/>
      <c r="M2657" s="2257"/>
      <c r="N2657" s="2257"/>
      <c r="O2657" s="2257"/>
      <c r="P2657" s="2257"/>
      <c r="Q2657" s="2995"/>
    </row>
    <row r="2658" spans="1:17">
      <c r="A2658" s="2995"/>
      <c r="B2658" s="2641"/>
      <c r="C2658" s="2641"/>
      <c r="D2658" s="2641"/>
      <c r="E2658" s="2641"/>
      <c r="F2658" s="2641"/>
      <c r="G2658" s="2641"/>
      <c r="H2658" s="2641"/>
      <c r="I2658" s="2257"/>
      <c r="J2658" s="2257"/>
      <c r="K2658" s="2257"/>
      <c r="L2658" s="2257"/>
      <c r="M2658" s="2257"/>
      <c r="N2658" s="2257"/>
      <c r="O2658" s="2257"/>
      <c r="P2658" s="2257"/>
      <c r="Q2658" s="2995"/>
    </row>
    <row r="2659" spans="1:17">
      <c r="A2659" s="2995"/>
      <c r="B2659" s="2641"/>
      <c r="C2659" s="2641"/>
      <c r="D2659" s="2641"/>
      <c r="E2659" s="2641"/>
      <c r="F2659" s="2641"/>
      <c r="G2659" s="2641"/>
      <c r="H2659" s="2641"/>
      <c r="I2659" s="2257"/>
      <c r="J2659" s="2257"/>
      <c r="K2659" s="2257"/>
      <c r="L2659" s="2257"/>
      <c r="M2659" s="2257"/>
      <c r="N2659" s="2257"/>
      <c r="O2659" s="2257"/>
      <c r="P2659" s="2257"/>
      <c r="Q2659" s="2995"/>
    </row>
    <row r="2660" spans="1:17">
      <c r="A2660" s="2995"/>
      <c r="B2660" s="2641"/>
      <c r="C2660" s="2641"/>
      <c r="D2660" s="2641"/>
      <c r="E2660" s="2641"/>
      <c r="F2660" s="2641"/>
      <c r="G2660" s="2641"/>
      <c r="H2660" s="2641"/>
      <c r="I2660" s="2257"/>
      <c r="J2660" s="2257"/>
      <c r="K2660" s="2257"/>
      <c r="L2660" s="2257"/>
      <c r="M2660" s="2257"/>
      <c r="N2660" s="2257"/>
      <c r="O2660" s="2257"/>
      <c r="P2660" s="2257"/>
      <c r="Q2660" s="2995"/>
    </row>
    <row r="2661" spans="1:17">
      <c r="A2661" s="2995"/>
      <c r="B2661" s="2641"/>
      <c r="C2661" s="2641"/>
      <c r="D2661" s="2641"/>
      <c r="E2661" s="2641"/>
      <c r="F2661" s="2641"/>
      <c r="G2661" s="2641"/>
      <c r="H2661" s="2641"/>
      <c r="I2661" s="2257"/>
      <c r="J2661" s="2257"/>
      <c r="K2661" s="2257"/>
      <c r="L2661" s="2257"/>
      <c r="M2661" s="2257"/>
      <c r="N2661" s="2257"/>
      <c r="O2661" s="2257"/>
      <c r="P2661" s="2257"/>
      <c r="Q2661" s="2995"/>
    </row>
    <row r="2662" spans="1:17">
      <c r="A2662" s="2995"/>
      <c r="B2662" s="2641"/>
      <c r="C2662" s="2641"/>
      <c r="D2662" s="2641"/>
      <c r="E2662" s="2641"/>
      <c r="F2662" s="2641"/>
      <c r="G2662" s="2641"/>
      <c r="H2662" s="2641"/>
      <c r="I2662" s="2257"/>
      <c r="J2662" s="2257"/>
      <c r="K2662" s="2257"/>
      <c r="L2662" s="2257"/>
      <c r="M2662" s="2257"/>
      <c r="N2662" s="2257"/>
      <c r="O2662" s="2257"/>
      <c r="P2662" s="2257"/>
      <c r="Q2662" s="2995"/>
    </row>
    <row r="2663" spans="1:17">
      <c r="A2663" s="2995"/>
      <c r="B2663" s="2641"/>
      <c r="C2663" s="2641"/>
      <c r="D2663" s="2641"/>
      <c r="E2663" s="2641"/>
      <c r="F2663" s="2641"/>
      <c r="G2663" s="2641"/>
      <c r="H2663" s="2641"/>
      <c r="I2663" s="2257"/>
      <c r="J2663" s="2257"/>
      <c r="K2663" s="2257"/>
      <c r="L2663" s="2257"/>
      <c r="M2663" s="2257"/>
      <c r="N2663" s="2257"/>
      <c r="O2663" s="2257"/>
      <c r="P2663" s="2257"/>
      <c r="Q2663" s="2995"/>
    </row>
    <row r="2664" spans="1:17">
      <c r="A2664" s="2995"/>
      <c r="B2664" s="2641"/>
      <c r="C2664" s="2641"/>
      <c r="D2664" s="2641"/>
      <c r="E2664" s="2641"/>
      <c r="F2664" s="2641"/>
      <c r="G2664" s="2641"/>
      <c r="H2664" s="2641"/>
      <c r="I2664" s="2257"/>
      <c r="J2664" s="2257"/>
      <c r="K2664" s="2257"/>
      <c r="L2664" s="2257"/>
      <c r="M2664" s="2257"/>
      <c r="N2664" s="2257"/>
      <c r="O2664" s="2257"/>
      <c r="P2664" s="2257"/>
      <c r="Q2664" s="2995"/>
    </row>
    <row r="2665" spans="1:17">
      <c r="A2665" s="2995"/>
      <c r="B2665" s="2641"/>
      <c r="C2665" s="2641"/>
      <c r="D2665" s="2641"/>
      <c r="E2665" s="2641"/>
      <c r="F2665" s="2641"/>
      <c r="G2665" s="2641"/>
      <c r="H2665" s="2641"/>
      <c r="I2665" s="2257"/>
      <c r="J2665" s="2257"/>
      <c r="K2665" s="2257"/>
      <c r="L2665" s="2257"/>
      <c r="M2665" s="2257"/>
      <c r="N2665" s="2257"/>
      <c r="O2665" s="2257"/>
      <c r="P2665" s="2257"/>
      <c r="Q2665" s="2995"/>
    </row>
    <row r="2666" spans="1:17">
      <c r="A2666" s="2995"/>
      <c r="B2666" s="2641"/>
      <c r="C2666" s="2641"/>
      <c r="D2666" s="2641"/>
      <c r="E2666" s="2641"/>
      <c r="F2666" s="2641"/>
      <c r="G2666" s="2641"/>
      <c r="H2666" s="2641"/>
      <c r="I2666" s="2257"/>
      <c r="J2666" s="2257"/>
      <c r="K2666" s="2257"/>
      <c r="L2666" s="2257"/>
      <c r="M2666" s="2257"/>
      <c r="N2666" s="2257"/>
      <c r="O2666" s="2257"/>
      <c r="P2666" s="2257"/>
      <c r="Q2666" s="2995"/>
    </row>
    <row r="2667" spans="1:17">
      <c r="A2667" s="2995"/>
      <c r="B2667" s="2641"/>
      <c r="C2667" s="2641"/>
      <c r="D2667" s="2641"/>
      <c r="E2667" s="2641"/>
      <c r="F2667" s="2641"/>
      <c r="G2667" s="2641"/>
      <c r="H2667" s="2641"/>
      <c r="I2667" s="2257"/>
      <c r="J2667" s="2257"/>
      <c r="K2667" s="2257"/>
      <c r="L2667" s="2257"/>
      <c r="M2667" s="2257"/>
      <c r="N2667" s="2257"/>
      <c r="O2667" s="2257"/>
      <c r="P2667" s="2257"/>
      <c r="Q2667" s="2995"/>
    </row>
    <row r="2668" spans="1:17">
      <c r="A2668" s="2995"/>
      <c r="B2668" s="2641"/>
      <c r="C2668" s="2641"/>
      <c r="D2668" s="2641"/>
      <c r="E2668" s="2641"/>
      <c r="F2668" s="2641"/>
      <c r="G2668" s="2641"/>
      <c r="H2668" s="2641"/>
      <c r="I2668" s="2257"/>
      <c r="J2668" s="2257"/>
      <c r="K2668" s="2257"/>
      <c r="L2668" s="2257"/>
      <c r="M2668" s="2257"/>
      <c r="N2668" s="2257"/>
      <c r="O2668" s="2257"/>
      <c r="P2668" s="2257"/>
      <c r="Q2668" s="2995"/>
    </row>
    <row r="2669" spans="1:17">
      <c r="A2669" s="2995"/>
      <c r="B2669" s="2641"/>
      <c r="C2669" s="2641"/>
      <c r="D2669" s="2641"/>
      <c r="E2669" s="2641"/>
      <c r="F2669" s="2641"/>
      <c r="G2669" s="2641"/>
      <c r="H2669" s="2641"/>
      <c r="I2669" s="2257"/>
      <c r="J2669" s="2257"/>
      <c r="K2669" s="2257"/>
      <c r="L2669" s="2257"/>
      <c r="M2669" s="2257"/>
      <c r="N2669" s="2257"/>
      <c r="O2669" s="2257"/>
      <c r="P2669" s="2257"/>
      <c r="Q2669" s="2995"/>
    </row>
    <row r="2670" spans="1:17">
      <c r="A2670" s="2995"/>
      <c r="B2670" s="2641"/>
      <c r="C2670" s="2641"/>
      <c r="D2670" s="2641"/>
      <c r="E2670" s="2641"/>
      <c r="F2670" s="2641"/>
      <c r="G2670" s="2641"/>
      <c r="H2670" s="2641"/>
      <c r="I2670" s="2257"/>
      <c r="J2670" s="2257"/>
      <c r="K2670" s="2257"/>
      <c r="L2670" s="2257"/>
      <c r="M2670" s="2257"/>
      <c r="N2670" s="2257"/>
      <c r="O2670" s="2257"/>
      <c r="P2670" s="2257"/>
      <c r="Q2670" s="2995"/>
    </row>
    <row r="2671" spans="1:17">
      <c r="A2671" s="2995"/>
      <c r="B2671" s="2641"/>
      <c r="C2671" s="2641"/>
      <c r="D2671" s="2641"/>
      <c r="E2671" s="2641"/>
      <c r="F2671" s="2641"/>
      <c r="G2671" s="2641"/>
      <c r="H2671" s="2641"/>
      <c r="I2671" s="2257"/>
      <c r="J2671" s="2257"/>
      <c r="K2671" s="2257"/>
      <c r="L2671" s="2257"/>
      <c r="M2671" s="2257"/>
      <c r="N2671" s="2257"/>
      <c r="O2671" s="2257"/>
      <c r="P2671" s="2257"/>
      <c r="Q2671" s="2995"/>
    </row>
    <row r="2672" spans="1:17">
      <c r="A2672" s="2995"/>
      <c r="B2672" s="2641"/>
      <c r="C2672" s="2641"/>
      <c r="D2672" s="2641"/>
      <c r="E2672" s="2641"/>
      <c r="F2672" s="2641"/>
      <c r="G2672" s="2641"/>
      <c r="H2672" s="2641"/>
      <c r="I2672" s="2257"/>
      <c r="J2672" s="2257"/>
      <c r="K2672" s="2257"/>
      <c r="L2672" s="2257"/>
      <c r="M2672" s="2257"/>
      <c r="N2672" s="2257"/>
      <c r="O2672" s="2257"/>
      <c r="P2672" s="2257"/>
      <c r="Q2672" s="2995"/>
    </row>
    <row r="2673" spans="1:17">
      <c r="A2673" s="2995"/>
      <c r="B2673" s="2641"/>
      <c r="C2673" s="2641"/>
      <c r="D2673" s="2641"/>
      <c r="E2673" s="2641"/>
      <c r="F2673" s="2641"/>
      <c r="G2673" s="2641"/>
      <c r="H2673" s="2641"/>
      <c r="I2673" s="2257"/>
      <c r="J2673" s="2257"/>
      <c r="K2673" s="2257"/>
      <c r="L2673" s="2257"/>
      <c r="M2673" s="2257"/>
      <c r="N2673" s="2257"/>
      <c r="O2673" s="2257"/>
      <c r="P2673" s="2257"/>
      <c r="Q2673" s="2995"/>
    </row>
    <row r="2674" spans="1:17">
      <c r="A2674" s="2995"/>
      <c r="B2674" s="2641"/>
      <c r="C2674" s="2641"/>
      <c r="D2674" s="2641"/>
      <c r="E2674" s="2641"/>
      <c r="F2674" s="2641"/>
      <c r="G2674" s="2641"/>
      <c r="H2674" s="2641"/>
      <c r="I2674" s="2257"/>
      <c r="J2674" s="2257"/>
      <c r="K2674" s="2257"/>
      <c r="L2674" s="2257"/>
      <c r="M2674" s="2257"/>
      <c r="N2674" s="2257"/>
      <c r="O2674" s="2257"/>
      <c r="P2674" s="2257"/>
      <c r="Q2674" s="2995"/>
    </row>
    <row r="2675" spans="1:17">
      <c r="A2675" s="2995"/>
      <c r="B2675" s="2641"/>
      <c r="C2675" s="2641"/>
      <c r="D2675" s="2641"/>
      <c r="E2675" s="2641"/>
      <c r="F2675" s="2641"/>
      <c r="G2675" s="2641"/>
      <c r="H2675" s="2641"/>
      <c r="I2675" s="2257"/>
      <c r="J2675" s="2257"/>
      <c r="K2675" s="2257"/>
      <c r="L2675" s="2257"/>
      <c r="M2675" s="2257"/>
      <c r="N2675" s="2257"/>
      <c r="O2675" s="2257"/>
      <c r="P2675" s="2257"/>
      <c r="Q2675" s="2995"/>
    </row>
    <row r="2676" spans="1:17">
      <c r="A2676" s="2995"/>
      <c r="B2676" s="2641"/>
      <c r="C2676" s="2641"/>
      <c r="D2676" s="2641"/>
      <c r="E2676" s="2641"/>
      <c r="F2676" s="2641"/>
      <c r="G2676" s="2641"/>
      <c r="H2676" s="2641"/>
      <c r="I2676" s="2257"/>
      <c r="J2676" s="2257"/>
      <c r="K2676" s="2257"/>
      <c r="L2676" s="2257"/>
      <c r="M2676" s="2257"/>
      <c r="N2676" s="2257"/>
      <c r="O2676" s="2257"/>
      <c r="P2676" s="2257"/>
      <c r="Q2676" s="2995"/>
    </row>
    <row r="2677" spans="1:17">
      <c r="A2677" s="2995"/>
      <c r="B2677" s="2641"/>
      <c r="C2677" s="2641"/>
      <c r="D2677" s="2641"/>
      <c r="E2677" s="2641"/>
      <c r="F2677" s="2641"/>
      <c r="G2677" s="2641"/>
      <c r="H2677" s="2641"/>
      <c r="I2677" s="2257"/>
      <c r="J2677" s="2257"/>
      <c r="K2677" s="2257"/>
      <c r="L2677" s="2257"/>
      <c r="M2677" s="2257"/>
      <c r="N2677" s="2257"/>
      <c r="O2677" s="2257"/>
      <c r="P2677" s="2257"/>
      <c r="Q2677" s="2995"/>
    </row>
    <row r="2678" spans="1:17">
      <c r="A2678" s="2995"/>
      <c r="B2678" s="2641"/>
      <c r="C2678" s="2641"/>
      <c r="D2678" s="2641"/>
      <c r="E2678" s="2641"/>
      <c r="F2678" s="2641"/>
      <c r="G2678" s="2641"/>
      <c r="H2678" s="2641"/>
      <c r="I2678" s="2257"/>
      <c r="J2678" s="2257"/>
      <c r="K2678" s="2257"/>
      <c r="L2678" s="2257"/>
      <c r="M2678" s="2257"/>
      <c r="N2678" s="2257"/>
      <c r="O2678" s="2257"/>
      <c r="P2678" s="2257"/>
      <c r="Q2678" s="2995"/>
    </row>
    <row r="2679" spans="1:17">
      <c r="A2679" s="2995"/>
      <c r="B2679" s="2641"/>
      <c r="C2679" s="2641"/>
      <c r="D2679" s="2641"/>
      <c r="E2679" s="2641"/>
      <c r="F2679" s="2641"/>
      <c r="G2679" s="2641"/>
      <c r="H2679" s="2641"/>
      <c r="I2679" s="2257"/>
      <c r="J2679" s="2257"/>
      <c r="K2679" s="2257"/>
      <c r="L2679" s="2257"/>
      <c r="M2679" s="2257"/>
      <c r="N2679" s="2257"/>
      <c r="O2679" s="2257"/>
      <c r="P2679" s="2257"/>
      <c r="Q2679" s="2995"/>
    </row>
    <row r="2680" spans="1:17">
      <c r="A2680" s="2995"/>
      <c r="B2680" s="2641"/>
      <c r="C2680" s="2641"/>
      <c r="D2680" s="2641"/>
      <c r="E2680" s="2641"/>
      <c r="F2680" s="2641"/>
      <c r="G2680" s="2641"/>
      <c r="H2680" s="2641"/>
      <c r="I2680" s="2257"/>
      <c r="J2680" s="2257"/>
      <c r="K2680" s="2257"/>
      <c r="L2680" s="2257"/>
      <c r="M2680" s="2257"/>
      <c r="N2680" s="2257"/>
      <c r="O2680" s="2257"/>
      <c r="P2680" s="2257"/>
      <c r="Q2680" s="2995"/>
    </row>
    <row r="2681" spans="1:17">
      <c r="A2681" s="2995"/>
      <c r="B2681" s="2641"/>
      <c r="C2681" s="2641"/>
      <c r="D2681" s="2641"/>
      <c r="E2681" s="2641"/>
      <c r="F2681" s="2641"/>
      <c r="G2681" s="2641"/>
      <c r="H2681" s="2641"/>
      <c r="I2681" s="2257"/>
      <c r="J2681" s="2257"/>
      <c r="K2681" s="2257"/>
      <c r="L2681" s="2257"/>
      <c r="M2681" s="2257"/>
      <c r="N2681" s="2257"/>
      <c r="O2681" s="2257"/>
      <c r="P2681" s="2257"/>
      <c r="Q2681" s="2995"/>
    </row>
    <row r="2682" spans="1:17">
      <c r="A2682" s="2995"/>
      <c r="B2682" s="2641"/>
      <c r="C2682" s="2641"/>
      <c r="D2682" s="2641"/>
      <c r="E2682" s="2641"/>
      <c r="F2682" s="2641"/>
      <c r="G2682" s="2641"/>
      <c r="H2682" s="2641"/>
      <c r="I2682" s="2257"/>
      <c r="J2682" s="2257"/>
      <c r="K2682" s="2257"/>
      <c r="L2682" s="2257"/>
      <c r="M2682" s="2257"/>
      <c r="N2682" s="2257"/>
      <c r="O2682" s="2257"/>
      <c r="P2682" s="2257"/>
      <c r="Q2682" s="2995"/>
    </row>
    <row r="2683" spans="1:17">
      <c r="A2683" s="2995"/>
      <c r="B2683" s="2641"/>
      <c r="C2683" s="2641"/>
      <c r="D2683" s="2641"/>
      <c r="E2683" s="2641"/>
      <c r="F2683" s="2641"/>
      <c r="G2683" s="2641"/>
      <c r="H2683" s="2641"/>
      <c r="I2683" s="2257"/>
      <c r="J2683" s="2257"/>
      <c r="K2683" s="2257"/>
      <c r="L2683" s="2257"/>
      <c r="M2683" s="2257"/>
      <c r="N2683" s="2257"/>
      <c r="O2683" s="2257"/>
      <c r="P2683" s="2257"/>
      <c r="Q2683" s="2995"/>
    </row>
    <row r="2684" spans="1:17">
      <c r="A2684" s="2995"/>
      <c r="B2684" s="2641"/>
      <c r="C2684" s="2641"/>
      <c r="D2684" s="2641"/>
      <c r="E2684" s="2641"/>
      <c r="F2684" s="2641"/>
      <c r="G2684" s="2641"/>
      <c r="H2684" s="2641"/>
      <c r="I2684" s="2257"/>
      <c r="J2684" s="2257"/>
      <c r="K2684" s="2257"/>
      <c r="L2684" s="2257"/>
      <c r="M2684" s="2257"/>
      <c r="N2684" s="2257"/>
      <c r="O2684" s="2257"/>
      <c r="P2684" s="2257"/>
      <c r="Q2684" s="2995"/>
    </row>
    <row r="2685" spans="1:17">
      <c r="A2685" s="2995"/>
      <c r="B2685" s="2641"/>
      <c r="C2685" s="2641"/>
      <c r="D2685" s="2641"/>
      <c r="E2685" s="2641"/>
      <c r="F2685" s="2641"/>
      <c r="G2685" s="2641"/>
      <c r="H2685" s="2641"/>
      <c r="I2685" s="2257"/>
      <c r="J2685" s="2257"/>
      <c r="K2685" s="2257"/>
      <c r="L2685" s="2257"/>
      <c r="M2685" s="2257"/>
      <c r="N2685" s="2257"/>
      <c r="O2685" s="2257"/>
      <c r="P2685" s="2257"/>
      <c r="Q2685" s="2995"/>
    </row>
    <row r="2686" spans="1:17">
      <c r="A2686" s="2995"/>
      <c r="B2686" s="2641"/>
      <c r="C2686" s="2641"/>
      <c r="D2686" s="2641"/>
      <c r="E2686" s="2641"/>
      <c r="F2686" s="2641"/>
      <c r="G2686" s="2641"/>
      <c r="H2686" s="2641"/>
      <c r="I2686" s="2257"/>
      <c r="J2686" s="2257"/>
      <c r="K2686" s="2257"/>
      <c r="L2686" s="2257"/>
      <c r="M2686" s="2257"/>
      <c r="N2686" s="2257"/>
      <c r="O2686" s="2257"/>
      <c r="P2686" s="2257"/>
      <c r="Q2686" s="2995"/>
    </row>
    <row r="2687" spans="1:17">
      <c r="A2687" s="2995"/>
      <c r="B2687" s="2641"/>
      <c r="C2687" s="2641"/>
      <c r="D2687" s="2641"/>
      <c r="E2687" s="2641"/>
      <c r="F2687" s="2641"/>
      <c r="G2687" s="2641"/>
      <c r="H2687" s="2641"/>
      <c r="I2687" s="2257"/>
      <c r="J2687" s="2257"/>
      <c r="K2687" s="2257"/>
      <c r="L2687" s="2257"/>
      <c r="M2687" s="2257"/>
      <c r="N2687" s="2257"/>
      <c r="O2687" s="2257"/>
      <c r="P2687" s="2257"/>
      <c r="Q2687" s="2995"/>
    </row>
    <row r="2688" spans="1:17">
      <c r="A2688" s="2995"/>
      <c r="B2688" s="2641"/>
      <c r="C2688" s="2641"/>
      <c r="D2688" s="2641"/>
      <c r="E2688" s="2641"/>
      <c r="F2688" s="2641"/>
      <c r="G2688" s="2641"/>
      <c r="H2688" s="2641"/>
      <c r="I2688" s="2257"/>
      <c r="J2688" s="2257"/>
      <c r="K2688" s="2257"/>
      <c r="L2688" s="2257"/>
      <c r="M2688" s="2257"/>
      <c r="N2688" s="2257"/>
      <c r="O2688" s="2257"/>
      <c r="P2688" s="2257"/>
      <c r="Q2688" s="2995"/>
    </row>
    <row r="2689" spans="1:17">
      <c r="A2689" s="2995"/>
      <c r="B2689" s="2641"/>
      <c r="C2689" s="2641"/>
      <c r="D2689" s="2641"/>
      <c r="E2689" s="2641"/>
      <c r="F2689" s="2641"/>
      <c r="G2689" s="2641"/>
      <c r="H2689" s="2641"/>
      <c r="I2689" s="2257"/>
      <c r="J2689" s="2257"/>
      <c r="K2689" s="2257"/>
      <c r="L2689" s="2257"/>
      <c r="M2689" s="2257"/>
      <c r="N2689" s="2257"/>
      <c r="O2689" s="2257"/>
      <c r="P2689" s="2257"/>
      <c r="Q2689" s="2995"/>
    </row>
    <row r="2690" spans="1:17">
      <c r="A2690" s="2995"/>
      <c r="B2690" s="2641"/>
      <c r="C2690" s="2641"/>
      <c r="D2690" s="2641"/>
      <c r="E2690" s="2641"/>
      <c r="F2690" s="2641"/>
      <c r="G2690" s="2641"/>
      <c r="H2690" s="2641"/>
      <c r="I2690" s="2257"/>
      <c r="J2690" s="2257"/>
      <c r="K2690" s="2257"/>
      <c r="L2690" s="2257"/>
      <c r="M2690" s="2257"/>
      <c r="N2690" s="2257"/>
      <c r="O2690" s="2257"/>
      <c r="P2690" s="2257"/>
      <c r="Q2690" s="2995"/>
    </row>
    <row r="2691" spans="1:17">
      <c r="A2691" s="2995"/>
      <c r="B2691" s="2641"/>
      <c r="C2691" s="2641"/>
      <c r="D2691" s="2641"/>
      <c r="E2691" s="2641"/>
      <c r="F2691" s="2641"/>
      <c r="G2691" s="2641"/>
      <c r="H2691" s="2641"/>
      <c r="I2691" s="2257"/>
      <c r="J2691" s="2257"/>
      <c r="K2691" s="2257"/>
      <c r="L2691" s="2257"/>
      <c r="M2691" s="2257"/>
      <c r="N2691" s="2257"/>
      <c r="O2691" s="2257"/>
      <c r="P2691" s="2257"/>
      <c r="Q2691" s="2995"/>
    </row>
    <row r="2692" spans="1:17">
      <c r="A2692" s="2995"/>
      <c r="B2692" s="2641"/>
      <c r="C2692" s="2641"/>
      <c r="D2692" s="2641"/>
      <c r="E2692" s="2641"/>
      <c r="F2692" s="2641"/>
      <c r="G2692" s="2641"/>
      <c r="H2692" s="2641"/>
      <c r="I2692" s="2257"/>
      <c r="J2692" s="2257"/>
      <c r="K2692" s="2257"/>
      <c r="L2692" s="2257"/>
      <c r="M2692" s="2257"/>
      <c r="N2692" s="2257"/>
      <c r="O2692" s="2257"/>
      <c r="P2692" s="2257"/>
      <c r="Q2692" s="2995"/>
    </row>
    <row r="2693" spans="1:17">
      <c r="A2693" s="2995"/>
      <c r="B2693" s="2641"/>
      <c r="C2693" s="2641"/>
      <c r="D2693" s="2641"/>
      <c r="E2693" s="2641"/>
      <c r="F2693" s="2641"/>
      <c r="G2693" s="2641"/>
      <c r="H2693" s="2641"/>
      <c r="I2693" s="2257"/>
      <c r="J2693" s="2257"/>
      <c r="K2693" s="2257"/>
      <c r="L2693" s="2257"/>
      <c r="M2693" s="2257"/>
      <c r="N2693" s="2257"/>
      <c r="O2693" s="2257"/>
      <c r="P2693" s="2257"/>
      <c r="Q2693" s="2995"/>
    </row>
    <row r="2694" spans="1:17">
      <c r="A2694" s="2995"/>
      <c r="B2694" s="2641"/>
      <c r="C2694" s="2641"/>
      <c r="D2694" s="2641"/>
      <c r="E2694" s="2641"/>
      <c r="F2694" s="2641"/>
      <c r="G2694" s="2641"/>
      <c r="H2694" s="2641"/>
      <c r="I2694" s="2257"/>
      <c r="J2694" s="2257"/>
      <c r="K2694" s="2257"/>
      <c r="L2694" s="2257"/>
      <c r="M2694" s="2257"/>
      <c r="N2694" s="2257"/>
      <c r="O2694" s="2257"/>
      <c r="P2694" s="2257"/>
      <c r="Q2694" s="2995"/>
    </row>
    <row r="2695" spans="1:17">
      <c r="A2695" s="2995"/>
      <c r="B2695" s="2641"/>
      <c r="C2695" s="2641"/>
      <c r="D2695" s="2641"/>
      <c r="E2695" s="2641"/>
      <c r="F2695" s="2641"/>
      <c r="G2695" s="2641"/>
      <c r="H2695" s="2641"/>
      <c r="I2695" s="2257"/>
      <c r="J2695" s="2257"/>
      <c r="K2695" s="2257"/>
      <c r="L2695" s="2257"/>
      <c r="M2695" s="2257"/>
      <c r="N2695" s="2257"/>
      <c r="O2695" s="2257"/>
      <c r="P2695" s="2257"/>
      <c r="Q2695" s="2995"/>
    </row>
    <row r="2696" spans="1:17">
      <c r="A2696" s="2995"/>
      <c r="B2696" s="2641"/>
      <c r="C2696" s="2641"/>
      <c r="D2696" s="2641"/>
      <c r="E2696" s="2641"/>
      <c r="F2696" s="2641"/>
      <c r="G2696" s="2641"/>
      <c r="H2696" s="2641"/>
      <c r="I2696" s="2257"/>
      <c r="J2696" s="2257"/>
      <c r="K2696" s="2257"/>
      <c r="L2696" s="2257"/>
      <c r="M2696" s="2257"/>
      <c r="N2696" s="2257"/>
      <c r="O2696" s="2257"/>
      <c r="P2696" s="2257"/>
      <c r="Q2696" s="2995"/>
    </row>
    <row r="2697" spans="1:17">
      <c r="A2697" s="2995"/>
      <c r="B2697" s="2641"/>
      <c r="C2697" s="2641"/>
      <c r="D2697" s="2641"/>
      <c r="E2697" s="2641"/>
      <c r="F2697" s="2641"/>
      <c r="G2697" s="2641"/>
      <c r="H2697" s="2641"/>
      <c r="I2697" s="2257"/>
      <c r="J2697" s="2257"/>
      <c r="K2697" s="2257"/>
      <c r="L2697" s="2257"/>
      <c r="M2697" s="2257"/>
      <c r="N2697" s="2257"/>
      <c r="O2697" s="2257"/>
      <c r="P2697" s="2257"/>
      <c r="Q2697" s="2995"/>
    </row>
    <row r="2698" spans="1:17">
      <c r="A2698" s="2995"/>
      <c r="B2698" s="2641"/>
      <c r="C2698" s="2641"/>
      <c r="D2698" s="2641"/>
      <c r="E2698" s="2641"/>
      <c r="F2698" s="2641"/>
      <c r="G2698" s="2641"/>
      <c r="H2698" s="2641"/>
      <c r="I2698" s="2257"/>
      <c r="J2698" s="2257"/>
      <c r="K2698" s="2257"/>
      <c r="L2698" s="2257"/>
      <c r="M2698" s="2257"/>
      <c r="N2698" s="2257"/>
      <c r="O2698" s="2257"/>
      <c r="P2698" s="2257"/>
      <c r="Q2698" s="2995"/>
    </row>
    <row r="2699" spans="1:17">
      <c r="A2699" s="2995"/>
      <c r="B2699" s="2641"/>
      <c r="C2699" s="2641"/>
      <c r="D2699" s="2641"/>
      <c r="E2699" s="2641"/>
      <c r="F2699" s="2641"/>
      <c r="G2699" s="2641"/>
      <c r="H2699" s="2641"/>
      <c r="I2699" s="2257"/>
      <c r="J2699" s="2257"/>
      <c r="K2699" s="2257"/>
      <c r="L2699" s="2257"/>
      <c r="M2699" s="2257"/>
      <c r="N2699" s="2257"/>
      <c r="O2699" s="2257"/>
      <c r="P2699" s="2257"/>
      <c r="Q2699" s="2995"/>
    </row>
    <row r="2700" spans="1:17">
      <c r="A2700" s="2995"/>
      <c r="B2700" s="2641"/>
      <c r="C2700" s="2641"/>
      <c r="D2700" s="2641"/>
      <c r="E2700" s="2641"/>
      <c r="F2700" s="2641"/>
      <c r="G2700" s="2641"/>
      <c r="H2700" s="2641"/>
      <c r="I2700" s="2257"/>
      <c r="J2700" s="2257"/>
      <c r="K2700" s="2257"/>
      <c r="L2700" s="2257"/>
      <c r="M2700" s="2257"/>
      <c r="N2700" s="2257"/>
      <c r="O2700" s="2257"/>
      <c r="P2700" s="2257"/>
      <c r="Q2700" s="2995"/>
    </row>
    <row r="2701" spans="1:17">
      <c r="A2701" s="2995"/>
      <c r="B2701" s="2641"/>
      <c r="C2701" s="2641"/>
      <c r="D2701" s="2641"/>
      <c r="E2701" s="2641"/>
      <c r="F2701" s="2641"/>
      <c r="G2701" s="2641"/>
      <c r="H2701" s="2641"/>
      <c r="I2701" s="2257"/>
      <c r="J2701" s="2257"/>
      <c r="K2701" s="2257"/>
      <c r="L2701" s="2257"/>
      <c r="M2701" s="2257"/>
      <c r="N2701" s="2257"/>
      <c r="O2701" s="2257"/>
      <c r="P2701" s="2257"/>
      <c r="Q2701" s="2995"/>
    </row>
    <row r="2702" spans="1:17">
      <c r="A2702" s="2995"/>
      <c r="B2702" s="2641"/>
      <c r="C2702" s="2641"/>
      <c r="D2702" s="2641"/>
      <c r="E2702" s="2641"/>
      <c r="F2702" s="2641"/>
      <c r="G2702" s="2641"/>
      <c r="H2702" s="2641"/>
      <c r="I2702" s="2257"/>
      <c r="J2702" s="2257"/>
      <c r="K2702" s="2257"/>
      <c r="L2702" s="2257"/>
      <c r="M2702" s="2257"/>
      <c r="N2702" s="2257"/>
      <c r="O2702" s="2257"/>
      <c r="P2702" s="2257"/>
      <c r="Q2702" s="2995"/>
    </row>
    <row r="2703" spans="1:17">
      <c r="A2703" s="2995"/>
      <c r="B2703" s="2641"/>
      <c r="C2703" s="2641"/>
      <c r="D2703" s="2641"/>
      <c r="E2703" s="2641"/>
      <c r="F2703" s="2641"/>
      <c r="G2703" s="2641"/>
      <c r="H2703" s="2641"/>
      <c r="I2703" s="2257"/>
      <c r="J2703" s="2257"/>
      <c r="K2703" s="2257"/>
      <c r="L2703" s="2257"/>
      <c r="M2703" s="2257"/>
      <c r="N2703" s="2257"/>
      <c r="O2703" s="2257"/>
      <c r="P2703" s="2257"/>
      <c r="Q2703" s="2995"/>
    </row>
    <row r="2704" spans="1:17">
      <c r="A2704" s="2995"/>
      <c r="B2704" s="2641"/>
      <c r="C2704" s="2641"/>
      <c r="D2704" s="2641"/>
      <c r="E2704" s="2641"/>
      <c r="F2704" s="2641"/>
      <c r="G2704" s="2641"/>
      <c r="H2704" s="2641"/>
      <c r="I2704" s="2257"/>
      <c r="J2704" s="2257"/>
      <c r="K2704" s="2257"/>
      <c r="L2704" s="2257"/>
      <c r="M2704" s="2257"/>
      <c r="N2704" s="2257"/>
      <c r="O2704" s="2257"/>
      <c r="P2704" s="2257"/>
      <c r="Q2704" s="2995"/>
    </row>
    <row r="2705" spans="1:17">
      <c r="A2705" s="2995"/>
      <c r="B2705" s="2995"/>
      <c r="C2705" s="2641"/>
      <c r="D2705" s="2641"/>
      <c r="E2705" s="2641"/>
      <c r="F2705" s="2641"/>
      <c r="G2705" s="2641"/>
      <c r="H2705" s="2641"/>
      <c r="I2705" s="2257"/>
      <c r="J2705" s="2257"/>
      <c r="K2705" s="2257"/>
      <c r="L2705" s="2257"/>
      <c r="M2705" s="3001"/>
      <c r="N2705" s="3001"/>
      <c r="O2705" s="3001"/>
      <c r="P2705" s="3001"/>
      <c r="Q2705" s="2995"/>
    </row>
    <row r="2706" spans="1:17">
      <c r="A2706" s="2995"/>
      <c r="B2706" s="2995"/>
      <c r="C2706" s="2999"/>
      <c r="D2706" s="2999"/>
      <c r="E2706" s="2999"/>
      <c r="F2706" s="2999"/>
      <c r="G2706" s="2999"/>
      <c r="H2706" s="2999"/>
      <c r="I2706" s="2257"/>
      <c r="J2706" s="2257"/>
      <c r="K2706" s="2257"/>
      <c r="L2706" s="2257"/>
      <c r="M2706" s="3001"/>
      <c r="N2706" s="3001"/>
      <c r="O2706" s="3001"/>
      <c r="P2706" s="3001"/>
      <c r="Q2706" s="2995"/>
    </row>
    <row r="2707" spans="1:17">
      <c r="A2707" s="2996"/>
      <c r="B2707" s="2996"/>
      <c r="C2707" s="2994"/>
      <c r="D2707" s="2994"/>
      <c r="E2707" s="2997"/>
      <c r="F2707" s="2997"/>
      <c r="G2707" s="2997"/>
      <c r="H2707" s="2997"/>
      <c r="I2707" s="2996"/>
      <c r="J2707" s="2996"/>
      <c r="K2707" s="2994"/>
      <c r="L2707" s="2994"/>
      <c r="M2707" s="2997"/>
      <c r="N2707" s="3002"/>
      <c r="O2707" s="2999"/>
      <c r="P2707" s="2999"/>
      <c r="Q2707" s="2999"/>
    </row>
    <row r="2708" spans="1:17">
      <c r="A2708" s="2994"/>
      <c r="B2708" s="2994"/>
      <c r="C2708" s="2994"/>
      <c r="D2708" s="2994"/>
      <c r="E2708" s="2994"/>
      <c r="F2708" s="2994"/>
      <c r="G2708" s="2994"/>
      <c r="H2708" s="2994"/>
      <c r="I2708" s="2994"/>
      <c r="J2708" s="2994"/>
      <c r="K2708" s="2994"/>
      <c r="L2708" s="2994"/>
      <c r="M2708" s="2994"/>
      <c r="N2708" s="2994"/>
      <c r="O2708" s="2994"/>
      <c r="P2708" s="2994"/>
      <c r="Q2708" s="2994"/>
    </row>
    <row r="2709" spans="1:17" ht="15.75">
      <c r="A2709" s="2993"/>
      <c r="B2709" s="2997"/>
      <c r="C2709" s="2997"/>
      <c r="D2709" s="2997"/>
      <c r="E2709" s="2998"/>
      <c r="F2709" s="2997"/>
      <c r="G2709" s="2997"/>
      <c r="H2709" s="2997"/>
      <c r="I2709" s="2993"/>
      <c r="J2709" s="2641"/>
      <c r="K2709" s="2997"/>
      <c r="L2709" s="2997"/>
      <c r="M2709" s="2997"/>
      <c r="N2709" s="2997"/>
      <c r="O2709" s="2998"/>
      <c r="P2709" s="2999"/>
      <c r="Q2709" s="2999"/>
    </row>
    <row r="2710" spans="1:17">
      <c r="A2710" s="2997"/>
      <c r="B2710" s="2997"/>
      <c r="C2710" s="2997"/>
      <c r="D2710" s="2997"/>
      <c r="E2710" s="2997"/>
      <c r="F2710" s="2997"/>
      <c r="G2710" s="2997"/>
      <c r="H2710" s="2997"/>
      <c r="I2710" s="2641"/>
      <c r="J2710" s="2641"/>
      <c r="K2710" s="2997"/>
      <c r="L2710" s="2997"/>
      <c r="M2710" s="2997"/>
      <c r="N2710" s="2997"/>
      <c r="O2710" s="2997"/>
      <c r="P2710" s="2997"/>
      <c r="Q2710" s="2997"/>
    </row>
    <row r="2711" spans="1:17">
      <c r="A2711" s="2994"/>
      <c r="B2711" s="2994"/>
      <c r="C2711" s="2994"/>
      <c r="D2711" s="2994"/>
      <c r="E2711" s="2994"/>
      <c r="F2711" s="2994"/>
      <c r="G2711" s="3000"/>
      <c r="H2711" s="3000"/>
      <c r="I2711" s="2994"/>
      <c r="J2711" s="2994"/>
      <c r="K2711" s="2994"/>
      <c r="L2711" s="2994"/>
      <c r="M2711" s="2994"/>
      <c r="N2711" s="2994"/>
      <c r="O2711" s="2994"/>
      <c r="P2711" s="2994"/>
      <c r="Q2711" s="2641"/>
    </row>
    <row r="2712" spans="1:17">
      <c r="A2712" s="2994"/>
      <c r="B2712" s="2994"/>
      <c r="C2712" s="2994"/>
      <c r="D2712" s="2994"/>
      <c r="E2712" s="2994"/>
      <c r="F2712" s="2994"/>
      <c r="G2712" s="3000"/>
      <c r="H2712" s="3000"/>
      <c r="I2712" s="2994"/>
      <c r="J2712" s="2994"/>
      <c r="K2712" s="2994"/>
      <c r="L2712" s="2994"/>
      <c r="M2712" s="2994"/>
      <c r="N2712" s="2994"/>
      <c r="O2712" s="2994"/>
      <c r="P2712" s="2994"/>
      <c r="Q2712" s="2641"/>
    </row>
    <row r="2713" spans="1:17">
      <c r="A2713" s="2997"/>
      <c r="B2713" s="2997"/>
      <c r="C2713" s="2997"/>
      <c r="D2713" s="2997"/>
      <c r="E2713" s="2997"/>
      <c r="F2713" s="2997"/>
      <c r="G2713" s="2997"/>
      <c r="H2713" s="2997"/>
      <c r="I2713" s="2641"/>
      <c r="J2713" s="2641"/>
      <c r="K2713" s="2997"/>
      <c r="L2713" s="2997"/>
      <c r="M2713" s="2997"/>
      <c r="N2713" s="2997"/>
      <c r="O2713" s="2997"/>
      <c r="P2713" s="2997"/>
      <c r="Q2713" s="2997"/>
    </row>
    <row r="2714" spans="1:17">
      <c r="A2714" s="2995"/>
      <c r="B2714" s="2641"/>
      <c r="C2714" s="2641"/>
      <c r="D2714" s="2641"/>
      <c r="E2714" s="2641"/>
      <c r="F2714" s="3420"/>
      <c r="G2714" s="3420"/>
      <c r="H2714" s="2995"/>
      <c r="I2714" s="2994"/>
      <c r="J2714" s="2994"/>
      <c r="K2714" s="2994"/>
      <c r="L2714" s="2994"/>
      <c r="M2714" s="2994"/>
      <c r="N2714" s="2994"/>
      <c r="O2714" s="2994"/>
      <c r="P2714" s="2994"/>
      <c r="Q2714" s="2641"/>
    </row>
    <row r="2715" spans="1:17">
      <c r="A2715" s="2995"/>
      <c r="B2715" s="2995"/>
      <c r="C2715" s="2641"/>
      <c r="D2715" s="2995"/>
      <c r="E2715" s="2995"/>
      <c r="F2715" s="2995"/>
      <c r="G2715" s="2995"/>
      <c r="H2715" s="2995"/>
      <c r="I2715" s="2994"/>
      <c r="J2715" s="2994"/>
      <c r="K2715" s="2641"/>
      <c r="L2715" s="2641"/>
      <c r="M2715" s="2995"/>
      <c r="N2715" s="2995"/>
      <c r="O2715" s="2995"/>
      <c r="P2715" s="2641"/>
      <c r="Q2715" s="2641"/>
    </row>
    <row r="2716" spans="1:17">
      <c r="A2716" s="2995"/>
      <c r="B2716" s="2995"/>
      <c r="C2716" s="2995"/>
      <c r="D2716" s="2995"/>
      <c r="E2716" s="2995"/>
      <c r="F2716" s="2995"/>
      <c r="G2716" s="2995"/>
      <c r="H2716" s="2995"/>
      <c r="I2716" s="2994"/>
      <c r="J2716" s="2994"/>
      <c r="K2716" s="2995"/>
      <c r="L2716" s="2995"/>
      <c r="M2716" s="2995"/>
      <c r="N2716" s="2995"/>
      <c r="O2716" s="2995"/>
      <c r="P2716" s="2995"/>
      <c r="Q2716" s="2995"/>
    </row>
    <row r="2717" spans="1:17">
      <c r="A2717" s="2995"/>
      <c r="B2717" s="2995"/>
      <c r="C2717" s="2995"/>
      <c r="D2717" s="2995"/>
      <c r="E2717" s="2995"/>
      <c r="F2717" s="2995"/>
      <c r="G2717" s="2995"/>
      <c r="H2717" s="2995"/>
      <c r="I2717" s="2994"/>
      <c r="J2717" s="2994"/>
      <c r="K2717" s="2995"/>
      <c r="L2717" s="2995"/>
      <c r="M2717" s="2995"/>
      <c r="N2717" s="2995"/>
      <c r="O2717" s="2995"/>
      <c r="P2717" s="2995"/>
      <c r="Q2717" s="2995"/>
    </row>
    <row r="2718" spans="1:17">
      <c r="A2718" s="2995"/>
      <c r="B2718" s="2995"/>
      <c r="C2718" s="2995"/>
      <c r="D2718" s="2995"/>
      <c r="E2718" s="2995"/>
      <c r="F2718" s="2995"/>
      <c r="G2718" s="2995"/>
      <c r="H2718" s="2995"/>
      <c r="I2718" s="2995"/>
      <c r="J2718" s="2641"/>
      <c r="K2718" s="2995"/>
      <c r="L2718" s="2995"/>
      <c r="M2718" s="2995"/>
      <c r="N2718" s="2995"/>
      <c r="O2718" s="2995"/>
      <c r="P2718" s="2995"/>
      <c r="Q2718" s="2995"/>
    </row>
    <row r="2719" spans="1:17">
      <c r="A2719" s="2995"/>
      <c r="B2719" s="2641"/>
      <c r="C2719" s="2641"/>
      <c r="D2719" s="2641"/>
      <c r="E2719" s="2641"/>
      <c r="F2719" s="2641"/>
      <c r="G2719" s="2641"/>
      <c r="H2719" s="2641"/>
      <c r="I2719" s="2257"/>
      <c r="J2719" s="2257"/>
      <c r="K2719" s="2257"/>
      <c r="L2719" s="2257"/>
      <c r="M2719" s="3001"/>
      <c r="N2719" s="3001"/>
      <c r="O2719" s="3001"/>
      <c r="P2719" s="3001"/>
      <c r="Q2719" s="2995"/>
    </row>
    <row r="2720" spans="1:17">
      <c r="A2720" s="2995"/>
      <c r="B2720" s="2641"/>
      <c r="C2720" s="2641"/>
      <c r="D2720" s="2641"/>
      <c r="E2720" s="2641"/>
      <c r="F2720" s="2641"/>
      <c r="G2720" s="2641"/>
      <c r="H2720" s="2641"/>
      <c r="I2720" s="2257"/>
      <c r="J2720" s="2257"/>
      <c r="K2720" s="2257"/>
      <c r="L2720" s="2257"/>
      <c r="M2720" s="2257"/>
      <c r="N2720" s="2257"/>
      <c r="O2720" s="2257"/>
      <c r="P2720" s="2257"/>
      <c r="Q2720" s="2995"/>
    </row>
    <row r="2721" spans="1:17">
      <c r="A2721" s="2995"/>
      <c r="B2721" s="2641"/>
      <c r="C2721" s="2641"/>
      <c r="D2721" s="2641"/>
      <c r="E2721" s="2641"/>
      <c r="F2721" s="2641"/>
      <c r="G2721" s="2641"/>
      <c r="H2721" s="2641"/>
      <c r="I2721" s="2257"/>
      <c r="J2721" s="2257"/>
      <c r="K2721" s="2257"/>
      <c r="L2721" s="2257"/>
      <c r="M2721" s="2257"/>
      <c r="N2721" s="2257"/>
      <c r="O2721" s="2257"/>
      <c r="P2721" s="2257"/>
      <c r="Q2721" s="2995"/>
    </row>
    <row r="2722" spans="1:17">
      <c r="A2722" s="2995"/>
      <c r="B2722" s="2641"/>
      <c r="C2722" s="2641"/>
      <c r="D2722" s="2641"/>
      <c r="E2722" s="2641"/>
      <c r="F2722" s="2641"/>
      <c r="G2722" s="2641"/>
      <c r="H2722" s="2641"/>
      <c r="I2722" s="2257"/>
      <c r="J2722" s="2257"/>
      <c r="K2722" s="2257"/>
      <c r="L2722" s="2257"/>
      <c r="M2722" s="2257"/>
      <c r="N2722" s="2257"/>
      <c r="O2722" s="2257"/>
      <c r="P2722" s="2257"/>
      <c r="Q2722" s="2995"/>
    </row>
    <row r="2723" spans="1:17">
      <c r="A2723" s="2995"/>
      <c r="B2723" s="2641"/>
      <c r="C2723" s="2641"/>
      <c r="D2723" s="2641"/>
      <c r="E2723" s="2641"/>
      <c r="F2723" s="2641"/>
      <c r="G2723" s="2641"/>
      <c r="H2723" s="2641"/>
      <c r="I2723" s="2257"/>
      <c r="J2723" s="2257"/>
      <c r="K2723" s="2257"/>
      <c r="L2723" s="2257"/>
      <c r="M2723" s="2257"/>
      <c r="N2723" s="2257"/>
      <c r="O2723" s="2257"/>
      <c r="P2723" s="2257"/>
      <c r="Q2723" s="2995"/>
    </row>
    <row r="2724" spans="1:17">
      <c r="A2724" s="2995"/>
      <c r="B2724" s="2641"/>
      <c r="C2724" s="2641"/>
      <c r="D2724" s="2641"/>
      <c r="E2724" s="2641"/>
      <c r="F2724" s="2641"/>
      <c r="G2724" s="2641"/>
      <c r="H2724" s="2641"/>
      <c r="I2724" s="2257"/>
      <c r="J2724" s="2257"/>
      <c r="K2724" s="2257"/>
      <c r="L2724" s="2257"/>
      <c r="M2724" s="2257"/>
      <c r="N2724" s="2257"/>
      <c r="O2724" s="2257"/>
      <c r="P2724" s="2257"/>
      <c r="Q2724" s="2995"/>
    </row>
    <row r="2725" spans="1:17">
      <c r="A2725" s="2995"/>
      <c r="B2725" s="2641"/>
      <c r="C2725" s="2641"/>
      <c r="D2725" s="2641"/>
      <c r="E2725" s="2641"/>
      <c r="F2725" s="2641"/>
      <c r="G2725" s="2641"/>
      <c r="H2725" s="2641"/>
      <c r="I2725" s="2257"/>
      <c r="J2725" s="2257"/>
      <c r="K2725" s="2257"/>
      <c r="L2725" s="2257"/>
      <c r="M2725" s="2257"/>
      <c r="N2725" s="2257"/>
      <c r="O2725" s="2257"/>
      <c r="P2725" s="2257"/>
      <c r="Q2725" s="2995"/>
    </row>
    <row r="2726" spans="1:17">
      <c r="A2726" s="2995"/>
      <c r="B2726" s="2641"/>
      <c r="C2726" s="2641"/>
      <c r="D2726" s="2641"/>
      <c r="E2726" s="2641"/>
      <c r="F2726" s="2641"/>
      <c r="G2726" s="2641"/>
      <c r="H2726" s="2641"/>
      <c r="I2726" s="2257"/>
      <c r="J2726" s="2257"/>
      <c r="K2726" s="2257"/>
      <c r="L2726" s="2257"/>
      <c r="M2726" s="2257"/>
      <c r="N2726" s="2257"/>
      <c r="O2726" s="2257"/>
      <c r="P2726" s="2257"/>
      <c r="Q2726" s="2995"/>
    </row>
    <row r="2727" spans="1:17">
      <c r="A2727" s="2995"/>
      <c r="B2727" s="2641"/>
      <c r="C2727" s="2641"/>
      <c r="D2727" s="2641"/>
      <c r="E2727" s="2641"/>
      <c r="F2727" s="2641"/>
      <c r="G2727" s="2641"/>
      <c r="H2727" s="2641"/>
      <c r="I2727" s="2257"/>
      <c r="J2727" s="2257"/>
      <c r="K2727" s="2257"/>
      <c r="L2727" s="2257"/>
      <c r="M2727" s="2257"/>
      <c r="N2727" s="2257"/>
      <c r="O2727" s="2257"/>
      <c r="P2727" s="2257"/>
      <c r="Q2727" s="2995"/>
    </row>
    <row r="2728" spans="1:17">
      <c r="A2728" s="2995"/>
      <c r="B2728" s="2641"/>
      <c r="C2728" s="2641"/>
      <c r="D2728" s="2641"/>
      <c r="E2728" s="2641"/>
      <c r="F2728" s="2641"/>
      <c r="G2728" s="2641"/>
      <c r="H2728" s="2641"/>
      <c r="I2728" s="2257"/>
      <c r="J2728" s="2257"/>
      <c r="K2728" s="2257"/>
      <c r="L2728" s="2257"/>
      <c r="M2728" s="2257"/>
      <c r="N2728" s="2257"/>
      <c r="O2728" s="2257"/>
      <c r="P2728" s="2257"/>
      <c r="Q2728" s="2995"/>
    </row>
    <row r="2729" spans="1:17">
      <c r="A2729" s="2995"/>
      <c r="B2729" s="2641"/>
      <c r="C2729" s="2641"/>
      <c r="D2729" s="2641"/>
      <c r="E2729" s="2641"/>
      <c r="F2729" s="2641"/>
      <c r="G2729" s="2641"/>
      <c r="H2729" s="2641"/>
      <c r="I2729" s="2257"/>
      <c r="J2729" s="2257"/>
      <c r="K2729" s="2257"/>
      <c r="L2729" s="2257"/>
      <c r="M2729" s="2257"/>
      <c r="N2729" s="2257"/>
      <c r="O2729" s="2257"/>
      <c r="P2729" s="2257"/>
      <c r="Q2729" s="2995"/>
    </row>
    <row r="2730" spans="1:17">
      <c r="A2730" s="2995"/>
      <c r="B2730" s="2641"/>
      <c r="C2730" s="2641"/>
      <c r="D2730" s="2641"/>
      <c r="E2730" s="2641"/>
      <c r="F2730" s="2641"/>
      <c r="G2730" s="2641"/>
      <c r="H2730" s="2641"/>
      <c r="I2730" s="2257"/>
      <c r="J2730" s="2257"/>
      <c r="K2730" s="2257"/>
      <c r="L2730" s="2257"/>
      <c r="M2730" s="2257"/>
      <c r="N2730" s="2257"/>
      <c r="O2730" s="2257"/>
      <c r="P2730" s="2257"/>
      <c r="Q2730" s="2995"/>
    </row>
    <row r="2731" spans="1:17">
      <c r="A2731" s="2995"/>
      <c r="B2731" s="2641"/>
      <c r="C2731" s="2641"/>
      <c r="D2731" s="2641"/>
      <c r="E2731" s="2641"/>
      <c r="F2731" s="2641"/>
      <c r="G2731" s="2641"/>
      <c r="H2731" s="2641"/>
      <c r="I2731" s="2257"/>
      <c r="J2731" s="2257"/>
      <c r="K2731" s="2257"/>
      <c r="L2731" s="2257"/>
      <c r="M2731" s="2257"/>
      <c r="N2731" s="2257"/>
      <c r="O2731" s="2257"/>
      <c r="P2731" s="2257"/>
      <c r="Q2731" s="2995"/>
    </row>
    <row r="2732" spans="1:17">
      <c r="A2732" s="2995"/>
      <c r="B2732" s="2641"/>
      <c r="C2732" s="2641"/>
      <c r="D2732" s="2641"/>
      <c r="E2732" s="2641"/>
      <c r="F2732" s="2641"/>
      <c r="G2732" s="2641"/>
      <c r="H2732" s="2641"/>
      <c r="I2732" s="2257"/>
      <c r="J2732" s="2257"/>
      <c r="K2732" s="2257"/>
      <c r="L2732" s="2257"/>
      <c r="M2732" s="2257"/>
      <c r="N2732" s="2257"/>
      <c r="O2732" s="2257"/>
      <c r="P2732" s="2257"/>
      <c r="Q2732" s="2995"/>
    </row>
    <row r="2733" spans="1:17">
      <c r="A2733" s="2995"/>
      <c r="B2733" s="2641"/>
      <c r="C2733" s="2641"/>
      <c r="D2733" s="2641"/>
      <c r="E2733" s="2641"/>
      <c r="F2733" s="2641"/>
      <c r="G2733" s="2641"/>
      <c r="H2733" s="2641"/>
      <c r="I2733" s="2257"/>
      <c r="J2733" s="2257"/>
      <c r="K2733" s="2257"/>
      <c r="L2733" s="2257"/>
      <c r="M2733" s="2257"/>
      <c r="N2733" s="2257"/>
      <c r="O2733" s="2257"/>
      <c r="P2733" s="2257"/>
      <c r="Q2733" s="2995"/>
    </row>
    <row r="2734" spans="1:17">
      <c r="A2734" s="2995"/>
      <c r="B2734" s="2641"/>
      <c r="C2734" s="2641"/>
      <c r="D2734" s="2641"/>
      <c r="E2734" s="2641"/>
      <c r="F2734" s="2641"/>
      <c r="G2734" s="2641"/>
      <c r="H2734" s="2641"/>
      <c r="I2734" s="2257"/>
      <c r="J2734" s="2257"/>
      <c r="K2734" s="2257"/>
      <c r="L2734" s="2257"/>
      <c r="M2734" s="2257"/>
      <c r="N2734" s="2257"/>
      <c r="O2734" s="2257"/>
      <c r="P2734" s="2257"/>
      <c r="Q2734" s="2995"/>
    </row>
    <row r="2735" spans="1:17">
      <c r="A2735" s="2995"/>
      <c r="B2735" s="2641"/>
      <c r="C2735" s="2641"/>
      <c r="D2735" s="2641"/>
      <c r="E2735" s="2641"/>
      <c r="F2735" s="2641"/>
      <c r="G2735" s="2641"/>
      <c r="H2735" s="2641"/>
      <c r="I2735" s="2257"/>
      <c r="J2735" s="2257"/>
      <c r="K2735" s="2257"/>
      <c r="L2735" s="2257"/>
      <c r="M2735" s="2257"/>
      <c r="N2735" s="2257"/>
      <c r="O2735" s="2257"/>
      <c r="P2735" s="2257"/>
      <c r="Q2735" s="2995"/>
    </row>
    <row r="2736" spans="1:17">
      <c r="A2736" s="2995"/>
      <c r="B2736" s="2641"/>
      <c r="C2736" s="2641"/>
      <c r="D2736" s="2641"/>
      <c r="E2736" s="2641"/>
      <c r="F2736" s="2641"/>
      <c r="G2736" s="2641"/>
      <c r="H2736" s="2641"/>
      <c r="I2736" s="2257"/>
      <c r="J2736" s="2257"/>
      <c r="K2736" s="2257"/>
      <c r="L2736" s="2257"/>
      <c r="M2736" s="2257"/>
      <c r="N2736" s="2257"/>
      <c r="O2736" s="2257"/>
      <c r="P2736" s="2257"/>
      <c r="Q2736" s="2995"/>
    </row>
    <row r="2737" spans="1:17">
      <c r="A2737" s="2995"/>
      <c r="B2737" s="2641"/>
      <c r="C2737" s="2641"/>
      <c r="D2737" s="2641"/>
      <c r="E2737" s="2641"/>
      <c r="F2737" s="2641"/>
      <c r="G2737" s="2641"/>
      <c r="H2737" s="2641"/>
      <c r="I2737" s="2257"/>
      <c r="J2737" s="2257"/>
      <c r="K2737" s="2257"/>
      <c r="L2737" s="2257"/>
      <c r="M2737" s="2257"/>
      <c r="N2737" s="2257"/>
      <c r="O2737" s="2257"/>
      <c r="P2737" s="2257"/>
      <c r="Q2737" s="2995"/>
    </row>
    <row r="2738" spans="1:17">
      <c r="A2738" s="2995"/>
      <c r="B2738" s="2641"/>
      <c r="C2738" s="2641"/>
      <c r="D2738" s="2641"/>
      <c r="E2738" s="2641"/>
      <c r="F2738" s="2641"/>
      <c r="G2738" s="2641"/>
      <c r="H2738" s="2641"/>
      <c r="I2738" s="2257"/>
      <c r="J2738" s="2257"/>
      <c r="K2738" s="2257"/>
      <c r="L2738" s="2257"/>
      <c r="M2738" s="2257"/>
      <c r="N2738" s="2257"/>
      <c r="O2738" s="2257"/>
      <c r="P2738" s="2257"/>
      <c r="Q2738" s="2995"/>
    </row>
    <row r="2739" spans="1:17">
      <c r="A2739" s="2995"/>
      <c r="B2739" s="2641"/>
      <c r="C2739" s="2641"/>
      <c r="D2739" s="2641"/>
      <c r="E2739" s="2641"/>
      <c r="F2739" s="2641"/>
      <c r="G2739" s="2641"/>
      <c r="H2739" s="2641"/>
      <c r="I2739" s="2257"/>
      <c r="J2739" s="2257"/>
      <c r="K2739" s="2257"/>
      <c r="L2739" s="2257"/>
      <c r="M2739" s="2257"/>
      <c r="N2739" s="2257"/>
      <c r="O2739" s="2257"/>
      <c r="P2739" s="2257"/>
      <c r="Q2739" s="2995"/>
    </row>
    <row r="2740" spans="1:17">
      <c r="A2740" s="2995"/>
      <c r="B2740" s="2641"/>
      <c r="C2740" s="2641"/>
      <c r="D2740" s="2641"/>
      <c r="E2740" s="2641"/>
      <c r="F2740" s="2641"/>
      <c r="G2740" s="2641"/>
      <c r="H2740" s="2641"/>
      <c r="I2740" s="2257"/>
      <c r="J2740" s="2257"/>
      <c r="K2740" s="2257"/>
      <c r="L2740" s="2257"/>
      <c r="M2740" s="2257"/>
      <c r="N2740" s="2257"/>
      <c r="O2740" s="2257"/>
      <c r="P2740" s="2257"/>
      <c r="Q2740" s="2995"/>
    </row>
    <row r="2741" spans="1:17">
      <c r="A2741" s="2995"/>
      <c r="B2741" s="2641"/>
      <c r="C2741" s="2641"/>
      <c r="D2741" s="2641"/>
      <c r="E2741" s="2641"/>
      <c r="F2741" s="2641"/>
      <c r="G2741" s="2641"/>
      <c r="H2741" s="2641"/>
      <c r="I2741" s="2257"/>
      <c r="J2741" s="2257"/>
      <c r="K2741" s="2257"/>
      <c r="L2741" s="2257"/>
      <c r="M2741" s="2257"/>
      <c r="N2741" s="2257"/>
      <c r="O2741" s="2257"/>
      <c r="P2741" s="2257"/>
      <c r="Q2741" s="2995"/>
    </row>
    <row r="2742" spans="1:17">
      <c r="A2742" s="2995"/>
      <c r="B2742" s="2641"/>
      <c r="C2742" s="2641"/>
      <c r="D2742" s="2641"/>
      <c r="E2742" s="2641"/>
      <c r="F2742" s="2641"/>
      <c r="G2742" s="2641"/>
      <c r="H2742" s="2641"/>
      <c r="I2742" s="2257"/>
      <c r="J2742" s="2257"/>
      <c r="K2742" s="2257"/>
      <c r="L2742" s="2257"/>
      <c r="M2742" s="2257"/>
      <c r="N2742" s="2257"/>
      <c r="O2742" s="2257"/>
      <c r="P2742" s="2257"/>
      <c r="Q2742" s="2995"/>
    </row>
    <row r="2743" spans="1:17">
      <c r="A2743" s="2995"/>
      <c r="B2743" s="2641"/>
      <c r="C2743" s="2641"/>
      <c r="D2743" s="2641"/>
      <c r="E2743" s="2641"/>
      <c r="F2743" s="2641"/>
      <c r="G2743" s="2641"/>
      <c r="H2743" s="2641"/>
      <c r="I2743" s="2257"/>
      <c r="J2743" s="2257"/>
      <c r="K2743" s="2257"/>
      <c r="L2743" s="2257"/>
      <c r="M2743" s="2257"/>
      <c r="N2743" s="2257"/>
      <c r="O2743" s="2257"/>
      <c r="P2743" s="2257"/>
      <c r="Q2743" s="2995"/>
    </row>
    <row r="2744" spans="1:17">
      <c r="A2744" s="2995"/>
      <c r="B2744" s="2641"/>
      <c r="C2744" s="2641"/>
      <c r="D2744" s="2641"/>
      <c r="E2744" s="2641"/>
      <c r="F2744" s="2641"/>
      <c r="G2744" s="2641"/>
      <c r="H2744" s="2641"/>
      <c r="I2744" s="2257"/>
      <c r="J2744" s="2257"/>
      <c r="K2744" s="2257"/>
      <c r="L2744" s="2257"/>
      <c r="M2744" s="2257"/>
      <c r="N2744" s="2257"/>
      <c r="O2744" s="2257"/>
      <c r="P2744" s="2257"/>
      <c r="Q2744" s="2995"/>
    </row>
    <row r="2745" spans="1:17">
      <c r="A2745" s="2995"/>
      <c r="B2745" s="2641"/>
      <c r="C2745" s="2641"/>
      <c r="D2745" s="2641"/>
      <c r="E2745" s="2641"/>
      <c r="F2745" s="2641"/>
      <c r="G2745" s="2641"/>
      <c r="H2745" s="2641"/>
      <c r="I2745" s="2257"/>
      <c r="J2745" s="2257"/>
      <c r="K2745" s="2257"/>
      <c r="L2745" s="2257"/>
      <c r="M2745" s="2257"/>
      <c r="N2745" s="2257"/>
      <c r="O2745" s="2257"/>
      <c r="P2745" s="2257"/>
      <c r="Q2745" s="2995"/>
    </row>
    <row r="2746" spans="1:17">
      <c r="A2746" s="2995"/>
      <c r="B2746" s="2641"/>
      <c r="C2746" s="2641"/>
      <c r="D2746" s="2641"/>
      <c r="E2746" s="2641"/>
      <c r="F2746" s="2641"/>
      <c r="G2746" s="2641"/>
      <c r="H2746" s="2641"/>
      <c r="I2746" s="2257"/>
      <c r="J2746" s="2257"/>
      <c r="K2746" s="2257"/>
      <c r="L2746" s="2257"/>
      <c r="M2746" s="2257"/>
      <c r="N2746" s="2257"/>
      <c r="O2746" s="2257"/>
      <c r="P2746" s="2257"/>
      <c r="Q2746" s="2995"/>
    </row>
    <row r="2747" spans="1:17">
      <c r="A2747" s="2995"/>
      <c r="B2747" s="2641"/>
      <c r="C2747" s="2641"/>
      <c r="D2747" s="2641"/>
      <c r="E2747" s="2641"/>
      <c r="F2747" s="2641"/>
      <c r="G2747" s="2641"/>
      <c r="H2747" s="2641"/>
      <c r="I2747" s="2257"/>
      <c r="J2747" s="2257"/>
      <c r="K2747" s="2257"/>
      <c r="L2747" s="2257"/>
      <c r="M2747" s="2257"/>
      <c r="N2747" s="2257"/>
      <c r="O2747" s="2257"/>
      <c r="P2747" s="2257"/>
      <c r="Q2747" s="2995"/>
    </row>
    <row r="2748" spans="1:17">
      <c r="A2748" s="2995"/>
      <c r="B2748" s="2641"/>
      <c r="C2748" s="2641"/>
      <c r="D2748" s="2641"/>
      <c r="E2748" s="2641"/>
      <c r="F2748" s="2641"/>
      <c r="G2748" s="2641"/>
      <c r="H2748" s="2641"/>
      <c r="I2748" s="2257"/>
      <c r="J2748" s="2257"/>
      <c r="K2748" s="2257"/>
      <c r="L2748" s="2257"/>
      <c r="M2748" s="2257"/>
      <c r="N2748" s="2257"/>
      <c r="O2748" s="2257"/>
      <c r="P2748" s="2257"/>
      <c r="Q2748" s="2995"/>
    </row>
    <row r="2749" spans="1:17">
      <c r="A2749" s="2995"/>
      <c r="B2749" s="2641"/>
      <c r="C2749" s="2641"/>
      <c r="D2749" s="2641"/>
      <c r="E2749" s="2641"/>
      <c r="F2749" s="2641"/>
      <c r="G2749" s="2641"/>
      <c r="H2749" s="2641"/>
      <c r="I2749" s="2257"/>
      <c r="J2749" s="2257"/>
      <c r="K2749" s="2257"/>
      <c r="L2749" s="2257"/>
      <c r="M2749" s="2257"/>
      <c r="N2749" s="2257"/>
      <c r="O2749" s="2257"/>
      <c r="P2749" s="2257"/>
      <c r="Q2749" s="2995"/>
    </row>
    <row r="2750" spans="1:17">
      <c r="A2750" s="2995"/>
      <c r="B2750" s="2641"/>
      <c r="C2750" s="2641"/>
      <c r="D2750" s="2641"/>
      <c r="E2750" s="2641"/>
      <c r="F2750" s="2641"/>
      <c r="G2750" s="2641"/>
      <c r="H2750" s="2641"/>
      <c r="I2750" s="2257"/>
      <c r="J2750" s="2257"/>
      <c r="K2750" s="2257"/>
      <c r="L2750" s="2257"/>
      <c r="M2750" s="2257"/>
      <c r="N2750" s="2257"/>
      <c r="O2750" s="2257"/>
      <c r="P2750" s="2257"/>
      <c r="Q2750" s="2995"/>
    </row>
    <row r="2751" spans="1:17">
      <c r="A2751" s="2995"/>
      <c r="B2751" s="2641"/>
      <c r="C2751" s="2641"/>
      <c r="D2751" s="2641"/>
      <c r="E2751" s="2641"/>
      <c r="F2751" s="2641"/>
      <c r="G2751" s="2641"/>
      <c r="H2751" s="2641"/>
      <c r="I2751" s="2257"/>
      <c r="J2751" s="2257"/>
      <c r="K2751" s="2257"/>
      <c r="L2751" s="2257"/>
      <c r="M2751" s="2257"/>
      <c r="N2751" s="2257"/>
      <c r="O2751" s="2257"/>
      <c r="P2751" s="2257"/>
      <c r="Q2751" s="2995"/>
    </row>
    <row r="2752" spans="1:17">
      <c r="A2752" s="2995"/>
      <c r="B2752" s="2641"/>
      <c r="C2752" s="2641"/>
      <c r="D2752" s="2641"/>
      <c r="E2752" s="2641"/>
      <c r="F2752" s="2641"/>
      <c r="G2752" s="2641"/>
      <c r="H2752" s="2641"/>
      <c r="I2752" s="2257"/>
      <c r="J2752" s="2257"/>
      <c r="K2752" s="2257"/>
      <c r="L2752" s="2257"/>
      <c r="M2752" s="2257"/>
      <c r="N2752" s="2257"/>
      <c r="O2752" s="2257"/>
      <c r="P2752" s="2257"/>
      <c r="Q2752" s="2995"/>
    </row>
    <row r="2753" spans="1:17">
      <c r="A2753" s="2995"/>
      <c r="B2753" s="2641"/>
      <c r="C2753" s="2641"/>
      <c r="D2753" s="2641"/>
      <c r="E2753" s="2641"/>
      <c r="F2753" s="2641"/>
      <c r="G2753" s="2641"/>
      <c r="H2753" s="2641"/>
      <c r="I2753" s="2257"/>
      <c r="J2753" s="2257"/>
      <c r="K2753" s="2257"/>
      <c r="L2753" s="2257"/>
      <c r="M2753" s="2257"/>
      <c r="N2753" s="2257"/>
      <c r="O2753" s="2257"/>
      <c r="P2753" s="2257"/>
      <c r="Q2753" s="2995"/>
    </row>
    <row r="2754" spans="1:17">
      <c r="A2754" s="2995"/>
      <c r="B2754" s="2641"/>
      <c r="C2754" s="2641"/>
      <c r="D2754" s="2641"/>
      <c r="E2754" s="2641"/>
      <c r="F2754" s="2641"/>
      <c r="G2754" s="2641"/>
      <c r="H2754" s="2641"/>
      <c r="I2754" s="2257"/>
      <c r="J2754" s="2257"/>
      <c r="K2754" s="2257"/>
      <c r="L2754" s="2257"/>
      <c r="M2754" s="2257"/>
      <c r="N2754" s="2257"/>
      <c r="O2754" s="2257"/>
      <c r="P2754" s="2257"/>
      <c r="Q2754" s="2995"/>
    </row>
    <row r="2755" spans="1:17">
      <c r="A2755" s="2995"/>
      <c r="B2755" s="2641"/>
      <c r="C2755" s="2641"/>
      <c r="D2755" s="2641"/>
      <c r="E2755" s="2641"/>
      <c r="F2755" s="2641"/>
      <c r="G2755" s="2641"/>
      <c r="H2755" s="2641"/>
      <c r="I2755" s="2257"/>
      <c r="J2755" s="2257"/>
      <c r="K2755" s="2257"/>
      <c r="L2755" s="2257"/>
      <c r="M2755" s="2257"/>
      <c r="N2755" s="2257"/>
      <c r="O2755" s="2257"/>
      <c r="P2755" s="2257"/>
      <c r="Q2755" s="2995"/>
    </row>
    <row r="2756" spans="1:17">
      <c r="A2756" s="2995"/>
      <c r="B2756" s="2641"/>
      <c r="C2756" s="2641"/>
      <c r="D2756" s="2641"/>
      <c r="E2756" s="2641"/>
      <c r="F2756" s="2641"/>
      <c r="G2756" s="2641"/>
      <c r="H2756" s="2641"/>
      <c r="I2756" s="2257"/>
      <c r="J2756" s="2257"/>
      <c r="K2756" s="2257"/>
      <c r="L2756" s="2257"/>
      <c r="M2756" s="2257"/>
      <c r="N2756" s="2257"/>
      <c r="O2756" s="2257"/>
      <c r="P2756" s="2257"/>
      <c r="Q2756" s="2995"/>
    </row>
    <row r="2757" spans="1:17">
      <c r="A2757" s="2995"/>
      <c r="B2757" s="2641"/>
      <c r="C2757" s="2641"/>
      <c r="D2757" s="2641"/>
      <c r="E2757" s="2641"/>
      <c r="F2757" s="2641"/>
      <c r="G2757" s="2641"/>
      <c r="H2757" s="2641"/>
      <c r="I2757" s="2257"/>
      <c r="J2757" s="2257"/>
      <c r="K2757" s="2257"/>
      <c r="L2757" s="2257"/>
      <c r="M2757" s="2257"/>
      <c r="N2757" s="2257"/>
      <c r="O2757" s="2257"/>
      <c r="P2757" s="2257"/>
      <c r="Q2757" s="2995"/>
    </row>
    <row r="2758" spans="1:17">
      <c r="A2758" s="2995"/>
      <c r="B2758" s="2641"/>
      <c r="C2758" s="2641"/>
      <c r="D2758" s="2641"/>
      <c r="E2758" s="2641"/>
      <c r="F2758" s="2641"/>
      <c r="G2758" s="2641"/>
      <c r="H2758" s="2641"/>
      <c r="I2758" s="2257"/>
      <c r="J2758" s="2257"/>
      <c r="K2758" s="2257"/>
      <c r="L2758" s="2257"/>
      <c r="M2758" s="2257"/>
      <c r="N2758" s="2257"/>
      <c r="O2758" s="2257"/>
      <c r="P2758" s="2257"/>
      <c r="Q2758" s="2995"/>
    </row>
    <row r="2759" spans="1:17">
      <c r="A2759" s="2995"/>
      <c r="B2759" s="2641"/>
      <c r="C2759" s="2641"/>
      <c r="D2759" s="2641"/>
      <c r="E2759" s="2641"/>
      <c r="F2759" s="2641"/>
      <c r="G2759" s="2641"/>
      <c r="H2759" s="2641"/>
      <c r="I2759" s="2257"/>
      <c r="J2759" s="2257"/>
      <c r="K2759" s="2257"/>
      <c r="L2759" s="2257"/>
      <c r="M2759" s="2257"/>
      <c r="N2759" s="2257"/>
      <c r="O2759" s="2257"/>
      <c r="P2759" s="2257"/>
      <c r="Q2759" s="2995"/>
    </row>
    <row r="2760" spans="1:17">
      <c r="A2760" s="2995"/>
      <c r="B2760" s="2641"/>
      <c r="C2760" s="2641"/>
      <c r="D2760" s="2641"/>
      <c r="E2760" s="2641"/>
      <c r="F2760" s="2641"/>
      <c r="G2760" s="2641"/>
      <c r="H2760" s="2641"/>
      <c r="I2760" s="2257"/>
      <c r="J2760" s="2257"/>
      <c r="K2760" s="2257"/>
      <c r="L2760" s="2257"/>
      <c r="M2760" s="2257"/>
      <c r="N2760" s="2257"/>
      <c r="O2760" s="2257"/>
      <c r="P2760" s="2257"/>
      <c r="Q2760" s="2995"/>
    </row>
    <row r="2761" spans="1:17">
      <c r="A2761" s="2995"/>
      <c r="B2761" s="2641"/>
      <c r="C2761" s="2641"/>
      <c r="D2761" s="2641"/>
      <c r="E2761" s="2641"/>
      <c r="F2761" s="2641"/>
      <c r="G2761" s="2641"/>
      <c r="H2761" s="2641"/>
      <c r="I2761" s="2257"/>
      <c r="J2761" s="2257"/>
      <c r="K2761" s="2257"/>
      <c r="L2761" s="2257"/>
      <c r="M2761" s="2257"/>
      <c r="N2761" s="2257"/>
      <c r="O2761" s="2257"/>
      <c r="P2761" s="2257"/>
      <c r="Q2761" s="2995"/>
    </row>
    <row r="2762" spans="1:17">
      <c r="A2762" s="2995"/>
      <c r="B2762" s="2641"/>
      <c r="C2762" s="2641"/>
      <c r="D2762" s="2641"/>
      <c r="E2762" s="2641"/>
      <c r="F2762" s="2641"/>
      <c r="G2762" s="2641"/>
      <c r="H2762" s="2641"/>
      <c r="I2762" s="2257"/>
      <c r="J2762" s="2257"/>
      <c r="K2762" s="2257"/>
      <c r="L2762" s="2257"/>
      <c r="M2762" s="2257"/>
      <c r="N2762" s="2257"/>
      <c r="O2762" s="2257"/>
      <c r="P2762" s="2257"/>
      <c r="Q2762" s="2995"/>
    </row>
    <row r="2763" spans="1:17">
      <c r="A2763" s="2995"/>
      <c r="B2763" s="2641"/>
      <c r="C2763" s="2641"/>
      <c r="D2763" s="2641"/>
      <c r="E2763" s="2641"/>
      <c r="F2763" s="2641"/>
      <c r="G2763" s="2641"/>
      <c r="H2763" s="2641"/>
      <c r="I2763" s="2257"/>
      <c r="J2763" s="2257"/>
      <c r="K2763" s="2257"/>
      <c r="L2763" s="2257"/>
      <c r="M2763" s="2257"/>
      <c r="N2763" s="2257"/>
      <c r="O2763" s="2257"/>
      <c r="P2763" s="2257"/>
      <c r="Q2763" s="2995"/>
    </row>
    <row r="2764" spans="1:17">
      <c r="A2764" s="2995"/>
      <c r="B2764" s="2641"/>
      <c r="C2764" s="2641"/>
      <c r="D2764" s="2641"/>
      <c r="E2764" s="2641"/>
      <c r="F2764" s="2641"/>
      <c r="G2764" s="2641"/>
      <c r="H2764" s="2641"/>
      <c r="I2764" s="2257"/>
      <c r="J2764" s="2257"/>
      <c r="K2764" s="2257"/>
      <c r="L2764" s="2257"/>
      <c r="M2764" s="2257"/>
      <c r="N2764" s="2257"/>
      <c r="O2764" s="2257"/>
      <c r="P2764" s="2257"/>
      <c r="Q2764" s="2995"/>
    </row>
    <row r="2765" spans="1:17">
      <c r="A2765" s="2995"/>
      <c r="B2765" s="2641"/>
      <c r="C2765" s="2641"/>
      <c r="D2765" s="2641"/>
      <c r="E2765" s="2641"/>
      <c r="F2765" s="2641"/>
      <c r="G2765" s="2641"/>
      <c r="H2765" s="2641"/>
      <c r="I2765" s="2257"/>
      <c r="J2765" s="2257"/>
      <c r="K2765" s="2257"/>
      <c r="L2765" s="2257"/>
      <c r="M2765" s="2257"/>
      <c r="N2765" s="2257"/>
      <c r="O2765" s="2257"/>
      <c r="P2765" s="2257"/>
      <c r="Q2765" s="2995"/>
    </row>
    <row r="2766" spans="1:17">
      <c r="A2766" s="2995"/>
      <c r="B2766" s="2641"/>
      <c r="C2766" s="2641"/>
      <c r="D2766" s="2641"/>
      <c r="E2766" s="2641"/>
      <c r="F2766" s="2641"/>
      <c r="G2766" s="2641"/>
      <c r="H2766" s="2641"/>
      <c r="I2766" s="2257"/>
      <c r="J2766" s="2257"/>
      <c r="K2766" s="2257"/>
      <c r="L2766" s="2257"/>
      <c r="M2766" s="2257"/>
      <c r="N2766" s="2257"/>
      <c r="O2766" s="2257"/>
      <c r="P2766" s="2257"/>
      <c r="Q2766" s="2995"/>
    </row>
    <row r="2767" spans="1:17">
      <c r="A2767" s="2995"/>
      <c r="B2767" s="2641"/>
      <c r="C2767" s="2641"/>
      <c r="D2767" s="2641"/>
      <c r="E2767" s="2641"/>
      <c r="F2767" s="2641"/>
      <c r="G2767" s="2641"/>
      <c r="H2767" s="2641"/>
      <c r="I2767" s="2257"/>
      <c r="J2767" s="2257"/>
      <c r="K2767" s="2257"/>
      <c r="L2767" s="2257"/>
      <c r="M2767" s="2257"/>
      <c r="N2767" s="2257"/>
      <c r="O2767" s="2257"/>
      <c r="P2767" s="2257"/>
      <c r="Q2767" s="2995"/>
    </row>
    <row r="2768" spans="1:17">
      <c r="A2768" s="2995"/>
      <c r="B2768" s="2995"/>
      <c r="C2768" s="2641"/>
      <c r="D2768" s="2641"/>
      <c r="E2768" s="2641"/>
      <c r="F2768" s="2641"/>
      <c r="G2768" s="2641"/>
      <c r="H2768" s="2641"/>
      <c r="I2768" s="2257"/>
      <c r="J2768" s="2257"/>
      <c r="K2768" s="2257"/>
      <c r="L2768" s="2257"/>
      <c r="M2768" s="3001"/>
      <c r="N2768" s="3001"/>
      <c r="O2768" s="3001"/>
      <c r="P2768" s="3001"/>
      <c r="Q2768" s="2995"/>
    </row>
    <row r="2769" spans="1:17">
      <c r="A2769" s="2995"/>
      <c r="B2769" s="2995"/>
      <c r="C2769" s="2999"/>
      <c r="D2769" s="2999"/>
      <c r="E2769" s="2999"/>
      <c r="F2769" s="2999"/>
      <c r="G2769" s="2999"/>
      <c r="H2769" s="2999"/>
      <c r="I2769" s="2257"/>
      <c r="J2769" s="2257"/>
      <c r="K2769" s="2257"/>
      <c r="L2769" s="2257"/>
      <c r="M2769" s="3001"/>
      <c r="N2769" s="3001"/>
      <c r="O2769" s="3001"/>
      <c r="P2769" s="3001"/>
      <c r="Q2769" s="2995"/>
    </row>
    <row r="2770" spans="1:17">
      <c r="A2770" s="2996"/>
      <c r="B2770" s="2996"/>
      <c r="C2770" s="2994"/>
      <c r="D2770" s="2994"/>
      <c r="E2770" s="2997"/>
      <c r="F2770" s="2997"/>
      <c r="G2770" s="2997"/>
      <c r="H2770" s="2997"/>
      <c r="I2770" s="2996"/>
      <c r="J2770" s="2996"/>
      <c r="K2770" s="2994"/>
      <c r="L2770" s="2994"/>
      <c r="M2770" s="2997"/>
      <c r="N2770" s="3002"/>
      <c r="O2770" s="2999"/>
      <c r="P2770" s="2999"/>
      <c r="Q2770" s="2999"/>
    </row>
    <row r="2771" spans="1:17">
      <c r="A2771" s="2994"/>
      <c r="B2771" s="2994"/>
      <c r="C2771" s="2994"/>
      <c r="D2771" s="2994"/>
      <c r="E2771" s="2994"/>
      <c r="F2771" s="2994"/>
      <c r="G2771" s="2994"/>
      <c r="H2771" s="2994"/>
      <c r="I2771" s="2994"/>
      <c r="J2771" s="2994"/>
      <c r="K2771" s="2994"/>
      <c r="L2771" s="2994"/>
      <c r="M2771" s="2994"/>
      <c r="N2771" s="2994"/>
      <c r="O2771" s="2994"/>
      <c r="P2771" s="2994"/>
      <c r="Q2771" s="2994"/>
    </row>
    <row r="2772" spans="1:17" ht="15.75">
      <c r="A2772" s="2993"/>
      <c r="B2772" s="2997"/>
      <c r="C2772" s="2997"/>
      <c r="D2772" s="2997"/>
      <c r="E2772" s="2998"/>
      <c r="F2772" s="2997"/>
      <c r="G2772" s="2997"/>
      <c r="H2772" s="2997"/>
      <c r="I2772" s="2993"/>
      <c r="J2772" s="2641"/>
      <c r="K2772" s="2997"/>
      <c r="L2772" s="2997"/>
      <c r="M2772" s="2997"/>
      <c r="N2772" s="2997"/>
      <c r="O2772" s="2998"/>
      <c r="P2772" s="2999"/>
      <c r="Q2772" s="2999"/>
    </row>
    <row r="2773" spans="1:17">
      <c r="A2773" s="2997"/>
      <c r="B2773" s="2997"/>
      <c r="C2773" s="2997"/>
      <c r="D2773" s="2997"/>
      <c r="E2773" s="2997"/>
      <c r="F2773" s="2997"/>
      <c r="G2773" s="2997"/>
      <c r="H2773" s="2997"/>
      <c r="I2773" s="2641"/>
      <c r="J2773" s="2641"/>
      <c r="K2773" s="2997"/>
      <c r="L2773" s="2997"/>
      <c r="M2773" s="2997"/>
      <c r="N2773" s="2997"/>
      <c r="O2773" s="2997"/>
      <c r="P2773" s="2997"/>
      <c r="Q2773" s="2997"/>
    </row>
    <row r="2774" spans="1:17">
      <c r="A2774" s="2994"/>
      <c r="B2774" s="2994"/>
      <c r="C2774" s="2994"/>
      <c r="D2774" s="2994"/>
      <c r="E2774" s="2994"/>
      <c r="F2774" s="2994"/>
      <c r="G2774" s="3000"/>
      <c r="H2774" s="3000"/>
      <c r="I2774" s="2994"/>
      <c r="J2774" s="2994"/>
      <c r="K2774" s="2994"/>
      <c r="L2774" s="2994"/>
      <c r="M2774" s="2994"/>
      <c r="N2774" s="2994"/>
      <c r="O2774" s="2994"/>
      <c r="P2774" s="2994"/>
      <c r="Q2774" s="2641"/>
    </row>
    <row r="2775" spans="1:17">
      <c r="A2775" s="2994"/>
      <c r="B2775" s="2994"/>
      <c r="C2775" s="2994"/>
      <c r="D2775" s="2994"/>
      <c r="E2775" s="2994"/>
      <c r="F2775" s="2994"/>
      <c r="G2775" s="3000"/>
      <c r="H2775" s="3000"/>
      <c r="I2775" s="2994"/>
      <c r="J2775" s="2994"/>
      <c r="K2775" s="2994"/>
      <c r="L2775" s="2994"/>
      <c r="M2775" s="2994"/>
      <c r="N2775" s="2994"/>
      <c r="O2775" s="2994"/>
      <c r="P2775" s="2994"/>
      <c r="Q2775" s="2641"/>
    </row>
    <row r="2776" spans="1:17">
      <c r="A2776" s="2997"/>
      <c r="B2776" s="2997"/>
      <c r="C2776" s="2997"/>
      <c r="D2776" s="2997"/>
      <c r="E2776" s="2997"/>
      <c r="F2776" s="2997"/>
      <c r="G2776" s="2997"/>
      <c r="H2776" s="2997"/>
      <c r="I2776" s="2641"/>
      <c r="J2776" s="2641"/>
      <c r="K2776" s="2997"/>
      <c r="L2776" s="2997"/>
      <c r="M2776" s="2997"/>
      <c r="N2776" s="2997"/>
      <c r="O2776" s="2997"/>
      <c r="P2776" s="2997"/>
      <c r="Q2776" s="2997"/>
    </row>
    <row r="2777" spans="1:17">
      <c r="A2777" s="2995"/>
      <c r="B2777" s="2641"/>
      <c r="C2777" s="2641"/>
      <c r="D2777" s="2641"/>
      <c r="E2777" s="2641"/>
      <c r="F2777" s="3420"/>
      <c r="G2777" s="3420"/>
      <c r="H2777" s="2995"/>
      <c r="I2777" s="2994"/>
      <c r="J2777" s="2994"/>
      <c r="K2777" s="2994"/>
      <c r="L2777" s="2994"/>
      <c r="M2777" s="2994"/>
      <c r="N2777" s="2994"/>
      <c r="O2777" s="2994"/>
      <c r="P2777" s="2994"/>
      <c r="Q2777" s="2641"/>
    </row>
    <row r="2778" spans="1:17">
      <c r="A2778" s="2995"/>
      <c r="B2778" s="2995"/>
      <c r="C2778" s="2641"/>
      <c r="D2778" s="2995"/>
      <c r="E2778" s="2995"/>
      <c r="F2778" s="2995"/>
      <c r="G2778" s="2995"/>
      <c r="H2778" s="2995"/>
      <c r="I2778" s="2994"/>
      <c r="J2778" s="2994"/>
      <c r="K2778" s="2641"/>
      <c r="L2778" s="2641"/>
      <c r="M2778" s="2995"/>
      <c r="N2778" s="2995"/>
      <c r="O2778" s="2995"/>
      <c r="P2778" s="2641"/>
      <c r="Q2778" s="2641"/>
    </row>
    <row r="2779" spans="1:17">
      <c r="A2779" s="2995"/>
      <c r="B2779" s="2995"/>
      <c r="C2779" s="2995"/>
      <c r="D2779" s="2995"/>
      <c r="E2779" s="2995"/>
      <c r="F2779" s="2995"/>
      <c r="G2779" s="2995"/>
      <c r="H2779" s="2995"/>
      <c r="I2779" s="2994"/>
      <c r="J2779" s="2994"/>
      <c r="K2779" s="2995"/>
      <c r="L2779" s="2995"/>
      <c r="M2779" s="2995"/>
      <c r="N2779" s="2995"/>
      <c r="O2779" s="2995"/>
      <c r="P2779" s="2995"/>
      <c r="Q2779" s="2995"/>
    </row>
    <row r="2780" spans="1:17">
      <c r="A2780" s="2995"/>
      <c r="B2780" s="2995"/>
      <c r="C2780" s="2995"/>
      <c r="D2780" s="2995"/>
      <c r="E2780" s="2995"/>
      <c r="F2780" s="2995"/>
      <c r="G2780" s="2995"/>
      <c r="H2780" s="2995"/>
      <c r="I2780" s="2994"/>
      <c r="J2780" s="2994"/>
      <c r="K2780" s="2995"/>
      <c r="L2780" s="2995"/>
      <c r="M2780" s="2995"/>
      <c r="N2780" s="2995"/>
      <c r="O2780" s="2995"/>
      <c r="P2780" s="2995"/>
      <c r="Q2780" s="2995"/>
    </row>
    <row r="2781" spans="1:17">
      <c r="A2781" s="2995"/>
      <c r="B2781" s="2995"/>
      <c r="C2781" s="2995"/>
      <c r="D2781" s="2995"/>
      <c r="E2781" s="2995"/>
      <c r="F2781" s="2995"/>
      <c r="G2781" s="2995"/>
      <c r="H2781" s="2995"/>
      <c r="I2781" s="2995"/>
      <c r="J2781" s="2641"/>
      <c r="K2781" s="2995"/>
      <c r="L2781" s="2995"/>
      <c r="M2781" s="2995"/>
      <c r="N2781" s="2995"/>
      <c r="O2781" s="2995"/>
      <c r="P2781" s="2995"/>
      <c r="Q2781" s="2995"/>
    </row>
    <row r="2782" spans="1:17">
      <c r="A2782" s="2995"/>
      <c r="B2782" s="2641"/>
      <c r="C2782" s="2641"/>
      <c r="D2782" s="2641"/>
      <c r="E2782" s="2641"/>
      <c r="F2782" s="2641"/>
      <c r="G2782" s="2641"/>
      <c r="H2782" s="2641"/>
      <c r="I2782" s="2257"/>
      <c r="J2782" s="2257"/>
      <c r="K2782" s="2257"/>
      <c r="L2782" s="2257"/>
      <c r="M2782" s="3001"/>
      <c r="N2782" s="3001"/>
      <c r="O2782" s="3001"/>
      <c r="P2782" s="3001"/>
      <c r="Q2782" s="2995"/>
    </row>
    <row r="2783" spans="1:17">
      <c r="A2783" s="2995"/>
      <c r="B2783" s="2641"/>
      <c r="C2783" s="2641"/>
      <c r="D2783" s="2641"/>
      <c r="E2783" s="2641"/>
      <c r="F2783" s="2641"/>
      <c r="G2783" s="2641"/>
      <c r="H2783" s="2641"/>
      <c r="I2783" s="2257"/>
      <c r="J2783" s="2257"/>
      <c r="K2783" s="2257"/>
      <c r="L2783" s="2257"/>
      <c r="M2783" s="2257"/>
      <c r="N2783" s="2257"/>
      <c r="O2783" s="2257"/>
      <c r="P2783" s="2257"/>
      <c r="Q2783" s="2995"/>
    </row>
    <row r="2784" spans="1:17">
      <c r="A2784" s="2995"/>
      <c r="B2784" s="2641"/>
      <c r="C2784" s="2641"/>
      <c r="D2784" s="2641"/>
      <c r="E2784" s="2641"/>
      <c r="F2784" s="2641"/>
      <c r="G2784" s="2641"/>
      <c r="H2784" s="2641"/>
      <c r="I2784" s="2257"/>
      <c r="J2784" s="2257"/>
      <c r="K2784" s="2257"/>
      <c r="L2784" s="2257"/>
      <c r="M2784" s="2257"/>
      <c r="N2784" s="2257"/>
      <c r="O2784" s="2257"/>
      <c r="P2784" s="2257"/>
      <c r="Q2784" s="2995"/>
    </row>
    <row r="2785" spans="1:17">
      <c r="A2785" s="2995"/>
      <c r="B2785" s="2641"/>
      <c r="C2785" s="2641"/>
      <c r="D2785" s="2641"/>
      <c r="E2785" s="2641"/>
      <c r="F2785" s="2641"/>
      <c r="G2785" s="2641"/>
      <c r="H2785" s="2641"/>
      <c r="I2785" s="2257"/>
      <c r="J2785" s="2257"/>
      <c r="K2785" s="2257"/>
      <c r="L2785" s="2257"/>
      <c r="M2785" s="2257"/>
      <c r="N2785" s="2257"/>
      <c r="O2785" s="2257"/>
      <c r="P2785" s="2257"/>
      <c r="Q2785" s="2995"/>
    </row>
    <row r="2786" spans="1:17">
      <c r="A2786" s="2995"/>
      <c r="B2786" s="2641"/>
      <c r="C2786" s="2641"/>
      <c r="D2786" s="2641"/>
      <c r="E2786" s="2641"/>
      <c r="F2786" s="2641"/>
      <c r="G2786" s="2641"/>
      <c r="H2786" s="2641"/>
      <c r="I2786" s="2257"/>
      <c r="J2786" s="2257"/>
      <c r="K2786" s="2257"/>
      <c r="L2786" s="2257"/>
      <c r="M2786" s="2257"/>
      <c r="N2786" s="2257"/>
      <c r="O2786" s="2257"/>
      <c r="P2786" s="2257"/>
      <c r="Q2786" s="2995"/>
    </row>
    <row r="2787" spans="1:17">
      <c r="A2787" s="2995"/>
      <c r="B2787" s="2641"/>
      <c r="C2787" s="2641"/>
      <c r="D2787" s="2641"/>
      <c r="E2787" s="2641"/>
      <c r="F2787" s="2641"/>
      <c r="G2787" s="2641"/>
      <c r="H2787" s="2641"/>
      <c r="I2787" s="2257"/>
      <c r="J2787" s="2257"/>
      <c r="K2787" s="2257"/>
      <c r="L2787" s="2257"/>
      <c r="M2787" s="2257"/>
      <c r="N2787" s="2257"/>
      <c r="O2787" s="2257"/>
      <c r="P2787" s="2257"/>
      <c r="Q2787" s="2995"/>
    </row>
    <row r="2788" spans="1:17">
      <c r="A2788" s="2995"/>
      <c r="B2788" s="2641"/>
      <c r="C2788" s="2641"/>
      <c r="D2788" s="2641"/>
      <c r="E2788" s="2641"/>
      <c r="F2788" s="2641"/>
      <c r="G2788" s="2641"/>
      <c r="H2788" s="2641"/>
      <c r="I2788" s="2257"/>
      <c r="J2788" s="2257"/>
      <c r="K2788" s="2257"/>
      <c r="L2788" s="2257"/>
      <c r="M2788" s="2257"/>
      <c r="N2788" s="2257"/>
      <c r="O2788" s="2257"/>
      <c r="P2788" s="2257"/>
      <c r="Q2788" s="2995"/>
    </row>
    <row r="2789" spans="1:17">
      <c r="A2789" s="2995"/>
      <c r="B2789" s="2641"/>
      <c r="C2789" s="2641"/>
      <c r="D2789" s="2641"/>
      <c r="E2789" s="2641"/>
      <c r="F2789" s="2641"/>
      <c r="G2789" s="2641"/>
      <c r="H2789" s="2641"/>
      <c r="I2789" s="2257"/>
      <c r="J2789" s="2257"/>
      <c r="K2789" s="2257"/>
      <c r="L2789" s="2257"/>
      <c r="M2789" s="2257"/>
      <c r="N2789" s="2257"/>
      <c r="O2789" s="2257"/>
      <c r="P2789" s="2257"/>
      <c r="Q2789" s="2995"/>
    </row>
    <row r="2790" spans="1:17">
      <c r="A2790" s="2995"/>
      <c r="B2790" s="2641"/>
      <c r="C2790" s="2641"/>
      <c r="D2790" s="2641"/>
      <c r="E2790" s="2641"/>
      <c r="F2790" s="2641"/>
      <c r="G2790" s="2641"/>
      <c r="H2790" s="2641"/>
      <c r="I2790" s="2257"/>
      <c r="J2790" s="2257"/>
      <c r="K2790" s="2257"/>
      <c r="L2790" s="2257"/>
      <c r="M2790" s="2257"/>
      <c r="N2790" s="2257"/>
      <c r="O2790" s="2257"/>
      <c r="P2790" s="2257"/>
      <c r="Q2790" s="2995"/>
    </row>
    <row r="2791" spans="1:17">
      <c r="A2791" s="2995"/>
      <c r="B2791" s="2641"/>
      <c r="C2791" s="2641"/>
      <c r="D2791" s="2641"/>
      <c r="E2791" s="2641"/>
      <c r="F2791" s="2641"/>
      <c r="G2791" s="2641"/>
      <c r="H2791" s="2641"/>
      <c r="I2791" s="2257"/>
      <c r="J2791" s="2257"/>
      <c r="K2791" s="2257"/>
      <c r="L2791" s="2257"/>
      <c r="M2791" s="2257"/>
      <c r="N2791" s="2257"/>
      <c r="O2791" s="2257"/>
      <c r="P2791" s="2257"/>
      <c r="Q2791" s="2995"/>
    </row>
    <row r="2792" spans="1:17">
      <c r="A2792" s="2995"/>
      <c r="B2792" s="2641"/>
      <c r="C2792" s="2641"/>
      <c r="D2792" s="2641"/>
      <c r="E2792" s="2641"/>
      <c r="F2792" s="2641"/>
      <c r="G2792" s="2641"/>
      <c r="H2792" s="2641"/>
      <c r="I2792" s="2257"/>
      <c r="J2792" s="2257"/>
      <c r="K2792" s="2257"/>
      <c r="L2792" s="2257"/>
      <c r="M2792" s="2257"/>
      <c r="N2792" s="2257"/>
      <c r="O2792" s="2257"/>
      <c r="P2792" s="2257"/>
      <c r="Q2792" s="2995"/>
    </row>
    <row r="2793" spans="1:17">
      <c r="A2793" s="2995"/>
      <c r="B2793" s="2641"/>
      <c r="C2793" s="2641"/>
      <c r="D2793" s="2641"/>
      <c r="E2793" s="2641"/>
      <c r="F2793" s="2641"/>
      <c r="G2793" s="2641"/>
      <c r="H2793" s="2641"/>
      <c r="I2793" s="2257"/>
      <c r="J2793" s="2257"/>
      <c r="K2793" s="2257"/>
      <c r="L2793" s="2257"/>
      <c r="M2793" s="2257"/>
      <c r="N2793" s="2257"/>
      <c r="O2793" s="2257"/>
      <c r="P2793" s="2257"/>
      <c r="Q2793" s="2995"/>
    </row>
    <row r="2794" spans="1:17">
      <c r="A2794" s="2995"/>
      <c r="B2794" s="2641"/>
      <c r="C2794" s="2641"/>
      <c r="D2794" s="2641"/>
      <c r="E2794" s="2641"/>
      <c r="F2794" s="2641"/>
      <c r="G2794" s="2641"/>
      <c r="H2794" s="2641"/>
      <c r="I2794" s="2257"/>
      <c r="J2794" s="2257"/>
      <c r="K2794" s="2257"/>
      <c r="L2794" s="2257"/>
      <c r="M2794" s="2257"/>
      <c r="N2794" s="2257"/>
      <c r="O2794" s="2257"/>
      <c r="P2794" s="2257"/>
      <c r="Q2794" s="2995"/>
    </row>
    <row r="2795" spans="1:17">
      <c r="A2795" s="2995"/>
      <c r="B2795" s="2641"/>
      <c r="C2795" s="2641"/>
      <c r="D2795" s="2641"/>
      <c r="E2795" s="2641"/>
      <c r="F2795" s="2641"/>
      <c r="G2795" s="2641"/>
      <c r="H2795" s="2641"/>
      <c r="I2795" s="2257"/>
      <c r="J2795" s="2257"/>
      <c r="K2795" s="2257"/>
      <c r="L2795" s="2257"/>
      <c r="M2795" s="2257"/>
      <c r="N2795" s="2257"/>
      <c r="O2795" s="2257"/>
      <c r="P2795" s="2257"/>
      <c r="Q2795" s="2995"/>
    </row>
    <row r="2796" spans="1:17">
      <c r="A2796" s="2995"/>
      <c r="B2796" s="2641"/>
      <c r="C2796" s="2641"/>
      <c r="D2796" s="2641"/>
      <c r="E2796" s="2641"/>
      <c r="F2796" s="2641"/>
      <c r="G2796" s="2641"/>
      <c r="H2796" s="2641"/>
      <c r="I2796" s="2257"/>
      <c r="J2796" s="2257"/>
      <c r="K2796" s="2257"/>
      <c r="L2796" s="2257"/>
      <c r="M2796" s="2257"/>
      <c r="N2796" s="2257"/>
      <c r="O2796" s="2257"/>
      <c r="P2796" s="2257"/>
      <c r="Q2796" s="2995"/>
    </row>
    <row r="2797" spans="1:17">
      <c r="A2797" s="2995"/>
      <c r="B2797" s="2641"/>
      <c r="C2797" s="2641"/>
      <c r="D2797" s="2641"/>
      <c r="E2797" s="2641"/>
      <c r="F2797" s="2641"/>
      <c r="G2797" s="2641"/>
      <c r="H2797" s="2641"/>
      <c r="I2797" s="2257"/>
      <c r="J2797" s="2257"/>
      <c r="K2797" s="2257"/>
      <c r="L2797" s="2257"/>
      <c r="M2797" s="2257"/>
      <c r="N2797" s="2257"/>
      <c r="O2797" s="2257"/>
      <c r="P2797" s="2257"/>
      <c r="Q2797" s="2995"/>
    </row>
    <row r="2798" spans="1:17">
      <c r="A2798" s="2995"/>
      <c r="B2798" s="2641"/>
      <c r="C2798" s="2641"/>
      <c r="D2798" s="2641"/>
      <c r="E2798" s="2641"/>
      <c r="F2798" s="2641"/>
      <c r="G2798" s="2641"/>
      <c r="H2798" s="2641"/>
      <c r="I2798" s="2257"/>
      <c r="J2798" s="2257"/>
      <c r="K2798" s="2257"/>
      <c r="L2798" s="2257"/>
      <c r="M2798" s="2257"/>
      <c r="N2798" s="2257"/>
      <c r="O2798" s="2257"/>
      <c r="P2798" s="2257"/>
      <c r="Q2798" s="2995"/>
    </row>
    <row r="2799" spans="1:17">
      <c r="A2799" s="2995"/>
      <c r="B2799" s="2641"/>
      <c r="C2799" s="2641"/>
      <c r="D2799" s="2641"/>
      <c r="E2799" s="2641"/>
      <c r="F2799" s="2641"/>
      <c r="G2799" s="2641"/>
      <c r="H2799" s="2641"/>
      <c r="I2799" s="2257"/>
      <c r="J2799" s="2257"/>
      <c r="K2799" s="2257"/>
      <c r="L2799" s="2257"/>
      <c r="M2799" s="2257"/>
      <c r="N2799" s="2257"/>
      <c r="O2799" s="2257"/>
      <c r="P2799" s="2257"/>
      <c r="Q2799" s="2995"/>
    </row>
    <row r="2800" spans="1:17">
      <c r="A2800" s="2995"/>
      <c r="B2800" s="2641"/>
      <c r="C2800" s="2641"/>
      <c r="D2800" s="2641"/>
      <c r="E2800" s="2641"/>
      <c r="F2800" s="2641"/>
      <c r="G2800" s="2641"/>
      <c r="H2800" s="2641"/>
      <c r="I2800" s="2257"/>
      <c r="J2800" s="2257"/>
      <c r="K2800" s="2257"/>
      <c r="L2800" s="2257"/>
      <c r="M2800" s="2257"/>
      <c r="N2800" s="2257"/>
      <c r="O2800" s="2257"/>
      <c r="P2800" s="2257"/>
      <c r="Q2800" s="2995"/>
    </row>
    <row r="2801" spans="1:17">
      <c r="A2801" s="2995"/>
      <c r="B2801" s="2641"/>
      <c r="C2801" s="2641"/>
      <c r="D2801" s="2641"/>
      <c r="E2801" s="2641"/>
      <c r="F2801" s="2641"/>
      <c r="G2801" s="2641"/>
      <c r="H2801" s="2641"/>
      <c r="I2801" s="2257"/>
      <c r="J2801" s="2257"/>
      <c r="K2801" s="2257"/>
      <c r="L2801" s="2257"/>
      <c r="M2801" s="2257"/>
      <c r="N2801" s="2257"/>
      <c r="O2801" s="2257"/>
      <c r="P2801" s="2257"/>
      <c r="Q2801" s="2995"/>
    </row>
    <row r="2802" spans="1:17">
      <c r="A2802" s="2995"/>
      <c r="B2802" s="2641"/>
      <c r="C2802" s="2641"/>
      <c r="D2802" s="2641"/>
      <c r="E2802" s="2641"/>
      <c r="F2802" s="2641"/>
      <c r="G2802" s="2641"/>
      <c r="H2802" s="2641"/>
      <c r="I2802" s="2257"/>
      <c r="J2802" s="2257"/>
      <c r="K2802" s="2257"/>
      <c r="L2802" s="2257"/>
      <c r="M2802" s="2257"/>
      <c r="N2802" s="2257"/>
      <c r="O2802" s="2257"/>
      <c r="P2802" s="2257"/>
      <c r="Q2802" s="2995"/>
    </row>
    <row r="2803" spans="1:17">
      <c r="A2803" s="2995"/>
      <c r="B2803" s="2641"/>
      <c r="C2803" s="2641"/>
      <c r="D2803" s="2641"/>
      <c r="E2803" s="2641"/>
      <c r="F2803" s="2641"/>
      <c r="G2803" s="2641"/>
      <c r="H2803" s="2641"/>
      <c r="I2803" s="2257"/>
      <c r="J2803" s="2257"/>
      <c r="K2803" s="2257"/>
      <c r="L2803" s="2257"/>
      <c r="M2803" s="2257"/>
      <c r="N2803" s="2257"/>
      <c r="O2803" s="2257"/>
      <c r="P2803" s="2257"/>
      <c r="Q2803" s="2995"/>
    </row>
    <row r="2804" spans="1:17">
      <c r="A2804" s="2995"/>
      <c r="B2804" s="2641"/>
      <c r="C2804" s="2641"/>
      <c r="D2804" s="2641"/>
      <c r="E2804" s="2641"/>
      <c r="F2804" s="2641"/>
      <c r="G2804" s="2641"/>
      <c r="H2804" s="2641"/>
      <c r="I2804" s="2257"/>
      <c r="J2804" s="2257"/>
      <c r="K2804" s="2257"/>
      <c r="L2804" s="2257"/>
      <c r="M2804" s="2257"/>
      <c r="N2804" s="2257"/>
      <c r="O2804" s="2257"/>
      <c r="P2804" s="2257"/>
      <c r="Q2804" s="2995"/>
    </row>
    <row r="2805" spans="1:17">
      <c r="A2805" s="2995"/>
      <c r="B2805" s="2641"/>
      <c r="C2805" s="2641"/>
      <c r="D2805" s="2641"/>
      <c r="E2805" s="2641"/>
      <c r="F2805" s="2641"/>
      <c r="G2805" s="2641"/>
      <c r="H2805" s="2641"/>
      <c r="I2805" s="2257"/>
      <c r="J2805" s="2257"/>
      <c r="K2805" s="2257"/>
      <c r="L2805" s="2257"/>
      <c r="M2805" s="2257"/>
      <c r="N2805" s="2257"/>
      <c r="O2805" s="2257"/>
      <c r="P2805" s="2257"/>
      <c r="Q2805" s="2995"/>
    </row>
    <row r="2806" spans="1:17">
      <c r="A2806" s="2995"/>
      <c r="B2806" s="2641"/>
      <c r="C2806" s="2641"/>
      <c r="D2806" s="2641"/>
      <c r="E2806" s="2641"/>
      <c r="F2806" s="2641"/>
      <c r="G2806" s="2641"/>
      <c r="H2806" s="2641"/>
      <c r="I2806" s="2257"/>
      <c r="J2806" s="2257"/>
      <c r="K2806" s="2257"/>
      <c r="L2806" s="2257"/>
      <c r="M2806" s="2257"/>
      <c r="N2806" s="2257"/>
      <c r="O2806" s="2257"/>
      <c r="P2806" s="2257"/>
      <c r="Q2806" s="2995"/>
    </row>
    <row r="2807" spans="1:17">
      <c r="A2807" s="2995"/>
      <c r="B2807" s="2641"/>
      <c r="C2807" s="2641"/>
      <c r="D2807" s="2641"/>
      <c r="E2807" s="2641"/>
      <c r="F2807" s="2641"/>
      <c r="G2807" s="2641"/>
      <c r="H2807" s="2641"/>
      <c r="I2807" s="2257"/>
      <c r="J2807" s="2257"/>
      <c r="K2807" s="2257"/>
      <c r="L2807" s="2257"/>
      <c r="M2807" s="2257"/>
      <c r="N2807" s="2257"/>
      <c r="O2807" s="2257"/>
      <c r="P2807" s="2257"/>
      <c r="Q2807" s="2995"/>
    </row>
    <row r="2808" spans="1:17">
      <c r="A2808" s="2995"/>
      <c r="B2808" s="2641"/>
      <c r="C2808" s="2641"/>
      <c r="D2808" s="2641"/>
      <c r="E2808" s="2641"/>
      <c r="F2808" s="2641"/>
      <c r="G2808" s="2641"/>
      <c r="H2808" s="2641"/>
      <c r="I2808" s="2257"/>
      <c r="J2808" s="2257"/>
      <c r="K2808" s="2257"/>
      <c r="L2808" s="2257"/>
      <c r="M2808" s="2257"/>
      <c r="N2808" s="2257"/>
      <c r="O2808" s="2257"/>
      <c r="P2808" s="2257"/>
      <c r="Q2808" s="2995"/>
    </row>
    <row r="2809" spans="1:17">
      <c r="A2809" s="2995"/>
      <c r="B2809" s="2641"/>
      <c r="C2809" s="2641"/>
      <c r="D2809" s="2641"/>
      <c r="E2809" s="2641"/>
      <c r="F2809" s="2641"/>
      <c r="G2809" s="2641"/>
      <c r="H2809" s="2641"/>
      <c r="I2809" s="2257"/>
      <c r="J2809" s="2257"/>
      <c r="K2809" s="2257"/>
      <c r="L2809" s="2257"/>
      <c r="M2809" s="2257"/>
      <c r="N2809" s="2257"/>
      <c r="O2809" s="2257"/>
      <c r="P2809" s="2257"/>
      <c r="Q2809" s="2995"/>
    </row>
    <row r="2810" spans="1:17">
      <c r="A2810" s="2995"/>
      <c r="B2810" s="2641"/>
      <c r="C2810" s="2641"/>
      <c r="D2810" s="2641"/>
      <c r="E2810" s="2641"/>
      <c r="F2810" s="2641"/>
      <c r="G2810" s="2641"/>
      <c r="H2810" s="2641"/>
      <c r="I2810" s="2257"/>
      <c r="J2810" s="2257"/>
      <c r="K2810" s="2257"/>
      <c r="L2810" s="2257"/>
      <c r="M2810" s="2257"/>
      <c r="N2810" s="2257"/>
      <c r="O2810" s="2257"/>
      <c r="P2810" s="2257"/>
      <c r="Q2810" s="2995"/>
    </row>
    <row r="2811" spans="1:17">
      <c r="A2811" s="2995"/>
      <c r="B2811" s="2641"/>
      <c r="C2811" s="2641"/>
      <c r="D2811" s="2641"/>
      <c r="E2811" s="2641"/>
      <c r="F2811" s="2641"/>
      <c r="G2811" s="2641"/>
      <c r="H2811" s="2641"/>
      <c r="I2811" s="2257"/>
      <c r="J2811" s="2257"/>
      <c r="K2811" s="2257"/>
      <c r="L2811" s="2257"/>
      <c r="M2811" s="2257"/>
      <c r="N2811" s="2257"/>
      <c r="O2811" s="2257"/>
      <c r="P2811" s="2257"/>
      <c r="Q2811" s="2995"/>
    </row>
    <row r="2812" spans="1:17">
      <c r="A2812" s="2995"/>
      <c r="B2812" s="2641"/>
      <c r="C2812" s="2641"/>
      <c r="D2812" s="2641"/>
      <c r="E2812" s="2641"/>
      <c r="F2812" s="2641"/>
      <c r="G2812" s="2641"/>
      <c r="H2812" s="2641"/>
      <c r="I2812" s="2257"/>
      <c r="J2812" s="2257"/>
      <c r="K2812" s="2257"/>
      <c r="L2812" s="2257"/>
      <c r="M2812" s="2257"/>
      <c r="N2812" s="2257"/>
      <c r="O2812" s="2257"/>
      <c r="P2812" s="2257"/>
      <c r="Q2812" s="2995"/>
    </row>
    <row r="2813" spans="1:17">
      <c r="A2813" s="2995"/>
      <c r="B2813" s="2641"/>
      <c r="C2813" s="2641"/>
      <c r="D2813" s="2641"/>
      <c r="E2813" s="2641"/>
      <c r="F2813" s="2641"/>
      <c r="G2813" s="2641"/>
      <c r="H2813" s="2641"/>
      <c r="I2813" s="2257"/>
      <c r="J2813" s="2257"/>
      <c r="K2813" s="2257"/>
      <c r="L2813" s="2257"/>
      <c r="M2813" s="2257"/>
      <c r="N2813" s="2257"/>
      <c r="O2813" s="2257"/>
      <c r="P2813" s="2257"/>
      <c r="Q2813" s="2995"/>
    </row>
    <row r="2814" spans="1:17">
      <c r="A2814" s="2995"/>
      <c r="B2814" s="2641"/>
      <c r="C2814" s="2641"/>
      <c r="D2814" s="2641"/>
      <c r="E2814" s="2641"/>
      <c r="F2814" s="2641"/>
      <c r="G2814" s="2641"/>
      <c r="H2814" s="2641"/>
      <c r="I2814" s="2257"/>
      <c r="J2814" s="2257"/>
      <c r="K2814" s="2257"/>
      <c r="L2814" s="2257"/>
      <c r="M2814" s="2257"/>
      <c r="N2814" s="2257"/>
      <c r="O2814" s="2257"/>
      <c r="P2814" s="2257"/>
      <c r="Q2814" s="2995"/>
    </row>
    <row r="2815" spans="1:17">
      <c r="A2815" s="2995"/>
      <c r="B2815" s="2641"/>
      <c r="C2815" s="2641"/>
      <c r="D2815" s="2641"/>
      <c r="E2815" s="2641"/>
      <c r="F2815" s="2641"/>
      <c r="G2815" s="2641"/>
      <c r="H2815" s="2641"/>
      <c r="I2815" s="2257"/>
      <c r="J2815" s="2257"/>
      <c r="K2815" s="2257"/>
      <c r="L2815" s="2257"/>
      <c r="M2815" s="2257"/>
      <c r="N2815" s="2257"/>
      <c r="O2815" s="2257"/>
      <c r="P2815" s="2257"/>
      <c r="Q2815" s="2995"/>
    </row>
    <row r="2816" spans="1:17">
      <c r="A2816" s="2995"/>
      <c r="B2816" s="2641"/>
      <c r="C2816" s="2641"/>
      <c r="D2816" s="2641"/>
      <c r="E2816" s="2641"/>
      <c r="F2816" s="2641"/>
      <c r="G2816" s="2641"/>
      <c r="H2816" s="2641"/>
      <c r="I2816" s="2257"/>
      <c r="J2816" s="2257"/>
      <c r="K2816" s="2257"/>
      <c r="L2816" s="2257"/>
      <c r="M2816" s="2257"/>
      <c r="N2816" s="2257"/>
      <c r="O2816" s="2257"/>
      <c r="P2816" s="2257"/>
      <c r="Q2816" s="2995"/>
    </row>
    <row r="2817" spans="1:17">
      <c r="A2817" s="2995"/>
      <c r="B2817" s="2641"/>
      <c r="C2817" s="2641"/>
      <c r="D2817" s="2641"/>
      <c r="E2817" s="2641"/>
      <c r="F2817" s="2641"/>
      <c r="G2817" s="2641"/>
      <c r="H2817" s="2641"/>
      <c r="I2817" s="2257"/>
      <c r="J2817" s="2257"/>
      <c r="K2817" s="2257"/>
      <c r="L2817" s="2257"/>
      <c r="M2817" s="2257"/>
      <c r="N2817" s="2257"/>
      <c r="O2817" s="2257"/>
      <c r="P2817" s="2257"/>
      <c r="Q2817" s="2995"/>
    </row>
    <row r="2818" spans="1:17">
      <c r="A2818" s="2995"/>
      <c r="B2818" s="2641"/>
      <c r="C2818" s="2641"/>
      <c r="D2818" s="2641"/>
      <c r="E2818" s="2641"/>
      <c r="F2818" s="2641"/>
      <c r="G2818" s="2641"/>
      <c r="H2818" s="2641"/>
      <c r="I2818" s="2257"/>
      <c r="J2818" s="2257"/>
      <c r="K2818" s="2257"/>
      <c r="L2818" s="2257"/>
      <c r="M2818" s="2257"/>
      <c r="N2818" s="2257"/>
      <c r="O2818" s="2257"/>
      <c r="P2818" s="2257"/>
      <c r="Q2818" s="2995"/>
    </row>
    <row r="2819" spans="1:17">
      <c r="A2819" s="2995"/>
      <c r="B2819" s="2641"/>
      <c r="C2819" s="2641"/>
      <c r="D2819" s="2641"/>
      <c r="E2819" s="2641"/>
      <c r="F2819" s="2641"/>
      <c r="G2819" s="2641"/>
      <c r="H2819" s="2641"/>
      <c r="I2819" s="2257"/>
      <c r="J2819" s="2257"/>
      <c r="K2819" s="2257"/>
      <c r="L2819" s="2257"/>
      <c r="M2819" s="2257"/>
      <c r="N2819" s="2257"/>
      <c r="O2819" s="2257"/>
      <c r="P2819" s="2257"/>
      <c r="Q2819" s="2995"/>
    </row>
    <row r="2820" spans="1:17">
      <c r="A2820" s="2995"/>
      <c r="B2820" s="2641"/>
      <c r="C2820" s="2641"/>
      <c r="D2820" s="2641"/>
      <c r="E2820" s="2641"/>
      <c r="F2820" s="2641"/>
      <c r="G2820" s="2641"/>
      <c r="H2820" s="2641"/>
      <c r="I2820" s="2257"/>
      <c r="J2820" s="2257"/>
      <c r="K2820" s="2257"/>
      <c r="L2820" s="2257"/>
      <c r="M2820" s="2257"/>
      <c r="N2820" s="2257"/>
      <c r="O2820" s="2257"/>
      <c r="P2820" s="2257"/>
      <c r="Q2820" s="2995"/>
    </row>
    <row r="2821" spans="1:17">
      <c r="A2821" s="2995"/>
      <c r="B2821" s="2641"/>
      <c r="C2821" s="2641"/>
      <c r="D2821" s="2641"/>
      <c r="E2821" s="2641"/>
      <c r="F2821" s="2641"/>
      <c r="G2821" s="2641"/>
      <c r="H2821" s="2641"/>
      <c r="I2821" s="2257"/>
      <c r="J2821" s="2257"/>
      <c r="K2821" s="2257"/>
      <c r="L2821" s="2257"/>
      <c r="M2821" s="2257"/>
      <c r="N2821" s="2257"/>
      <c r="O2821" s="2257"/>
      <c r="P2821" s="2257"/>
      <c r="Q2821" s="2995"/>
    </row>
    <row r="2822" spans="1:17">
      <c r="A2822" s="2995"/>
      <c r="B2822" s="2641"/>
      <c r="C2822" s="2641"/>
      <c r="D2822" s="2641"/>
      <c r="E2822" s="2641"/>
      <c r="F2822" s="2641"/>
      <c r="G2822" s="2641"/>
      <c r="H2822" s="2641"/>
      <c r="I2822" s="2257"/>
      <c r="J2822" s="2257"/>
      <c r="K2822" s="2257"/>
      <c r="L2822" s="2257"/>
      <c r="M2822" s="2257"/>
      <c r="N2822" s="2257"/>
      <c r="O2822" s="2257"/>
      <c r="P2822" s="2257"/>
      <c r="Q2822" s="2995"/>
    </row>
    <row r="2823" spans="1:17">
      <c r="A2823" s="2995"/>
      <c r="B2823" s="2641"/>
      <c r="C2823" s="2641"/>
      <c r="D2823" s="2641"/>
      <c r="E2823" s="2641"/>
      <c r="F2823" s="2641"/>
      <c r="G2823" s="2641"/>
      <c r="H2823" s="2641"/>
      <c r="I2823" s="2257"/>
      <c r="J2823" s="2257"/>
      <c r="K2823" s="2257"/>
      <c r="L2823" s="2257"/>
      <c r="M2823" s="2257"/>
      <c r="N2823" s="2257"/>
      <c r="O2823" s="2257"/>
      <c r="P2823" s="2257"/>
      <c r="Q2823" s="2995"/>
    </row>
    <row r="2824" spans="1:17">
      <c r="A2824" s="2995"/>
      <c r="B2824" s="2641"/>
      <c r="C2824" s="2641"/>
      <c r="D2824" s="2641"/>
      <c r="E2824" s="2641"/>
      <c r="F2824" s="2641"/>
      <c r="G2824" s="2641"/>
      <c r="H2824" s="2641"/>
      <c r="I2824" s="2257"/>
      <c r="J2824" s="2257"/>
      <c r="K2824" s="2257"/>
      <c r="L2824" s="2257"/>
      <c r="M2824" s="2257"/>
      <c r="N2824" s="2257"/>
      <c r="O2824" s="2257"/>
      <c r="P2824" s="2257"/>
      <c r="Q2824" s="2995"/>
    </row>
    <row r="2825" spans="1:17">
      <c r="A2825" s="2995"/>
      <c r="B2825" s="2641"/>
      <c r="C2825" s="2641"/>
      <c r="D2825" s="2641"/>
      <c r="E2825" s="2641"/>
      <c r="F2825" s="2641"/>
      <c r="G2825" s="2641"/>
      <c r="H2825" s="2641"/>
      <c r="I2825" s="2257"/>
      <c r="J2825" s="2257"/>
      <c r="K2825" s="2257"/>
      <c r="L2825" s="2257"/>
      <c r="M2825" s="2257"/>
      <c r="N2825" s="2257"/>
      <c r="O2825" s="2257"/>
      <c r="P2825" s="2257"/>
      <c r="Q2825" s="2995"/>
    </row>
    <row r="2826" spans="1:17">
      <c r="A2826" s="2995"/>
      <c r="B2826" s="2641"/>
      <c r="C2826" s="2641"/>
      <c r="D2826" s="2641"/>
      <c r="E2826" s="2641"/>
      <c r="F2826" s="2641"/>
      <c r="G2826" s="2641"/>
      <c r="H2826" s="2641"/>
      <c r="I2826" s="2257"/>
      <c r="J2826" s="2257"/>
      <c r="K2826" s="2257"/>
      <c r="L2826" s="2257"/>
      <c r="M2826" s="2257"/>
      <c r="N2826" s="2257"/>
      <c r="O2826" s="2257"/>
      <c r="P2826" s="2257"/>
      <c r="Q2826" s="2995"/>
    </row>
    <row r="2827" spans="1:17">
      <c r="A2827" s="2995"/>
      <c r="B2827" s="2641"/>
      <c r="C2827" s="2641"/>
      <c r="D2827" s="2641"/>
      <c r="E2827" s="2641"/>
      <c r="F2827" s="2641"/>
      <c r="G2827" s="2641"/>
      <c r="H2827" s="2641"/>
      <c r="I2827" s="2257"/>
      <c r="J2827" s="2257"/>
      <c r="K2827" s="2257"/>
      <c r="L2827" s="2257"/>
      <c r="M2827" s="2257"/>
      <c r="N2827" s="2257"/>
      <c r="O2827" s="2257"/>
      <c r="P2827" s="2257"/>
      <c r="Q2827" s="2995"/>
    </row>
    <row r="2828" spans="1:17">
      <c r="A2828" s="2995"/>
      <c r="B2828" s="2641"/>
      <c r="C2828" s="2641"/>
      <c r="D2828" s="2641"/>
      <c r="E2828" s="2641"/>
      <c r="F2828" s="2641"/>
      <c r="G2828" s="2641"/>
      <c r="H2828" s="2641"/>
      <c r="I2828" s="2257"/>
      <c r="J2828" s="2257"/>
      <c r="K2828" s="2257"/>
      <c r="L2828" s="2257"/>
      <c r="M2828" s="2257"/>
      <c r="N2828" s="2257"/>
      <c r="O2828" s="2257"/>
      <c r="P2828" s="2257"/>
      <c r="Q2828" s="2995"/>
    </row>
    <row r="2829" spans="1:17">
      <c r="A2829" s="2995"/>
      <c r="B2829" s="2641"/>
      <c r="C2829" s="2641"/>
      <c r="D2829" s="2641"/>
      <c r="E2829" s="2641"/>
      <c r="F2829" s="2641"/>
      <c r="G2829" s="2641"/>
      <c r="H2829" s="2641"/>
      <c r="I2829" s="2257"/>
      <c r="J2829" s="2257"/>
      <c r="K2829" s="2257"/>
      <c r="L2829" s="2257"/>
      <c r="M2829" s="2257"/>
      <c r="N2829" s="2257"/>
      <c r="O2829" s="2257"/>
      <c r="P2829" s="2257"/>
      <c r="Q2829" s="2995"/>
    </row>
    <row r="2830" spans="1:17">
      <c r="A2830" s="2995"/>
      <c r="B2830" s="2641"/>
      <c r="C2830" s="2641"/>
      <c r="D2830" s="2641"/>
      <c r="E2830" s="2641"/>
      <c r="F2830" s="2641"/>
      <c r="G2830" s="2641"/>
      <c r="H2830" s="2641"/>
      <c r="I2830" s="2257"/>
      <c r="J2830" s="2257"/>
      <c r="K2830" s="2257"/>
      <c r="L2830" s="2257"/>
      <c r="M2830" s="2257"/>
      <c r="N2830" s="2257"/>
      <c r="O2830" s="2257"/>
      <c r="P2830" s="2257"/>
      <c r="Q2830" s="2995"/>
    </row>
    <row r="2831" spans="1:17">
      <c r="A2831" s="2995"/>
      <c r="B2831" s="2995"/>
      <c r="C2831" s="2641"/>
      <c r="D2831" s="2641"/>
      <c r="E2831" s="2641"/>
      <c r="F2831" s="2641"/>
      <c r="G2831" s="2641"/>
      <c r="H2831" s="2641"/>
      <c r="I2831" s="2257"/>
      <c r="J2831" s="2257"/>
      <c r="K2831" s="2257"/>
      <c r="L2831" s="2257"/>
      <c r="M2831" s="3001"/>
      <c r="N2831" s="3001"/>
      <c r="O2831" s="3001"/>
      <c r="P2831" s="3001"/>
      <c r="Q2831" s="2995"/>
    </row>
    <row r="2832" spans="1:17">
      <c r="A2832" s="2995"/>
      <c r="B2832" s="2995"/>
      <c r="C2832" s="2999"/>
      <c r="D2832" s="2999"/>
      <c r="E2832" s="2999"/>
      <c r="F2832" s="2999"/>
      <c r="G2832" s="2999"/>
      <c r="H2832" s="2999"/>
      <c r="I2832" s="2257"/>
      <c r="J2832" s="2257"/>
      <c r="K2832" s="2257"/>
      <c r="L2832" s="2257"/>
      <c r="M2832" s="3001"/>
      <c r="N2832" s="3001"/>
      <c r="O2832" s="3001"/>
      <c r="P2832" s="3001"/>
      <c r="Q2832" s="2995"/>
    </row>
    <row r="2833" spans="1:17">
      <c r="A2833" s="2996"/>
      <c r="B2833" s="2996"/>
      <c r="C2833" s="2994"/>
      <c r="D2833" s="2994"/>
      <c r="E2833" s="2997"/>
      <c r="F2833" s="2997"/>
      <c r="G2833" s="2997"/>
      <c r="H2833" s="2997"/>
      <c r="I2833" s="2996"/>
      <c r="J2833" s="2996"/>
      <c r="K2833" s="2994"/>
      <c r="L2833" s="2994"/>
      <c r="M2833" s="2997"/>
      <c r="N2833" s="3002"/>
      <c r="O2833" s="2999"/>
      <c r="P2833" s="2999"/>
      <c r="Q2833" s="2999"/>
    </row>
    <row r="2834" spans="1:17">
      <c r="A2834" s="2994"/>
      <c r="B2834" s="2994"/>
      <c r="C2834" s="2994"/>
      <c r="D2834" s="2994"/>
      <c r="E2834" s="2994"/>
      <c r="F2834" s="2994"/>
      <c r="G2834" s="2994"/>
      <c r="H2834" s="2994"/>
      <c r="I2834" s="2994"/>
      <c r="J2834" s="2994"/>
      <c r="K2834" s="2994"/>
      <c r="L2834" s="2994"/>
      <c r="M2834" s="2994"/>
      <c r="N2834" s="2994"/>
      <c r="O2834" s="2994"/>
      <c r="P2834" s="2994"/>
      <c r="Q2834" s="2994"/>
    </row>
    <row r="2835" spans="1:17" ht="15.75">
      <c r="A2835" s="2993"/>
      <c r="B2835" s="2997"/>
      <c r="C2835" s="2997"/>
      <c r="D2835" s="2997"/>
      <c r="E2835" s="2998"/>
      <c r="F2835" s="2997"/>
      <c r="G2835" s="2997"/>
      <c r="H2835" s="2997"/>
      <c r="I2835" s="2993"/>
      <c r="J2835" s="2641"/>
      <c r="K2835" s="2997"/>
      <c r="L2835" s="2997"/>
      <c r="M2835" s="2997"/>
      <c r="N2835" s="2997"/>
      <c r="O2835" s="2998"/>
      <c r="P2835" s="2999"/>
      <c r="Q2835" s="2999"/>
    </row>
    <row r="2836" spans="1:17">
      <c r="A2836" s="2997"/>
      <c r="B2836" s="2997"/>
      <c r="C2836" s="2997"/>
      <c r="D2836" s="2997"/>
      <c r="E2836" s="2997"/>
      <c r="F2836" s="2997"/>
      <c r="G2836" s="2997"/>
      <c r="H2836" s="2997"/>
      <c r="I2836" s="2641"/>
      <c r="J2836" s="2641"/>
      <c r="K2836" s="2997"/>
      <c r="L2836" s="2997"/>
      <c r="M2836" s="2997"/>
      <c r="N2836" s="2997"/>
      <c r="O2836" s="2997"/>
      <c r="P2836" s="2997"/>
      <c r="Q2836" s="2997"/>
    </row>
    <row r="2837" spans="1:17">
      <c r="A2837" s="2994"/>
      <c r="B2837" s="2994"/>
      <c r="C2837" s="2994"/>
      <c r="D2837" s="2994"/>
      <c r="E2837" s="2994"/>
      <c r="F2837" s="2994"/>
      <c r="G2837" s="3000"/>
      <c r="H2837" s="3000"/>
      <c r="I2837" s="2994"/>
      <c r="J2837" s="2994"/>
      <c r="K2837" s="2994"/>
      <c r="L2837" s="2994"/>
      <c r="M2837" s="2994"/>
      <c r="N2837" s="2994"/>
      <c r="O2837" s="2994"/>
      <c r="P2837" s="2994"/>
      <c r="Q2837" s="2641"/>
    </row>
    <row r="2838" spans="1:17">
      <c r="A2838" s="2994"/>
      <c r="B2838" s="2994"/>
      <c r="C2838" s="2994"/>
      <c r="D2838" s="2994"/>
      <c r="E2838" s="2994"/>
      <c r="F2838" s="2994"/>
      <c r="G2838" s="3000"/>
      <c r="H2838" s="3000"/>
      <c r="I2838" s="2994"/>
      <c r="J2838" s="2994"/>
      <c r="K2838" s="2994"/>
      <c r="L2838" s="2994"/>
      <c r="M2838" s="2994"/>
      <c r="N2838" s="2994"/>
      <c r="O2838" s="2994"/>
      <c r="P2838" s="2994"/>
      <c r="Q2838" s="2641"/>
    </row>
    <row r="2839" spans="1:17">
      <c r="A2839" s="2997"/>
      <c r="B2839" s="2997"/>
      <c r="C2839" s="2997"/>
      <c r="D2839" s="2997"/>
      <c r="E2839" s="2997"/>
      <c r="F2839" s="2997"/>
      <c r="G2839" s="2997"/>
      <c r="H2839" s="2997"/>
      <c r="I2839" s="2641"/>
      <c r="J2839" s="2641"/>
      <c r="K2839" s="2997"/>
      <c r="L2839" s="2997"/>
      <c r="M2839" s="2997"/>
      <c r="N2839" s="2997"/>
      <c r="O2839" s="2997"/>
      <c r="P2839" s="2997"/>
      <c r="Q2839" s="2997"/>
    </row>
    <row r="2840" spans="1:17">
      <c r="A2840" s="2995"/>
      <c r="B2840" s="2641"/>
      <c r="C2840" s="2641"/>
      <c r="D2840" s="2641"/>
      <c r="E2840" s="2641"/>
      <c r="F2840" s="3420"/>
      <c r="G2840" s="3420"/>
      <c r="H2840" s="2995"/>
      <c r="I2840" s="2994"/>
      <c r="J2840" s="2994"/>
      <c r="K2840" s="2994"/>
      <c r="L2840" s="2994"/>
      <c r="M2840" s="2994"/>
      <c r="N2840" s="2994"/>
      <c r="O2840" s="2994"/>
      <c r="P2840" s="2994"/>
      <c r="Q2840" s="2641"/>
    </row>
    <row r="2841" spans="1:17">
      <c r="A2841" s="2995"/>
      <c r="B2841" s="2995"/>
      <c r="C2841" s="2641"/>
      <c r="D2841" s="2995"/>
      <c r="E2841" s="2995"/>
      <c r="F2841" s="2995"/>
      <c r="G2841" s="2995"/>
      <c r="H2841" s="2995"/>
      <c r="I2841" s="2994"/>
      <c r="J2841" s="2994"/>
      <c r="K2841" s="2641"/>
      <c r="L2841" s="2641"/>
      <c r="M2841" s="2995"/>
      <c r="N2841" s="2995"/>
      <c r="O2841" s="2995"/>
      <c r="P2841" s="2641"/>
      <c r="Q2841" s="2641"/>
    </row>
    <row r="2842" spans="1:17">
      <c r="A2842" s="2995"/>
      <c r="B2842" s="2995"/>
      <c r="C2842" s="2995"/>
      <c r="D2842" s="2995"/>
      <c r="E2842" s="2995"/>
      <c r="F2842" s="2995"/>
      <c r="G2842" s="2995"/>
      <c r="H2842" s="2995"/>
      <c r="I2842" s="2994"/>
      <c r="J2842" s="2994"/>
      <c r="K2842" s="2995"/>
      <c r="L2842" s="2995"/>
      <c r="M2842" s="2995"/>
      <c r="N2842" s="2995"/>
      <c r="O2842" s="2995"/>
      <c r="P2842" s="2995"/>
      <c r="Q2842" s="2995"/>
    </row>
    <row r="2843" spans="1:17">
      <c r="A2843" s="2995"/>
      <c r="B2843" s="2995"/>
      <c r="C2843" s="2995"/>
      <c r="D2843" s="2995"/>
      <c r="E2843" s="2995"/>
      <c r="F2843" s="2995"/>
      <c r="G2843" s="2995"/>
      <c r="H2843" s="2995"/>
      <c r="I2843" s="2994"/>
      <c r="J2843" s="2994"/>
      <c r="K2843" s="2995"/>
      <c r="L2843" s="2995"/>
      <c r="M2843" s="2995"/>
      <c r="N2843" s="2995"/>
      <c r="O2843" s="2995"/>
      <c r="P2843" s="2995"/>
      <c r="Q2843" s="2995"/>
    </row>
    <row r="2844" spans="1:17">
      <c r="A2844" s="2995"/>
      <c r="B2844" s="2995"/>
      <c r="C2844" s="2995"/>
      <c r="D2844" s="2995"/>
      <c r="E2844" s="2995"/>
      <c r="F2844" s="2995"/>
      <c r="G2844" s="2995"/>
      <c r="H2844" s="2995"/>
      <c r="I2844" s="2995"/>
      <c r="J2844" s="2641"/>
      <c r="K2844" s="2995"/>
      <c r="L2844" s="2995"/>
      <c r="M2844" s="2995"/>
      <c r="N2844" s="2995"/>
      <c r="O2844" s="2995"/>
      <c r="P2844" s="2995"/>
      <c r="Q2844" s="2995"/>
    </row>
    <row r="2845" spans="1:17">
      <c r="A2845" s="2995"/>
      <c r="B2845" s="2641"/>
      <c r="C2845" s="2641"/>
      <c r="D2845" s="2641"/>
      <c r="E2845" s="2641"/>
      <c r="F2845" s="2641"/>
      <c r="G2845" s="2641"/>
      <c r="H2845" s="2641"/>
      <c r="I2845" s="2257"/>
      <c r="J2845" s="2257"/>
      <c r="K2845" s="2257"/>
      <c r="L2845" s="2257"/>
      <c r="M2845" s="3001"/>
      <c r="N2845" s="3001"/>
      <c r="O2845" s="3001"/>
      <c r="P2845" s="3001"/>
      <c r="Q2845" s="2995"/>
    </row>
    <row r="2846" spans="1:17">
      <c r="A2846" s="2995"/>
      <c r="B2846" s="2641"/>
      <c r="C2846" s="2641"/>
      <c r="D2846" s="2641"/>
      <c r="E2846" s="2641"/>
      <c r="F2846" s="2641"/>
      <c r="G2846" s="2641"/>
      <c r="H2846" s="2641"/>
      <c r="I2846" s="2257"/>
      <c r="J2846" s="2257"/>
      <c r="K2846" s="2257"/>
      <c r="L2846" s="2257"/>
      <c r="M2846" s="2257"/>
      <c r="N2846" s="2257"/>
      <c r="O2846" s="2257"/>
      <c r="P2846" s="2257"/>
      <c r="Q2846" s="2995"/>
    </row>
    <row r="2847" spans="1:17">
      <c r="A2847" s="2995"/>
      <c r="B2847" s="2641"/>
      <c r="C2847" s="2641"/>
      <c r="D2847" s="2641"/>
      <c r="E2847" s="2641"/>
      <c r="F2847" s="2641"/>
      <c r="G2847" s="2641"/>
      <c r="H2847" s="2641"/>
      <c r="I2847" s="2257"/>
      <c r="J2847" s="2257"/>
      <c r="K2847" s="2257"/>
      <c r="L2847" s="2257"/>
      <c r="M2847" s="2257"/>
      <c r="N2847" s="2257"/>
      <c r="O2847" s="2257"/>
      <c r="P2847" s="2257"/>
      <c r="Q2847" s="2995"/>
    </row>
    <row r="2848" spans="1:17">
      <c r="A2848" s="2995"/>
      <c r="B2848" s="2641"/>
      <c r="C2848" s="2641"/>
      <c r="D2848" s="2641"/>
      <c r="E2848" s="2641"/>
      <c r="F2848" s="2641"/>
      <c r="G2848" s="2641"/>
      <c r="H2848" s="2641"/>
      <c r="I2848" s="2257"/>
      <c r="J2848" s="2257"/>
      <c r="K2848" s="2257"/>
      <c r="L2848" s="2257"/>
      <c r="M2848" s="2257"/>
      <c r="N2848" s="2257"/>
      <c r="O2848" s="2257"/>
      <c r="P2848" s="2257"/>
      <c r="Q2848" s="2995"/>
    </row>
    <row r="2849" spans="1:17">
      <c r="A2849" s="2995"/>
      <c r="B2849" s="2641"/>
      <c r="C2849" s="2641"/>
      <c r="D2849" s="2641"/>
      <c r="E2849" s="2641"/>
      <c r="F2849" s="2641"/>
      <c r="G2849" s="2641"/>
      <c r="H2849" s="2641"/>
      <c r="I2849" s="2257"/>
      <c r="J2849" s="2257"/>
      <c r="K2849" s="2257"/>
      <c r="L2849" s="2257"/>
      <c r="M2849" s="2257"/>
      <c r="N2849" s="2257"/>
      <c r="O2849" s="2257"/>
      <c r="P2849" s="2257"/>
      <c r="Q2849" s="2995"/>
    </row>
    <row r="2850" spans="1:17">
      <c r="A2850" s="2995"/>
      <c r="B2850" s="2641"/>
      <c r="C2850" s="2641"/>
      <c r="D2850" s="2641"/>
      <c r="E2850" s="2641"/>
      <c r="F2850" s="2641"/>
      <c r="G2850" s="2641"/>
      <c r="H2850" s="2641"/>
      <c r="I2850" s="2257"/>
      <c r="J2850" s="2257"/>
      <c r="K2850" s="2257"/>
      <c r="L2850" s="2257"/>
      <c r="M2850" s="2257"/>
      <c r="N2850" s="2257"/>
      <c r="O2850" s="2257"/>
      <c r="P2850" s="2257"/>
      <c r="Q2850" s="2995"/>
    </row>
    <row r="2851" spans="1:17">
      <c r="A2851" s="2995"/>
      <c r="B2851" s="2641"/>
      <c r="C2851" s="2641"/>
      <c r="D2851" s="2641"/>
      <c r="E2851" s="2641"/>
      <c r="F2851" s="2641"/>
      <c r="G2851" s="2641"/>
      <c r="H2851" s="2641"/>
      <c r="I2851" s="2257"/>
      <c r="J2851" s="2257"/>
      <c r="K2851" s="2257"/>
      <c r="L2851" s="2257"/>
      <c r="M2851" s="2257"/>
      <c r="N2851" s="2257"/>
      <c r="O2851" s="2257"/>
      <c r="P2851" s="2257"/>
      <c r="Q2851" s="2995"/>
    </row>
    <row r="2852" spans="1:17">
      <c r="A2852" s="2995"/>
      <c r="B2852" s="2641"/>
      <c r="C2852" s="2641"/>
      <c r="D2852" s="2641"/>
      <c r="E2852" s="2641"/>
      <c r="F2852" s="2641"/>
      <c r="G2852" s="2641"/>
      <c r="H2852" s="2641"/>
      <c r="I2852" s="2257"/>
      <c r="J2852" s="2257"/>
      <c r="K2852" s="2257"/>
      <c r="L2852" s="2257"/>
      <c r="M2852" s="2257"/>
      <c r="N2852" s="2257"/>
      <c r="O2852" s="2257"/>
      <c r="P2852" s="2257"/>
      <c r="Q2852" s="2995"/>
    </row>
    <row r="2853" spans="1:17">
      <c r="A2853" s="2995"/>
      <c r="B2853" s="2641"/>
      <c r="C2853" s="2641"/>
      <c r="D2853" s="2641"/>
      <c r="E2853" s="2641"/>
      <c r="F2853" s="2641"/>
      <c r="G2853" s="2641"/>
      <c r="H2853" s="2641"/>
      <c r="I2853" s="2257"/>
      <c r="J2853" s="2257"/>
      <c r="K2853" s="2257"/>
      <c r="L2853" s="2257"/>
      <c r="M2853" s="2257"/>
      <c r="N2853" s="2257"/>
      <c r="O2853" s="2257"/>
      <c r="P2853" s="2257"/>
      <c r="Q2853" s="2995"/>
    </row>
    <row r="2854" spans="1:17">
      <c r="A2854" s="2995"/>
      <c r="B2854" s="2641"/>
      <c r="C2854" s="2641"/>
      <c r="D2854" s="2641"/>
      <c r="E2854" s="2641"/>
      <c r="F2854" s="2641"/>
      <c r="G2854" s="2641"/>
      <c r="H2854" s="2641"/>
      <c r="I2854" s="2257"/>
      <c r="J2854" s="2257"/>
      <c r="K2854" s="2257"/>
      <c r="L2854" s="2257"/>
      <c r="M2854" s="2257"/>
      <c r="N2854" s="2257"/>
      <c r="O2854" s="2257"/>
      <c r="P2854" s="2257"/>
      <c r="Q2854" s="2995"/>
    </row>
    <row r="2855" spans="1:17">
      <c r="A2855" s="2995"/>
      <c r="B2855" s="2641"/>
      <c r="C2855" s="2641"/>
      <c r="D2855" s="2641"/>
      <c r="E2855" s="2641"/>
      <c r="F2855" s="2641"/>
      <c r="G2855" s="2641"/>
      <c r="H2855" s="2641"/>
      <c r="I2855" s="2257"/>
      <c r="J2855" s="2257"/>
      <c r="K2855" s="2257"/>
      <c r="L2855" s="2257"/>
      <c r="M2855" s="2257"/>
      <c r="N2855" s="2257"/>
      <c r="O2855" s="2257"/>
      <c r="P2855" s="2257"/>
      <c r="Q2855" s="2995"/>
    </row>
    <row r="2856" spans="1:17">
      <c r="A2856" s="2995"/>
      <c r="B2856" s="2641"/>
      <c r="C2856" s="2641"/>
      <c r="D2856" s="2641"/>
      <c r="E2856" s="2641"/>
      <c r="F2856" s="2641"/>
      <c r="G2856" s="2641"/>
      <c r="H2856" s="2641"/>
      <c r="I2856" s="2257"/>
      <c r="J2856" s="2257"/>
      <c r="K2856" s="2257"/>
      <c r="L2856" s="2257"/>
      <c r="M2856" s="2257"/>
      <c r="N2856" s="2257"/>
      <c r="O2856" s="2257"/>
      <c r="P2856" s="2257"/>
      <c r="Q2856" s="2995"/>
    </row>
    <row r="2857" spans="1:17">
      <c r="A2857" s="2995"/>
      <c r="B2857" s="2641"/>
      <c r="C2857" s="2641"/>
      <c r="D2857" s="2641"/>
      <c r="E2857" s="2641"/>
      <c r="F2857" s="2641"/>
      <c r="G2857" s="2641"/>
      <c r="H2857" s="2641"/>
      <c r="I2857" s="2257"/>
      <c r="J2857" s="2257"/>
      <c r="K2857" s="2257"/>
      <c r="L2857" s="2257"/>
      <c r="M2857" s="2257"/>
      <c r="N2857" s="2257"/>
      <c r="O2857" s="2257"/>
      <c r="P2857" s="2257"/>
      <c r="Q2857" s="2995"/>
    </row>
    <row r="2858" spans="1:17">
      <c r="A2858" s="2995"/>
      <c r="B2858" s="2641"/>
      <c r="C2858" s="2641"/>
      <c r="D2858" s="2641"/>
      <c r="E2858" s="2641"/>
      <c r="F2858" s="2641"/>
      <c r="G2858" s="2641"/>
      <c r="H2858" s="2641"/>
      <c r="I2858" s="2257"/>
      <c r="J2858" s="2257"/>
      <c r="K2858" s="2257"/>
      <c r="L2858" s="2257"/>
      <c r="M2858" s="2257"/>
      <c r="N2858" s="2257"/>
      <c r="O2858" s="2257"/>
      <c r="P2858" s="2257"/>
      <c r="Q2858" s="2995"/>
    </row>
    <row r="2859" spans="1:17">
      <c r="A2859" s="2995"/>
      <c r="B2859" s="2641"/>
      <c r="C2859" s="2641"/>
      <c r="D2859" s="2641"/>
      <c r="E2859" s="2641"/>
      <c r="F2859" s="2641"/>
      <c r="G2859" s="2641"/>
      <c r="H2859" s="2641"/>
      <c r="I2859" s="2257"/>
      <c r="J2859" s="2257"/>
      <c r="K2859" s="2257"/>
      <c r="L2859" s="2257"/>
      <c r="M2859" s="2257"/>
      <c r="N2859" s="2257"/>
      <c r="O2859" s="2257"/>
      <c r="P2859" s="2257"/>
      <c r="Q2859" s="2995"/>
    </row>
    <row r="2860" spans="1:17">
      <c r="A2860" s="2995"/>
      <c r="B2860" s="2641"/>
      <c r="C2860" s="2641"/>
      <c r="D2860" s="2641"/>
      <c r="E2860" s="2641"/>
      <c r="F2860" s="2641"/>
      <c r="G2860" s="2641"/>
      <c r="H2860" s="2641"/>
      <c r="I2860" s="2257"/>
      <c r="J2860" s="2257"/>
      <c r="K2860" s="2257"/>
      <c r="L2860" s="2257"/>
      <c r="M2860" s="2257"/>
      <c r="N2860" s="2257"/>
      <c r="O2860" s="2257"/>
      <c r="P2860" s="2257"/>
      <c r="Q2860" s="2995"/>
    </row>
    <row r="2861" spans="1:17">
      <c r="A2861" s="2995"/>
      <c r="B2861" s="2641"/>
      <c r="C2861" s="2641"/>
      <c r="D2861" s="2641"/>
      <c r="E2861" s="2641"/>
      <c r="F2861" s="2641"/>
      <c r="G2861" s="2641"/>
      <c r="H2861" s="2641"/>
      <c r="I2861" s="2257"/>
      <c r="J2861" s="2257"/>
      <c r="K2861" s="2257"/>
      <c r="L2861" s="2257"/>
      <c r="M2861" s="2257"/>
      <c r="N2861" s="2257"/>
      <c r="O2861" s="2257"/>
      <c r="P2861" s="2257"/>
      <c r="Q2861" s="2995"/>
    </row>
    <row r="2862" spans="1:17">
      <c r="A2862" s="2995"/>
      <c r="B2862" s="2641"/>
      <c r="C2862" s="2641"/>
      <c r="D2862" s="2641"/>
      <c r="E2862" s="2641"/>
      <c r="F2862" s="2641"/>
      <c r="G2862" s="2641"/>
      <c r="H2862" s="2641"/>
      <c r="I2862" s="2257"/>
      <c r="J2862" s="2257"/>
      <c r="K2862" s="2257"/>
      <c r="L2862" s="2257"/>
      <c r="M2862" s="2257"/>
      <c r="N2862" s="2257"/>
      <c r="O2862" s="2257"/>
      <c r="P2862" s="2257"/>
      <c r="Q2862" s="2995"/>
    </row>
    <row r="2863" spans="1:17">
      <c r="A2863" s="2995"/>
      <c r="B2863" s="2641"/>
      <c r="C2863" s="2641"/>
      <c r="D2863" s="2641"/>
      <c r="E2863" s="2641"/>
      <c r="F2863" s="2641"/>
      <c r="G2863" s="2641"/>
      <c r="H2863" s="2641"/>
      <c r="I2863" s="2257"/>
      <c r="J2863" s="2257"/>
      <c r="K2863" s="2257"/>
      <c r="L2863" s="2257"/>
      <c r="M2863" s="2257"/>
      <c r="N2863" s="2257"/>
      <c r="O2863" s="2257"/>
      <c r="P2863" s="2257"/>
      <c r="Q2863" s="2995"/>
    </row>
    <row r="2864" spans="1:17">
      <c r="A2864" s="2995"/>
      <c r="B2864" s="2641"/>
      <c r="C2864" s="2641"/>
      <c r="D2864" s="2641"/>
      <c r="E2864" s="2641"/>
      <c r="F2864" s="2641"/>
      <c r="G2864" s="2641"/>
      <c r="H2864" s="2641"/>
      <c r="I2864" s="2257"/>
      <c r="J2864" s="2257"/>
      <c r="K2864" s="2257"/>
      <c r="L2864" s="2257"/>
      <c r="M2864" s="2257"/>
      <c r="N2864" s="2257"/>
      <c r="O2864" s="2257"/>
      <c r="P2864" s="2257"/>
      <c r="Q2864" s="2995"/>
    </row>
    <row r="2865" spans="1:17">
      <c r="A2865" s="2995"/>
      <c r="B2865" s="2641"/>
      <c r="C2865" s="2641"/>
      <c r="D2865" s="2641"/>
      <c r="E2865" s="2641"/>
      <c r="F2865" s="2641"/>
      <c r="G2865" s="2641"/>
      <c r="H2865" s="2641"/>
      <c r="I2865" s="2257"/>
      <c r="J2865" s="2257"/>
      <c r="K2865" s="2257"/>
      <c r="L2865" s="2257"/>
      <c r="M2865" s="2257"/>
      <c r="N2865" s="2257"/>
      <c r="O2865" s="2257"/>
      <c r="P2865" s="2257"/>
      <c r="Q2865" s="2995"/>
    </row>
    <row r="2866" spans="1:17">
      <c r="A2866" s="2995"/>
      <c r="B2866" s="2641"/>
      <c r="C2866" s="2641"/>
      <c r="D2866" s="2641"/>
      <c r="E2866" s="2641"/>
      <c r="F2866" s="2641"/>
      <c r="G2866" s="2641"/>
      <c r="H2866" s="2641"/>
      <c r="I2866" s="2257"/>
      <c r="J2866" s="2257"/>
      <c r="K2866" s="2257"/>
      <c r="L2866" s="2257"/>
      <c r="M2866" s="2257"/>
      <c r="N2866" s="2257"/>
      <c r="O2866" s="2257"/>
      <c r="P2866" s="2257"/>
      <c r="Q2866" s="2995"/>
    </row>
    <row r="2867" spans="1:17">
      <c r="A2867" s="2995"/>
      <c r="B2867" s="2641"/>
      <c r="C2867" s="2641"/>
      <c r="D2867" s="2641"/>
      <c r="E2867" s="2641"/>
      <c r="F2867" s="2641"/>
      <c r="G2867" s="2641"/>
      <c r="H2867" s="2641"/>
      <c r="I2867" s="2257"/>
      <c r="J2867" s="2257"/>
      <c r="K2867" s="2257"/>
      <c r="L2867" s="2257"/>
      <c r="M2867" s="2257"/>
      <c r="N2867" s="2257"/>
      <c r="O2867" s="2257"/>
      <c r="P2867" s="2257"/>
      <c r="Q2867" s="2995"/>
    </row>
    <row r="2868" spans="1:17">
      <c r="A2868" s="2995"/>
      <c r="B2868" s="2641"/>
      <c r="C2868" s="2641"/>
      <c r="D2868" s="2641"/>
      <c r="E2868" s="2641"/>
      <c r="F2868" s="2641"/>
      <c r="G2868" s="2641"/>
      <c r="H2868" s="2641"/>
      <c r="I2868" s="2257"/>
      <c r="J2868" s="2257"/>
      <c r="K2868" s="2257"/>
      <c r="L2868" s="2257"/>
      <c r="M2868" s="2257"/>
      <c r="N2868" s="2257"/>
      <c r="O2868" s="2257"/>
      <c r="P2868" s="2257"/>
      <c r="Q2868" s="2995"/>
    </row>
    <row r="2869" spans="1:17">
      <c r="A2869" s="2995"/>
      <c r="B2869" s="2641"/>
      <c r="C2869" s="2641"/>
      <c r="D2869" s="2641"/>
      <c r="E2869" s="2641"/>
      <c r="F2869" s="2641"/>
      <c r="G2869" s="2641"/>
      <c r="H2869" s="2641"/>
      <c r="I2869" s="2257"/>
      <c r="J2869" s="2257"/>
      <c r="K2869" s="2257"/>
      <c r="L2869" s="2257"/>
      <c r="M2869" s="2257"/>
      <c r="N2869" s="2257"/>
      <c r="O2869" s="2257"/>
      <c r="P2869" s="2257"/>
      <c r="Q2869" s="2995"/>
    </row>
    <row r="2870" spans="1:17">
      <c r="A2870" s="2995"/>
      <c r="B2870" s="2641"/>
      <c r="C2870" s="2641"/>
      <c r="D2870" s="2641"/>
      <c r="E2870" s="2641"/>
      <c r="F2870" s="2641"/>
      <c r="G2870" s="2641"/>
      <c r="H2870" s="2641"/>
      <c r="I2870" s="2257"/>
      <c r="J2870" s="2257"/>
      <c r="K2870" s="2257"/>
      <c r="L2870" s="2257"/>
      <c r="M2870" s="2257"/>
      <c r="N2870" s="2257"/>
      <c r="O2870" s="2257"/>
      <c r="P2870" s="2257"/>
      <c r="Q2870" s="2995"/>
    </row>
    <row r="2871" spans="1:17">
      <c r="A2871" s="2995"/>
      <c r="B2871" s="2641"/>
      <c r="C2871" s="2641"/>
      <c r="D2871" s="2641"/>
      <c r="E2871" s="2641"/>
      <c r="F2871" s="2641"/>
      <c r="G2871" s="2641"/>
      <c r="H2871" s="2641"/>
      <c r="I2871" s="2257"/>
      <c r="J2871" s="2257"/>
      <c r="K2871" s="2257"/>
      <c r="L2871" s="2257"/>
      <c r="M2871" s="2257"/>
      <c r="N2871" s="2257"/>
      <c r="O2871" s="2257"/>
      <c r="P2871" s="2257"/>
      <c r="Q2871" s="2995"/>
    </row>
    <row r="2872" spans="1:17">
      <c r="A2872" s="2995"/>
      <c r="B2872" s="2641"/>
      <c r="C2872" s="2641"/>
      <c r="D2872" s="2641"/>
      <c r="E2872" s="2641"/>
      <c r="F2872" s="2641"/>
      <c r="G2872" s="2641"/>
      <c r="H2872" s="2641"/>
      <c r="I2872" s="2257"/>
      <c r="J2872" s="2257"/>
      <c r="K2872" s="2257"/>
      <c r="L2872" s="2257"/>
      <c r="M2872" s="2257"/>
      <c r="N2872" s="2257"/>
      <c r="O2872" s="2257"/>
      <c r="P2872" s="2257"/>
      <c r="Q2872" s="2995"/>
    </row>
    <row r="2873" spans="1:17">
      <c r="A2873" s="2995"/>
      <c r="B2873" s="2641"/>
      <c r="C2873" s="2641"/>
      <c r="D2873" s="2641"/>
      <c r="E2873" s="2641"/>
      <c r="F2873" s="2641"/>
      <c r="G2873" s="2641"/>
      <c r="H2873" s="2641"/>
      <c r="I2873" s="2257"/>
      <c r="J2873" s="2257"/>
      <c r="K2873" s="2257"/>
      <c r="L2873" s="2257"/>
      <c r="M2873" s="2257"/>
      <c r="N2873" s="2257"/>
      <c r="O2873" s="2257"/>
      <c r="P2873" s="2257"/>
      <c r="Q2873" s="2995"/>
    </row>
    <row r="2874" spans="1:17">
      <c r="A2874" s="2995"/>
      <c r="B2874" s="2641"/>
      <c r="C2874" s="2641"/>
      <c r="D2874" s="2641"/>
      <c r="E2874" s="2641"/>
      <c r="F2874" s="2641"/>
      <c r="G2874" s="2641"/>
      <c r="H2874" s="2641"/>
      <c r="I2874" s="2257"/>
      <c r="J2874" s="2257"/>
      <c r="K2874" s="2257"/>
      <c r="L2874" s="2257"/>
      <c r="M2874" s="2257"/>
      <c r="N2874" s="2257"/>
      <c r="O2874" s="2257"/>
      <c r="P2874" s="2257"/>
      <c r="Q2874" s="2995"/>
    </row>
    <row r="2875" spans="1:17">
      <c r="A2875" s="2995"/>
      <c r="B2875" s="2641"/>
      <c r="C2875" s="2641"/>
      <c r="D2875" s="2641"/>
      <c r="E2875" s="2641"/>
      <c r="F2875" s="2641"/>
      <c r="G2875" s="2641"/>
      <c r="H2875" s="2641"/>
      <c r="I2875" s="2257"/>
      <c r="J2875" s="2257"/>
      <c r="K2875" s="2257"/>
      <c r="L2875" s="2257"/>
      <c r="M2875" s="2257"/>
      <c r="N2875" s="2257"/>
      <c r="O2875" s="2257"/>
      <c r="P2875" s="2257"/>
      <c r="Q2875" s="2995"/>
    </row>
    <row r="2876" spans="1:17">
      <c r="A2876" s="2995"/>
      <c r="B2876" s="2641"/>
      <c r="C2876" s="2641"/>
      <c r="D2876" s="2641"/>
      <c r="E2876" s="2641"/>
      <c r="F2876" s="2641"/>
      <c r="G2876" s="2641"/>
      <c r="H2876" s="2641"/>
      <c r="I2876" s="2257"/>
      <c r="J2876" s="2257"/>
      <c r="K2876" s="2257"/>
      <c r="L2876" s="2257"/>
      <c r="M2876" s="2257"/>
      <c r="N2876" s="2257"/>
      <c r="O2876" s="2257"/>
      <c r="P2876" s="2257"/>
      <c r="Q2876" s="2995"/>
    </row>
    <row r="2877" spans="1:17">
      <c r="A2877" s="2995"/>
      <c r="B2877" s="2641"/>
      <c r="C2877" s="2641"/>
      <c r="D2877" s="2641"/>
      <c r="E2877" s="2641"/>
      <c r="F2877" s="2641"/>
      <c r="G2877" s="2641"/>
      <c r="H2877" s="2641"/>
      <c r="I2877" s="2257"/>
      <c r="J2877" s="2257"/>
      <c r="K2877" s="2257"/>
      <c r="L2877" s="2257"/>
      <c r="M2877" s="2257"/>
      <c r="N2877" s="2257"/>
      <c r="O2877" s="2257"/>
      <c r="P2877" s="2257"/>
      <c r="Q2877" s="2995"/>
    </row>
    <row r="2878" spans="1:17">
      <c r="A2878" s="2995"/>
      <c r="B2878" s="2641"/>
      <c r="C2878" s="2641"/>
      <c r="D2878" s="2641"/>
      <c r="E2878" s="2641"/>
      <c r="F2878" s="2641"/>
      <c r="G2878" s="2641"/>
      <c r="H2878" s="2641"/>
      <c r="I2878" s="2257"/>
      <c r="J2878" s="2257"/>
      <c r="K2878" s="2257"/>
      <c r="L2878" s="2257"/>
      <c r="M2878" s="2257"/>
      <c r="N2878" s="2257"/>
      <c r="O2878" s="2257"/>
      <c r="P2878" s="2257"/>
      <c r="Q2878" s="2995"/>
    </row>
    <row r="2879" spans="1:17">
      <c r="A2879" s="2995"/>
      <c r="B2879" s="2641"/>
      <c r="C2879" s="2641"/>
      <c r="D2879" s="2641"/>
      <c r="E2879" s="2641"/>
      <c r="F2879" s="2641"/>
      <c r="G2879" s="2641"/>
      <c r="H2879" s="2641"/>
      <c r="I2879" s="2257"/>
      <c r="J2879" s="2257"/>
      <c r="K2879" s="2257"/>
      <c r="L2879" s="2257"/>
      <c r="M2879" s="2257"/>
      <c r="N2879" s="2257"/>
      <c r="O2879" s="2257"/>
      <c r="P2879" s="2257"/>
      <c r="Q2879" s="2995"/>
    </row>
    <row r="2880" spans="1:17">
      <c r="A2880" s="2995"/>
      <c r="B2880" s="2641"/>
      <c r="C2880" s="2641"/>
      <c r="D2880" s="2641"/>
      <c r="E2880" s="2641"/>
      <c r="F2880" s="2641"/>
      <c r="G2880" s="2641"/>
      <c r="H2880" s="2641"/>
      <c r="I2880" s="2257"/>
      <c r="J2880" s="2257"/>
      <c r="K2880" s="2257"/>
      <c r="L2880" s="2257"/>
      <c r="M2880" s="2257"/>
      <c r="N2880" s="2257"/>
      <c r="O2880" s="2257"/>
      <c r="P2880" s="2257"/>
      <c r="Q2880" s="2995"/>
    </row>
    <row r="2881" spans="1:17">
      <c r="A2881" s="2995"/>
      <c r="B2881" s="2641"/>
      <c r="C2881" s="2641"/>
      <c r="D2881" s="2641"/>
      <c r="E2881" s="2641"/>
      <c r="F2881" s="2641"/>
      <c r="G2881" s="2641"/>
      <c r="H2881" s="2641"/>
      <c r="I2881" s="2257"/>
      <c r="J2881" s="2257"/>
      <c r="K2881" s="2257"/>
      <c r="L2881" s="2257"/>
      <c r="M2881" s="2257"/>
      <c r="N2881" s="2257"/>
      <c r="O2881" s="2257"/>
      <c r="P2881" s="2257"/>
      <c r="Q2881" s="2995"/>
    </row>
    <row r="2882" spans="1:17">
      <c r="A2882" s="2995"/>
      <c r="B2882" s="2641"/>
      <c r="C2882" s="2641"/>
      <c r="D2882" s="2641"/>
      <c r="E2882" s="2641"/>
      <c r="F2882" s="2641"/>
      <c r="G2882" s="2641"/>
      <c r="H2882" s="2641"/>
      <c r="I2882" s="2257"/>
      <c r="J2882" s="2257"/>
      <c r="K2882" s="2257"/>
      <c r="L2882" s="2257"/>
      <c r="M2882" s="2257"/>
      <c r="N2882" s="2257"/>
      <c r="O2882" s="2257"/>
      <c r="P2882" s="2257"/>
      <c r="Q2882" s="2995"/>
    </row>
    <row r="2883" spans="1:17">
      <c r="A2883" s="2995"/>
      <c r="B2883" s="2641"/>
      <c r="C2883" s="2641"/>
      <c r="D2883" s="2641"/>
      <c r="E2883" s="2641"/>
      <c r="F2883" s="2641"/>
      <c r="G2883" s="2641"/>
      <c r="H2883" s="2641"/>
      <c r="I2883" s="2257"/>
      <c r="J2883" s="2257"/>
      <c r="K2883" s="2257"/>
      <c r="L2883" s="2257"/>
      <c r="M2883" s="2257"/>
      <c r="N2883" s="2257"/>
      <c r="O2883" s="2257"/>
      <c r="P2883" s="2257"/>
      <c r="Q2883" s="2995"/>
    </row>
    <row r="2884" spans="1:17">
      <c r="A2884" s="2995"/>
      <c r="B2884" s="2641"/>
      <c r="C2884" s="2641"/>
      <c r="D2884" s="2641"/>
      <c r="E2884" s="2641"/>
      <c r="F2884" s="2641"/>
      <c r="G2884" s="2641"/>
      <c r="H2884" s="2641"/>
      <c r="I2884" s="2257"/>
      <c r="J2884" s="2257"/>
      <c r="K2884" s="2257"/>
      <c r="L2884" s="2257"/>
      <c r="M2884" s="2257"/>
      <c r="N2884" s="2257"/>
      <c r="O2884" s="2257"/>
      <c r="P2884" s="2257"/>
      <c r="Q2884" s="2995"/>
    </row>
    <row r="2885" spans="1:17">
      <c r="A2885" s="2995"/>
      <c r="B2885" s="2641"/>
      <c r="C2885" s="2641"/>
      <c r="D2885" s="2641"/>
      <c r="E2885" s="2641"/>
      <c r="F2885" s="2641"/>
      <c r="G2885" s="2641"/>
      <c r="H2885" s="2641"/>
      <c r="I2885" s="2257"/>
      <c r="J2885" s="2257"/>
      <c r="K2885" s="2257"/>
      <c r="L2885" s="2257"/>
      <c r="M2885" s="2257"/>
      <c r="N2885" s="2257"/>
      <c r="O2885" s="2257"/>
      <c r="P2885" s="2257"/>
      <c r="Q2885" s="2995"/>
    </row>
    <row r="2886" spans="1:17">
      <c r="A2886" s="2995"/>
      <c r="B2886" s="2641"/>
      <c r="C2886" s="2641"/>
      <c r="D2886" s="2641"/>
      <c r="E2886" s="2641"/>
      <c r="F2886" s="2641"/>
      <c r="G2886" s="2641"/>
      <c r="H2886" s="2641"/>
      <c r="I2886" s="2257"/>
      <c r="J2886" s="2257"/>
      <c r="K2886" s="2257"/>
      <c r="L2886" s="2257"/>
      <c r="M2886" s="2257"/>
      <c r="N2886" s="2257"/>
      <c r="O2886" s="2257"/>
      <c r="P2886" s="2257"/>
      <c r="Q2886" s="2995"/>
    </row>
    <row r="2887" spans="1:17">
      <c r="A2887" s="2995"/>
      <c r="B2887" s="2641"/>
      <c r="C2887" s="2641"/>
      <c r="D2887" s="2641"/>
      <c r="E2887" s="2641"/>
      <c r="F2887" s="2641"/>
      <c r="G2887" s="2641"/>
      <c r="H2887" s="2641"/>
      <c r="I2887" s="2257"/>
      <c r="J2887" s="2257"/>
      <c r="K2887" s="2257"/>
      <c r="L2887" s="2257"/>
      <c r="M2887" s="2257"/>
      <c r="N2887" s="2257"/>
      <c r="O2887" s="2257"/>
      <c r="P2887" s="2257"/>
      <c r="Q2887" s="2995"/>
    </row>
    <row r="2888" spans="1:17">
      <c r="A2888" s="2995"/>
      <c r="B2888" s="2641"/>
      <c r="C2888" s="2641"/>
      <c r="D2888" s="2641"/>
      <c r="E2888" s="2641"/>
      <c r="F2888" s="2641"/>
      <c r="G2888" s="2641"/>
      <c r="H2888" s="2641"/>
      <c r="I2888" s="2257"/>
      <c r="J2888" s="2257"/>
      <c r="K2888" s="2257"/>
      <c r="L2888" s="2257"/>
      <c r="M2888" s="2257"/>
      <c r="N2888" s="2257"/>
      <c r="O2888" s="2257"/>
      <c r="P2888" s="2257"/>
      <c r="Q2888" s="2995"/>
    </row>
    <row r="2889" spans="1:17">
      <c r="A2889" s="2995"/>
      <c r="B2889" s="2641"/>
      <c r="C2889" s="2641"/>
      <c r="D2889" s="2641"/>
      <c r="E2889" s="2641"/>
      <c r="F2889" s="2641"/>
      <c r="G2889" s="2641"/>
      <c r="H2889" s="2641"/>
      <c r="I2889" s="2257"/>
      <c r="J2889" s="2257"/>
      <c r="K2889" s="2257"/>
      <c r="L2889" s="2257"/>
      <c r="M2889" s="2257"/>
      <c r="N2889" s="2257"/>
      <c r="O2889" s="2257"/>
      <c r="P2889" s="2257"/>
      <c r="Q2889" s="2995"/>
    </row>
    <row r="2890" spans="1:17">
      <c r="A2890" s="2995"/>
      <c r="B2890" s="2641"/>
      <c r="C2890" s="2641"/>
      <c r="D2890" s="2641"/>
      <c r="E2890" s="2641"/>
      <c r="F2890" s="2641"/>
      <c r="G2890" s="2641"/>
      <c r="H2890" s="2641"/>
      <c r="I2890" s="2257"/>
      <c r="J2890" s="2257"/>
      <c r="K2890" s="2257"/>
      <c r="L2890" s="2257"/>
      <c r="M2890" s="2257"/>
      <c r="N2890" s="2257"/>
      <c r="O2890" s="2257"/>
      <c r="P2890" s="2257"/>
      <c r="Q2890" s="2995"/>
    </row>
    <row r="2891" spans="1:17">
      <c r="A2891" s="2995"/>
      <c r="B2891" s="2641"/>
      <c r="C2891" s="2641"/>
      <c r="D2891" s="2641"/>
      <c r="E2891" s="2641"/>
      <c r="F2891" s="2641"/>
      <c r="G2891" s="2641"/>
      <c r="H2891" s="2641"/>
      <c r="I2891" s="2257"/>
      <c r="J2891" s="2257"/>
      <c r="K2891" s="2257"/>
      <c r="L2891" s="2257"/>
      <c r="M2891" s="2257"/>
      <c r="N2891" s="2257"/>
      <c r="O2891" s="2257"/>
      <c r="P2891" s="2257"/>
      <c r="Q2891" s="2995"/>
    </row>
    <row r="2892" spans="1:17">
      <c r="A2892" s="2995"/>
      <c r="B2892" s="2641"/>
      <c r="C2892" s="2641"/>
      <c r="D2892" s="2641"/>
      <c r="E2892" s="2641"/>
      <c r="F2892" s="2641"/>
      <c r="G2892" s="2641"/>
      <c r="H2892" s="2641"/>
      <c r="I2892" s="2257"/>
      <c r="J2892" s="2257"/>
      <c r="K2892" s="2257"/>
      <c r="L2892" s="2257"/>
      <c r="M2892" s="2257"/>
      <c r="N2892" s="2257"/>
      <c r="O2892" s="2257"/>
      <c r="P2892" s="2257"/>
      <c r="Q2892" s="2995"/>
    </row>
    <row r="2893" spans="1:17">
      <c r="A2893" s="2995"/>
      <c r="B2893" s="2641"/>
      <c r="C2893" s="2641"/>
      <c r="D2893" s="2641"/>
      <c r="E2893" s="2641"/>
      <c r="F2893" s="2641"/>
      <c r="G2893" s="2641"/>
      <c r="H2893" s="2641"/>
      <c r="I2893" s="2257"/>
      <c r="J2893" s="2257"/>
      <c r="K2893" s="2257"/>
      <c r="L2893" s="2257"/>
      <c r="M2893" s="2257"/>
      <c r="N2893" s="2257"/>
      <c r="O2893" s="2257"/>
      <c r="P2893" s="2257"/>
      <c r="Q2893" s="2995"/>
    </row>
    <row r="2894" spans="1:17">
      <c r="A2894" s="2995"/>
      <c r="B2894" s="2995"/>
      <c r="C2894" s="2641"/>
      <c r="D2894" s="2641"/>
      <c r="E2894" s="2641"/>
      <c r="F2894" s="2641"/>
      <c r="G2894" s="2641"/>
      <c r="H2894" s="2641"/>
      <c r="I2894" s="2257"/>
      <c r="J2894" s="2257"/>
      <c r="K2894" s="2257"/>
      <c r="L2894" s="2257"/>
      <c r="M2894" s="3001"/>
      <c r="N2894" s="3001"/>
      <c r="O2894" s="3001"/>
      <c r="P2894" s="3001"/>
      <c r="Q2894" s="2995"/>
    </row>
    <row r="2895" spans="1:17">
      <c r="A2895" s="2995"/>
      <c r="B2895" s="2995"/>
      <c r="C2895" s="2999"/>
      <c r="D2895" s="2999"/>
      <c r="E2895" s="2999"/>
      <c r="F2895" s="2999"/>
      <c r="G2895" s="2999"/>
      <c r="H2895" s="2999"/>
      <c r="I2895" s="2257"/>
      <c r="J2895" s="2257"/>
      <c r="K2895" s="2257"/>
      <c r="L2895" s="2257"/>
      <c r="M2895" s="3001"/>
      <c r="N2895" s="3001"/>
      <c r="O2895" s="3001"/>
      <c r="P2895" s="3001"/>
      <c r="Q2895" s="2995"/>
    </row>
    <row r="2896" spans="1:17">
      <c r="A2896" s="2996"/>
      <c r="B2896" s="2996"/>
      <c r="C2896" s="2994"/>
      <c r="D2896" s="2994"/>
      <c r="E2896" s="2997"/>
      <c r="F2896" s="2997"/>
      <c r="G2896" s="2997"/>
      <c r="H2896" s="2997"/>
      <c r="I2896" s="2996"/>
      <c r="J2896" s="2996"/>
      <c r="K2896" s="2994"/>
      <c r="L2896" s="2994"/>
      <c r="M2896" s="2997"/>
      <c r="N2896" s="3002"/>
      <c r="O2896" s="2999"/>
      <c r="P2896" s="2999"/>
      <c r="Q2896" s="2999"/>
    </row>
    <row r="2897" spans="1:17">
      <c r="A2897" s="2994"/>
      <c r="B2897" s="2994"/>
      <c r="C2897" s="2994"/>
      <c r="D2897" s="2994"/>
      <c r="E2897" s="2994"/>
      <c r="F2897" s="2994"/>
      <c r="G2897" s="2994"/>
      <c r="H2897" s="2994"/>
      <c r="I2897" s="2994"/>
      <c r="J2897" s="2994"/>
      <c r="K2897" s="2994"/>
      <c r="L2897" s="2994"/>
      <c r="M2897" s="2994"/>
      <c r="N2897" s="2994"/>
      <c r="O2897" s="2994"/>
      <c r="P2897" s="2994"/>
      <c r="Q2897" s="2994"/>
    </row>
    <row r="2898" spans="1:17" ht="15.75">
      <c r="A2898" s="2993"/>
      <c r="B2898" s="2997"/>
      <c r="C2898" s="2997"/>
      <c r="D2898" s="2997"/>
      <c r="E2898" s="2998"/>
      <c r="F2898" s="2997"/>
      <c r="G2898" s="2997"/>
      <c r="H2898" s="2997"/>
      <c r="I2898" s="2993"/>
      <c r="J2898" s="2641"/>
      <c r="K2898" s="2997"/>
      <c r="L2898" s="2997"/>
      <c r="M2898" s="2997"/>
      <c r="N2898" s="2997"/>
      <c r="O2898" s="2998"/>
      <c r="P2898" s="2999"/>
      <c r="Q2898" s="2999"/>
    </row>
    <row r="2899" spans="1:17">
      <c r="A2899" s="2997"/>
      <c r="B2899" s="2997"/>
      <c r="C2899" s="2997"/>
      <c r="D2899" s="2997"/>
      <c r="E2899" s="2997"/>
      <c r="F2899" s="2997"/>
      <c r="G2899" s="2997"/>
      <c r="H2899" s="2997"/>
      <c r="I2899" s="2641"/>
      <c r="J2899" s="2641"/>
      <c r="K2899" s="2997"/>
      <c r="L2899" s="2997"/>
      <c r="M2899" s="2997"/>
      <c r="N2899" s="2997"/>
      <c r="O2899" s="2997"/>
      <c r="P2899" s="2997"/>
      <c r="Q2899" s="2997"/>
    </row>
    <row r="2900" spans="1:17">
      <c r="A2900" s="2994"/>
      <c r="B2900" s="2994"/>
      <c r="C2900" s="2994"/>
      <c r="D2900" s="2994"/>
      <c r="E2900" s="2994"/>
      <c r="F2900" s="2994"/>
      <c r="G2900" s="3000"/>
      <c r="H2900" s="3000"/>
      <c r="I2900" s="2994"/>
      <c r="J2900" s="2994"/>
      <c r="K2900" s="2994"/>
      <c r="L2900" s="2994"/>
      <c r="M2900" s="2994"/>
      <c r="N2900" s="2994"/>
      <c r="O2900" s="2994"/>
      <c r="P2900" s="2994"/>
      <c r="Q2900" s="2641"/>
    </row>
    <row r="2901" spans="1:17">
      <c r="A2901" s="2994"/>
      <c r="B2901" s="2994"/>
      <c r="C2901" s="2994"/>
      <c r="D2901" s="2994"/>
      <c r="E2901" s="2994"/>
      <c r="F2901" s="2994"/>
      <c r="G2901" s="3000"/>
      <c r="H2901" s="3000"/>
      <c r="I2901" s="2994"/>
      <c r="J2901" s="2994"/>
      <c r="K2901" s="2994"/>
      <c r="L2901" s="2994"/>
      <c r="M2901" s="2994"/>
      <c r="N2901" s="2994"/>
      <c r="O2901" s="2994"/>
      <c r="P2901" s="2994"/>
      <c r="Q2901" s="2641"/>
    </row>
    <row r="2902" spans="1:17">
      <c r="A2902" s="2997"/>
      <c r="B2902" s="2997"/>
      <c r="C2902" s="2997"/>
      <c r="D2902" s="2997"/>
      <c r="E2902" s="2997"/>
      <c r="F2902" s="2997"/>
      <c r="G2902" s="2997"/>
      <c r="H2902" s="2997"/>
      <c r="I2902" s="2641"/>
      <c r="J2902" s="2641"/>
      <c r="K2902" s="2997"/>
      <c r="L2902" s="2997"/>
      <c r="M2902" s="2997"/>
      <c r="N2902" s="2997"/>
      <c r="O2902" s="2997"/>
      <c r="P2902" s="2997"/>
      <c r="Q2902" s="2997"/>
    </row>
    <row r="2903" spans="1:17">
      <c r="A2903" s="2995"/>
      <c r="B2903" s="2641"/>
      <c r="C2903" s="2641"/>
      <c r="D2903" s="2641"/>
      <c r="E2903" s="2641"/>
      <c r="F2903" s="3420"/>
      <c r="G2903" s="3420"/>
      <c r="H2903" s="2995"/>
      <c r="I2903" s="2994"/>
      <c r="J2903" s="2994"/>
      <c r="K2903" s="2994"/>
      <c r="L2903" s="2994"/>
      <c r="M2903" s="2994"/>
      <c r="N2903" s="2994"/>
      <c r="O2903" s="2994"/>
      <c r="P2903" s="2994"/>
      <c r="Q2903" s="2641"/>
    </row>
    <row r="2904" spans="1:17">
      <c r="A2904" s="2995"/>
      <c r="B2904" s="2995"/>
      <c r="C2904" s="2641"/>
      <c r="D2904" s="2995"/>
      <c r="E2904" s="2995"/>
      <c r="F2904" s="2995"/>
      <c r="G2904" s="2995"/>
      <c r="H2904" s="2995"/>
      <c r="I2904" s="2994"/>
      <c r="J2904" s="2994"/>
      <c r="K2904" s="2641"/>
      <c r="L2904" s="2641"/>
      <c r="M2904" s="2995"/>
      <c r="N2904" s="2995"/>
      <c r="O2904" s="2995"/>
      <c r="P2904" s="2641"/>
      <c r="Q2904" s="2641"/>
    </row>
    <row r="2905" spans="1:17">
      <c r="A2905" s="2995"/>
      <c r="B2905" s="2995"/>
      <c r="C2905" s="2995"/>
      <c r="D2905" s="2995"/>
      <c r="E2905" s="2995"/>
      <c r="F2905" s="2995"/>
      <c r="G2905" s="2995"/>
      <c r="H2905" s="2995"/>
      <c r="I2905" s="2994"/>
      <c r="J2905" s="2994"/>
      <c r="K2905" s="2995"/>
      <c r="L2905" s="2995"/>
      <c r="M2905" s="2995"/>
      <c r="N2905" s="2995"/>
      <c r="O2905" s="2995"/>
      <c r="P2905" s="2995"/>
      <c r="Q2905" s="2995"/>
    </row>
    <row r="2906" spans="1:17">
      <c r="A2906" s="2995"/>
      <c r="B2906" s="2995"/>
      <c r="C2906" s="2995"/>
      <c r="D2906" s="2995"/>
      <c r="E2906" s="2995"/>
      <c r="F2906" s="2995"/>
      <c r="G2906" s="2995"/>
      <c r="H2906" s="2995"/>
      <c r="I2906" s="2994"/>
      <c r="J2906" s="2994"/>
      <c r="K2906" s="2995"/>
      <c r="L2906" s="2995"/>
      <c r="M2906" s="2995"/>
      <c r="N2906" s="2995"/>
      <c r="O2906" s="2995"/>
      <c r="P2906" s="2995"/>
      <c r="Q2906" s="2995"/>
    </row>
    <row r="2907" spans="1:17">
      <c r="A2907" s="2995"/>
      <c r="B2907" s="2995"/>
      <c r="C2907" s="2995"/>
      <c r="D2907" s="2995"/>
      <c r="E2907" s="2995"/>
      <c r="F2907" s="2995"/>
      <c r="G2907" s="2995"/>
      <c r="H2907" s="2995"/>
      <c r="I2907" s="2995"/>
      <c r="J2907" s="2641"/>
      <c r="K2907" s="2995"/>
      <c r="L2907" s="2995"/>
      <c r="M2907" s="2995"/>
      <c r="N2907" s="2995"/>
      <c r="O2907" s="2995"/>
      <c r="P2907" s="2995"/>
      <c r="Q2907" s="2995"/>
    </row>
    <row r="2908" spans="1:17">
      <c r="A2908" s="2995"/>
      <c r="B2908" s="2641"/>
      <c r="C2908" s="2641"/>
      <c r="D2908" s="2641"/>
      <c r="E2908" s="2641"/>
      <c r="F2908" s="2641"/>
      <c r="G2908" s="2641"/>
      <c r="H2908" s="2641"/>
      <c r="I2908" s="2257"/>
      <c r="J2908" s="2257"/>
      <c r="K2908" s="2257"/>
      <c r="L2908" s="2257"/>
      <c r="M2908" s="3001"/>
      <c r="N2908" s="3001"/>
      <c r="O2908" s="3001"/>
      <c r="P2908" s="3001"/>
      <c r="Q2908" s="2995"/>
    </row>
    <row r="2909" spans="1:17">
      <c r="A2909" s="2995"/>
      <c r="B2909" s="2641"/>
      <c r="C2909" s="2641"/>
      <c r="D2909" s="2641"/>
      <c r="E2909" s="2641"/>
      <c r="F2909" s="2641"/>
      <c r="G2909" s="2641"/>
      <c r="H2909" s="2641"/>
      <c r="I2909" s="2257"/>
      <c r="J2909" s="2257"/>
      <c r="K2909" s="2257"/>
      <c r="L2909" s="2257"/>
      <c r="M2909" s="2257"/>
      <c r="N2909" s="2257"/>
      <c r="O2909" s="2257"/>
      <c r="P2909" s="2257"/>
      <c r="Q2909" s="2995"/>
    </row>
    <row r="2910" spans="1:17">
      <c r="A2910" s="2995"/>
      <c r="B2910" s="2641"/>
      <c r="C2910" s="2641"/>
      <c r="D2910" s="2641"/>
      <c r="E2910" s="2641"/>
      <c r="F2910" s="2641"/>
      <c r="G2910" s="2641"/>
      <c r="H2910" s="2641"/>
      <c r="I2910" s="2257"/>
      <c r="J2910" s="2257"/>
      <c r="K2910" s="2257"/>
      <c r="L2910" s="2257"/>
      <c r="M2910" s="2257"/>
      <c r="N2910" s="2257"/>
      <c r="O2910" s="2257"/>
      <c r="P2910" s="2257"/>
      <c r="Q2910" s="2995"/>
    </row>
    <row r="2911" spans="1:17">
      <c r="A2911" s="2995"/>
      <c r="B2911" s="2641"/>
      <c r="C2911" s="2641"/>
      <c r="D2911" s="2641"/>
      <c r="E2911" s="2641"/>
      <c r="F2911" s="2641"/>
      <c r="G2911" s="2641"/>
      <c r="H2911" s="2641"/>
      <c r="I2911" s="2257"/>
      <c r="J2911" s="2257"/>
      <c r="K2911" s="2257"/>
      <c r="L2911" s="2257"/>
      <c r="M2911" s="2257"/>
      <c r="N2911" s="2257"/>
      <c r="O2911" s="2257"/>
      <c r="P2911" s="2257"/>
      <c r="Q2911" s="2995"/>
    </row>
    <row r="2912" spans="1:17">
      <c r="A2912" s="2995"/>
      <c r="B2912" s="2641"/>
      <c r="C2912" s="2641"/>
      <c r="D2912" s="2641"/>
      <c r="E2912" s="2641"/>
      <c r="F2912" s="2641"/>
      <c r="G2912" s="2641"/>
      <c r="H2912" s="2641"/>
      <c r="I2912" s="2257"/>
      <c r="J2912" s="2257"/>
      <c r="K2912" s="2257"/>
      <c r="L2912" s="2257"/>
      <c r="M2912" s="2257"/>
      <c r="N2912" s="2257"/>
      <c r="O2912" s="2257"/>
      <c r="P2912" s="2257"/>
      <c r="Q2912" s="2995"/>
    </row>
    <row r="2913" spans="1:17">
      <c r="A2913" s="2995"/>
      <c r="B2913" s="2641"/>
      <c r="C2913" s="2641"/>
      <c r="D2913" s="2641"/>
      <c r="E2913" s="2641"/>
      <c r="F2913" s="2641"/>
      <c r="G2913" s="2641"/>
      <c r="H2913" s="2641"/>
      <c r="I2913" s="2257"/>
      <c r="J2913" s="2257"/>
      <c r="K2913" s="2257"/>
      <c r="L2913" s="2257"/>
      <c r="M2913" s="2257"/>
      <c r="N2913" s="2257"/>
      <c r="O2913" s="2257"/>
      <c r="P2913" s="2257"/>
      <c r="Q2913" s="2995"/>
    </row>
    <row r="2914" spans="1:17">
      <c r="A2914" s="2995"/>
      <c r="B2914" s="2641"/>
      <c r="C2914" s="2641"/>
      <c r="D2914" s="2641"/>
      <c r="E2914" s="2641"/>
      <c r="F2914" s="2641"/>
      <c r="G2914" s="2641"/>
      <c r="H2914" s="2641"/>
      <c r="I2914" s="2257"/>
      <c r="J2914" s="2257"/>
      <c r="K2914" s="2257"/>
      <c r="L2914" s="2257"/>
      <c r="M2914" s="2257"/>
      <c r="N2914" s="2257"/>
      <c r="O2914" s="2257"/>
      <c r="P2914" s="2257"/>
      <c r="Q2914" s="2995"/>
    </row>
    <row r="2915" spans="1:17">
      <c r="A2915" s="2995"/>
      <c r="B2915" s="2641"/>
      <c r="C2915" s="2641"/>
      <c r="D2915" s="2641"/>
      <c r="E2915" s="2641"/>
      <c r="F2915" s="2641"/>
      <c r="G2915" s="2641"/>
      <c r="H2915" s="2641"/>
      <c r="I2915" s="2257"/>
      <c r="J2915" s="2257"/>
      <c r="K2915" s="2257"/>
      <c r="L2915" s="2257"/>
      <c r="M2915" s="2257"/>
      <c r="N2915" s="2257"/>
      <c r="O2915" s="2257"/>
      <c r="P2915" s="2257"/>
      <c r="Q2915" s="2995"/>
    </row>
    <row r="2916" spans="1:17">
      <c r="A2916" s="2995"/>
      <c r="B2916" s="2641"/>
      <c r="C2916" s="2641"/>
      <c r="D2916" s="2641"/>
      <c r="E2916" s="2641"/>
      <c r="F2916" s="2641"/>
      <c r="G2916" s="2641"/>
      <c r="H2916" s="2641"/>
      <c r="I2916" s="2257"/>
      <c r="J2916" s="2257"/>
      <c r="K2916" s="2257"/>
      <c r="L2916" s="2257"/>
      <c r="M2916" s="2257"/>
      <c r="N2916" s="2257"/>
      <c r="O2916" s="2257"/>
      <c r="P2916" s="2257"/>
      <c r="Q2916" s="2995"/>
    </row>
    <row r="2917" spans="1:17">
      <c r="A2917" s="2995"/>
      <c r="B2917" s="2641"/>
      <c r="C2917" s="2641"/>
      <c r="D2917" s="2641"/>
      <c r="E2917" s="2641"/>
      <c r="F2917" s="2641"/>
      <c r="G2917" s="2641"/>
      <c r="H2917" s="2641"/>
      <c r="I2917" s="2257"/>
      <c r="J2917" s="2257"/>
      <c r="K2917" s="2257"/>
      <c r="L2917" s="2257"/>
      <c r="M2917" s="2257"/>
      <c r="N2917" s="2257"/>
      <c r="O2917" s="2257"/>
      <c r="P2917" s="2257"/>
      <c r="Q2917" s="2995"/>
    </row>
    <row r="2918" spans="1:17">
      <c r="A2918" s="2995"/>
      <c r="B2918" s="2641"/>
      <c r="C2918" s="2641"/>
      <c r="D2918" s="2641"/>
      <c r="E2918" s="2641"/>
      <c r="F2918" s="2641"/>
      <c r="G2918" s="2641"/>
      <c r="H2918" s="2641"/>
      <c r="I2918" s="2257"/>
      <c r="J2918" s="2257"/>
      <c r="K2918" s="2257"/>
      <c r="L2918" s="2257"/>
      <c r="M2918" s="2257"/>
      <c r="N2918" s="2257"/>
      <c r="O2918" s="2257"/>
      <c r="P2918" s="2257"/>
      <c r="Q2918" s="2995"/>
    </row>
    <row r="2919" spans="1:17">
      <c r="A2919" s="2995"/>
      <c r="B2919" s="2641"/>
      <c r="C2919" s="2641"/>
      <c r="D2919" s="2641"/>
      <c r="E2919" s="2641"/>
      <c r="F2919" s="2641"/>
      <c r="G2919" s="2641"/>
      <c r="H2919" s="2641"/>
      <c r="I2919" s="2257"/>
      <c r="J2919" s="2257"/>
      <c r="K2919" s="2257"/>
      <c r="L2919" s="2257"/>
      <c r="M2919" s="2257"/>
      <c r="N2919" s="2257"/>
      <c r="O2919" s="2257"/>
      <c r="P2919" s="2257"/>
      <c r="Q2919" s="2995"/>
    </row>
    <row r="2920" spans="1:17">
      <c r="A2920" s="2995"/>
      <c r="B2920" s="2641"/>
      <c r="C2920" s="2641"/>
      <c r="D2920" s="2641"/>
      <c r="E2920" s="2641"/>
      <c r="F2920" s="2641"/>
      <c r="G2920" s="2641"/>
      <c r="H2920" s="2641"/>
      <c r="I2920" s="2257"/>
      <c r="J2920" s="2257"/>
      <c r="K2920" s="2257"/>
      <c r="L2920" s="2257"/>
      <c r="M2920" s="2257"/>
      <c r="N2920" s="2257"/>
      <c r="O2920" s="2257"/>
      <c r="P2920" s="2257"/>
      <c r="Q2920" s="2995"/>
    </row>
    <row r="2921" spans="1:17">
      <c r="A2921" s="2995"/>
      <c r="B2921" s="2641"/>
      <c r="C2921" s="2641"/>
      <c r="D2921" s="2641"/>
      <c r="E2921" s="2641"/>
      <c r="F2921" s="2641"/>
      <c r="G2921" s="2641"/>
      <c r="H2921" s="2641"/>
      <c r="I2921" s="2257"/>
      <c r="J2921" s="2257"/>
      <c r="K2921" s="2257"/>
      <c r="L2921" s="2257"/>
      <c r="M2921" s="2257"/>
      <c r="N2921" s="2257"/>
      <c r="O2921" s="2257"/>
      <c r="P2921" s="2257"/>
      <c r="Q2921" s="2995"/>
    </row>
    <row r="2922" spans="1:17">
      <c r="A2922" s="2995"/>
      <c r="B2922" s="2641"/>
      <c r="C2922" s="2641"/>
      <c r="D2922" s="2641"/>
      <c r="E2922" s="2641"/>
      <c r="F2922" s="2641"/>
      <c r="G2922" s="2641"/>
      <c r="H2922" s="2641"/>
      <c r="I2922" s="2257"/>
      <c r="J2922" s="2257"/>
      <c r="K2922" s="2257"/>
      <c r="L2922" s="2257"/>
      <c r="M2922" s="2257"/>
      <c r="N2922" s="2257"/>
      <c r="O2922" s="2257"/>
      <c r="P2922" s="2257"/>
      <c r="Q2922" s="2995"/>
    </row>
    <row r="2923" spans="1:17">
      <c r="A2923" s="2995"/>
      <c r="B2923" s="2641"/>
      <c r="C2923" s="2641"/>
      <c r="D2923" s="2641"/>
      <c r="E2923" s="2641"/>
      <c r="F2923" s="2641"/>
      <c r="G2923" s="2641"/>
      <c r="H2923" s="2641"/>
      <c r="I2923" s="2257"/>
      <c r="J2923" s="2257"/>
      <c r="K2923" s="2257"/>
      <c r="L2923" s="2257"/>
      <c r="M2923" s="2257"/>
      <c r="N2923" s="2257"/>
      <c r="O2923" s="2257"/>
      <c r="P2923" s="2257"/>
      <c r="Q2923" s="2995"/>
    </row>
    <row r="2924" spans="1:17">
      <c r="A2924" s="2995"/>
      <c r="B2924" s="2641"/>
      <c r="C2924" s="2641"/>
      <c r="D2924" s="2641"/>
      <c r="E2924" s="2641"/>
      <c r="F2924" s="2641"/>
      <c r="G2924" s="2641"/>
      <c r="H2924" s="2641"/>
      <c r="I2924" s="2257"/>
      <c r="J2924" s="2257"/>
      <c r="K2924" s="2257"/>
      <c r="L2924" s="2257"/>
      <c r="M2924" s="2257"/>
      <c r="N2924" s="2257"/>
      <c r="O2924" s="2257"/>
      <c r="P2924" s="2257"/>
      <c r="Q2924" s="2995"/>
    </row>
    <row r="2925" spans="1:17">
      <c r="A2925" s="2995"/>
      <c r="B2925" s="2641"/>
      <c r="C2925" s="2641"/>
      <c r="D2925" s="2641"/>
      <c r="E2925" s="2641"/>
      <c r="F2925" s="2641"/>
      <c r="G2925" s="2641"/>
      <c r="H2925" s="2641"/>
      <c r="I2925" s="2257"/>
      <c r="J2925" s="2257"/>
      <c r="K2925" s="2257"/>
      <c r="L2925" s="2257"/>
      <c r="M2925" s="2257"/>
      <c r="N2925" s="2257"/>
      <c r="O2925" s="2257"/>
      <c r="P2925" s="2257"/>
      <c r="Q2925" s="2995"/>
    </row>
    <row r="2926" spans="1:17">
      <c r="A2926" s="2995"/>
      <c r="B2926" s="2641"/>
      <c r="C2926" s="2641"/>
      <c r="D2926" s="2641"/>
      <c r="E2926" s="2641"/>
      <c r="F2926" s="2641"/>
      <c r="G2926" s="2641"/>
      <c r="H2926" s="2641"/>
      <c r="I2926" s="2257"/>
      <c r="J2926" s="2257"/>
      <c r="K2926" s="2257"/>
      <c r="L2926" s="2257"/>
      <c r="M2926" s="2257"/>
      <c r="N2926" s="2257"/>
      <c r="O2926" s="2257"/>
      <c r="P2926" s="2257"/>
      <c r="Q2926" s="2995"/>
    </row>
    <row r="2927" spans="1:17">
      <c r="A2927" s="2995"/>
      <c r="B2927" s="2641"/>
      <c r="C2927" s="2641"/>
      <c r="D2927" s="2641"/>
      <c r="E2927" s="2641"/>
      <c r="F2927" s="2641"/>
      <c r="G2927" s="2641"/>
      <c r="H2927" s="2641"/>
      <c r="I2927" s="2257"/>
      <c r="J2927" s="2257"/>
      <c r="K2927" s="2257"/>
      <c r="L2927" s="2257"/>
      <c r="M2927" s="2257"/>
      <c r="N2927" s="2257"/>
      <c r="O2927" s="2257"/>
      <c r="P2927" s="2257"/>
      <c r="Q2927" s="2995"/>
    </row>
    <row r="2928" spans="1:17">
      <c r="A2928" s="2995"/>
      <c r="B2928" s="2641"/>
      <c r="C2928" s="2641"/>
      <c r="D2928" s="2641"/>
      <c r="E2928" s="2641"/>
      <c r="F2928" s="2641"/>
      <c r="G2928" s="2641"/>
      <c r="H2928" s="2641"/>
      <c r="I2928" s="2257"/>
      <c r="J2928" s="2257"/>
      <c r="K2928" s="2257"/>
      <c r="L2928" s="2257"/>
      <c r="M2928" s="2257"/>
      <c r="N2928" s="2257"/>
      <c r="O2928" s="2257"/>
      <c r="P2928" s="2257"/>
      <c r="Q2928" s="2995"/>
    </row>
    <row r="2929" spans="1:17">
      <c r="A2929" s="2995"/>
      <c r="B2929" s="2641"/>
      <c r="C2929" s="2641"/>
      <c r="D2929" s="2641"/>
      <c r="E2929" s="2641"/>
      <c r="F2929" s="2641"/>
      <c r="G2929" s="2641"/>
      <c r="H2929" s="2641"/>
      <c r="I2929" s="2257"/>
      <c r="J2929" s="2257"/>
      <c r="K2929" s="2257"/>
      <c r="L2929" s="2257"/>
      <c r="M2929" s="2257"/>
      <c r="N2929" s="2257"/>
      <c r="O2929" s="2257"/>
      <c r="P2929" s="2257"/>
      <c r="Q2929" s="2995"/>
    </row>
    <row r="2930" spans="1:17">
      <c r="A2930" s="2995"/>
      <c r="B2930" s="2641"/>
      <c r="C2930" s="2641"/>
      <c r="D2930" s="2641"/>
      <c r="E2930" s="2641"/>
      <c r="F2930" s="2641"/>
      <c r="G2930" s="2641"/>
      <c r="H2930" s="2641"/>
      <c r="I2930" s="2257"/>
      <c r="J2930" s="2257"/>
      <c r="K2930" s="2257"/>
      <c r="L2930" s="2257"/>
      <c r="M2930" s="2257"/>
      <c r="N2930" s="2257"/>
      <c r="O2930" s="2257"/>
      <c r="P2930" s="2257"/>
      <c r="Q2930" s="2995"/>
    </row>
    <row r="2931" spans="1:17">
      <c r="A2931" s="2995"/>
      <c r="B2931" s="2641"/>
      <c r="C2931" s="2641"/>
      <c r="D2931" s="2641"/>
      <c r="E2931" s="2641"/>
      <c r="F2931" s="2641"/>
      <c r="G2931" s="2641"/>
      <c r="H2931" s="2641"/>
      <c r="I2931" s="2257"/>
      <c r="J2931" s="2257"/>
      <c r="K2931" s="2257"/>
      <c r="L2931" s="2257"/>
      <c r="M2931" s="2257"/>
      <c r="N2931" s="2257"/>
      <c r="O2931" s="2257"/>
      <c r="P2931" s="2257"/>
      <c r="Q2931" s="2995"/>
    </row>
    <row r="2932" spans="1:17">
      <c r="A2932" s="2995"/>
      <c r="B2932" s="2641"/>
      <c r="C2932" s="2641"/>
      <c r="D2932" s="2641"/>
      <c r="E2932" s="2641"/>
      <c r="F2932" s="2641"/>
      <c r="G2932" s="2641"/>
      <c r="H2932" s="2641"/>
      <c r="I2932" s="2257"/>
      <c r="J2932" s="2257"/>
      <c r="K2932" s="2257"/>
      <c r="L2932" s="2257"/>
      <c r="M2932" s="2257"/>
      <c r="N2932" s="2257"/>
      <c r="O2932" s="2257"/>
      <c r="P2932" s="2257"/>
      <c r="Q2932" s="2995"/>
    </row>
    <row r="2933" spans="1:17">
      <c r="A2933" s="2995"/>
      <c r="B2933" s="2641"/>
      <c r="C2933" s="2641"/>
      <c r="D2933" s="2641"/>
      <c r="E2933" s="2641"/>
      <c r="F2933" s="2641"/>
      <c r="G2933" s="2641"/>
      <c r="H2933" s="2641"/>
      <c r="I2933" s="2257"/>
      <c r="J2933" s="2257"/>
      <c r="K2933" s="2257"/>
      <c r="L2933" s="2257"/>
      <c r="M2933" s="2257"/>
      <c r="N2933" s="2257"/>
      <c r="O2933" s="2257"/>
      <c r="P2933" s="2257"/>
      <c r="Q2933" s="2995"/>
    </row>
    <row r="2934" spans="1:17">
      <c r="A2934" s="2995"/>
      <c r="B2934" s="2641"/>
      <c r="C2934" s="2641"/>
      <c r="D2934" s="2641"/>
      <c r="E2934" s="2641"/>
      <c r="F2934" s="2641"/>
      <c r="G2934" s="2641"/>
      <c r="H2934" s="2641"/>
      <c r="I2934" s="2257"/>
      <c r="J2934" s="2257"/>
      <c r="K2934" s="2257"/>
      <c r="L2934" s="2257"/>
      <c r="M2934" s="2257"/>
      <c r="N2934" s="2257"/>
      <c r="O2934" s="2257"/>
      <c r="P2934" s="2257"/>
      <c r="Q2934" s="2995"/>
    </row>
    <row r="2935" spans="1:17">
      <c r="A2935" s="2995"/>
      <c r="B2935" s="2641"/>
      <c r="C2935" s="2641"/>
      <c r="D2935" s="2641"/>
      <c r="E2935" s="2641"/>
      <c r="F2935" s="2641"/>
      <c r="G2935" s="2641"/>
      <c r="H2935" s="2641"/>
      <c r="I2935" s="2257"/>
      <c r="J2935" s="2257"/>
      <c r="K2935" s="2257"/>
      <c r="L2935" s="2257"/>
      <c r="M2935" s="2257"/>
      <c r="N2935" s="2257"/>
      <c r="O2935" s="2257"/>
      <c r="P2935" s="2257"/>
      <c r="Q2935" s="2995"/>
    </row>
    <row r="2936" spans="1:17">
      <c r="A2936" s="2995"/>
      <c r="B2936" s="2641"/>
      <c r="C2936" s="2641"/>
      <c r="D2936" s="2641"/>
      <c r="E2936" s="2641"/>
      <c r="F2936" s="2641"/>
      <c r="G2936" s="2641"/>
      <c r="H2936" s="2641"/>
      <c r="I2936" s="2257"/>
      <c r="J2936" s="2257"/>
      <c r="K2936" s="2257"/>
      <c r="L2936" s="2257"/>
      <c r="M2936" s="2257"/>
      <c r="N2936" s="2257"/>
      <c r="O2936" s="2257"/>
      <c r="P2936" s="2257"/>
      <c r="Q2936" s="2995"/>
    </row>
    <row r="2937" spans="1:17">
      <c r="A2937" s="2995"/>
      <c r="B2937" s="2641"/>
      <c r="C2937" s="2641"/>
      <c r="D2937" s="2641"/>
      <c r="E2937" s="2641"/>
      <c r="F2937" s="2641"/>
      <c r="G2937" s="2641"/>
      <c r="H2937" s="2641"/>
      <c r="I2937" s="2257"/>
      <c r="J2937" s="2257"/>
      <c r="K2937" s="2257"/>
      <c r="L2937" s="2257"/>
      <c r="M2937" s="2257"/>
      <c r="N2937" s="2257"/>
      <c r="O2937" s="2257"/>
      <c r="P2937" s="2257"/>
      <c r="Q2937" s="2995"/>
    </row>
    <row r="2938" spans="1:17">
      <c r="A2938" s="2995"/>
      <c r="B2938" s="2641"/>
      <c r="C2938" s="2641"/>
      <c r="D2938" s="2641"/>
      <c r="E2938" s="2641"/>
      <c r="F2938" s="2641"/>
      <c r="G2938" s="2641"/>
      <c r="H2938" s="2641"/>
      <c r="I2938" s="2257"/>
      <c r="J2938" s="2257"/>
      <c r="K2938" s="2257"/>
      <c r="L2938" s="2257"/>
      <c r="M2938" s="2257"/>
      <c r="N2938" s="2257"/>
      <c r="O2938" s="2257"/>
      <c r="P2938" s="2257"/>
      <c r="Q2938" s="2995"/>
    </row>
    <row r="2939" spans="1:17">
      <c r="A2939" s="2995"/>
      <c r="B2939" s="2641"/>
      <c r="C2939" s="2641"/>
      <c r="D2939" s="2641"/>
      <c r="E2939" s="2641"/>
      <c r="F2939" s="2641"/>
      <c r="G2939" s="2641"/>
      <c r="H2939" s="2641"/>
      <c r="I2939" s="2257"/>
      <c r="J2939" s="2257"/>
      <c r="K2939" s="2257"/>
      <c r="L2939" s="2257"/>
      <c r="M2939" s="2257"/>
      <c r="N2939" s="2257"/>
      <c r="O2939" s="2257"/>
      <c r="P2939" s="2257"/>
      <c r="Q2939" s="2995"/>
    </row>
    <row r="2940" spans="1:17">
      <c r="A2940" s="2995"/>
      <c r="B2940" s="2641"/>
      <c r="C2940" s="2641"/>
      <c r="D2940" s="2641"/>
      <c r="E2940" s="2641"/>
      <c r="F2940" s="2641"/>
      <c r="G2940" s="2641"/>
      <c r="H2940" s="2641"/>
      <c r="I2940" s="2257"/>
      <c r="J2940" s="2257"/>
      <c r="K2940" s="2257"/>
      <c r="L2940" s="2257"/>
      <c r="M2940" s="2257"/>
      <c r="N2940" s="2257"/>
      <c r="O2940" s="2257"/>
      <c r="P2940" s="2257"/>
      <c r="Q2940" s="2995"/>
    </row>
    <row r="2941" spans="1:17">
      <c r="A2941" s="2995"/>
      <c r="B2941" s="2641"/>
      <c r="C2941" s="2641"/>
      <c r="D2941" s="2641"/>
      <c r="E2941" s="2641"/>
      <c r="F2941" s="2641"/>
      <c r="G2941" s="2641"/>
      <c r="H2941" s="2641"/>
      <c r="I2941" s="2257"/>
      <c r="J2941" s="2257"/>
      <c r="K2941" s="2257"/>
      <c r="L2941" s="2257"/>
      <c r="M2941" s="2257"/>
      <c r="N2941" s="2257"/>
      <c r="O2941" s="2257"/>
      <c r="P2941" s="2257"/>
      <c r="Q2941" s="2995"/>
    </row>
    <row r="2942" spans="1:17">
      <c r="A2942" s="2995"/>
      <c r="B2942" s="2641"/>
      <c r="C2942" s="2641"/>
      <c r="D2942" s="2641"/>
      <c r="E2942" s="2641"/>
      <c r="F2942" s="2641"/>
      <c r="G2942" s="2641"/>
      <c r="H2942" s="2641"/>
      <c r="I2942" s="2257"/>
      <c r="J2942" s="2257"/>
      <c r="K2942" s="2257"/>
      <c r="L2942" s="2257"/>
      <c r="M2942" s="2257"/>
      <c r="N2942" s="2257"/>
      <c r="O2942" s="2257"/>
      <c r="P2942" s="2257"/>
      <c r="Q2942" s="2995"/>
    </row>
    <row r="2943" spans="1:17">
      <c r="A2943" s="2995"/>
      <c r="B2943" s="2641"/>
      <c r="C2943" s="2641"/>
      <c r="D2943" s="2641"/>
      <c r="E2943" s="2641"/>
      <c r="F2943" s="2641"/>
      <c r="G2943" s="2641"/>
      <c r="H2943" s="2641"/>
      <c r="I2943" s="2257"/>
      <c r="J2943" s="2257"/>
      <c r="K2943" s="2257"/>
      <c r="L2943" s="2257"/>
      <c r="M2943" s="2257"/>
      <c r="N2943" s="2257"/>
      <c r="O2943" s="2257"/>
      <c r="P2943" s="2257"/>
      <c r="Q2943" s="2995"/>
    </row>
    <row r="2944" spans="1:17">
      <c r="A2944" s="2995"/>
      <c r="B2944" s="2641"/>
      <c r="C2944" s="2641"/>
      <c r="D2944" s="2641"/>
      <c r="E2944" s="2641"/>
      <c r="F2944" s="2641"/>
      <c r="G2944" s="2641"/>
      <c r="H2944" s="2641"/>
      <c r="I2944" s="2257"/>
      <c r="J2944" s="2257"/>
      <c r="K2944" s="2257"/>
      <c r="L2944" s="2257"/>
      <c r="M2944" s="2257"/>
      <c r="N2944" s="2257"/>
      <c r="O2944" s="2257"/>
      <c r="P2944" s="2257"/>
      <c r="Q2944" s="2995"/>
    </row>
    <row r="2945" spans="1:17">
      <c r="A2945" s="2995"/>
      <c r="B2945" s="2641"/>
      <c r="C2945" s="2641"/>
      <c r="D2945" s="2641"/>
      <c r="E2945" s="2641"/>
      <c r="F2945" s="2641"/>
      <c r="G2945" s="2641"/>
      <c r="H2945" s="2641"/>
      <c r="I2945" s="2257"/>
      <c r="J2945" s="2257"/>
      <c r="K2945" s="2257"/>
      <c r="L2945" s="2257"/>
      <c r="M2945" s="2257"/>
      <c r="N2945" s="2257"/>
      <c r="O2945" s="2257"/>
      <c r="P2945" s="2257"/>
      <c r="Q2945" s="2995"/>
    </row>
    <row r="2946" spans="1:17">
      <c r="A2946" s="2995"/>
      <c r="B2946" s="2641"/>
      <c r="C2946" s="2641"/>
      <c r="D2946" s="2641"/>
      <c r="E2946" s="2641"/>
      <c r="F2946" s="2641"/>
      <c r="G2946" s="2641"/>
      <c r="H2946" s="2641"/>
      <c r="I2946" s="2257"/>
      <c r="J2946" s="2257"/>
      <c r="K2946" s="2257"/>
      <c r="L2946" s="2257"/>
      <c r="M2946" s="2257"/>
      <c r="N2946" s="2257"/>
      <c r="O2946" s="2257"/>
      <c r="P2946" s="2257"/>
      <c r="Q2946" s="2995"/>
    </row>
    <row r="2947" spans="1:17">
      <c r="A2947" s="2995"/>
      <c r="B2947" s="2641"/>
      <c r="C2947" s="2641"/>
      <c r="D2947" s="2641"/>
      <c r="E2947" s="2641"/>
      <c r="F2947" s="2641"/>
      <c r="G2947" s="2641"/>
      <c r="H2947" s="2641"/>
      <c r="I2947" s="2257"/>
      <c r="J2947" s="2257"/>
      <c r="K2947" s="2257"/>
      <c r="L2947" s="2257"/>
      <c r="M2947" s="2257"/>
      <c r="N2947" s="2257"/>
      <c r="O2947" s="2257"/>
      <c r="P2947" s="2257"/>
      <c r="Q2947" s="2995"/>
    </row>
    <row r="2948" spans="1:17">
      <c r="A2948" s="2995"/>
      <c r="B2948" s="2641"/>
      <c r="C2948" s="2641"/>
      <c r="D2948" s="2641"/>
      <c r="E2948" s="2641"/>
      <c r="F2948" s="2641"/>
      <c r="G2948" s="2641"/>
      <c r="H2948" s="2641"/>
      <c r="I2948" s="2257"/>
      <c r="J2948" s="2257"/>
      <c r="K2948" s="2257"/>
      <c r="L2948" s="2257"/>
      <c r="M2948" s="2257"/>
      <c r="N2948" s="2257"/>
      <c r="O2948" s="2257"/>
      <c r="P2948" s="2257"/>
      <c r="Q2948" s="2995"/>
    </row>
    <row r="2949" spans="1:17">
      <c r="A2949" s="2995"/>
      <c r="B2949" s="2641"/>
      <c r="C2949" s="2641"/>
      <c r="D2949" s="2641"/>
      <c r="E2949" s="2641"/>
      <c r="F2949" s="2641"/>
      <c r="G2949" s="2641"/>
      <c r="H2949" s="2641"/>
      <c r="I2949" s="2257"/>
      <c r="J2949" s="2257"/>
      <c r="K2949" s="2257"/>
      <c r="L2949" s="2257"/>
      <c r="M2949" s="2257"/>
      <c r="N2949" s="2257"/>
      <c r="O2949" s="2257"/>
      <c r="P2949" s="2257"/>
      <c r="Q2949" s="2995"/>
    </row>
    <row r="2950" spans="1:17">
      <c r="A2950" s="2995"/>
      <c r="B2950" s="2641"/>
      <c r="C2950" s="2641"/>
      <c r="D2950" s="2641"/>
      <c r="E2950" s="2641"/>
      <c r="F2950" s="2641"/>
      <c r="G2950" s="2641"/>
      <c r="H2950" s="2641"/>
      <c r="I2950" s="2257"/>
      <c r="J2950" s="2257"/>
      <c r="K2950" s="2257"/>
      <c r="L2950" s="2257"/>
      <c r="M2950" s="2257"/>
      <c r="N2950" s="2257"/>
      <c r="O2950" s="2257"/>
      <c r="P2950" s="2257"/>
      <c r="Q2950" s="2995"/>
    </row>
    <row r="2951" spans="1:17">
      <c r="A2951" s="2995"/>
      <c r="B2951" s="2641"/>
      <c r="C2951" s="2641"/>
      <c r="D2951" s="2641"/>
      <c r="E2951" s="2641"/>
      <c r="F2951" s="2641"/>
      <c r="G2951" s="2641"/>
      <c r="H2951" s="2641"/>
      <c r="I2951" s="2257"/>
      <c r="J2951" s="2257"/>
      <c r="K2951" s="2257"/>
      <c r="L2951" s="2257"/>
      <c r="M2951" s="2257"/>
      <c r="N2951" s="2257"/>
      <c r="O2951" s="2257"/>
      <c r="P2951" s="2257"/>
      <c r="Q2951" s="2995"/>
    </row>
    <row r="2952" spans="1:17">
      <c r="A2952" s="2995"/>
      <c r="B2952" s="2641"/>
      <c r="C2952" s="2641"/>
      <c r="D2952" s="2641"/>
      <c r="E2952" s="2641"/>
      <c r="F2952" s="2641"/>
      <c r="G2952" s="2641"/>
      <c r="H2952" s="2641"/>
      <c r="I2952" s="2257"/>
      <c r="J2952" s="2257"/>
      <c r="K2952" s="2257"/>
      <c r="L2952" s="2257"/>
      <c r="M2952" s="2257"/>
      <c r="N2952" s="2257"/>
      <c r="O2952" s="2257"/>
      <c r="P2952" s="2257"/>
      <c r="Q2952" s="2995"/>
    </row>
    <row r="2953" spans="1:17">
      <c r="A2953" s="2995"/>
      <c r="B2953" s="2641"/>
      <c r="C2953" s="2641"/>
      <c r="D2953" s="2641"/>
      <c r="E2953" s="2641"/>
      <c r="F2953" s="2641"/>
      <c r="G2953" s="2641"/>
      <c r="H2953" s="2641"/>
      <c r="I2953" s="2257"/>
      <c r="J2953" s="2257"/>
      <c r="K2953" s="2257"/>
      <c r="L2953" s="2257"/>
      <c r="M2953" s="2257"/>
      <c r="N2953" s="2257"/>
      <c r="O2953" s="2257"/>
      <c r="P2953" s="2257"/>
      <c r="Q2953" s="2995"/>
    </row>
    <row r="2954" spans="1:17">
      <c r="A2954" s="2995"/>
      <c r="B2954" s="2641"/>
      <c r="C2954" s="2641"/>
      <c r="D2954" s="2641"/>
      <c r="E2954" s="2641"/>
      <c r="F2954" s="2641"/>
      <c r="G2954" s="2641"/>
      <c r="H2954" s="2641"/>
      <c r="I2954" s="2257"/>
      <c r="J2954" s="2257"/>
      <c r="K2954" s="2257"/>
      <c r="L2954" s="2257"/>
      <c r="M2954" s="2257"/>
      <c r="N2954" s="2257"/>
      <c r="O2954" s="2257"/>
      <c r="P2954" s="2257"/>
      <c r="Q2954" s="2995"/>
    </row>
    <row r="2955" spans="1:17">
      <c r="A2955" s="2995"/>
      <c r="B2955" s="2641"/>
      <c r="C2955" s="2641"/>
      <c r="D2955" s="2641"/>
      <c r="E2955" s="2641"/>
      <c r="F2955" s="2641"/>
      <c r="G2955" s="2641"/>
      <c r="H2955" s="2641"/>
      <c r="I2955" s="2257"/>
      <c r="J2955" s="2257"/>
      <c r="K2955" s="2257"/>
      <c r="L2955" s="2257"/>
      <c r="M2955" s="2257"/>
      <c r="N2955" s="2257"/>
      <c r="O2955" s="2257"/>
      <c r="P2955" s="2257"/>
      <c r="Q2955" s="2995"/>
    </row>
    <row r="2956" spans="1:17">
      <c r="A2956" s="2995"/>
      <c r="B2956" s="2641"/>
      <c r="C2956" s="2641"/>
      <c r="D2956" s="2641"/>
      <c r="E2956" s="2641"/>
      <c r="F2956" s="2641"/>
      <c r="G2956" s="2641"/>
      <c r="H2956" s="2641"/>
      <c r="I2956" s="2257"/>
      <c r="J2956" s="2257"/>
      <c r="K2956" s="2257"/>
      <c r="L2956" s="2257"/>
      <c r="M2956" s="2257"/>
      <c r="N2956" s="2257"/>
      <c r="O2956" s="2257"/>
      <c r="P2956" s="2257"/>
      <c r="Q2956" s="2995"/>
    </row>
    <row r="2957" spans="1:17">
      <c r="A2957" s="2995"/>
      <c r="B2957" s="2995"/>
      <c r="C2957" s="2641"/>
      <c r="D2957" s="2641"/>
      <c r="E2957" s="2641"/>
      <c r="F2957" s="2641"/>
      <c r="G2957" s="2641"/>
      <c r="H2957" s="2641"/>
      <c r="I2957" s="2257"/>
      <c r="J2957" s="2257"/>
      <c r="K2957" s="2257"/>
      <c r="L2957" s="2257"/>
      <c r="M2957" s="3001"/>
      <c r="N2957" s="3001"/>
      <c r="O2957" s="3001"/>
      <c r="P2957" s="3001"/>
      <c r="Q2957" s="2995"/>
    </row>
    <row r="2958" spans="1:17">
      <c r="A2958" s="2995"/>
      <c r="B2958" s="2995"/>
      <c r="C2958" s="2999"/>
      <c r="D2958" s="2999"/>
      <c r="E2958" s="2999"/>
      <c r="F2958" s="2999"/>
      <c r="G2958" s="2999"/>
      <c r="H2958" s="2999"/>
      <c r="I2958" s="2257"/>
      <c r="J2958" s="2257"/>
      <c r="K2958" s="2257"/>
      <c r="L2958" s="2257"/>
      <c r="M2958" s="3001"/>
      <c r="N2958" s="3001"/>
      <c r="O2958" s="3001"/>
      <c r="P2958" s="3001"/>
      <c r="Q2958" s="2995"/>
    </row>
    <row r="2959" spans="1:17">
      <c r="A2959" s="2996"/>
      <c r="B2959" s="2996"/>
      <c r="C2959" s="2994"/>
      <c r="D2959" s="2994"/>
      <c r="E2959" s="2997"/>
      <c r="F2959" s="2997"/>
      <c r="G2959" s="2997"/>
      <c r="H2959" s="2997"/>
      <c r="I2959" s="2996"/>
      <c r="J2959" s="2996"/>
      <c r="K2959" s="2994"/>
      <c r="L2959" s="2994"/>
      <c r="M2959" s="2997"/>
      <c r="N2959" s="3002"/>
      <c r="O2959" s="2999"/>
      <c r="P2959" s="2999"/>
      <c r="Q2959" s="2999"/>
    </row>
    <row r="2960" spans="1:17">
      <c r="A2960" s="2994"/>
      <c r="B2960" s="2994"/>
      <c r="C2960" s="2994"/>
      <c r="D2960" s="2994"/>
      <c r="E2960" s="2994"/>
      <c r="F2960" s="2994"/>
      <c r="G2960" s="2994"/>
      <c r="H2960" s="2994"/>
      <c r="I2960" s="2994"/>
      <c r="J2960" s="2994"/>
      <c r="K2960" s="2994"/>
      <c r="L2960" s="2994"/>
      <c r="M2960" s="2994"/>
      <c r="N2960" s="2994"/>
      <c r="O2960" s="2994"/>
      <c r="P2960" s="2994"/>
      <c r="Q2960" s="2994"/>
    </row>
    <row r="2961" spans="1:17" ht="15.75">
      <c r="A2961" s="2993"/>
      <c r="B2961" s="2997"/>
      <c r="C2961" s="2997"/>
      <c r="D2961" s="2997"/>
      <c r="E2961" s="2998"/>
      <c r="F2961" s="2997"/>
      <c r="G2961" s="2997"/>
      <c r="H2961" s="2997"/>
      <c r="I2961" s="2993"/>
      <c r="J2961" s="2641"/>
      <c r="K2961" s="2997"/>
      <c r="L2961" s="2997"/>
      <c r="M2961" s="2997"/>
      <c r="N2961" s="2997"/>
      <c r="O2961" s="2998"/>
      <c r="P2961" s="2999"/>
      <c r="Q2961" s="2999"/>
    </row>
    <row r="2962" spans="1:17">
      <c r="A2962" s="2997"/>
      <c r="B2962" s="2997"/>
      <c r="C2962" s="2997"/>
      <c r="D2962" s="2997"/>
      <c r="E2962" s="2997"/>
      <c r="F2962" s="2997"/>
      <c r="G2962" s="2997"/>
      <c r="H2962" s="2997"/>
      <c r="I2962" s="2641"/>
      <c r="J2962" s="2641"/>
      <c r="K2962" s="2997"/>
      <c r="L2962" s="2997"/>
      <c r="M2962" s="2997"/>
      <c r="N2962" s="2997"/>
      <c r="O2962" s="2997"/>
      <c r="P2962" s="2997"/>
      <c r="Q2962" s="2997"/>
    </row>
    <row r="2963" spans="1:17">
      <c r="A2963" s="2994"/>
      <c r="B2963" s="2994"/>
      <c r="C2963" s="2994"/>
      <c r="D2963" s="2994"/>
      <c r="E2963" s="2994"/>
      <c r="F2963" s="2994"/>
      <c r="G2963" s="3000"/>
      <c r="H2963" s="3000"/>
      <c r="I2963" s="2994"/>
      <c r="J2963" s="2994"/>
      <c r="K2963" s="2994"/>
      <c r="L2963" s="2994"/>
      <c r="M2963" s="2994"/>
      <c r="N2963" s="2994"/>
      <c r="O2963" s="2994"/>
      <c r="P2963" s="2994"/>
      <c r="Q2963" s="2641"/>
    </row>
    <row r="2964" spans="1:17">
      <c r="A2964" s="2994"/>
      <c r="B2964" s="2994"/>
      <c r="C2964" s="2994"/>
      <c r="D2964" s="2994"/>
      <c r="E2964" s="2994"/>
      <c r="F2964" s="2994"/>
      <c r="G2964" s="3000"/>
      <c r="H2964" s="3000"/>
      <c r="I2964" s="2994"/>
      <c r="J2964" s="2994"/>
      <c r="K2964" s="2994"/>
      <c r="L2964" s="2994"/>
      <c r="M2964" s="2994"/>
      <c r="N2964" s="2994"/>
      <c r="O2964" s="2994"/>
      <c r="P2964" s="2994"/>
      <c r="Q2964" s="2641"/>
    </row>
    <row r="2965" spans="1:17">
      <c r="A2965" s="2997"/>
      <c r="B2965" s="2997"/>
      <c r="C2965" s="2997"/>
      <c r="D2965" s="2997"/>
      <c r="E2965" s="2997"/>
      <c r="F2965" s="2997"/>
      <c r="G2965" s="2997"/>
      <c r="H2965" s="2997"/>
      <c r="I2965" s="2641"/>
      <c r="J2965" s="2641"/>
      <c r="K2965" s="2997"/>
      <c r="L2965" s="2997"/>
      <c r="M2965" s="2997"/>
      <c r="N2965" s="2997"/>
      <c r="O2965" s="2997"/>
      <c r="P2965" s="2997"/>
      <c r="Q2965" s="2997"/>
    </row>
    <row r="2966" spans="1:17">
      <c r="A2966" s="2995"/>
      <c r="B2966" s="2641"/>
      <c r="C2966" s="2641"/>
      <c r="D2966" s="2641"/>
      <c r="E2966" s="2641"/>
      <c r="F2966" s="3420"/>
      <c r="G2966" s="3420"/>
      <c r="H2966" s="2995"/>
      <c r="I2966" s="2994"/>
      <c r="J2966" s="2994"/>
      <c r="K2966" s="2994"/>
      <c r="L2966" s="2994"/>
      <c r="M2966" s="2994"/>
      <c r="N2966" s="2994"/>
      <c r="O2966" s="2994"/>
      <c r="P2966" s="2994"/>
      <c r="Q2966" s="2641"/>
    </row>
    <row r="2967" spans="1:17">
      <c r="A2967" s="2995"/>
      <c r="B2967" s="2995"/>
      <c r="C2967" s="2641"/>
      <c r="D2967" s="2995"/>
      <c r="E2967" s="2995"/>
      <c r="F2967" s="2995"/>
      <c r="G2967" s="2995"/>
      <c r="H2967" s="2995"/>
      <c r="I2967" s="2994"/>
      <c r="J2967" s="2994"/>
      <c r="K2967" s="2641"/>
      <c r="L2967" s="2641"/>
      <c r="M2967" s="2995"/>
      <c r="N2967" s="2995"/>
      <c r="O2967" s="2995"/>
      <c r="P2967" s="2641"/>
      <c r="Q2967" s="2641"/>
    </row>
    <row r="2968" spans="1:17">
      <c r="A2968" s="2995"/>
      <c r="B2968" s="2995"/>
      <c r="C2968" s="2995"/>
      <c r="D2968" s="2995"/>
      <c r="E2968" s="2995"/>
      <c r="F2968" s="2995"/>
      <c r="G2968" s="2995"/>
      <c r="H2968" s="2995"/>
      <c r="I2968" s="2994"/>
      <c r="J2968" s="2994"/>
      <c r="K2968" s="2995"/>
      <c r="L2968" s="2995"/>
      <c r="M2968" s="2995"/>
      <c r="N2968" s="2995"/>
      <c r="O2968" s="2995"/>
      <c r="P2968" s="2995"/>
      <c r="Q2968" s="2995"/>
    </row>
    <row r="2969" spans="1:17">
      <c r="A2969" s="2995"/>
      <c r="B2969" s="2995"/>
      <c r="C2969" s="2995"/>
      <c r="D2969" s="2995"/>
      <c r="E2969" s="2995"/>
      <c r="F2969" s="2995"/>
      <c r="G2969" s="2995"/>
      <c r="H2969" s="2995"/>
      <c r="I2969" s="2994"/>
      <c r="J2969" s="2994"/>
      <c r="K2969" s="2995"/>
      <c r="L2969" s="2995"/>
      <c r="M2969" s="2995"/>
      <c r="N2969" s="2995"/>
      <c r="O2969" s="2995"/>
      <c r="P2969" s="2995"/>
      <c r="Q2969" s="2995"/>
    </row>
    <row r="2970" spans="1:17">
      <c r="A2970" s="2995"/>
      <c r="B2970" s="2995"/>
      <c r="C2970" s="2995"/>
      <c r="D2970" s="2995"/>
      <c r="E2970" s="2995"/>
      <c r="F2970" s="2995"/>
      <c r="G2970" s="2995"/>
      <c r="H2970" s="2995"/>
      <c r="I2970" s="2995"/>
      <c r="J2970" s="2641"/>
      <c r="K2970" s="2995"/>
      <c r="L2970" s="2995"/>
      <c r="M2970" s="2995"/>
      <c r="N2970" s="2995"/>
      <c r="O2970" s="2995"/>
      <c r="P2970" s="2995"/>
      <c r="Q2970" s="2995"/>
    </row>
    <row r="2971" spans="1:17">
      <c r="A2971" s="2995"/>
      <c r="B2971" s="2641"/>
      <c r="C2971" s="2641"/>
      <c r="D2971" s="2641"/>
      <c r="E2971" s="2641"/>
      <c r="F2971" s="2641"/>
      <c r="G2971" s="2641"/>
      <c r="H2971" s="2641"/>
      <c r="I2971" s="2257"/>
      <c r="J2971" s="2257"/>
      <c r="K2971" s="2257"/>
      <c r="L2971" s="2257"/>
      <c r="M2971" s="3001"/>
      <c r="N2971" s="3001"/>
      <c r="O2971" s="3001"/>
      <c r="P2971" s="3001"/>
      <c r="Q2971" s="2995"/>
    </row>
    <row r="2972" spans="1:17">
      <c r="A2972" s="2995"/>
      <c r="B2972" s="2641"/>
      <c r="C2972" s="2641"/>
      <c r="D2972" s="2641"/>
      <c r="E2972" s="2641"/>
      <c r="F2972" s="2641"/>
      <c r="G2972" s="2641"/>
      <c r="H2972" s="2641"/>
      <c r="I2972" s="2257"/>
      <c r="J2972" s="2257"/>
      <c r="K2972" s="2257"/>
      <c r="L2972" s="2257"/>
      <c r="M2972" s="2257"/>
      <c r="N2972" s="2257"/>
      <c r="O2972" s="2257"/>
      <c r="P2972" s="2257"/>
      <c r="Q2972" s="2995"/>
    </row>
    <row r="2973" spans="1:17">
      <c r="A2973" s="2995"/>
      <c r="B2973" s="2641"/>
      <c r="C2973" s="2641"/>
      <c r="D2973" s="2641"/>
      <c r="E2973" s="2641"/>
      <c r="F2973" s="2641"/>
      <c r="G2973" s="2641"/>
      <c r="H2973" s="2641"/>
      <c r="I2973" s="2257"/>
      <c r="J2973" s="2257"/>
      <c r="K2973" s="2257"/>
      <c r="L2973" s="2257"/>
      <c r="M2973" s="2257"/>
      <c r="N2973" s="2257"/>
      <c r="O2973" s="2257"/>
      <c r="P2973" s="2257"/>
      <c r="Q2973" s="2995"/>
    </row>
    <row r="2974" spans="1:17">
      <c r="A2974" s="2995"/>
      <c r="B2974" s="2641"/>
      <c r="C2974" s="2641"/>
      <c r="D2974" s="2641"/>
      <c r="E2974" s="2641"/>
      <c r="F2974" s="2641"/>
      <c r="G2974" s="2641"/>
      <c r="H2974" s="2641"/>
      <c r="I2974" s="2257"/>
      <c r="J2974" s="2257"/>
      <c r="K2974" s="2257"/>
      <c r="L2974" s="2257"/>
      <c r="M2974" s="2257"/>
      <c r="N2974" s="2257"/>
      <c r="O2974" s="2257"/>
      <c r="P2974" s="2257"/>
      <c r="Q2974" s="2995"/>
    </row>
    <row r="2975" spans="1:17">
      <c r="A2975" s="2995"/>
      <c r="B2975" s="2641"/>
      <c r="C2975" s="2641"/>
      <c r="D2975" s="2641"/>
      <c r="E2975" s="2641"/>
      <c r="F2975" s="2641"/>
      <c r="G2975" s="2641"/>
      <c r="H2975" s="2641"/>
      <c r="I2975" s="2257"/>
      <c r="J2975" s="2257"/>
      <c r="K2975" s="2257"/>
      <c r="L2975" s="2257"/>
      <c r="M2975" s="2257"/>
      <c r="N2975" s="2257"/>
      <c r="O2975" s="2257"/>
      <c r="P2975" s="2257"/>
      <c r="Q2975" s="2995"/>
    </row>
    <row r="2976" spans="1:17">
      <c r="A2976" s="2995"/>
      <c r="B2976" s="2641"/>
      <c r="C2976" s="2641"/>
      <c r="D2976" s="2641"/>
      <c r="E2976" s="2641"/>
      <c r="F2976" s="2641"/>
      <c r="G2976" s="2641"/>
      <c r="H2976" s="2641"/>
      <c r="I2976" s="2257"/>
      <c r="J2976" s="2257"/>
      <c r="K2976" s="2257"/>
      <c r="L2976" s="2257"/>
      <c r="M2976" s="2257"/>
      <c r="N2976" s="2257"/>
      <c r="O2976" s="2257"/>
      <c r="P2976" s="2257"/>
      <c r="Q2976" s="2995"/>
    </row>
    <row r="2977" spans="1:17">
      <c r="A2977" s="2995"/>
      <c r="B2977" s="2641"/>
      <c r="C2977" s="2641"/>
      <c r="D2977" s="2641"/>
      <c r="E2977" s="2641"/>
      <c r="F2977" s="2641"/>
      <c r="G2977" s="2641"/>
      <c r="H2977" s="2641"/>
      <c r="I2977" s="2257"/>
      <c r="J2977" s="2257"/>
      <c r="K2977" s="2257"/>
      <c r="L2977" s="2257"/>
      <c r="M2977" s="2257"/>
      <c r="N2977" s="2257"/>
      <c r="O2977" s="2257"/>
      <c r="P2977" s="2257"/>
      <c r="Q2977" s="2995"/>
    </row>
    <row r="2978" spans="1:17">
      <c r="A2978" s="2995"/>
      <c r="B2978" s="2641"/>
      <c r="C2978" s="2641"/>
      <c r="D2978" s="2641"/>
      <c r="E2978" s="2641"/>
      <c r="F2978" s="2641"/>
      <c r="G2978" s="2641"/>
      <c r="H2978" s="2641"/>
      <c r="I2978" s="2257"/>
      <c r="J2978" s="2257"/>
      <c r="K2978" s="2257"/>
      <c r="L2978" s="2257"/>
      <c r="M2978" s="2257"/>
      <c r="N2978" s="2257"/>
      <c r="O2978" s="2257"/>
      <c r="P2978" s="2257"/>
      <c r="Q2978" s="2995"/>
    </row>
    <row r="2979" spans="1:17">
      <c r="A2979" s="2995"/>
      <c r="B2979" s="2641"/>
      <c r="C2979" s="2641"/>
      <c r="D2979" s="2641"/>
      <c r="E2979" s="2641"/>
      <c r="F2979" s="2641"/>
      <c r="G2979" s="2641"/>
      <c r="H2979" s="2641"/>
      <c r="I2979" s="2257"/>
      <c r="J2979" s="2257"/>
      <c r="K2979" s="2257"/>
      <c r="L2979" s="2257"/>
      <c r="M2979" s="2257"/>
      <c r="N2979" s="2257"/>
      <c r="O2979" s="2257"/>
      <c r="P2979" s="2257"/>
      <c r="Q2979" s="2995"/>
    </row>
    <row r="2980" spans="1:17">
      <c r="A2980" s="2995"/>
      <c r="B2980" s="2641"/>
      <c r="C2980" s="2641"/>
      <c r="D2980" s="2641"/>
      <c r="E2980" s="2641"/>
      <c r="F2980" s="2641"/>
      <c r="G2980" s="2641"/>
      <c r="H2980" s="2641"/>
      <c r="I2980" s="2257"/>
      <c r="J2980" s="2257"/>
      <c r="K2980" s="2257"/>
      <c r="L2980" s="2257"/>
      <c r="M2980" s="2257"/>
      <c r="N2980" s="2257"/>
      <c r="O2980" s="2257"/>
      <c r="P2980" s="2257"/>
      <c r="Q2980" s="2995"/>
    </row>
    <row r="2981" spans="1:17">
      <c r="A2981" s="2995"/>
      <c r="B2981" s="2641"/>
      <c r="C2981" s="2641"/>
      <c r="D2981" s="2641"/>
      <c r="E2981" s="2641"/>
      <c r="F2981" s="2641"/>
      <c r="G2981" s="2641"/>
      <c r="H2981" s="2641"/>
      <c r="I2981" s="2257"/>
      <c r="J2981" s="2257"/>
      <c r="K2981" s="2257"/>
      <c r="L2981" s="2257"/>
      <c r="M2981" s="2257"/>
      <c r="N2981" s="2257"/>
      <c r="O2981" s="2257"/>
      <c r="P2981" s="2257"/>
      <c r="Q2981" s="2995"/>
    </row>
    <row r="2982" spans="1:17">
      <c r="A2982" s="2995"/>
      <c r="B2982" s="2641"/>
      <c r="C2982" s="2641"/>
      <c r="D2982" s="2641"/>
      <c r="E2982" s="2641"/>
      <c r="F2982" s="2641"/>
      <c r="G2982" s="2641"/>
      <c r="H2982" s="2641"/>
      <c r="I2982" s="2257"/>
      <c r="J2982" s="2257"/>
      <c r="K2982" s="2257"/>
      <c r="L2982" s="2257"/>
      <c r="M2982" s="2257"/>
      <c r="N2982" s="2257"/>
      <c r="O2982" s="2257"/>
      <c r="P2982" s="2257"/>
      <c r="Q2982" s="2995"/>
    </row>
    <row r="2983" spans="1:17">
      <c r="A2983" s="2995"/>
      <c r="B2983" s="2641"/>
      <c r="C2983" s="2641"/>
      <c r="D2983" s="2641"/>
      <c r="E2983" s="2641"/>
      <c r="F2983" s="2641"/>
      <c r="G2983" s="2641"/>
      <c r="H2983" s="2641"/>
      <c r="I2983" s="2257"/>
      <c r="J2983" s="2257"/>
      <c r="K2983" s="2257"/>
      <c r="L2983" s="2257"/>
      <c r="M2983" s="2257"/>
      <c r="N2983" s="2257"/>
      <c r="O2983" s="2257"/>
      <c r="P2983" s="2257"/>
      <c r="Q2983" s="2995"/>
    </row>
    <row r="2984" spans="1:17">
      <c r="A2984" s="2995"/>
      <c r="B2984" s="2641"/>
      <c r="C2984" s="2641"/>
      <c r="D2984" s="2641"/>
      <c r="E2984" s="2641"/>
      <c r="F2984" s="2641"/>
      <c r="G2984" s="2641"/>
      <c r="H2984" s="2641"/>
      <c r="I2984" s="2257"/>
      <c r="J2984" s="2257"/>
      <c r="K2984" s="2257"/>
      <c r="L2984" s="2257"/>
      <c r="M2984" s="2257"/>
      <c r="N2984" s="2257"/>
      <c r="O2984" s="2257"/>
      <c r="P2984" s="2257"/>
      <c r="Q2984" s="2995"/>
    </row>
    <row r="2985" spans="1:17">
      <c r="A2985" s="2995"/>
      <c r="B2985" s="2641"/>
      <c r="C2985" s="2641"/>
      <c r="D2985" s="2641"/>
      <c r="E2985" s="2641"/>
      <c r="F2985" s="2641"/>
      <c r="G2985" s="2641"/>
      <c r="H2985" s="2641"/>
      <c r="I2985" s="2257"/>
      <c r="J2985" s="2257"/>
      <c r="K2985" s="2257"/>
      <c r="L2985" s="2257"/>
      <c r="M2985" s="2257"/>
      <c r="N2985" s="2257"/>
      <c r="O2985" s="2257"/>
      <c r="P2985" s="2257"/>
      <c r="Q2985" s="2995"/>
    </row>
    <row r="2986" spans="1:17">
      <c r="A2986" s="2995"/>
      <c r="B2986" s="2641"/>
      <c r="C2986" s="2641"/>
      <c r="D2986" s="2641"/>
      <c r="E2986" s="2641"/>
      <c r="F2986" s="2641"/>
      <c r="G2986" s="2641"/>
      <c r="H2986" s="2641"/>
      <c r="I2986" s="2257"/>
      <c r="J2986" s="2257"/>
      <c r="K2986" s="2257"/>
      <c r="L2986" s="2257"/>
      <c r="M2986" s="2257"/>
      <c r="N2986" s="2257"/>
      <c r="O2986" s="2257"/>
      <c r="P2986" s="2257"/>
      <c r="Q2986" s="2995"/>
    </row>
    <row r="2987" spans="1:17">
      <c r="A2987" s="2995"/>
      <c r="B2987" s="2641"/>
      <c r="C2987" s="2641"/>
      <c r="D2987" s="2641"/>
      <c r="E2987" s="2641"/>
      <c r="F2987" s="2641"/>
      <c r="G2987" s="2641"/>
      <c r="H2987" s="2641"/>
      <c r="I2987" s="2257"/>
      <c r="J2987" s="2257"/>
      <c r="K2987" s="2257"/>
      <c r="L2987" s="2257"/>
      <c r="M2987" s="2257"/>
      <c r="N2987" s="2257"/>
      <c r="O2987" s="2257"/>
      <c r="P2987" s="2257"/>
      <c r="Q2987" s="2995"/>
    </row>
    <row r="2988" spans="1:17">
      <c r="A2988" s="2995"/>
      <c r="B2988" s="2641"/>
      <c r="C2988" s="2641"/>
      <c r="D2988" s="2641"/>
      <c r="E2988" s="2641"/>
      <c r="F2988" s="2641"/>
      <c r="G2988" s="2641"/>
      <c r="H2988" s="2641"/>
      <c r="I2988" s="2257"/>
      <c r="J2988" s="2257"/>
      <c r="K2988" s="2257"/>
      <c r="L2988" s="2257"/>
      <c r="M2988" s="2257"/>
      <c r="N2988" s="2257"/>
      <c r="O2988" s="2257"/>
      <c r="P2988" s="2257"/>
      <c r="Q2988" s="2995"/>
    </row>
    <row r="2989" spans="1:17">
      <c r="A2989" s="2995"/>
      <c r="B2989" s="2641"/>
      <c r="C2989" s="2641"/>
      <c r="D2989" s="2641"/>
      <c r="E2989" s="2641"/>
      <c r="F2989" s="2641"/>
      <c r="G2989" s="2641"/>
      <c r="H2989" s="2641"/>
      <c r="I2989" s="2257"/>
      <c r="J2989" s="2257"/>
      <c r="K2989" s="2257"/>
      <c r="L2989" s="2257"/>
      <c r="M2989" s="2257"/>
      <c r="N2989" s="2257"/>
      <c r="O2989" s="2257"/>
      <c r="P2989" s="2257"/>
      <c r="Q2989" s="2995"/>
    </row>
    <row r="2990" spans="1:17">
      <c r="A2990" s="2995"/>
      <c r="B2990" s="2641"/>
      <c r="C2990" s="2641"/>
      <c r="D2990" s="2641"/>
      <c r="E2990" s="2641"/>
      <c r="F2990" s="2641"/>
      <c r="G2990" s="2641"/>
      <c r="H2990" s="2641"/>
      <c r="I2990" s="2257"/>
      <c r="J2990" s="2257"/>
      <c r="K2990" s="2257"/>
      <c r="L2990" s="2257"/>
      <c r="M2990" s="2257"/>
      <c r="N2990" s="2257"/>
      <c r="O2990" s="2257"/>
      <c r="P2990" s="2257"/>
      <c r="Q2990" s="2995"/>
    </row>
    <row r="2991" spans="1:17">
      <c r="A2991" s="2995"/>
      <c r="B2991" s="2641"/>
      <c r="C2991" s="2641"/>
      <c r="D2991" s="2641"/>
      <c r="E2991" s="2641"/>
      <c r="F2991" s="2641"/>
      <c r="G2991" s="2641"/>
      <c r="H2991" s="2641"/>
      <c r="I2991" s="2257"/>
      <c r="J2991" s="2257"/>
      <c r="K2991" s="2257"/>
      <c r="L2991" s="2257"/>
      <c r="M2991" s="2257"/>
      <c r="N2991" s="2257"/>
      <c r="O2991" s="2257"/>
      <c r="P2991" s="2257"/>
      <c r="Q2991" s="2995"/>
    </row>
    <row r="2992" spans="1:17">
      <c r="A2992" s="2995"/>
      <c r="B2992" s="2641"/>
      <c r="C2992" s="2641"/>
      <c r="D2992" s="2641"/>
      <c r="E2992" s="2641"/>
      <c r="F2992" s="2641"/>
      <c r="G2992" s="2641"/>
      <c r="H2992" s="2641"/>
      <c r="I2992" s="2257"/>
      <c r="J2992" s="2257"/>
      <c r="K2992" s="2257"/>
      <c r="L2992" s="2257"/>
      <c r="M2992" s="2257"/>
      <c r="N2992" s="2257"/>
      <c r="O2992" s="2257"/>
      <c r="P2992" s="2257"/>
      <c r="Q2992" s="2995"/>
    </row>
    <row r="2993" spans="1:17">
      <c r="A2993" s="2995"/>
      <c r="B2993" s="2641"/>
      <c r="C2993" s="2641"/>
      <c r="D2993" s="2641"/>
      <c r="E2993" s="2641"/>
      <c r="F2993" s="2641"/>
      <c r="G2993" s="2641"/>
      <c r="H2993" s="2641"/>
      <c r="I2993" s="2257"/>
      <c r="J2993" s="2257"/>
      <c r="K2993" s="2257"/>
      <c r="L2993" s="2257"/>
      <c r="M2993" s="2257"/>
      <c r="N2993" s="2257"/>
      <c r="O2993" s="2257"/>
      <c r="P2993" s="2257"/>
      <c r="Q2993" s="2995"/>
    </row>
    <row r="2994" spans="1:17">
      <c r="A2994" s="2995"/>
      <c r="B2994" s="2641"/>
      <c r="C2994" s="2641"/>
      <c r="D2994" s="2641"/>
      <c r="E2994" s="2641"/>
      <c r="F2994" s="2641"/>
      <c r="G2994" s="2641"/>
      <c r="H2994" s="2641"/>
      <c r="I2994" s="2257"/>
      <c r="J2994" s="2257"/>
      <c r="K2994" s="2257"/>
      <c r="L2994" s="2257"/>
      <c r="M2994" s="2257"/>
      <c r="N2994" s="2257"/>
      <c r="O2994" s="2257"/>
      <c r="P2994" s="2257"/>
      <c r="Q2994" s="2995"/>
    </row>
    <row r="2995" spans="1:17">
      <c r="A2995" s="2995"/>
      <c r="B2995" s="2641"/>
      <c r="C2995" s="2641"/>
      <c r="D2995" s="2641"/>
      <c r="E2995" s="2641"/>
      <c r="F2995" s="2641"/>
      <c r="G2995" s="2641"/>
      <c r="H2995" s="2641"/>
      <c r="I2995" s="2257"/>
      <c r="J2995" s="2257"/>
      <c r="K2995" s="2257"/>
      <c r="L2995" s="2257"/>
      <c r="M2995" s="2257"/>
      <c r="N2995" s="2257"/>
      <c r="O2995" s="2257"/>
      <c r="P2995" s="2257"/>
      <c r="Q2995" s="2995"/>
    </row>
    <row r="2996" spans="1:17">
      <c r="A2996" s="2995"/>
      <c r="B2996" s="2641"/>
      <c r="C2996" s="2641"/>
      <c r="D2996" s="2641"/>
      <c r="E2996" s="2641"/>
      <c r="F2996" s="2641"/>
      <c r="G2996" s="2641"/>
      <c r="H2996" s="2641"/>
      <c r="I2996" s="2257"/>
      <c r="J2996" s="2257"/>
      <c r="K2996" s="2257"/>
      <c r="L2996" s="2257"/>
      <c r="M2996" s="2257"/>
      <c r="N2996" s="2257"/>
      <c r="O2996" s="2257"/>
      <c r="P2996" s="2257"/>
      <c r="Q2996" s="2995"/>
    </row>
    <row r="2997" spans="1:17">
      <c r="A2997" s="2995"/>
      <c r="B2997" s="2641"/>
      <c r="C2997" s="2641"/>
      <c r="D2997" s="2641"/>
      <c r="E2997" s="2641"/>
      <c r="F2997" s="2641"/>
      <c r="G2997" s="2641"/>
      <c r="H2997" s="2641"/>
      <c r="I2997" s="2257"/>
      <c r="J2997" s="2257"/>
      <c r="K2997" s="2257"/>
      <c r="L2997" s="2257"/>
      <c r="M2997" s="2257"/>
      <c r="N2997" s="2257"/>
      <c r="O2997" s="2257"/>
      <c r="P2997" s="2257"/>
      <c r="Q2997" s="2995"/>
    </row>
    <row r="2998" spans="1:17">
      <c r="A2998" s="2995"/>
      <c r="B2998" s="2641"/>
      <c r="C2998" s="2641"/>
      <c r="D2998" s="2641"/>
      <c r="E2998" s="2641"/>
      <c r="F2998" s="2641"/>
      <c r="G2998" s="2641"/>
      <c r="H2998" s="2641"/>
      <c r="I2998" s="2257"/>
      <c r="J2998" s="2257"/>
      <c r="K2998" s="2257"/>
      <c r="L2998" s="2257"/>
      <c r="M2998" s="2257"/>
      <c r="N2998" s="2257"/>
      <c r="O2998" s="2257"/>
      <c r="P2998" s="2257"/>
      <c r="Q2998" s="2995"/>
    </row>
    <row r="2999" spans="1:17">
      <c r="A2999" s="2995"/>
      <c r="B2999" s="2641"/>
      <c r="C2999" s="2641"/>
      <c r="D2999" s="2641"/>
      <c r="E2999" s="2641"/>
      <c r="F2999" s="2641"/>
      <c r="G2999" s="2641"/>
      <c r="H2999" s="2641"/>
      <c r="I2999" s="2257"/>
      <c r="J2999" s="2257"/>
      <c r="K2999" s="2257"/>
      <c r="L2999" s="2257"/>
      <c r="M2999" s="2257"/>
      <c r="N2999" s="2257"/>
      <c r="O2999" s="2257"/>
      <c r="P2999" s="2257"/>
      <c r="Q2999" s="2995"/>
    </row>
    <row r="3000" spans="1:17">
      <c r="A3000" s="2995"/>
      <c r="B3000" s="2641"/>
      <c r="C3000" s="2641"/>
      <c r="D3000" s="2641"/>
      <c r="E3000" s="2641"/>
      <c r="F3000" s="2641"/>
      <c r="G3000" s="2641"/>
      <c r="H3000" s="2641"/>
      <c r="I3000" s="2257"/>
      <c r="J3000" s="2257"/>
      <c r="K3000" s="2257"/>
      <c r="L3000" s="2257"/>
      <c r="M3000" s="2257"/>
      <c r="N3000" s="2257"/>
      <c r="O3000" s="2257"/>
      <c r="P3000" s="2257"/>
      <c r="Q3000" s="2995"/>
    </row>
    <row r="3001" spans="1:17">
      <c r="A3001" s="2995"/>
      <c r="B3001" s="2641"/>
      <c r="C3001" s="2641"/>
      <c r="D3001" s="2641"/>
      <c r="E3001" s="2641"/>
      <c r="F3001" s="2641"/>
      <c r="G3001" s="2641"/>
      <c r="H3001" s="2641"/>
      <c r="I3001" s="2257"/>
      <c r="J3001" s="2257"/>
      <c r="K3001" s="2257"/>
      <c r="L3001" s="2257"/>
      <c r="M3001" s="2257"/>
      <c r="N3001" s="2257"/>
      <c r="O3001" s="2257"/>
      <c r="P3001" s="2257"/>
      <c r="Q3001" s="2995"/>
    </row>
    <row r="3002" spans="1:17">
      <c r="A3002" s="2995"/>
      <c r="B3002" s="2641"/>
      <c r="C3002" s="2641"/>
      <c r="D3002" s="2641"/>
      <c r="E3002" s="2641"/>
      <c r="F3002" s="2641"/>
      <c r="G3002" s="2641"/>
      <c r="H3002" s="2641"/>
      <c r="I3002" s="2257"/>
      <c r="J3002" s="2257"/>
      <c r="K3002" s="2257"/>
      <c r="L3002" s="2257"/>
      <c r="M3002" s="2257"/>
      <c r="N3002" s="2257"/>
      <c r="O3002" s="2257"/>
      <c r="P3002" s="2257"/>
      <c r="Q3002" s="2995"/>
    </row>
    <row r="3003" spans="1:17">
      <c r="A3003" s="2995"/>
      <c r="B3003" s="2641"/>
      <c r="C3003" s="2641"/>
      <c r="D3003" s="2641"/>
      <c r="E3003" s="2641"/>
      <c r="F3003" s="2641"/>
      <c r="G3003" s="2641"/>
      <c r="H3003" s="2641"/>
      <c r="I3003" s="2257"/>
      <c r="J3003" s="2257"/>
      <c r="K3003" s="2257"/>
      <c r="L3003" s="2257"/>
      <c r="M3003" s="2257"/>
      <c r="N3003" s="2257"/>
      <c r="O3003" s="2257"/>
      <c r="P3003" s="2257"/>
      <c r="Q3003" s="2995"/>
    </row>
    <row r="3004" spans="1:17">
      <c r="A3004" s="2995"/>
      <c r="B3004" s="2641"/>
      <c r="C3004" s="2641"/>
      <c r="D3004" s="2641"/>
      <c r="E3004" s="2641"/>
      <c r="F3004" s="2641"/>
      <c r="G3004" s="2641"/>
      <c r="H3004" s="2641"/>
      <c r="I3004" s="2257"/>
      <c r="J3004" s="2257"/>
      <c r="K3004" s="2257"/>
      <c r="L3004" s="2257"/>
      <c r="M3004" s="2257"/>
      <c r="N3004" s="2257"/>
      <c r="O3004" s="2257"/>
      <c r="P3004" s="2257"/>
      <c r="Q3004" s="2995"/>
    </row>
    <row r="3005" spans="1:17">
      <c r="A3005" s="2995"/>
      <c r="B3005" s="2641"/>
      <c r="C3005" s="2641"/>
      <c r="D3005" s="2641"/>
      <c r="E3005" s="2641"/>
      <c r="F3005" s="2641"/>
      <c r="G3005" s="2641"/>
      <c r="H3005" s="2641"/>
      <c r="I3005" s="2257"/>
      <c r="J3005" s="2257"/>
      <c r="K3005" s="2257"/>
      <c r="L3005" s="2257"/>
      <c r="M3005" s="2257"/>
      <c r="N3005" s="2257"/>
      <c r="O3005" s="2257"/>
      <c r="P3005" s="2257"/>
      <c r="Q3005" s="2995"/>
    </row>
    <row r="3006" spans="1:17">
      <c r="A3006" s="2995"/>
      <c r="B3006" s="2641"/>
      <c r="C3006" s="2641"/>
      <c r="D3006" s="2641"/>
      <c r="E3006" s="2641"/>
      <c r="F3006" s="2641"/>
      <c r="G3006" s="2641"/>
      <c r="H3006" s="2641"/>
      <c r="I3006" s="2257"/>
      <c r="J3006" s="2257"/>
      <c r="K3006" s="2257"/>
      <c r="L3006" s="2257"/>
      <c r="M3006" s="2257"/>
      <c r="N3006" s="2257"/>
      <c r="O3006" s="2257"/>
      <c r="P3006" s="2257"/>
      <c r="Q3006" s="2995"/>
    </row>
    <row r="3007" spans="1:17">
      <c r="A3007" s="2995"/>
      <c r="B3007" s="2641"/>
      <c r="C3007" s="2641"/>
      <c r="D3007" s="2641"/>
      <c r="E3007" s="2641"/>
      <c r="F3007" s="2641"/>
      <c r="G3007" s="2641"/>
      <c r="H3007" s="2641"/>
      <c r="I3007" s="2257"/>
      <c r="J3007" s="2257"/>
      <c r="K3007" s="2257"/>
      <c r="L3007" s="2257"/>
      <c r="M3007" s="2257"/>
      <c r="N3007" s="2257"/>
      <c r="O3007" s="2257"/>
      <c r="P3007" s="2257"/>
      <c r="Q3007" s="2995"/>
    </row>
    <row r="3008" spans="1:17">
      <c r="A3008" s="2995"/>
      <c r="B3008" s="2641"/>
      <c r="C3008" s="2641"/>
      <c r="D3008" s="2641"/>
      <c r="E3008" s="2641"/>
      <c r="F3008" s="2641"/>
      <c r="G3008" s="2641"/>
      <c r="H3008" s="2641"/>
      <c r="I3008" s="2257"/>
      <c r="J3008" s="2257"/>
      <c r="K3008" s="2257"/>
      <c r="L3008" s="2257"/>
      <c r="M3008" s="2257"/>
      <c r="N3008" s="2257"/>
      <c r="O3008" s="2257"/>
      <c r="P3008" s="2257"/>
      <c r="Q3008" s="2995"/>
    </row>
    <row r="3009" spans="1:17">
      <c r="A3009" s="2995"/>
      <c r="B3009" s="2641"/>
      <c r="C3009" s="2641"/>
      <c r="D3009" s="2641"/>
      <c r="E3009" s="2641"/>
      <c r="F3009" s="2641"/>
      <c r="G3009" s="2641"/>
      <c r="H3009" s="2641"/>
      <c r="I3009" s="2257"/>
      <c r="J3009" s="2257"/>
      <c r="K3009" s="2257"/>
      <c r="L3009" s="2257"/>
      <c r="M3009" s="2257"/>
      <c r="N3009" s="2257"/>
      <c r="O3009" s="2257"/>
      <c r="P3009" s="2257"/>
      <c r="Q3009" s="2995"/>
    </row>
    <row r="3010" spans="1:17">
      <c r="A3010" s="2995"/>
      <c r="B3010" s="2641"/>
      <c r="C3010" s="2641"/>
      <c r="D3010" s="2641"/>
      <c r="E3010" s="2641"/>
      <c r="F3010" s="2641"/>
      <c r="G3010" s="2641"/>
      <c r="H3010" s="2641"/>
      <c r="I3010" s="2257"/>
      <c r="J3010" s="2257"/>
      <c r="K3010" s="2257"/>
      <c r="L3010" s="2257"/>
      <c r="M3010" s="2257"/>
      <c r="N3010" s="2257"/>
      <c r="O3010" s="2257"/>
      <c r="P3010" s="2257"/>
      <c r="Q3010" s="2995"/>
    </row>
    <row r="3011" spans="1:17">
      <c r="A3011" s="2995"/>
      <c r="B3011" s="2641"/>
      <c r="C3011" s="2641"/>
      <c r="D3011" s="2641"/>
      <c r="E3011" s="2641"/>
      <c r="F3011" s="2641"/>
      <c r="G3011" s="2641"/>
      <c r="H3011" s="2641"/>
      <c r="I3011" s="2257"/>
      <c r="J3011" s="2257"/>
      <c r="K3011" s="2257"/>
      <c r="L3011" s="2257"/>
      <c r="M3011" s="2257"/>
      <c r="N3011" s="2257"/>
      <c r="O3011" s="2257"/>
      <c r="P3011" s="2257"/>
      <c r="Q3011" s="2995"/>
    </row>
    <row r="3012" spans="1:17">
      <c r="A3012" s="2995"/>
      <c r="B3012" s="2641"/>
      <c r="C3012" s="2641"/>
      <c r="D3012" s="2641"/>
      <c r="E3012" s="2641"/>
      <c r="F3012" s="2641"/>
      <c r="G3012" s="2641"/>
      <c r="H3012" s="2641"/>
      <c r="I3012" s="2257"/>
      <c r="J3012" s="2257"/>
      <c r="K3012" s="2257"/>
      <c r="L3012" s="2257"/>
      <c r="M3012" s="2257"/>
      <c r="N3012" s="2257"/>
      <c r="O3012" s="2257"/>
      <c r="P3012" s="2257"/>
      <c r="Q3012" s="2995"/>
    </row>
    <row r="3013" spans="1:17">
      <c r="A3013" s="2995"/>
      <c r="B3013" s="2641"/>
      <c r="C3013" s="2641"/>
      <c r="D3013" s="2641"/>
      <c r="E3013" s="2641"/>
      <c r="F3013" s="2641"/>
      <c r="G3013" s="2641"/>
      <c r="H3013" s="2641"/>
      <c r="I3013" s="2257"/>
      <c r="J3013" s="2257"/>
      <c r="K3013" s="2257"/>
      <c r="L3013" s="2257"/>
      <c r="M3013" s="2257"/>
      <c r="N3013" s="2257"/>
      <c r="O3013" s="2257"/>
      <c r="P3013" s="2257"/>
      <c r="Q3013" s="2995"/>
    </row>
    <row r="3014" spans="1:17">
      <c r="A3014" s="2995"/>
      <c r="B3014" s="2641"/>
      <c r="C3014" s="2641"/>
      <c r="D3014" s="2641"/>
      <c r="E3014" s="2641"/>
      <c r="F3014" s="2641"/>
      <c r="G3014" s="2641"/>
      <c r="H3014" s="2641"/>
      <c r="I3014" s="2257"/>
      <c r="J3014" s="2257"/>
      <c r="K3014" s="2257"/>
      <c r="L3014" s="2257"/>
      <c r="M3014" s="2257"/>
      <c r="N3014" s="2257"/>
      <c r="O3014" s="2257"/>
      <c r="P3014" s="2257"/>
      <c r="Q3014" s="2995"/>
    </row>
    <row r="3015" spans="1:17">
      <c r="A3015" s="2995"/>
      <c r="B3015" s="2641"/>
      <c r="C3015" s="2641"/>
      <c r="D3015" s="2641"/>
      <c r="E3015" s="2641"/>
      <c r="F3015" s="2641"/>
      <c r="G3015" s="2641"/>
      <c r="H3015" s="2641"/>
      <c r="I3015" s="2257"/>
      <c r="J3015" s="2257"/>
      <c r="K3015" s="2257"/>
      <c r="L3015" s="2257"/>
      <c r="M3015" s="2257"/>
      <c r="N3015" s="2257"/>
      <c r="O3015" s="2257"/>
      <c r="P3015" s="2257"/>
      <c r="Q3015" s="2995"/>
    </row>
    <row r="3016" spans="1:17">
      <c r="A3016" s="2995"/>
      <c r="B3016" s="2641"/>
      <c r="C3016" s="2641"/>
      <c r="D3016" s="2641"/>
      <c r="E3016" s="2641"/>
      <c r="F3016" s="2641"/>
      <c r="G3016" s="2641"/>
      <c r="H3016" s="2641"/>
      <c r="I3016" s="2257"/>
      <c r="J3016" s="2257"/>
      <c r="K3016" s="2257"/>
      <c r="L3016" s="2257"/>
      <c r="M3016" s="2257"/>
      <c r="N3016" s="2257"/>
      <c r="O3016" s="2257"/>
      <c r="P3016" s="2257"/>
      <c r="Q3016" s="2995"/>
    </row>
    <row r="3017" spans="1:17">
      <c r="A3017" s="2995"/>
      <c r="B3017" s="2641"/>
      <c r="C3017" s="2641"/>
      <c r="D3017" s="2641"/>
      <c r="E3017" s="2641"/>
      <c r="F3017" s="2641"/>
      <c r="G3017" s="2641"/>
      <c r="H3017" s="2641"/>
      <c r="I3017" s="2257"/>
      <c r="J3017" s="2257"/>
      <c r="K3017" s="2257"/>
      <c r="L3017" s="2257"/>
      <c r="M3017" s="2257"/>
      <c r="N3017" s="2257"/>
      <c r="O3017" s="2257"/>
      <c r="P3017" s="2257"/>
      <c r="Q3017" s="2995"/>
    </row>
    <row r="3018" spans="1:17">
      <c r="A3018" s="2995"/>
      <c r="B3018" s="2641"/>
      <c r="C3018" s="2641"/>
      <c r="D3018" s="2641"/>
      <c r="E3018" s="2641"/>
      <c r="F3018" s="2641"/>
      <c r="G3018" s="2641"/>
      <c r="H3018" s="2641"/>
      <c r="I3018" s="2257"/>
      <c r="J3018" s="2257"/>
      <c r="K3018" s="2257"/>
      <c r="L3018" s="2257"/>
      <c r="M3018" s="2257"/>
      <c r="N3018" s="2257"/>
      <c r="O3018" s="2257"/>
      <c r="P3018" s="2257"/>
      <c r="Q3018" s="2995"/>
    </row>
    <row r="3019" spans="1:17">
      <c r="A3019" s="2995"/>
      <c r="B3019" s="2641"/>
      <c r="C3019" s="2641"/>
      <c r="D3019" s="2641"/>
      <c r="E3019" s="2641"/>
      <c r="F3019" s="2641"/>
      <c r="G3019" s="2641"/>
      <c r="H3019" s="2641"/>
      <c r="I3019" s="2257"/>
      <c r="J3019" s="2257"/>
      <c r="K3019" s="2257"/>
      <c r="L3019" s="2257"/>
      <c r="M3019" s="2257"/>
      <c r="N3019" s="2257"/>
      <c r="O3019" s="2257"/>
      <c r="P3019" s="2257"/>
      <c r="Q3019" s="2995"/>
    </row>
    <row r="3020" spans="1:17">
      <c r="A3020" s="2995"/>
      <c r="B3020" s="2995"/>
      <c r="C3020" s="2641"/>
      <c r="D3020" s="2641"/>
      <c r="E3020" s="2641"/>
      <c r="F3020" s="2641"/>
      <c r="G3020" s="2641"/>
      <c r="H3020" s="2641"/>
      <c r="I3020" s="2257"/>
      <c r="J3020" s="2257"/>
      <c r="K3020" s="2257"/>
      <c r="L3020" s="2257"/>
      <c r="M3020" s="3001"/>
      <c r="N3020" s="3001"/>
      <c r="O3020" s="3001"/>
      <c r="P3020" s="3001"/>
      <c r="Q3020" s="2995"/>
    </row>
    <row r="3021" spans="1:17">
      <c r="A3021" s="2995"/>
      <c r="B3021" s="2995"/>
      <c r="C3021" s="2999"/>
      <c r="D3021" s="2999"/>
      <c r="E3021" s="2999"/>
      <c r="F3021" s="2999"/>
      <c r="G3021" s="2999"/>
      <c r="H3021" s="2999"/>
      <c r="I3021" s="2257"/>
      <c r="J3021" s="2257"/>
      <c r="K3021" s="2257"/>
      <c r="L3021" s="2257"/>
      <c r="M3021" s="3001"/>
      <c r="N3021" s="3001"/>
      <c r="O3021" s="3001"/>
      <c r="P3021" s="3001"/>
      <c r="Q3021" s="2995"/>
    </row>
    <row r="3022" spans="1:17">
      <c r="A3022" s="2996"/>
      <c r="B3022" s="2996"/>
      <c r="C3022" s="2994"/>
      <c r="D3022" s="2994"/>
      <c r="E3022" s="2997"/>
      <c r="F3022" s="2997"/>
      <c r="G3022" s="2997"/>
      <c r="H3022" s="2997"/>
      <c r="I3022" s="2996"/>
      <c r="J3022" s="2996"/>
      <c r="K3022" s="2994"/>
      <c r="L3022" s="2994"/>
      <c r="M3022" s="2997"/>
      <c r="N3022" s="3002"/>
      <c r="O3022" s="2999"/>
      <c r="P3022" s="2999"/>
      <c r="Q3022" s="2999"/>
    </row>
    <row r="3023" spans="1:17">
      <c r="A3023" s="2994"/>
      <c r="B3023" s="2994"/>
      <c r="C3023" s="2994"/>
      <c r="D3023" s="2994"/>
      <c r="E3023" s="2994"/>
      <c r="F3023" s="2994"/>
      <c r="G3023" s="2994"/>
      <c r="H3023" s="2994"/>
      <c r="I3023" s="2994"/>
      <c r="J3023" s="2994"/>
      <c r="K3023" s="2994"/>
      <c r="L3023" s="2994"/>
      <c r="M3023" s="2994"/>
      <c r="N3023" s="2994"/>
      <c r="O3023" s="2994"/>
      <c r="P3023" s="2994"/>
      <c r="Q3023" s="2994"/>
    </row>
    <row r="3024" spans="1:17" ht="15.75">
      <c r="A3024" s="2993"/>
      <c r="B3024" s="2997"/>
      <c r="C3024" s="2997"/>
      <c r="D3024" s="2997"/>
      <c r="E3024" s="2998"/>
      <c r="F3024" s="2997"/>
      <c r="G3024" s="2997"/>
      <c r="H3024" s="2997"/>
      <c r="I3024" s="2993"/>
      <c r="J3024" s="2641"/>
      <c r="K3024" s="2997"/>
      <c r="L3024" s="2997"/>
      <c r="M3024" s="2997"/>
      <c r="N3024" s="2997"/>
      <c r="O3024" s="2998"/>
      <c r="P3024" s="2999"/>
      <c r="Q3024" s="2999"/>
    </row>
    <row r="3025" spans="1:17">
      <c r="A3025" s="2997"/>
      <c r="B3025" s="2997"/>
      <c r="C3025" s="2997"/>
      <c r="D3025" s="2997"/>
      <c r="E3025" s="2997"/>
      <c r="F3025" s="2997"/>
      <c r="G3025" s="2997"/>
      <c r="H3025" s="2997"/>
      <c r="I3025" s="2641"/>
      <c r="J3025" s="2641"/>
      <c r="K3025" s="2997"/>
      <c r="L3025" s="2997"/>
      <c r="M3025" s="2997"/>
      <c r="N3025" s="2997"/>
      <c r="O3025" s="2997"/>
      <c r="P3025" s="2997"/>
      <c r="Q3025" s="2997"/>
    </row>
    <row r="3026" spans="1:17">
      <c r="A3026" s="2994"/>
      <c r="B3026" s="2994"/>
      <c r="C3026" s="2994"/>
      <c r="D3026" s="2994"/>
      <c r="E3026" s="2994"/>
      <c r="F3026" s="2994"/>
      <c r="G3026" s="3000"/>
      <c r="H3026" s="3000"/>
      <c r="I3026" s="2994"/>
      <c r="J3026" s="2994"/>
      <c r="K3026" s="2994"/>
      <c r="L3026" s="2994"/>
      <c r="M3026" s="2994"/>
      <c r="N3026" s="2994"/>
      <c r="O3026" s="2994"/>
      <c r="P3026" s="2994"/>
      <c r="Q3026" s="2641"/>
    </row>
    <row r="3027" spans="1:17">
      <c r="A3027" s="2994"/>
      <c r="B3027" s="2994"/>
      <c r="C3027" s="2994"/>
      <c r="D3027" s="2994"/>
      <c r="E3027" s="2994"/>
      <c r="F3027" s="2994"/>
      <c r="G3027" s="3000"/>
      <c r="H3027" s="3000"/>
      <c r="I3027" s="2994"/>
      <c r="J3027" s="2994"/>
      <c r="K3027" s="2994"/>
      <c r="L3027" s="2994"/>
      <c r="M3027" s="2994"/>
      <c r="N3027" s="2994"/>
      <c r="O3027" s="2994"/>
      <c r="P3027" s="2994"/>
      <c r="Q3027" s="2641"/>
    </row>
    <row r="3028" spans="1:17">
      <c r="A3028" s="2997"/>
      <c r="B3028" s="2997"/>
      <c r="C3028" s="2997"/>
      <c r="D3028" s="2997"/>
      <c r="E3028" s="2997"/>
      <c r="F3028" s="2997"/>
      <c r="G3028" s="2997"/>
      <c r="H3028" s="2997"/>
      <c r="I3028" s="2641"/>
      <c r="J3028" s="2641"/>
      <c r="K3028" s="2997"/>
      <c r="L3028" s="2997"/>
      <c r="M3028" s="2997"/>
      <c r="N3028" s="2997"/>
      <c r="O3028" s="2997"/>
      <c r="P3028" s="2997"/>
      <c r="Q3028" s="2997"/>
    </row>
    <row r="3029" spans="1:17">
      <c r="A3029" s="2995"/>
      <c r="B3029" s="2641"/>
      <c r="C3029" s="2641"/>
      <c r="D3029" s="2641"/>
      <c r="E3029" s="2641"/>
      <c r="F3029" s="3420"/>
      <c r="G3029" s="3420"/>
      <c r="H3029" s="2995"/>
      <c r="I3029" s="2994"/>
      <c r="J3029" s="2994"/>
      <c r="K3029" s="2994"/>
      <c r="L3029" s="2994"/>
      <c r="M3029" s="2994"/>
      <c r="N3029" s="2994"/>
      <c r="O3029" s="2994"/>
      <c r="P3029" s="2994"/>
      <c r="Q3029" s="2641"/>
    </row>
    <row r="3030" spans="1:17">
      <c r="A3030" s="2995"/>
      <c r="B3030" s="2995"/>
      <c r="C3030" s="2641"/>
      <c r="D3030" s="2995"/>
      <c r="E3030" s="2995"/>
      <c r="F3030" s="2995"/>
      <c r="G3030" s="2995"/>
      <c r="H3030" s="2995"/>
      <c r="I3030" s="2994"/>
      <c r="J3030" s="2994"/>
      <c r="K3030" s="2641"/>
      <c r="L3030" s="2641"/>
      <c r="M3030" s="2995"/>
      <c r="N3030" s="2995"/>
      <c r="O3030" s="2995"/>
      <c r="P3030" s="2641"/>
      <c r="Q3030" s="2641"/>
    </row>
    <row r="3031" spans="1:17">
      <c r="A3031" s="2995"/>
      <c r="B3031" s="2995"/>
      <c r="C3031" s="2995"/>
      <c r="D3031" s="2995"/>
      <c r="E3031" s="2995"/>
      <c r="F3031" s="2995"/>
      <c r="G3031" s="2995"/>
      <c r="H3031" s="2995"/>
      <c r="I3031" s="2994"/>
      <c r="J3031" s="2994"/>
      <c r="K3031" s="2995"/>
      <c r="L3031" s="2995"/>
      <c r="M3031" s="2995"/>
      <c r="N3031" s="2995"/>
      <c r="O3031" s="2995"/>
      <c r="P3031" s="2995"/>
      <c r="Q3031" s="2995"/>
    </row>
    <row r="3032" spans="1:17">
      <c r="A3032" s="2995"/>
      <c r="B3032" s="2995"/>
      <c r="C3032" s="2995"/>
      <c r="D3032" s="2995"/>
      <c r="E3032" s="2995"/>
      <c r="F3032" s="2995"/>
      <c r="G3032" s="2995"/>
      <c r="H3032" s="2995"/>
      <c r="I3032" s="2994"/>
      <c r="J3032" s="2994"/>
      <c r="K3032" s="2995"/>
      <c r="L3032" s="2995"/>
      <c r="M3032" s="2995"/>
      <c r="N3032" s="2995"/>
      <c r="O3032" s="2995"/>
      <c r="P3032" s="2995"/>
      <c r="Q3032" s="2995"/>
    </row>
    <row r="3033" spans="1:17">
      <c r="A3033" s="2995"/>
      <c r="B3033" s="2995"/>
      <c r="C3033" s="2995"/>
      <c r="D3033" s="2995"/>
      <c r="E3033" s="2995"/>
      <c r="F3033" s="2995"/>
      <c r="G3033" s="2995"/>
      <c r="H3033" s="2995"/>
      <c r="I3033" s="2995"/>
      <c r="J3033" s="2641"/>
      <c r="K3033" s="2995"/>
      <c r="L3033" s="2995"/>
      <c r="M3033" s="2995"/>
      <c r="N3033" s="2995"/>
      <c r="O3033" s="2995"/>
      <c r="P3033" s="2995"/>
      <c r="Q3033" s="2995"/>
    </row>
    <row r="3034" spans="1:17">
      <c r="A3034" s="2995"/>
      <c r="B3034" s="2641"/>
      <c r="C3034" s="2641"/>
      <c r="D3034" s="2641"/>
      <c r="E3034" s="2641"/>
      <c r="F3034" s="2641"/>
      <c r="G3034" s="2641"/>
      <c r="H3034" s="2641"/>
      <c r="I3034" s="2257"/>
      <c r="J3034" s="2257"/>
      <c r="K3034" s="2257"/>
      <c r="L3034" s="2257"/>
      <c r="M3034" s="3001"/>
      <c r="N3034" s="3001"/>
      <c r="O3034" s="3001"/>
      <c r="P3034" s="3001"/>
      <c r="Q3034" s="2995"/>
    </row>
    <row r="3035" spans="1:17">
      <c r="A3035" s="2995"/>
      <c r="B3035" s="2641"/>
      <c r="C3035" s="2641"/>
      <c r="D3035" s="2641"/>
      <c r="E3035" s="2641"/>
      <c r="F3035" s="2641"/>
      <c r="G3035" s="2641"/>
      <c r="H3035" s="2641"/>
      <c r="I3035" s="2257"/>
      <c r="J3035" s="2257"/>
      <c r="K3035" s="2257"/>
      <c r="L3035" s="2257"/>
      <c r="M3035" s="2257"/>
      <c r="N3035" s="2257"/>
      <c r="O3035" s="2257"/>
      <c r="P3035" s="2257"/>
      <c r="Q3035" s="2995"/>
    </row>
    <row r="3036" spans="1:17">
      <c r="A3036" s="2995"/>
      <c r="B3036" s="2641"/>
      <c r="C3036" s="2641"/>
      <c r="D3036" s="2641"/>
      <c r="E3036" s="2641"/>
      <c r="F3036" s="2641"/>
      <c r="G3036" s="2641"/>
      <c r="H3036" s="2641"/>
      <c r="I3036" s="2257"/>
      <c r="J3036" s="2257"/>
      <c r="K3036" s="2257"/>
      <c r="L3036" s="2257"/>
      <c r="M3036" s="2257"/>
      <c r="N3036" s="2257"/>
      <c r="O3036" s="2257"/>
      <c r="P3036" s="2257"/>
      <c r="Q3036" s="2995"/>
    </row>
    <row r="3037" spans="1:17">
      <c r="A3037" s="2995"/>
      <c r="B3037" s="2641"/>
      <c r="C3037" s="2641"/>
      <c r="D3037" s="2641"/>
      <c r="E3037" s="2641"/>
      <c r="F3037" s="2641"/>
      <c r="G3037" s="2641"/>
      <c r="H3037" s="2641"/>
      <c r="I3037" s="2257"/>
      <c r="J3037" s="2257"/>
      <c r="K3037" s="2257"/>
      <c r="L3037" s="2257"/>
      <c r="M3037" s="2257"/>
      <c r="N3037" s="2257"/>
      <c r="O3037" s="2257"/>
      <c r="P3037" s="2257"/>
      <c r="Q3037" s="2995"/>
    </row>
    <row r="3038" spans="1:17">
      <c r="A3038" s="2995"/>
      <c r="B3038" s="2641"/>
      <c r="C3038" s="2641"/>
      <c r="D3038" s="2641"/>
      <c r="E3038" s="2641"/>
      <c r="F3038" s="2641"/>
      <c r="G3038" s="2641"/>
      <c r="H3038" s="2641"/>
      <c r="I3038" s="2257"/>
      <c r="J3038" s="2257"/>
      <c r="K3038" s="2257"/>
      <c r="L3038" s="2257"/>
      <c r="M3038" s="2257"/>
      <c r="N3038" s="2257"/>
      <c r="O3038" s="2257"/>
      <c r="P3038" s="2257"/>
      <c r="Q3038" s="2995"/>
    </row>
    <row r="3039" spans="1:17">
      <c r="A3039" s="2995"/>
      <c r="B3039" s="2641"/>
      <c r="C3039" s="2641"/>
      <c r="D3039" s="2641"/>
      <c r="E3039" s="2641"/>
      <c r="F3039" s="2641"/>
      <c r="G3039" s="2641"/>
      <c r="H3039" s="2641"/>
      <c r="I3039" s="2257"/>
      <c r="J3039" s="2257"/>
      <c r="K3039" s="2257"/>
      <c r="L3039" s="2257"/>
      <c r="M3039" s="2257"/>
      <c r="N3039" s="2257"/>
      <c r="O3039" s="2257"/>
      <c r="P3039" s="2257"/>
      <c r="Q3039" s="2995"/>
    </row>
    <row r="3040" spans="1:17">
      <c r="A3040" s="2995"/>
      <c r="B3040" s="2641"/>
      <c r="C3040" s="2641"/>
      <c r="D3040" s="2641"/>
      <c r="E3040" s="2641"/>
      <c r="F3040" s="2641"/>
      <c r="G3040" s="2641"/>
      <c r="H3040" s="2641"/>
      <c r="I3040" s="2257"/>
      <c r="J3040" s="2257"/>
      <c r="K3040" s="2257"/>
      <c r="L3040" s="2257"/>
      <c r="M3040" s="2257"/>
      <c r="N3040" s="2257"/>
      <c r="O3040" s="2257"/>
      <c r="P3040" s="2257"/>
      <c r="Q3040" s="2995"/>
    </row>
    <row r="3041" spans="1:17">
      <c r="A3041" s="2995"/>
      <c r="B3041" s="2641"/>
      <c r="C3041" s="2641"/>
      <c r="D3041" s="2641"/>
      <c r="E3041" s="2641"/>
      <c r="F3041" s="2641"/>
      <c r="G3041" s="2641"/>
      <c r="H3041" s="2641"/>
      <c r="I3041" s="2257"/>
      <c r="J3041" s="2257"/>
      <c r="K3041" s="2257"/>
      <c r="L3041" s="2257"/>
      <c r="M3041" s="2257"/>
      <c r="N3041" s="2257"/>
      <c r="O3041" s="2257"/>
      <c r="P3041" s="2257"/>
      <c r="Q3041" s="2995"/>
    </row>
    <row r="3042" spans="1:17">
      <c r="A3042" s="2995"/>
      <c r="B3042" s="2641"/>
      <c r="C3042" s="2641"/>
      <c r="D3042" s="2641"/>
      <c r="E3042" s="2641"/>
      <c r="F3042" s="2641"/>
      <c r="G3042" s="2641"/>
      <c r="H3042" s="2641"/>
      <c r="I3042" s="2257"/>
      <c r="J3042" s="2257"/>
      <c r="K3042" s="2257"/>
      <c r="L3042" s="2257"/>
      <c r="M3042" s="2257"/>
      <c r="N3042" s="2257"/>
      <c r="O3042" s="2257"/>
      <c r="P3042" s="2257"/>
      <c r="Q3042" s="2995"/>
    </row>
    <row r="3043" spans="1:17">
      <c r="A3043" s="2995"/>
      <c r="B3043" s="2641"/>
      <c r="C3043" s="2641"/>
      <c r="D3043" s="2641"/>
      <c r="E3043" s="2641"/>
      <c r="F3043" s="2641"/>
      <c r="G3043" s="2641"/>
      <c r="H3043" s="2641"/>
      <c r="I3043" s="2257"/>
      <c r="J3043" s="2257"/>
      <c r="K3043" s="2257"/>
      <c r="L3043" s="2257"/>
      <c r="M3043" s="2257"/>
      <c r="N3043" s="2257"/>
      <c r="O3043" s="2257"/>
      <c r="P3043" s="2257"/>
      <c r="Q3043" s="2995"/>
    </row>
    <row r="3044" spans="1:17">
      <c r="A3044" s="2995"/>
      <c r="B3044" s="2641"/>
      <c r="C3044" s="2641"/>
      <c r="D3044" s="2641"/>
      <c r="E3044" s="2641"/>
      <c r="F3044" s="2641"/>
      <c r="G3044" s="2641"/>
      <c r="H3044" s="2641"/>
      <c r="I3044" s="2257"/>
      <c r="J3044" s="2257"/>
      <c r="K3044" s="2257"/>
      <c r="L3044" s="2257"/>
      <c r="M3044" s="2257"/>
      <c r="N3044" s="2257"/>
      <c r="O3044" s="2257"/>
      <c r="P3044" s="2257"/>
      <c r="Q3044" s="2995"/>
    </row>
    <row r="3045" spans="1:17">
      <c r="A3045" s="2995"/>
      <c r="B3045" s="2641"/>
      <c r="C3045" s="2641"/>
      <c r="D3045" s="2641"/>
      <c r="E3045" s="2641"/>
      <c r="F3045" s="2641"/>
      <c r="G3045" s="2641"/>
      <c r="H3045" s="2641"/>
      <c r="I3045" s="2257"/>
      <c r="J3045" s="2257"/>
      <c r="K3045" s="2257"/>
      <c r="L3045" s="2257"/>
      <c r="M3045" s="2257"/>
      <c r="N3045" s="2257"/>
      <c r="O3045" s="2257"/>
      <c r="P3045" s="2257"/>
      <c r="Q3045" s="2995"/>
    </row>
    <row r="3046" spans="1:17">
      <c r="A3046" s="2995"/>
      <c r="B3046" s="2641"/>
      <c r="C3046" s="2641"/>
      <c r="D3046" s="2641"/>
      <c r="E3046" s="2641"/>
      <c r="F3046" s="2641"/>
      <c r="G3046" s="2641"/>
      <c r="H3046" s="2641"/>
      <c r="I3046" s="2257"/>
      <c r="J3046" s="2257"/>
      <c r="K3046" s="2257"/>
      <c r="L3046" s="2257"/>
      <c r="M3046" s="2257"/>
      <c r="N3046" s="2257"/>
      <c r="O3046" s="2257"/>
      <c r="P3046" s="2257"/>
      <c r="Q3046" s="2995"/>
    </row>
    <row r="3047" spans="1:17">
      <c r="A3047" s="2995"/>
      <c r="B3047" s="2641"/>
      <c r="C3047" s="2641"/>
      <c r="D3047" s="2641"/>
      <c r="E3047" s="2641"/>
      <c r="F3047" s="2641"/>
      <c r="G3047" s="2641"/>
      <c r="H3047" s="2641"/>
      <c r="I3047" s="2257"/>
      <c r="J3047" s="2257"/>
      <c r="K3047" s="2257"/>
      <c r="L3047" s="2257"/>
      <c r="M3047" s="2257"/>
      <c r="N3047" s="2257"/>
      <c r="O3047" s="2257"/>
      <c r="P3047" s="2257"/>
      <c r="Q3047" s="2995"/>
    </row>
    <row r="3048" spans="1:17">
      <c r="A3048" s="2995"/>
      <c r="B3048" s="2641"/>
      <c r="C3048" s="2641"/>
      <c r="D3048" s="2641"/>
      <c r="E3048" s="2641"/>
      <c r="F3048" s="2641"/>
      <c r="G3048" s="2641"/>
      <c r="H3048" s="2641"/>
      <c r="I3048" s="2257"/>
      <c r="J3048" s="2257"/>
      <c r="K3048" s="2257"/>
      <c r="L3048" s="2257"/>
      <c r="M3048" s="2257"/>
      <c r="N3048" s="2257"/>
      <c r="O3048" s="2257"/>
      <c r="P3048" s="2257"/>
      <c r="Q3048" s="2995"/>
    </row>
    <row r="3049" spans="1:17">
      <c r="A3049" s="2995"/>
      <c r="B3049" s="2641"/>
      <c r="C3049" s="2641"/>
      <c r="D3049" s="2641"/>
      <c r="E3049" s="2641"/>
      <c r="F3049" s="2641"/>
      <c r="G3049" s="2641"/>
      <c r="H3049" s="2641"/>
      <c r="I3049" s="2257"/>
      <c r="J3049" s="2257"/>
      <c r="K3049" s="2257"/>
      <c r="L3049" s="2257"/>
      <c r="M3049" s="2257"/>
      <c r="N3049" s="2257"/>
      <c r="O3049" s="2257"/>
      <c r="P3049" s="2257"/>
      <c r="Q3049" s="2995"/>
    </row>
    <row r="3050" spans="1:17">
      <c r="A3050" s="2995"/>
      <c r="B3050" s="2641"/>
      <c r="C3050" s="2641"/>
      <c r="D3050" s="2641"/>
      <c r="E3050" s="2641"/>
      <c r="F3050" s="2641"/>
      <c r="G3050" s="2641"/>
      <c r="H3050" s="2641"/>
      <c r="I3050" s="2257"/>
      <c r="J3050" s="2257"/>
      <c r="K3050" s="2257"/>
      <c r="L3050" s="2257"/>
      <c r="M3050" s="2257"/>
      <c r="N3050" s="2257"/>
      <c r="O3050" s="2257"/>
      <c r="P3050" s="2257"/>
      <c r="Q3050" s="2995"/>
    </row>
    <row r="3051" spans="1:17">
      <c r="A3051" s="2995"/>
      <c r="B3051" s="2641"/>
      <c r="C3051" s="2641"/>
      <c r="D3051" s="2641"/>
      <c r="E3051" s="2641"/>
      <c r="F3051" s="2641"/>
      <c r="G3051" s="2641"/>
      <c r="H3051" s="2641"/>
      <c r="I3051" s="2257"/>
      <c r="J3051" s="2257"/>
      <c r="K3051" s="2257"/>
      <c r="L3051" s="2257"/>
      <c r="M3051" s="2257"/>
      <c r="N3051" s="2257"/>
      <c r="O3051" s="2257"/>
      <c r="P3051" s="2257"/>
      <c r="Q3051" s="2995"/>
    </row>
    <row r="3052" spans="1:17">
      <c r="A3052" s="2995"/>
      <c r="B3052" s="2641"/>
      <c r="C3052" s="2641"/>
      <c r="D3052" s="2641"/>
      <c r="E3052" s="2641"/>
      <c r="F3052" s="2641"/>
      <c r="G3052" s="2641"/>
      <c r="H3052" s="2641"/>
      <c r="I3052" s="2257"/>
      <c r="J3052" s="2257"/>
      <c r="K3052" s="2257"/>
      <c r="L3052" s="2257"/>
      <c r="M3052" s="2257"/>
      <c r="N3052" s="2257"/>
      <c r="O3052" s="2257"/>
      <c r="P3052" s="2257"/>
      <c r="Q3052" s="2995"/>
    </row>
    <row r="3053" spans="1:17">
      <c r="A3053" s="2995"/>
      <c r="B3053" s="2641"/>
      <c r="C3053" s="2641"/>
      <c r="D3053" s="2641"/>
      <c r="E3053" s="2641"/>
      <c r="F3053" s="2641"/>
      <c r="G3053" s="2641"/>
      <c r="H3053" s="2641"/>
      <c r="I3053" s="2257"/>
      <c r="J3053" s="2257"/>
      <c r="K3053" s="2257"/>
      <c r="L3053" s="2257"/>
      <c r="M3053" s="2257"/>
      <c r="N3053" s="2257"/>
      <c r="O3053" s="2257"/>
      <c r="P3053" s="2257"/>
      <c r="Q3053" s="2995"/>
    </row>
    <row r="3054" spans="1:17">
      <c r="A3054" s="2995"/>
      <c r="B3054" s="2641"/>
      <c r="C3054" s="2641"/>
      <c r="D3054" s="2641"/>
      <c r="E3054" s="2641"/>
      <c r="F3054" s="2641"/>
      <c r="G3054" s="2641"/>
      <c r="H3054" s="2641"/>
      <c r="I3054" s="2257"/>
      <c r="J3054" s="2257"/>
      <c r="K3054" s="2257"/>
      <c r="L3054" s="2257"/>
      <c r="M3054" s="2257"/>
      <c r="N3054" s="2257"/>
      <c r="O3054" s="2257"/>
      <c r="P3054" s="2257"/>
      <c r="Q3054" s="2995"/>
    </row>
    <row r="3055" spans="1:17">
      <c r="A3055" s="2995"/>
      <c r="B3055" s="2641"/>
      <c r="C3055" s="2641"/>
      <c r="D3055" s="2641"/>
      <c r="E3055" s="2641"/>
      <c r="F3055" s="2641"/>
      <c r="G3055" s="2641"/>
      <c r="H3055" s="2641"/>
      <c r="I3055" s="2257"/>
      <c r="J3055" s="2257"/>
      <c r="K3055" s="2257"/>
      <c r="L3055" s="2257"/>
      <c r="M3055" s="2257"/>
      <c r="N3055" s="2257"/>
      <c r="O3055" s="2257"/>
      <c r="P3055" s="2257"/>
      <c r="Q3055" s="2995"/>
    </row>
    <row r="3056" spans="1:17">
      <c r="A3056" s="2995"/>
      <c r="B3056" s="2641"/>
      <c r="C3056" s="2641"/>
      <c r="D3056" s="2641"/>
      <c r="E3056" s="2641"/>
      <c r="F3056" s="2641"/>
      <c r="G3056" s="2641"/>
      <c r="H3056" s="2641"/>
      <c r="I3056" s="2257"/>
      <c r="J3056" s="2257"/>
      <c r="K3056" s="2257"/>
      <c r="L3056" s="2257"/>
      <c r="M3056" s="2257"/>
      <c r="N3056" s="2257"/>
      <c r="O3056" s="2257"/>
      <c r="P3056" s="2257"/>
      <c r="Q3056" s="2995"/>
    </row>
    <row r="3057" spans="1:17">
      <c r="A3057" s="2995"/>
      <c r="B3057" s="2641"/>
      <c r="C3057" s="2641"/>
      <c r="D3057" s="2641"/>
      <c r="E3057" s="2641"/>
      <c r="F3057" s="2641"/>
      <c r="G3057" s="2641"/>
      <c r="H3057" s="2641"/>
      <c r="I3057" s="2257"/>
      <c r="J3057" s="2257"/>
      <c r="K3057" s="2257"/>
      <c r="L3057" s="2257"/>
      <c r="M3057" s="2257"/>
      <c r="N3057" s="2257"/>
      <c r="O3057" s="2257"/>
      <c r="P3057" s="2257"/>
      <c r="Q3057" s="2995"/>
    </row>
    <row r="3058" spans="1:17">
      <c r="A3058" s="2995"/>
      <c r="B3058" s="2641"/>
      <c r="C3058" s="2641"/>
      <c r="D3058" s="2641"/>
      <c r="E3058" s="2641"/>
      <c r="F3058" s="2641"/>
      <c r="G3058" s="2641"/>
      <c r="H3058" s="2641"/>
      <c r="I3058" s="2257"/>
      <c r="J3058" s="2257"/>
      <c r="K3058" s="2257"/>
      <c r="L3058" s="2257"/>
      <c r="M3058" s="2257"/>
      <c r="N3058" s="2257"/>
      <c r="O3058" s="2257"/>
      <c r="P3058" s="2257"/>
      <c r="Q3058" s="2995"/>
    </row>
    <row r="3059" spans="1:17">
      <c r="A3059" s="2995"/>
      <c r="B3059" s="2641"/>
      <c r="C3059" s="2641"/>
      <c r="D3059" s="2641"/>
      <c r="E3059" s="2641"/>
      <c r="F3059" s="2641"/>
      <c r="G3059" s="2641"/>
      <c r="H3059" s="2641"/>
      <c r="I3059" s="2257"/>
      <c r="J3059" s="2257"/>
      <c r="K3059" s="2257"/>
      <c r="L3059" s="2257"/>
      <c r="M3059" s="2257"/>
      <c r="N3059" s="2257"/>
      <c r="O3059" s="2257"/>
      <c r="P3059" s="2257"/>
      <c r="Q3059" s="2995"/>
    </row>
    <row r="3060" spans="1:17">
      <c r="A3060" s="2995"/>
      <c r="B3060" s="2641"/>
      <c r="C3060" s="2641"/>
      <c r="D3060" s="2641"/>
      <c r="E3060" s="2641"/>
      <c r="F3060" s="2641"/>
      <c r="G3060" s="2641"/>
      <c r="H3060" s="2641"/>
      <c r="I3060" s="2257"/>
      <c r="J3060" s="2257"/>
      <c r="K3060" s="2257"/>
      <c r="L3060" s="2257"/>
      <c r="M3060" s="2257"/>
      <c r="N3060" s="2257"/>
      <c r="O3060" s="2257"/>
      <c r="P3060" s="2257"/>
      <c r="Q3060" s="2995"/>
    </row>
    <row r="3061" spans="1:17">
      <c r="A3061" s="2995"/>
      <c r="B3061" s="2641"/>
      <c r="C3061" s="2641"/>
      <c r="D3061" s="2641"/>
      <c r="E3061" s="2641"/>
      <c r="F3061" s="2641"/>
      <c r="G3061" s="2641"/>
      <c r="H3061" s="2641"/>
      <c r="I3061" s="2257"/>
      <c r="J3061" s="2257"/>
      <c r="K3061" s="2257"/>
      <c r="L3061" s="2257"/>
      <c r="M3061" s="2257"/>
      <c r="N3061" s="2257"/>
      <c r="O3061" s="2257"/>
      <c r="P3061" s="2257"/>
      <c r="Q3061" s="2995"/>
    </row>
    <row r="3062" spans="1:17">
      <c r="A3062" s="2995"/>
      <c r="B3062" s="2641"/>
      <c r="C3062" s="2641"/>
      <c r="D3062" s="2641"/>
      <c r="E3062" s="2641"/>
      <c r="F3062" s="2641"/>
      <c r="G3062" s="2641"/>
      <c r="H3062" s="2641"/>
      <c r="I3062" s="2257"/>
      <c r="J3062" s="2257"/>
      <c r="K3062" s="2257"/>
      <c r="L3062" s="2257"/>
      <c r="M3062" s="2257"/>
      <c r="N3062" s="2257"/>
      <c r="O3062" s="2257"/>
      <c r="P3062" s="2257"/>
      <c r="Q3062" s="2995"/>
    </row>
    <row r="3063" spans="1:17">
      <c r="A3063" s="2995"/>
      <c r="B3063" s="2641"/>
      <c r="C3063" s="2641"/>
      <c r="D3063" s="2641"/>
      <c r="E3063" s="2641"/>
      <c r="F3063" s="2641"/>
      <c r="G3063" s="2641"/>
      <c r="H3063" s="2641"/>
      <c r="I3063" s="2257"/>
      <c r="J3063" s="2257"/>
      <c r="K3063" s="2257"/>
      <c r="L3063" s="2257"/>
      <c r="M3063" s="2257"/>
      <c r="N3063" s="2257"/>
      <c r="O3063" s="2257"/>
      <c r="P3063" s="2257"/>
      <c r="Q3063" s="2995"/>
    </row>
    <row r="3064" spans="1:17">
      <c r="A3064" s="2995"/>
      <c r="B3064" s="2641"/>
      <c r="C3064" s="2641"/>
      <c r="D3064" s="2641"/>
      <c r="E3064" s="2641"/>
      <c r="F3064" s="2641"/>
      <c r="G3064" s="2641"/>
      <c r="H3064" s="2641"/>
      <c r="I3064" s="2257"/>
      <c r="J3064" s="2257"/>
      <c r="K3064" s="2257"/>
      <c r="L3064" s="2257"/>
      <c r="M3064" s="2257"/>
      <c r="N3064" s="2257"/>
      <c r="O3064" s="2257"/>
      <c r="P3064" s="2257"/>
      <c r="Q3064" s="2995"/>
    </row>
    <row r="3065" spans="1:17">
      <c r="A3065" s="2995"/>
      <c r="B3065" s="2641"/>
      <c r="C3065" s="2641"/>
      <c r="D3065" s="2641"/>
      <c r="E3065" s="2641"/>
      <c r="F3065" s="2641"/>
      <c r="G3065" s="2641"/>
      <c r="H3065" s="2641"/>
      <c r="I3065" s="2257"/>
      <c r="J3065" s="2257"/>
      <c r="K3065" s="2257"/>
      <c r="L3065" s="2257"/>
      <c r="M3065" s="2257"/>
      <c r="N3065" s="2257"/>
      <c r="O3065" s="2257"/>
      <c r="P3065" s="2257"/>
      <c r="Q3065" s="2995"/>
    </row>
    <row r="3066" spans="1:17">
      <c r="A3066" s="2995"/>
      <c r="B3066" s="2641"/>
      <c r="C3066" s="2641"/>
      <c r="D3066" s="2641"/>
      <c r="E3066" s="2641"/>
      <c r="F3066" s="2641"/>
      <c r="G3066" s="2641"/>
      <c r="H3066" s="2641"/>
      <c r="I3066" s="2257"/>
      <c r="J3066" s="2257"/>
      <c r="K3066" s="2257"/>
      <c r="L3066" s="2257"/>
      <c r="M3066" s="2257"/>
      <c r="N3066" s="2257"/>
      <c r="O3066" s="2257"/>
      <c r="P3066" s="2257"/>
      <c r="Q3066" s="2995"/>
    </row>
    <row r="3067" spans="1:17">
      <c r="A3067" s="2995"/>
      <c r="B3067" s="2641"/>
      <c r="C3067" s="2641"/>
      <c r="D3067" s="2641"/>
      <c r="E3067" s="2641"/>
      <c r="F3067" s="2641"/>
      <c r="G3067" s="2641"/>
      <c r="H3067" s="2641"/>
      <c r="I3067" s="2257"/>
      <c r="J3067" s="2257"/>
      <c r="K3067" s="2257"/>
      <c r="L3067" s="2257"/>
      <c r="M3067" s="2257"/>
      <c r="N3067" s="2257"/>
      <c r="O3067" s="2257"/>
      <c r="P3067" s="2257"/>
      <c r="Q3067" s="2995"/>
    </row>
    <row r="3068" spans="1:17">
      <c r="A3068" s="2995"/>
      <c r="B3068" s="2641"/>
      <c r="C3068" s="2641"/>
      <c r="D3068" s="2641"/>
      <c r="E3068" s="2641"/>
      <c r="F3068" s="2641"/>
      <c r="G3068" s="2641"/>
      <c r="H3068" s="2641"/>
      <c r="I3068" s="2257"/>
      <c r="J3068" s="2257"/>
      <c r="K3068" s="2257"/>
      <c r="L3068" s="2257"/>
      <c r="M3068" s="2257"/>
      <c r="N3068" s="2257"/>
      <c r="O3068" s="2257"/>
      <c r="P3068" s="2257"/>
      <c r="Q3068" s="2995"/>
    </row>
    <row r="3069" spans="1:17">
      <c r="A3069" s="2995"/>
      <c r="B3069" s="2641"/>
      <c r="C3069" s="2641"/>
      <c r="D3069" s="2641"/>
      <c r="E3069" s="2641"/>
      <c r="F3069" s="2641"/>
      <c r="G3069" s="2641"/>
      <c r="H3069" s="2641"/>
      <c r="I3069" s="2257"/>
      <c r="J3069" s="2257"/>
      <c r="K3069" s="2257"/>
      <c r="L3069" s="2257"/>
      <c r="M3069" s="2257"/>
      <c r="N3069" s="2257"/>
      <c r="O3069" s="2257"/>
      <c r="P3069" s="2257"/>
      <c r="Q3069" s="2995"/>
    </row>
    <row r="3070" spans="1:17">
      <c r="A3070" s="2995"/>
      <c r="B3070" s="2641"/>
      <c r="C3070" s="2641"/>
      <c r="D3070" s="2641"/>
      <c r="E3070" s="2641"/>
      <c r="F3070" s="2641"/>
      <c r="G3070" s="2641"/>
      <c r="H3070" s="2641"/>
      <c r="I3070" s="2257"/>
      <c r="J3070" s="2257"/>
      <c r="K3070" s="2257"/>
      <c r="L3070" s="2257"/>
      <c r="M3070" s="2257"/>
      <c r="N3070" s="2257"/>
      <c r="O3070" s="2257"/>
      <c r="P3070" s="2257"/>
      <c r="Q3070" s="2995"/>
    </row>
    <row r="3071" spans="1:17">
      <c r="A3071" s="2995"/>
      <c r="B3071" s="2641"/>
      <c r="C3071" s="2641"/>
      <c r="D3071" s="2641"/>
      <c r="E3071" s="2641"/>
      <c r="F3071" s="2641"/>
      <c r="G3071" s="2641"/>
      <c r="H3071" s="2641"/>
      <c r="I3071" s="2257"/>
      <c r="J3071" s="2257"/>
      <c r="K3071" s="2257"/>
      <c r="L3071" s="2257"/>
      <c r="M3071" s="2257"/>
      <c r="N3071" s="2257"/>
      <c r="O3071" s="2257"/>
      <c r="P3071" s="2257"/>
      <c r="Q3071" s="2995"/>
    </row>
    <row r="3072" spans="1:17">
      <c r="A3072" s="2995"/>
      <c r="B3072" s="2641"/>
      <c r="C3072" s="2641"/>
      <c r="D3072" s="2641"/>
      <c r="E3072" s="2641"/>
      <c r="F3072" s="2641"/>
      <c r="G3072" s="2641"/>
      <c r="H3072" s="2641"/>
      <c r="I3072" s="2257"/>
      <c r="J3072" s="2257"/>
      <c r="K3072" s="2257"/>
      <c r="L3072" s="2257"/>
      <c r="M3072" s="2257"/>
      <c r="N3072" s="2257"/>
      <c r="O3072" s="2257"/>
      <c r="P3072" s="2257"/>
      <c r="Q3072" s="2995"/>
    </row>
    <row r="3073" spans="1:17">
      <c r="A3073" s="2995"/>
      <c r="B3073" s="2641"/>
      <c r="C3073" s="2641"/>
      <c r="D3073" s="2641"/>
      <c r="E3073" s="2641"/>
      <c r="F3073" s="2641"/>
      <c r="G3073" s="2641"/>
      <c r="H3073" s="2641"/>
      <c r="I3073" s="2257"/>
      <c r="J3073" s="2257"/>
      <c r="K3073" s="2257"/>
      <c r="L3073" s="2257"/>
      <c r="M3073" s="2257"/>
      <c r="N3073" s="2257"/>
      <c r="O3073" s="2257"/>
      <c r="P3073" s="2257"/>
      <c r="Q3073" s="2995"/>
    </row>
    <row r="3074" spans="1:17">
      <c r="A3074" s="2995"/>
      <c r="B3074" s="2641"/>
      <c r="C3074" s="2641"/>
      <c r="D3074" s="2641"/>
      <c r="E3074" s="2641"/>
      <c r="F3074" s="2641"/>
      <c r="G3074" s="2641"/>
      <c r="H3074" s="2641"/>
      <c r="I3074" s="2257"/>
      <c r="J3074" s="2257"/>
      <c r="K3074" s="2257"/>
      <c r="L3074" s="2257"/>
      <c r="M3074" s="2257"/>
      <c r="N3074" s="2257"/>
      <c r="O3074" s="2257"/>
      <c r="P3074" s="2257"/>
      <c r="Q3074" s="2995"/>
    </row>
    <row r="3075" spans="1:17">
      <c r="A3075" s="2995"/>
      <c r="B3075" s="2641"/>
      <c r="C3075" s="2641"/>
      <c r="D3075" s="2641"/>
      <c r="E3075" s="2641"/>
      <c r="F3075" s="2641"/>
      <c r="G3075" s="2641"/>
      <c r="H3075" s="2641"/>
      <c r="I3075" s="2257"/>
      <c r="J3075" s="2257"/>
      <c r="K3075" s="2257"/>
      <c r="L3075" s="2257"/>
      <c r="M3075" s="2257"/>
      <c r="N3075" s="2257"/>
      <c r="O3075" s="2257"/>
      <c r="P3075" s="2257"/>
      <c r="Q3075" s="2995"/>
    </row>
    <row r="3076" spans="1:17">
      <c r="A3076" s="2995"/>
      <c r="B3076" s="2641"/>
      <c r="C3076" s="2641"/>
      <c r="D3076" s="2641"/>
      <c r="E3076" s="2641"/>
      <c r="F3076" s="2641"/>
      <c r="G3076" s="2641"/>
      <c r="H3076" s="2641"/>
      <c r="I3076" s="2257"/>
      <c r="J3076" s="2257"/>
      <c r="K3076" s="2257"/>
      <c r="L3076" s="2257"/>
      <c r="M3076" s="2257"/>
      <c r="N3076" s="2257"/>
      <c r="O3076" s="2257"/>
      <c r="P3076" s="2257"/>
      <c r="Q3076" s="2995"/>
    </row>
    <row r="3077" spans="1:17">
      <c r="A3077" s="2995"/>
      <c r="B3077" s="2641"/>
      <c r="C3077" s="2641"/>
      <c r="D3077" s="2641"/>
      <c r="E3077" s="2641"/>
      <c r="F3077" s="2641"/>
      <c r="G3077" s="2641"/>
      <c r="H3077" s="2641"/>
      <c r="I3077" s="2257"/>
      <c r="J3077" s="2257"/>
      <c r="K3077" s="2257"/>
      <c r="L3077" s="2257"/>
      <c r="M3077" s="2257"/>
      <c r="N3077" s="2257"/>
      <c r="O3077" s="2257"/>
      <c r="P3077" s="2257"/>
      <c r="Q3077" s="2995"/>
    </row>
    <row r="3078" spans="1:17">
      <c r="A3078" s="2995"/>
      <c r="B3078" s="2641"/>
      <c r="C3078" s="2641"/>
      <c r="D3078" s="2641"/>
      <c r="E3078" s="2641"/>
      <c r="F3078" s="2641"/>
      <c r="G3078" s="2641"/>
      <c r="H3078" s="2641"/>
      <c r="I3078" s="2257"/>
      <c r="J3078" s="2257"/>
      <c r="K3078" s="2257"/>
      <c r="L3078" s="2257"/>
      <c r="M3078" s="2257"/>
      <c r="N3078" s="2257"/>
      <c r="O3078" s="2257"/>
      <c r="P3078" s="2257"/>
      <c r="Q3078" s="2995"/>
    </row>
    <row r="3079" spans="1:17">
      <c r="A3079" s="2995"/>
      <c r="B3079" s="2641"/>
      <c r="C3079" s="2641"/>
      <c r="D3079" s="2641"/>
      <c r="E3079" s="2641"/>
      <c r="F3079" s="2641"/>
      <c r="G3079" s="2641"/>
      <c r="H3079" s="2641"/>
      <c r="I3079" s="2257"/>
      <c r="J3079" s="2257"/>
      <c r="K3079" s="2257"/>
      <c r="L3079" s="2257"/>
      <c r="M3079" s="2257"/>
      <c r="N3079" s="2257"/>
      <c r="O3079" s="2257"/>
      <c r="P3079" s="2257"/>
      <c r="Q3079" s="2995"/>
    </row>
    <row r="3080" spans="1:17">
      <c r="A3080" s="2995"/>
      <c r="B3080" s="2641"/>
      <c r="C3080" s="2641"/>
      <c r="D3080" s="2641"/>
      <c r="E3080" s="2641"/>
      <c r="F3080" s="2641"/>
      <c r="G3080" s="2641"/>
      <c r="H3080" s="2641"/>
      <c r="I3080" s="2257"/>
      <c r="J3080" s="2257"/>
      <c r="K3080" s="2257"/>
      <c r="L3080" s="2257"/>
      <c r="M3080" s="2257"/>
      <c r="N3080" s="2257"/>
      <c r="O3080" s="2257"/>
      <c r="P3080" s="2257"/>
      <c r="Q3080" s="2995"/>
    </row>
    <row r="3081" spans="1:17">
      <c r="A3081" s="2995"/>
      <c r="B3081" s="2641"/>
      <c r="C3081" s="2641"/>
      <c r="D3081" s="2641"/>
      <c r="E3081" s="2641"/>
      <c r="F3081" s="2641"/>
      <c r="G3081" s="2641"/>
      <c r="H3081" s="2641"/>
      <c r="I3081" s="2257"/>
      <c r="J3081" s="2257"/>
      <c r="K3081" s="2257"/>
      <c r="L3081" s="2257"/>
      <c r="M3081" s="2257"/>
      <c r="N3081" s="2257"/>
      <c r="O3081" s="2257"/>
      <c r="P3081" s="2257"/>
      <c r="Q3081" s="2995"/>
    </row>
    <row r="3082" spans="1:17">
      <c r="A3082" s="2995"/>
      <c r="B3082" s="2641"/>
      <c r="C3082" s="2641"/>
      <c r="D3082" s="2641"/>
      <c r="E3082" s="2641"/>
      <c r="F3082" s="2641"/>
      <c r="G3082" s="2641"/>
      <c r="H3082" s="2641"/>
      <c r="I3082" s="2257"/>
      <c r="J3082" s="2257"/>
      <c r="K3082" s="2257"/>
      <c r="L3082" s="2257"/>
      <c r="M3082" s="2257"/>
      <c r="N3082" s="2257"/>
      <c r="O3082" s="2257"/>
      <c r="P3082" s="2257"/>
      <c r="Q3082" s="2995"/>
    </row>
    <row r="3083" spans="1:17">
      <c r="A3083" s="2995"/>
      <c r="B3083" s="2995"/>
      <c r="C3083" s="2641"/>
      <c r="D3083" s="2641"/>
      <c r="E3083" s="2641"/>
      <c r="F3083" s="2641"/>
      <c r="G3083" s="2641"/>
      <c r="H3083" s="2641"/>
      <c r="I3083" s="2257"/>
      <c r="J3083" s="2257"/>
      <c r="K3083" s="2257"/>
      <c r="L3083" s="2257"/>
      <c r="M3083" s="3001"/>
      <c r="N3083" s="3001"/>
      <c r="O3083" s="3001"/>
      <c r="P3083" s="3001"/>
      <c r="Q3083" s="2995"/>
    </row>
    <row r="3084" spans="1:17">
      <c r="A3084" s="2995"/>
      <c r="B3084" s="2995"/>
      <c r="C3084" s="2999"/>
      <c r="D3084" s="2999"/>
      <c r="E3084" s="2999"/>
      <c r="F3084" s="2999"/>
      <c r="G3084" s="2999"/>
      <c r="H3084" s="2999"/>
      <c r="I3084" s="2257"/>
      <c r="J3084" s="2257"/>
      <c r="K3084" s="2257"/>
      <c r="L3084" s="2257"/>
      <c r="M3084" s="3001"/>
      <c r="N3084" s="3001"/>
      <c r="O3084" s="3001"/>
      <c r="P3084" s="3001"/>
      <c r="Q3084" s="2995"/>
    </row>
    <row r="3085" spans="1:17">
      <c r="A3085" s="2996"/>
      <c r="B3085" s="2996"/>
      <c r="C3085" s="2994"/>
      <c r="D3085" s="2994"/>
      <c r="E3085" s="2997"/>
      <c r="F3085" s="2997"/>
      <c r="G3085" s="2997"/>
      <c r="H3085" s="2997"/>
      <c r="I3085" s="2996"/>
      <c r="J3085" s="2996"/>
      <c r="K3085" s="2994"/>
      <c r="L3085" s="2994"/>
      <c r="M3085" s="2997"/>
      <c r="N3085" s="3002"/>
      <c r="O3085" s="2999"/>
      <c r="P3085" s="2999"/>
      <c r="Q3085" s="2999"/>
    </row>
    <row r="3086" spans="1:17">
      <c r="A3086" s="2994"/>
      <c r="B3086" s="2994"/>
      <c r="C3086" s="2994"/>
      <c r="D3086" s="2994"/>
      <c r="E3086" s="2994"/>
      <c r="F3086" s="2994"/>
      <c r="G3086" s="2994"/>
      <c r="H3086" s="2994"/>
      <c r="I3086" s="2994"/>
      <c r="J3086" s="2994"/>
      <c r="K3086" s="2994"/>
      <c r="L3086" s="2994"/>
      <c r="M3086" s="2994"/>
      <c r="N3086" s="2994"/>
      <c r="O3086" s="2994"/>
      <c r="P3086" s="2994"/>
      <c r="Q3086" s="2994"/>
    </row>
    <row r="3087" spans="1:17" ht="15.75">
      <c r="A3087" s="2993"/>
      <c r="B3087" s="2997"/>
      <c r="C3087" s="2997"/>
      <c r="D3087" s="2997"/>
      <c r="E3087" s="2998"/>
      <c r="F3087" s="2997"/>
      <c r="G3087" s="2997"/>
      <c r="H3087" s="2997"/>
      <c r="I3087" s="2993"/>
      <c r="J3087" s="2641"/>
      <c r="K3087" s="2997"/>
      <c r="L3087" s="2997"/>
      <c r="M3087" s="2997"/>
      <c r="N3087" s="2997"/>
      <c r="O3087" s="2998"/>
      <c r="P3087" s="2999"/>
      <c r="Q3087" s="2999"/>
    </row>
    <row r="3088" spans="1:17">
      <c r="A3088" s="2997"/>
      <c r="B3088" s="2997"/>
      <c r="C3088" s="2997"/>
      <c r="D3088" s="2997"/>
      <c r="E3088" s="2997"/>
      <c r="F3088" s="2997"/>
      <c r="G3088" s="2997"/>
      <c r="H3088" s="2997"/>
      <c r="I3088" s="2641"/>
      <c r="J3088" s="2641"/>
      <c r="K3088" s="2997"/>
      <c r="L3088" s="2997"/>
      <c r="M3088" s="2997"/>
      <c r="N3088" s="2997"/>
      <c r="O3088" s="2997"/>
      <c r="P3088" s="2997"/>
      <c r="Q3088" s="2997"/>
    </row>
    <row r="3089" spans="1:17">
      <c r="A3089" s="2994"/>
      <c r="B3089" s="2994"/>
      <c r="C3089" s="2994"/>
      <c r="D3089" s="2994"/>
      <c r="E3089" s="2994"/>
      <c r="F3089" s="2994"/>
      <c r="G3089" s="3000"/>
      <c r="H3089" s="3000"/>
      <c r="I3089" s="2994"/>
      <c r="J3089" s="2994"/>
      <c r="K3089" s="2994"/>
      <c r="L3089" s="2994"/>
      <c r="M3089" s="2994"/>
      <c r="N3089" s="2994"/>
      <c r="O3089" s="2994"/>
      <c r="P3089" s="2994"/>
      <c r="Q3089" s="2641"/>
    </row>
    <row r="3090" spans="1:17">
      <c r="A3090" s="2994"/>
      <c r="B3090" s="2994"/>
      <c r="C3090" s="2994"/>
      <c r="D3090" s="2994"/>
      <c r="E3090" s="2994"/>
      <c r="F3090" s="2994"/>
      <c r="G3090" s="3000"/>
      <c r="H3090" s="3000"/>
      <c r="I3090" s="2994"/>
      <c r="J3090" s="2994"/>
      <c r="K3090" s="2994"/>
      <c r="L3090" s="2994"/>
      <c r="M3090" s="2994"/>
      <c r="N3090" s="2994"/>
      <c r="O3090" s="2994"/>
      <c r="P3090" s="2994"/>
      <c r="Q3090" s="2641"/>
    </row>
    <row r="3091" spans="1:17">
      <c r="A3091" s="2997"/>
      <c r="B3091" s="2997"/>
      <c r="C3091" s="2997"/>
      <c r="D3091" s="2997"/>
      <c r="E3091" s="2997"/>
      <c r="F3091" s="2997"/>
      <c r="G3091" s="2997"/>
      <c r="H3091" s="2997"/>
      <c r="I3091" s="2641"/>
      <c r="J3091" s="2641"/>
      <c r="K3091" s="2997"/>
      <c r="L3091" s="2997"/>
      <c r="M3091" s="2997"/>
      <c r="N3091" s="2997"/>
      <c r="O3091" s="2997"/>
      <c r="P3091" s="2997"/>
      <c r="Q3091" s="2997"/>
    </row>
    <row r="3092" spans="1:17">
      <c r="A3092" s="2995"/>
      <c r="B3092" s="2641"/>
      <c r="C3092" s="2641"/>
      <c r="D3092" s="2641"/>
      <c r="E3092" s="2641"/>
      <c r="F3092" s="3420"/>
      <c r="G3092" s="3420"/>
      <c r="H3092" s="2995"/>
      <c r="I3092" s="2994"/>
      <c r="J3092" s="2994"/>
      <c r="K3092" s="2994"/>
      <c r="L3092" s="2994"/>
      <c r="M3092" s="2994"/>
      <c r="N3092" s="2994"/>
      <c r="O3092" s="2994"/>
      <c r="P3092" s="2994"/>
      <c r="Q3092" s="2641"/>
    </row>
    <row r="3093" spans="1:17">
      <c r="A3093" s="2995"/>
      <c r="B3093" s="2995"/>
      <c r="C3093" s="2641"/>
      <c r="D3093" s="2995"/>
      <c r="E3093" s="2995"/>
      <c r="F3093" s="2995"/>
      <c r="G3093" s="2995"/>
      <c r="H3093" s="2995"/>
      <c r="I3093" s="2994"/>
      <c r="J3093" s="2994"/>
      <c r="K3093" s="2641"/>
      <c r="L3093" s="2641"/>
      <c r="M3093" s="2995"/>
      <c r="N3093" s="2995"/>
      <c r="O3093" s="2995"/>
      <c r="P3093" s="2641"/>
      <c r="Q3093" s="2641"/>
    </row>
    <row r="3094" spans="1:17">
      <c r="A3094" s="2995"/>
      <c r="B3094" s="2995"/>
      <c r="C3094" s="2995"/>
      <c r="D3094" s="2995"/>
      <c r="E3094" s="2995"/>
      <c r="F3094" s="2995"/>
      <c r="G3094" s="2995"/>
      <c r="H3094" s="2995"/>
      <c r="I3094" s="2994"/>
      <c r="J3094" s="2994"/>
      <c r="K3094" s="2995"/>
      <c r="L3094" s="2995"/>
      <c r="M3094" s="2995"/>
      <c r="N3094" s="2995"/>
      <c r="O3094" s="2995"/>
      <c r="P3094" s="2995"/>
      <c r="Q3094" s="2995"/>
    </row>
    <row r="3095" spans="1:17">
      <c r="A3095" s="2995"/>
      <c r="B3095" s="2995"/>
      <c r="C3095" s="2995"/>
      <c r="D3095" s="2995"/>
      <c r="E3095" s="2995"/>
      <c r="F3095" s="2995"/>
      <c r="G3095" s="2995"/>
      <c r="H3095" s="2995"/>
      <c r="I3095" s="2994"/>
      <c r="J3095" s="2994"/>
      <c r="K3095" s="2995"/>
      <c r="L3095" s="2995"/>
      <c r="M3095" s="2995"/>
      <c r="N3095" s="2995"/>
      <c r="O3095" s="2995"/>
      <c r="P3095" s="2995"/>
      <c r="Q3095" s="2995"/>
    </row>
    <row r="3096" spans="1:17">
      <c r="A3096" s="2995"/>
      <c r="B3096" s="2995"/>
      <c r="C3096" s="2995"/>
      <c r="D3096" s="2995"/>
      <c r="E3096" s="2995"/>
      <c r="F3096" s="2995"/>
      <c r="G3096" s="2995"/>
      <c r="H3096" s="2995"/>
      <c r="I3096" s="2995"/>
      <c r="J3096" s="2641"/>
      <c r="K3096" s="2995"/>
      <c r="L3096" s="2995"/>
      <c r="M3096" s="2995"/>
      <c r="N3096" s="2995"/>
      <c r="O3096" s="2995"/>
      <c r="P3096" s="2995"/>
      <c r="Q3096" s="2995"/>
    </row>
    <row r="3097" spans="1:17">
      <c r="A3097" s="2995"/>
      <c r="B3097" s="2641"/>
      <c r="C3097" s="2641"/>
      <c r="D3097" s="2641"/>
      <c r="E3097" s="2641"/>
      <c r="F3097" s="2641"/>
      <c r="G3097" s="2641"/>
      <c r="H3097" s="2641"/>
      <c r="I3097" s="2257"/>
      <c r="J3097" s="2257"/>
      <c r="K3097" s="2257"/>
      <c r="L3097" s="2257"/>
      <c r="M3097" s="3001"/>
      <c r="N3097" s="3001"/>
      <c r="O3097" s="3001"/>
      <c r="P3097" s="3001"/>
      <c r="Q3097" s="2995"/>
    </row>
    <row r="3098" spans="1:17">
      <c r="A3098" s="2995"/>
      <c r="B3098" s="2641"/>
      <c r="C3098" s="2641"/>
      <c r="D3098" s="2641"/>
      <c r="E3098" s="2641"/>
      <c r="F3098" s="2641"/>
      <c r="G3098" s="2641"/>
      <c r="H3098" s="2641"/>
      <c r="I3098" s="2257"/>
      <c r="J3098" s="2257"/>
      <c r="K3098" s="2257"/>
      <c r="L3098" s="2257"/>
      <c r="M3098" s="2257"/>
      <c r="N3098" s="2257"/>
      <c r="O3098" s="2257"/>
      <c r="P3098" s="2257"/>
      <c r="Q3098" s="2995"/>
    </row>
    <row r="3099" spans="1:17">
      <c r="A3099" s="2995"/>
      <c r="B3099" s="2641"/>
      <c r="C3099" s="2641"/>
      <c r="D3099" s="2641"/>
      <c r="E3099" s="2641"/>
      <c r="F3099" s="2641"/>
      <c r="G3099" s="2641"/>
      <c r="H3099" s="2641"/>
      <c r="I3099" s="2257"/>
      <c r="J3099" s="2257"/>
      <c r="K3099" s="2257"/>
      <c r="L3099" s="2257"/>
      <c r="M3099" s="2257"/>
      <c r="N3099" s="2257"/>
      <c r="O3099" s="2257"/>
      <c r="P3099" s="2257"/>
      <c r="Q3099" s="2995"/>
    </row>
    <row r="3100" spans="1:17">
      <c r="A3100" s="2995"/>
      <c r="B3100" s="2641"/>
      <c r="C3100" s="2641"/>
      <c r="D3100" s="2641"/>
      <c r="E3100" s="2641"/>
      <c r="F3100" s="2641"/>
      <c r="G3100" s="2641"/>
      <c r="H3100" s="2641"/>
      <c r="I3100" s="2257"/>
      <c r="J3100" s="2257"/>
      <c r="K3100" s="2257"/>
      <c r="L3100" s="2257"/>
      <c r="M3100" s="2257"/>
      <c r="N3100" s="2257"/>
      <c r="O3100" s="2257"/>
      <c r="P3100" s="2257"/>
      <c r="Q3100" s="2995"/>
    </row>
    <row r="3101" spans="1:17">
      <c r="A3101" s="2995"/>
      <c r="B3101" s="2641"/>
      <c r="C3101" s="2641"/>
      <c r="D3101" s="2641"/>
      <c r="E3101" s="2641"/>
      <c r="F3101" s="2641"/>
      <c r="G3101" s="2641"/>
      <c r="H3101" s="2641"/>
      <c r="I3101" s="2257"/>
      <c r="J3101" s="2257"/>
      <c r="K3101" s="2257"/>
      <c r="L3101" s="2257"/>
      <c r="M3101" s="2257"/>
      <c r="N3101" s="2257"/>
      <c r="O3101" s="2257"/>
      <c r="P3101" s="2257"/>
      <c r="Q3101" s="2995"/>
    </row>
    <row r="3102" spans="1:17">
      <c r="A3102" s="2995"/>
      <c r="B3102" s="2641"/>
      <c r="C3102" s="2641"/>
      <c r="D3102" s="2641"/>
      <c r="E3102" s="2641"/>
      <c r="F3102" s="2641"/>
      <c r="G3102" s="2641"/>
      <c r="H3102" s="2641"/>
      <c r="I3102" s="2257"/>
      <c r="J3102" s="2257"/>
      <c r="K3102" s="2257"/>
      <c r="L3102" s="2257"/>
      <c r="M3102" s="2257"/>
      <c r="N3102" s="2257"/>
      <c r="O3102" s="2257"/>
      <c r="P3102" s="2257"/>
      <c r="Q3102" s="2995"/>
    </row>
    <row r="3103" spans="1:17">
      <c r="A3103" s="2995"/>
      <c r="B3103" s="2641"/>
      <c r="C3103" s="2641"/>
      <c r="D3103" s="2641"/>
      <c r="E3103" s="2641"/>
      <c r="F3103" s="2641"/>
      <c r="G3103" s="2641"/>
      <c r="H3103" s="2641"/>
      <c r="I3103" s="2257"/>
      <c r="J3103" s="2257"/>
      <c r="K3103" s="2257"/>
      <c r="L3103" s="2257"/>
      <c r="M3103" s="2257"/>
      <c r="N3103" s="2257"/>
      <c r="O3103" s="2257"/>
      <c r="P3103" s="2257"/>
      <c r="Q3103" s="2995"/>
    </row>
    <row r="3104" spans="1:17">
      <c r="A3104" s="2995"/>
      <c r="B3104" s="2641"/>
      <c r="C3104" s="2641"/>
      <c r="D3104" s="2641"/>
      <c r="E3104" s="2641"/>
      <c r="F3104" s="2641"/>
      <c r="G3104" s="2641"/>
      <c r="H3104" s="2641"/>
      <c r="I3104" s="2257"/>
      <c r="J3104" s="2257"/>
      <c r="K3104" s="2257"/>
      <c r="L3104" s="2257"/>
      <c r="M3104" s="2257"/>
      <c r="N3104" s="2257"/>
      <c r="O3104" s="2257"/>
      <c r="P3104" s="2257"/>
      <c r="Q3104" s="2995"/>
    </row>
    <row r="3105" spans="1:17">
      <c r="A3105" s="2995"/>
      <c r="B3105" s="2641"/>
      <c r="C3105" s="2641"/>
      <c r="D3105" s="2641"/>
      <c r="E3105" s="2641"/>
      <c r="F3105" s="2641"/>
      <c r="G3105" s="2641"/>
      <c r="H3105" s="2641"/>
      <c r="I3105" s="2257"/>
      <c r="J3105" s="2257"/>
      <c r="K3105" s="2257"/>
      <c r="L3105" s="2257"/>
      <c r="M3105" s="2257"/>
      <c r="N3105" s="2257"/>
      <c r="O3105" s="2257"/>
      <c r="P3105" s="2257"/>
      <c r="Q3105" s="2995"/>
    </row>
    <row r="3106" spans="1:17">
      <c r="A3106" s="2995"/>
      <c r="B3106" s="2641"/>
      <c r="C3106" s="2641"/>
      <c r="D3106" s="2641"/>
      <c r="E3106" s="2641"/>
      <c r="F3106" s="2641"/>
      <c r="G3106" s="2641"/>
      <c r="H3106" s="2641"/>
      <c r="I3106" s="2257"/>
      <c r="J3106" s="2257"/>
      <c r="K3106" s="2257"/>
      <c r="L3106" s="2257"/>
      <c r="M3106" s="2257"/>
      <c r="N3106" s="2257"/>
      <c r="O3106" s="2257"/>
      <c r="P3106" s="2257"/>
      <c r="Q3106" s="2995"/>
    </row>
    <row r="3107" spans="1:17">
      <c r="A3107" s="2995"/>
      <c r="B3107" s="2641"/>
      <c r="C3107" s="2641"/>
      <c r="D3107" s="2641"/>
      <c r="E3107" s="2641"/>
      <c r="F3107" s="2641"/>
      <c r="G3107" s="2641"/>
      <c r="H3107" s="2641"/>
      <c r="I3107" s="2257"/>
      <c r="J3107" s="2257"/>
      <c r="K3107" s="2257"/>
      <c r="L3107" s="2257"/>
      <c r="M3107" s="2257"/>
      <c r="N3107" s="2257"/>
      <c r="O3107" s="2257"/>
      <c r="P3107" s="2257"/>
      <c r="Q3107" s="2995"/>
    </row>
    <row r="3108" spans="1:17">
      <c r="A3108" s="2995"/>
      <c r="B3108" s="2641"/>
      <c r="C3108" s="2641"/>
      <c r="D3108" s="2641"/>
      <c r="E3108" s="2641"/>
      <c r="F3108" s="2641"/>
      <c r="G3108" s="2641"/>
      <c r="H3108" s="2641"/>
      <c r="I3108" s="2257"/>
      <c r="J3108" s="2257"/>
      <c r="K3108" s="2257"/>
      <c r="L3108" s="2257"/>
      <c r="M3108" s="2257"/>
      <c r="N3108" s="2257"/>
      <c r="O3108" s="2257"/>
      <c r="P3108" s="2257"/>
      <c r="Q3108" s="2995"/>
    </row>
    <row r="3109" spans="1:17">
      <c r="A3109" s="2995"/>
      <c r="B3109" s="2641"/>
      <c r="C3109" s="2641"/>
      <c r="D3109" s="2641"/>
      <c r="E3109" s="2641"/>
      <c r="F3109" s="2641"/>
      <c r="G3109" s="2641"/>
      <c r="H3109" s="2641"/>
      <c r="I3109" s="2257"/>
      <c r="J3109" s="2257"/>
      <c r="K3109" s="2257"/>
      <c r="L3109" s="2257"/>
      <c r="M3109" s="2257"/>
      <c r="N3109" s="2257"/>
      <c r="O3109" s="2257"/>
      <c r="P3109" s="2257"/>
      <c r="Q3109" s="2995"/>
    </row>
    <row r="3110" spans="1:17">
      <c r="A3110" s="2995"/>
      <c r="B3110" s="2641"/>
      <c r="C3110" s="2641"/>
      <c r="D3110" s="2641"/>
      <c r="E3110" s="2641"/>
      <c r="F3110" s="2641"/>
      <c r="G3110" s="2641"/>
      <c r="H3110" s="2641"/>
      <c r="I3110" s="2257"/>
      <c r="J3110" s="2257"/>
      <c r="K3110" s="2257"/>
      <c r="L3110" s="2257"/>
      <c r="M3110" s="2257"/>
      <c r="N3110" s="2257"/>
      <c r="O3110" s="2257"/>
      <c r="P3110" s="2257"/>
      <c r="Q3110" s="2995"/>
    </row>
    <row r="3111" spans="1:17">
      <c r="A3111" s="2995"/>
      <c r="B3111" s="2641"/>
      <c r="C3111" s="2641"/>
      <c r="D3111" s="2641"/>
      <c r="E3111" s="2641"/>
      <c r="F3111" s="2641"/>
      <c r="G3111" s="2641"/>
      <c r="H3111" s="2641"/>
      <c r="I3111" s="2257"/>
      <c r="J3111" s="2257"/>
      <c r="K3111" s="2257"/>
      <c r="L3111" s="2257"/>
      <c r="M3111" s="2257"/>
      <c r="N3111" s="2257"/>
      <c r="O3111" s="2257"/>
      <c r="P3111" s="2257"/>
      <c r="Q3111" s="2995"/>
    </row>
    <row r="3112" spans="1:17">
      <c r="A3112" s="2995"/>
      <c r="B3112" s="2641"/>
      <c r="C3112" s="2641"/>
      <c r="D3112" s="2641"/>
      <c r="E3112" s="2641"/>
      <c r="F3112" s="2641"/>
      <c r="G3112" s="2641"/>
      <c r="H3112" s="2641"/>
      <c r="I3112" s="2257"/>
      <c r="J3112" s="2257"/>
      <c r="K3112" s="2257"/>
      <c r="L3112" s="2257"/>
      <c r="M3112" s="2257"/>
      <c r="N3112" s="2257"/>
      <c r="O3112" s="2257"/>
      <c r="P3112" s="2257"/>
      <c r="Q3112" s="2995"/>
    </row>
    <row r="3113" spans="1:17">
      <c r="A3113" s="2995"/>
      <c r="B3113" s="2641"/>
      <c r="C3113" s="2641"/>
      <c r="D3113" s="2641"/>
      <c r="E3113" s="2641"/>
      <c r="F3113" s="2641"/>
      <c r="G3113" s="2641"/>
      <c r="H3113" s="2641"/>
      <c r="I3113" s="2257"/>
      <c r="J3113" s="2257"/>
      <c r="K3113" s="2257"/>
      <c r="L3113" s="2257"/>
      <c r="M3113" s="2257"/>
      <c r="N3113" s="2257"/>
      <c r="O3113" s="2257"/>
      <c r="P3113" s="2257"/>
      <c r="Q3113" s="2995"/>
    </row>
    <row r="3114" spans="1:17">
      <c r="A3114" s="2995"/>
      <c r="B3114" s="2641"/>
      <c r="C3114" s="2641"/>
      <c r="D3114" s="2641"/>
      <c r="E3114" s="2641"/>
      <c r="F3114" s="2641"/>
      <c r="G3114" s="2641"/>
      <c r="H3114" s="2641"/>
      <c r="I3114" s="2257"/>
      <c r="J3114" s="2257"/>
      <c r="K3114" s="2257"/>
      <c r="L3114" s="2257"/>
      <c r="M3114" s="2257"/>
      <c r="N3114" s="2257"/>
      <c r="O3114" s="2257"/>
      <c r="P3114" s="2257"/>
      <c r="Q3114" s="2995"/>
    </row>
    <row r="3115" spans="1:17">
      <c r="A3115" s="2995"/>
      <c r="B3115" s="2641"/>
      <c r="C3115" s="2641"/>
      <c r="D3115" s="2641"/>
      <c r="E3115" s="2641"/>
      <c r="F3115" s="2641"/>
      <c r="G3115" s="2641"/>
      <c r="H3115" s="2641"/>
      <c r="I3115" s="2257"/>
      <c r="J3115" s="2257"/>
      <c r="K3115" s="2257"/>
      <c r="L3115" s="2257"/>
      <c r="M3115" s="2257"/>
      <c r="N3115" s="2257"/>
      <c r="O3115" s="2257"/>
      <c r="P3115" s="2257"/>
      <c r="Q3115" s="2995"/>
    </row>
    <row r="3116" spans="1:17">
      <c r="A3116" s="2995"/>
      <c r="B3116" s="2641"/>
      <c r="C3116" s="2641"/>
      <c r="D3116" s="2641"/>
      <c r="E3116" s="2641"/>
      <c r="F3116" s="2641"/>
      <c r="G3116" s="2641"/>
      <c r="H3116" s="2641"/>
      <c r="I3116" s="2257"/>
      <c r="J3116" s="2257"/>
      <c r="K3116" s="2257"/>
      <c r="L3116" s="2257"/>
      <c r="M3116" s="2257"/>
      <c r="N3116" s="2257"/>
      <c r="O3116" s="2257"/>
      <c r="P3116" s="2257"/>
      <c r="Q3116" s="2995"/>
    </row>
    <row r="3117" spans="1:17">
      <c r="A3117" s="2995"/>
      <c r="B3117" s="2641"/>
      <c r="C3117" s="2641"/>
      <c r="D3117" s="2641"/>
      <c r="E3117" s="2641"/>
      <c r="F3117" s="2641"/>
      <c r="G3117" s="2641"/>
      <c r="H3117" s="2641"/>
      <c r="I3117" s="2257"/>
      <c r="J3117" s="2257"/>
      <c r="K3117" s="2257"/>
      <c r="L3117" s="2257"/>
      <c r="M3117" s="2257"/>
      <c r="N3117" s="2257"/>
      <c r="O3117" s="2257"/>
      <c r="P3117" s="2257"/>
      <c r="Q3117" s="2995"/>
    </row>
    <row r="3118" spans="1:17">
      <c r="A3118" s="2995"/>
      <c r="B3118" s="2641"/>
      <c r="C3118" s="2641"/>
      <c r="D3118" s="2641"/>
      <c r="E3118" s="2641"/>
      <c r="F3118" s="2641"/>
      <c r="G3118" s="2641"/>
      <c r="H3118" s="2641"/>
      <c r="I3118" s="2257"/>
      <c r="J3118" s="2257"/>
      <c r="K3118" s="2257"/>
      <c r="L3118" s="2257"/>
      <c r="M3118" s="2257"/>
      <c r="N3118" s="2257"/>
      <c r="O3118" s="2257"/>
      <c r="P3118" s="2257"/>
      <c r="Q3118" s="2995"/>
    </row>
    <row r="3119" spans="1:17">
      <c r="A3119" s="2995"/>
      <c r="B3119" s="2641"/>
      <c r="C3119" s="2641"/>
      <c r="D3119" s="2641"/>
      <c r="E3119" s="2641"/>
      <c r="F3119" s="2641"/>
      <c r="G3119" s="2641"/>
      <c r="H3119" s="2641"/>
      <c r="I3119" s="2257"/>
      <c r="J3119" s="2257"/>
      <c r="K3119" s="2257"/>
      <c r="L3119" s="2257"/>
      <c r="M3119" s="2257"/>
      <c r="N3119" s="2257"/>
      <c r="O3119" s="2257"/>
      <c r="P3119" s="2257"/>
      <c r="Q3119" s="2995"/>
    </row>
    <row r="3120" spans="1:17">
      <c r="A3120" s="2995"/>
      <c r="B3120" s="2641"/>
      <c r="C3120" s="2641"/>
      <c r="D3120" s="2641"/>
      <c r="E3120" s="2641"/>
      <c r="F3120" s="2641"/>
      <c r="G3120" s="2641"/>
      <c r="H3120" s="2641"/>
      <c r="I3120" s="2257"/>
      <c r="J3120" s="2257"/>
      <c r="K3120" s="2257"/>
      <c r="L3120" s="2257"/>
      <c r="M3120" s="2257"/>
      <c r="N3120" s="2257"/>
      <c r="O3120" s="2257"/>
      <c r="P3120" s="2257"/>
      <c r="Q3120" s="2995"/>
    </row>
    <row r="3121" spans="1:17">
      <c r="A3121" s="2995"/>
      <c r="B3121" s="2641"/>
      <c r="C3121" s="2641"/>
      <c r="D3121" s="2641"/>
      <c r="E3121" s="2641"/>
      <c r="F3121" s="2641"/>
      <c r="G3121" s="2641"/>
      <c r="H3121" s="2641"/>
      <c r="I3121" s="2257"/>
      <c r="J3121" s="2257"/>
      <c r="K3121" s="2257"/>
      <c r="L3121" s="2257"/>
      <c r="M3121" s="2257"/>
      <c r="N3121" s="2257"/>
      <c r="O3121" s="2257"/>
      <c r="P3121" s="2257"/>
      <c r="Q3121" s="2995"/>
    </row>
    <row r="3122" spans="1:17">
      <c r="A3122" s="2995"/>
      <c r="B3122" s="2641"/>
      <c r="C3122" s="2641"/>
      <c r="D3122" s="2641"/>
      <c r="E3122" s="2641"/>
      <c r="F3122" s="2641"/>
      <c r="G3122" s="2641"/>
      <c r="H3122" s="2641"/>
      <c r="I3122" s="2257"/>
      <c r="J3122" s="2257"/>
      <c r="K3122" s="2257"/>
      <c r="L3122" s="2257"/>
      <c r="M3122" s="2257"/>
      <c r="N3122" s="2257"/>
      <c r="O3122" s="2257"/>
      <c r="P3122" s="2257"/>
      <c r="Q3122" s="2995"/>
    </row>
    <row r="3123" spans="1:17">
      <c r="A3123" s="2995"/>
      <c r="B3123" s="2641"/>
      <c r="C3123" s="2641"/>
      <c r="D3123" s="2641"/>
      <c r="E3123" s="2641"/>
      <c r="F3123" s="2641"/>
      <c r="G3123" s="2641"/>
      <c r="H3123" s="2641"/>
      <c r="I3123" s="2257"/>
      <c r="J3123" s="2257"/>
      <c r="K3123" s="2257"/>
      <c r="L3123" s="2257"/>
      <c r="M3123" s="2257"/>
      <c r="N3123" s="2257"/>
      <c r="O3123" s="2257"/>
      <c r="P3123" s="2257"/>
      <c r="Q3123" s="2995"/>
    </row>
    <row r="3124" spans="1:17">
      <c r="A3124" s="2995"/>
      <c r="B3124" s="2641"/>
      <c r="C3124" s="2641"/>
      <c r="D3124" s="2641"/>
      <c r="E3124" s="2641"/>
      <c r="F3124" s="2641"/>
      <c r="G3124" s="2641"/>
      <c r="H3124" s="2641"/>
      <c r="I3124" s="2257"/>
      <c r="J3124" s="2257"/>
      <c r="K3124" s="2257"/>
      <c r="L3124" s="2257"/>
      <c r="M3124" s="2257"/>
      <c r="N3124" s="2257"/>
      <c r="O3124" s="2257"/>
      <c r="P3124" s="2257"/>
      <c r="Q3124" s="2995"/>
    </row>
    <row r="3125" spans="1:17">
      <c r="A3125" s="2995"/>
      <c r="B3125" s="2641"/>
      <c r="C3125" s="2641"/>
      <c r="D3125" s="2641"/>
      <c r="E3125" s="2641"/>
      <c r="F3125" s="2641"/>
      <c r="G3125" s="2641"/>
      <c r="H3125" s="2641"/>
      <c r="I3125" s="2257"/>
      <c r="J3125" s="2257"/>
      <c r="K3125" s="2257"/>
      <c r="L3125" s="2257"/>
      <c r="M3125" s="2257"/>
      <c r="N3125" s="2257"/>
      <c r="O3125" s="2257"/>
      <c r="P3125" s="2257"/>
      <c r="Q3125" s="2995"/>
    </row>
    <row r="3126" spans="1:17">
      <c r="A3126" s="2995"/>
      <c r="B3126" s="2641"/>
      <c r="C3126" s="2641"/>
      <c r="D3126" s="2641"/>
      <c r="E3126" s="2641"/>
      <c r="F3126" s="2641"/>
      <c r="G3126" s="2641"/>
      <c r="H3126" s="2641"/>
      <c r="I3126" s="2257"/>
      <c r="J3126" s="2257"/>
      <c r="K3126" s="2257"/>
      <c r="L3126" s="2257"/>
      <c r="M3126" s="2257"/>
      <c r="N3126" s="2257"/>
      <c r="O3126" s="2257"/>
      <c r="P3126" s="2257"/>
      <c r="Q3126" s="2995"/>
    </row>
    <row r="3127" spans="1:17">
      <c r="A3127" s="2995"/>
      <c r="B3127" s="2641"/>
      <c r="C3127" s="2641"/>
      <c r="D3127" s="2641"/>
      <c r="E3127" s="2641"/>
      <c r="F3127" s="2641"/>
      <c r="G3127" s="2641"/>
      <c r="H3127" s="2641"/>
      <c r="I3127" s="2257"/>
      <c r="J3127" s="2257"/>
      <c r="K3127" s="2257"/>
      <c r="L3127" s="2257"/>
      <c r="M3127" s="2257"/>
      <c r="N3127" s="2257"/>
      <c r="O3127" s="2257"/>
      <c r="P3127" s="2257"/>
      <c r="Q3127" s="2995"/>
    </row>
    <row r="3128" spans="1:17">
      <c r="A3128" s="2995"/>
      <c r="B3128" s="2641"/>
      <c r="C3128" s="2641"/>
      <c r="D3128" s="2641"/>
      <c r="E3128" s="2641"/>
      <c r="F3128" s="2641"/>
      <c r="G3128" s="2641"/>
      <c r="H3128" s="2641"/>
      <c r="I3128" s="2257"/>
      <c r="J3128" s="2257"/>
      <c r="K3128" s="2257"/>
      <c r="L3128" s="2257"/>
      <c r="M3128" s="2257"/>
      <c r="N3128" s="2257"/>
      <c r="O3128" s="2257"/>
      <c r="P3128" s="2257"/>
      <c r="Q3128" s="2995"/>
    </row>
    <row r="3129" spans="1:17">
      <c r="A3129" s="2995"/>
      <c r="B3129" s="2641"/>
      <c r="C3129" s="2641"/>
      <c r="D3129" s="2641"/>
      <c r="E3129" s="2641"/>
      <c r="F3129" s="2641"/>
      <c r="G3129" s="2641"/>
      <c r="H3129" s="2641"/>
      <c r="I3129" s="2257"/>
      <c r="J3129" s="2257"/>
      <c r="K3129" s="2257"/>
      <c r="L3129" s="2257"/>
      <c r="M3129" s="2257"/>
      <c r="N3129" s="2257"/>
      <c r="O3129" s="2257"/>
      <c r="P3129" s="2257"/>
      <c r="Q3129" s="2995"/>
    </row>
    <row r="3130" spans="1:17">
      <c r="A3130" s="2995"/>
      <c r="B3130" s="2641"/>
      <c r="C3130" s="2641"/>
      <c r="D3130" s="2641"/>
      <c r="E3130" s="2641"/>
      <c r="F3130" s="2641"/>
      <c r="G3130" s="2641"/>
      <c r="H3130" s="2641"/>
      <c r="I3130" s="2257"/>
      <c r="J3130" s="2257"/>
      <c r="K3130" s="2257"/>
      <c r="L3130" s="2257"/>
      <c r="M3130" s="2257"/>
      <c r="N3130" s="2257"/>
      <c r="O3130" s="2257"/>
      <c r="P3130" s="2257"/>
      <c r="Q3130" s="2995"/>
    </row>
    <row r="3131" spans="1:17">
      <c r="A3131" s="2995"/>
      <c r="B3131" s="2641"/>
      <c r="C3131" s="2641"/>
      <c r="D3131" s="2641"/>
      <c r="E3131" s="2641"/>
      <c r="F3131" s="2641"/>
      <c r="G3131" s="2641"/>
      <c r="H3131" s="2641"/>
      <c r="I3131" s="2257"/>
      <c r="J3131" s="2257"/>
      <c r="K3131" s="2257"/>
      <c r="L3131" s="2257"/>
      <c r="M3131" s="2257"/>
      <c r="N3131" s="2257"/>
      <c r="O3131" s="2257"/>
      <c r="P3131" s="2257"/>
      <c r="Q3131" s="2995"/>
    </row>
    <row r="3132" spans="1:17">
      <c r="A3132" s="2995"/>
      <c r="B3132" s="2641"/>
      <c r="C3132" s="2641"/>
      <c r="D3132" s="2641"/>
      <c r="E3132" s="2641"/>
      <c r="F3132" s="2641"/>
      <c r="G3132" s="2641"/>
      <c r="H3132" s="2641"/>
      <c r="I3132" s="2257"/>
      <c r="J3132" s="2257"/>
      <c r="K3132" s="2257"/>
      <c r="L3132" s="2257"/>
      <c r="M3132" s="2257"/>
      <c r="N3132" s="2257"/>
      <c r="O3132" s="2257"/>
      <c r="P3132" s="2257"/>
      <c r="Q3132" s="2995"/>
    </row>
    <row r="3133" spans="1:17">
      <c r="A3133" s="2995"/>
      <c r="B3133" s="2641"/>
      <c r="C3133" s="2641"/>
      <c r="D3133" s="2641"/>
      <c r="E3133" s="2641"/>
      <c r="F3133" s="2641"/>
      <c r="G3133" s="2641"/>
      <c r="H3133" s="2641"/>
      <c r="I3133" s="2257"/>
      <c r="J3133" s="2257"/>
      <c r="K3133" s="2257"/>
      <c r="L3133" s="2257"/>
      <c r="M3133" s="2257"/>
      <c r="N3133" s="2257"/>
      <c r="O3133" s="2257"/>
      <c r="P3133" s="2257"/>
      <c r="Q3133" s="2995"/>
    </row>
    <row r="3134" spans="1:17">
      <c r="A3134" s="2995"/>
      <c r="B3134" s="2641"/>
      <c r="C3134" s="2641"/>
      <c r="D3134" s="2641"/>
      <c r="E3134" s="2641"/>
      <c r="F3134" s="2641"/>
      <c r="G3134" s="2641"/>
      <c r="H3134" s="2641"/>
      <c r="I3134" s="2257"/>
      <c r="J3134" s="2257"/>
      <c r="K3134" s="2257"/>
      <c r="L3134" s="2257"/>
      <c r="M3134" s="2257"/>
      <c r="N3134" s="2257"/>
      <c r="O3134" s="2257"/>
      <c r="P3134" s="2257"/>
      <c r="Q3134" s="2995"/>
    </row>
    <row r="3135" spans="1:17">
      <c r="A3135" s="2995"/>
      <c r="B3135" s="2641"/>
      <c r="C3135" s="2641"/>
      <c r="D3135" s="2641"/>
      <c r="E3135" s="2641"/>
      <c r="F3135" s="2641"/>
      <c r="G3135" s="2641"/>
      <c r="H3135" s="2641"/>
      <c r="I3135" s="2257"/>
      <c r="J3135" s="2257"/>
      <c r="K3135" s="2257"/>
      <c r="L3135" s="2257"/>
      <c r="M3135" s="2257"/>
      <c r="N3135" s="2257"/>
      <c r="O3135" s="2257"/>
      <c r="P3135" s="2257"/>
      <c r="Q3135" s="2995"/>
    </row>
    <row r="3136" spans="1:17">
      <c r="A3136" s="2995"/>
      <c r="B3136" s="2641"/>
      <c r="C3136" s="2641"/>
      <c r="D3136" s="2641"/>
      <c r="E3136" s="2641"/>
      <c r="F3136" s="2641"/>
      <c r="G3136" s="2641"/>
      <c r="H3136" s="2641"/>
      <c r="I3136" s="2257"/>
      <c r="J3136" s="2257"/>
      <c r="K3136" s="2257"/>
      <c r="L3136" s="2257"/>
      <c r="M3136" s="2257"/>
      <c r="N3136" s="2257"/>
      <c r="O3136" s="2257"/>
      <c r="P3136" s="2257"/>
      <c r="Q3136" s="2995"/>
    </row>
    <row r="3137" spans="1:17">
      <c r="A3137" s="2995"/>
      <c r="B3137" s="2641"/>
      <c r="C3137" s="2641"/>
      <c r="D3137" s="2641"/>
      <c r="E3137" s="2641"/>
      <c r="F3137" s="2641"/>
      <c r="G3137" s="2641"/>
      <c r="H3137" s="2641"/>
      <c r="I3137" s="2257"/>
      <c r="J3137" s="2257"/>
      <c r="K3137" s="2257"/>
      <c r="L3137" s="2257"/>
      <c r="M3137" s="2257"/>
      <c r="N3137" s="2257"/>
      <c r="O3137" s="2257"/>
      <c r="P3137" s="2257"/>
      <c r="Q3137" s="2995"/>
    </row>
    <row r="3138" spans="1:17">
      <c r="A3138" s="2995"/>
      <c r="B3138" s="2641"/>
      <c r="C3138" s="2641"/>
      <c r="D3138" s="2641"/>
      <c r="E3138" s="2641"/>
      <c r="F3138" s="2641"/>
      <c r="G3138" s="2641"/>
      <c r="H3138" s="2641"/>
      <c r="I3138" s="2257"/>
      <c r="J3138" s="2257"/>
      <c r="K3138" s="2257"/>
      <c r="L3138" s="2257"/>
      <c r="M3138" s="2257"/>
      <c r="N3138" s="2257"/>
      <c r="O3138" s="2257"/>
      <c r="P3138" s="2257"/>
      <c r="Q3138" s="2995"/>
    </row>
    <row r="3139" spans="1:17">
      <c r="A3139" s="2995"/>
      <c r="B3139" s="2641"/>
      <c r="C3139" s="2641"/>
      <c r="D3139" s="2641"/>
      <c r="E3139" s="2641"/>
      <c r="F3139" s="2641"/>
      <c r="G3139" s="2641"/>
      <c r="H3139" s="2641"/>
      <c r="I3139" s="2257"/>
      <c r="J3139" s="2257"/>
      <c r="K3139" s="2257"/>
      <c r="L3139" s="2257"/>
      <c r="M3139" s="2257"/>
      <c r="N3139" s="2257"/>
      <c r="O3139" s="2257"/>
      <c r="P3139" s="2257"/>
      <c r="Q3139" s="2995"/>
    </row>
    <row r="3140" spans="1:17">
      <c r="A3140" s="2995"/>
      <c r="B3140" s="2641"/>
      <c r="C3140" s="2641"/>
      <c r="D3140" s="2641"/>
      <c r="E3140" s="2641"/>
      <c r="F3140" s="2641"/>
      <c r="G3140" s="2641"/>
      <c r="H3140" s="2641"/>
      <c r="I3140" s="2257"/>
      <c r="J3140" s="2257"/>
      <c r="K3140" s="2257"/>
      <c r="L3140" s="2257"/>
      <c r="M3140" s="2257"/>
      <c r="N3140" s="2257"/>
      <c r="O3140" s="2257"/>
      <c r="P3140" s="2257"/>
      <c r="Q3140" s="2995"/>
    </row>
    <row r="3141" spans="1:17">
      <c r="A3141" s="2995"/>
      <c r="B3141" s="2641"/>
      <c r="C3141" s="2641"/>
      <c r="D3141" s="2641"/>
      <c r="E3141" s="2641"/>
      <c r="F3141" s="2641"/>
      <c r="G3141" s="2641"/>
      <c r="H3141" s="2641"/>
      <c r="I3141" s="2257"/>
      <c r="J3141" s="2257"/>
      <c r="K3141" s="2257"/>
      <c r="L3141" s="2257"/>
      <c r="M3141" s="2257"/>
      <c r="N3141" s="2257"/>
      <c r="O3141" s="2257"/>
      <c r="P3141" s="2257"/>
      <c r="Q3141" s="2995"/>
    </row>
    <row r="3142" spans="1:17">
      <c r="A3142" s="2995"/>
      <c r="B3142" s="2641"/>
      <c r="C3142" s="2641"/>
      <c r="D3142" s="2641"/>
      <c r="E3142" s="2641"/>
      <c r="F3142" s="2641"/>
      <c r="G3142" s="2641"/>
      <c r="H3142" s="2641"/>
      <c r="I3142" s="2257"/>
      <c r="J3142" s="2257"/>
      <c r="K3142" s="2257"/>
      <c r="L3142" s="2257"/>
      <c r="M3142" s="2257"/>
      <c r="N3142" s="2257"/>
      <c r="O3142" s="2257"/>
      <c r="P3142" s="2257"/>
      <c r="Q3142" s="2995"/>
    </row>
    <row r="3143" spans="1:17">
      <c r="A3143" s="2995"/>
      <c r="B3143" s="2641"/>
      <c r="C3143" s="2641"/>
      <c r="D3143" s="2641"/>
      <c r="E3143" s="2641"/>
      <c r="F3143" s="2641"/>
      <c r="G3143" s="2641"/>
      <c r="H3143" s="2641"/>
      <c r="I3143" s="2257"/>
      <c r="J3143" s="2257"/>
      <c r="K3143" s="2257"/>
      <c r="L3143" s="2257"/>
      <c r="M3143" s="2257"/>
      <c r="N3143" s="2257"/>
      <c r="O3143" s="2257"/>
      <c r="P3143" s="2257"/>
      <c r="Q3143" s="2995"/>
    </row>
    <row r="3144" spans="1:17">
      <c r="A3144" s="2995"/>
      <c r="B3144" s="2641"/>
      <c r="C3144" s="2641"/>
      <c r="D3144" s="2641"/>
      <c r="E3144" s="2641"/>
      <c r="F3144" s="2641"/>
      <c r="G3144" s="2641"/>
      <c r="H3144" s="2641"/>
      <c r="I3144" s="2257"/>
      <c r="J3144" s="2257"/>
      <c r="K3144" s="2257"/>
      <c r="L3144" s="2257"/>
      <c r="M3144" s="2257"/>
      <c r="N3144" s="2257"/>
      <c r="O3144" s="2257"/>
      <c r="P3144" s="2257"/>
      <c r="Q3144" s="2995"/>
    </row>
    <row r="3145" spans="1:17">
      <c r="A3145" s="2995"/>
      <c r="B3145" s="2641"/>
      <c r="C3145" s="2641"/>
      <c r="D3145" s="2641"/>
      <c r="E3145" s="2641"/>
      <c r="F3145" s="2641"/>
      <c r="G3145" s="2641"/>
      <c r="H3145" s="2641"/>
      <c r="I3145" s="2257"/>
      <c r="J3145" s="2257"/>
      <c r="K3145" s="2257"/>
      <c r="L3145" s="2257"/>
      <c r="M3145" s="2257"/>
      <c r="N3145" s="2257"/>
      <c r="O3145" s="2257"/>
      <c r="P3145" s="2257"/>
      <c r="Q3145" s="2995"/>
    </row>
    <row r="3146" spans="1:17">
      <c r="A3146" s="2995"/>
      <c r="B3146" s="2995"/>
      <c r="C3146" s="2641"/>
      <c r="D3146" s="2641"/>
      <c r="E3146" s="2641"/>
      <c r="F3146" s="2641"/>
      <c r="G3146" s="2641"/>
      <c r="H3146" s="2641"/>
      <c r="I3146" s="2257"/>
      <c r="J3146" s="2257"/>
      <c r="K3146" s="2257"/>
      <c r="L3146" s="2257"/>
      <c r="M3146" s="3001"/>
      <c r="N3146" s="3001"/>
      <c r="O3146" s="3001"/>
      <c r="P3146" s="3001"/>
      <c r="Q3146" s="2995"/>
    </row>
    <row r="3147" spans="1:17">
      <c r="A3147" s="2995"/>
      <c r="B3147" s="2995"/>
      <c r="C3147" s="2999"/>
      <c r="D3147" s="2999"/>
      <c r="E3147" s="2999"/>
      <c r="F3147" s="2999"/>
      <c r="G3147" s="2999"/>
      <c r="H3147" s="2999"/>
      <c r="I3147" s="2257"/>
      <c r="J3147" s="2257"/>
      <c r="K3147" s="2257"/>
      <c r="L3147" s="2257"/>
      <c r="M3147" s="3001"/>
      <c r="N3147" s="3001"/>
      <c r="O3147" s="3001"/>
      <c r="P3147" s="3001"/>
      <c r="Q3147" s="2995"/>
    </row>
    <row r="3148" spans="1:17">
      <c r="A3148" s="2996"/>
      <c r="B3148" s="2996"/>
      <c r="C3148" s="2994"/>
      <c r="D3148" s="2994"/>
      <c r="E3148" s="2997"/>
      <c r="F3148" s="2997"/>
      <c r="G3148" s="2997"/>
      <c r="H3148" s="2997"/>
      <c r="I3148" s="2996"/>
      <c r="J3148" s="2996"/>
      <c r="K3148" s="2994"/>
      <c r="L3148" s="2994"/>
      <c r="M3148" s="2997"/>
      <c r="N3148" s="3002"/>
      <c r="O3148" s="2999"/>
      <c r="P3148" s="2999"/>
      <c r="Q3148" s="2999"/>
    </row>
    <row r="3149" spans="1:17">
      <c r="A3149" s="2994"/>
      <c r="B3149" s="2994"/>
      <c r="C3149" s="2994"/>
      <c r="D3149" s="2994"/>
      <c r="E3149" s="2994"/>
      <c r="F3149" s="2994"/>
      <c r="G3149" s="2994"/>
      <c r="H3149" s="2994"/>
      <c r="I3149" s="2994"/>
      <c r="J3149" s="2994"/>
      <c r="K3149" s="2994"/>
      <c r="L3149" s="2994"/>
      <c r="M3149" s="2994"/>
      <c r="N3149" s="2994"/>
      <c r="O3149" s="2994"/>
      <c r="P3149" s="2994"/>
      <c r="Q3149" s="2994"/>
    </row>
    <row r="3150" spans="1:17" ht="15.75">
      <c r="A3150" s="2993"/>
      <c r="B3150" s="2997"/>
      <c r="C3150" s="2997"/>
      <c r="D3150" s="2997"/>
      <c r="E3150" s="2998"/>
      <c r="F3150" s="2997"/>
      <c r="G3150" s="2997"/>
      <c r="H3150" s="2997"/>
      <c r="I3150" s="2993"/>
      <c r="J3150" s="2641"/>
      <c r="K3150" s="2997"/>
      <c r="L3150" s="2997"/>
      <c r="M3150" s="2997"/>
      <c r="N3150" s="2997"/>
      <c r="O3150" s="2998"/>
      <c r="P3150" s="2999"/>
      <c r="Q3150" s="2999"/>
    </row>
    <row r="3151" spans="1:17">
      <c r="A3151" s="2997"/>
      <c r="B3151" s="2997"/>
      <c r="C3151" s="2997"/>
      <c r="D3151" s="2997"/>
      <c r="E3151" s="2997"/>
      <c r="F3151" s="2997"/>
      <c r="G3151" s="2997"/>
      <c r="H3151" s="2997"/>
      <c r="I3151" s="2641"/>
      <c r="J3151" s="2641"/>
      <c r="K3151" s="2997"/>
      <c r="L3151" s="2997"/>
      <c r="M3151" s="2997"/>
      <c r="N3151" s="2997"/>
      <c r="O3151" s="2997"/>
      <c r="P3151" s="2997"/>
      <c r="Q3151" s="2997"/>
    </row>
    <row r="3152" spans="1:17">
      <c r="A3152" s="2994"/>
      <c r="B3152" s="2994"/>
      <c r="C3152" s="2994"/>
      <c r="D3152" s="2994"/>
      <c r="E3152" s="2994"/>
      <c r="F3152" s="2994"/>
      <c r="G3152" s="3000"/>
      <c r="H3152" s="3000"/>
      <c r="I3152" s="2994"/>
      <c r="J3152" s="2994"/>
      <c r="K3152" s="2994"/>
      <c r="L3152" s="2994"/>
      <c r="M3152" s="2994"/>
      <c r="N3152" s="2994"/>
      <c r="O3152" s="2994"/>
      <c r="P3152" s="2994"/>
      <c r="Q3152" s="2641"/>
    </row>
    <row r="3153" spans="1:17">
      <c r="A3153" s="2994"/>
      <c r="B3153" s="2994"/>
      <c r="C3153" s="2994"/>
      <c r="D3153" s="2994"/>
      <c r="E3153" s="2994"/>
      <c r="F3153" s="2994"/>
      <c r="G3153" s="3000"/>
      <c r="H3153" s="3000"/>
      <c r="I3153" s="2994"/>
      <c r="J3153" s="2994"/>
      <c r="K3153" s="2994"/>
      <c r="L3153" s="2994"/>
      <c r="M3153" s="2994"/>
      <c r="N3153" s="2994"/>
      <c r="O3153" s="2994"/>
      <c r="P3153" s="2994"/>
      <c r="Q3153" s="2641"/>
    </row>
    <row r="3154" spans="1:17">
      <c r="A3154" s="2997"/>
      <c r="B3154" s="2997"/>
      <c r="C3154" s="2997"/>
      <c r="D3154" s="2997"/>
      <c r="E3154" s="2997"/>
      <c r="F3154" s="2997"/>
      <c r="G3154" s="2997"/>
      <c r="H3154" s="2997"/>
      <c r="I3154" s="2641"/>
      <c r="J3154" s="2641"/>
      <c r="K3154" s="2997"/>
      <c r="L3154" s="2997"/>
      <c r="M3154" s="2997"/>
      <c r="N3154" s="2997"/>
      <c r="O3154" s="2997"/>
      <c r="P3154" s="2997"/>
      <c r="Q3154" s="2997"/>
    </row>
    <row r="3155" spans="1:17">
      <c r="A3155" s="2995"/>
      <c r="B3155" s="2641"/>
      <c r="C3155" s="2641"/>
      <c r="D3155" s="2641"/>
      <c r="E3155" s="2641"/>
      <c r="F3155" s="3420"/>
      <c r="G3155" s="3420"/>
      <c r="H3155" s="2995"/>
      <c r="I3155" s="2994"/>
      <c r="J3155" s="2994"/>
      <c r="K3155" s="2994"/>
      <c r="L3155" s="2994"/>
      <c r="M3155" s="2994"/>
      <c r="N3155" s="2994"/>
      <c r="O3155" s="2994"/>
      <c r="P3155" s="2994"/>
      <c r="Q3155" s="2641"/>
    </row>
    <row r="3156" spans="1:17">
      <c r="A3156" s="2995"/>
      <c r="B3156" s="2995"/>
      <c r="C3156" s="2641"/>
      <c r="D3156" s="2995"/>
      <c r="E3156" s="2995"/>
      <c r="F3156" s="2995"/>
      <c r="G3156" s="2995"/>
      <c r="H3156" s="2995"/>
      <c r="I3156" s="2994"/>
      <c r="J3156" s="2994"/>
      <c r="K3156" s="2641"/>
      <c r="L3156" s="2641"/>
      <c r="M3156" s="2995"/>
      <c r="N3156" s="2995"/>
      <c r="O3156" s="2995"/>
      <c r="P3156" s="2641"/>
      <c r="Q3156" s="2641"/>
    </row>
    <row r="3157" spans="1:17">
      <c r="A3157" s="2995"/>
      <c r="B3157" s="2995"/>
      <c r="C3157" s="2995"/>
      <c r="D3157" s="2995"/>
      <c r="E3157" s="2995"/>
      <c r="F3157" s="2995"/>
      <c r="G3157" s="2995"/>
      <c r="H3157" s="2995"/>
      <c r="I3157" s="2994"/>
      <c r="J3157" s="2994"/>
      <c r="K3157" s="2995"/>
      <c r="L3157" s="2995"/>
      <c r="M3157" s="2995"/>
      <c r="N3157" s="2995"/>
      <c r="O3157" s="2995"/>
      <c r="P3157" s="2995"/>
      <c r="Q3157" s="2995"/>
    </row>
    <row r="3158" spans="1:17">
      <c r="A3158" s="2995"/>
      <c r="B3158" s="2995"/>
      <c r="C3158" s="2995"/>
      <c r="D3158" s="2995"/>
      <c r="E3158" s="2995"/>
      <c r="F3158" s="2995"/>
      <c r="G3158" s="2995"/>
      <c r="H3158" s="2995"/>
      <c r="I3158" s="2994"/>
      <c r="J3158" s="2994"/>
      <c r="K3158" s="2995"/>
      <c r="L3158" s="2995"/>
      <c r="M3158" s="2995"/>
      <c r="N3158" s="2995"/>
      <c r="O3158" s="2995"/>
      <c r="P3158" s="2995"/>
      <c r="Q3158" s="2995"/>
    </row>
    <row r="3159" spans="1:17">
      <c r="A3159" s="2995"/>
      <c r="B3159" s="2995"/>
      <c r="C3159" s="2995"/>
      <c r="D3159" s="2995"/>
      <c r="E3159" s="2995"/>
      <c r="F3159" s="2995"/>
      <c r="G3159" s="2995"/>
      <c r="H3159" s="2995"/>
      <c r="I3159" s="2995"/>
      <c r="J3159" s="2641"/>
      <c r="K3159" s="2995"/>
      <c r="L3159" s="2995"/>
      <c r="M3159" s="2995"/>
      <c r="N3159" s="2995"/>
      <c r="O3159" s="2995"/>
      <c r="P3159" s="2995"/>
      <c r="Q3159" s="2995"/>
    </row>
    <row r="3160" spans="1:17">
      <c r="A3160" s="2995"/>
      <c r="B3160" s="2641"/>
      <c r="C3160" s="2641"/>
      <c r="D3160" s="2641"/>
      <c r="E3160" s="2641"/>
      <c r="F3160" s="2641"/>
      <c r="G3160" s="2641"/>
      <c r="H3160" s="2641"/>
      <c r="I3160" s="2257"/>
      <c r="J3160" s="2257"/>
      <c r="K3160" s="2257"/>
      <c r="L3160" s="2257"/>
      <c r="M3160" s="3001"/>
      <c r="N3160" s="3001"/>
      <c r="O3160" s="3001"/>
      <c r="P3160" s="3001"/>
      <c r="Q3160" s="2995"/>
    </row>
    <row r="3161" spans="1:17">
      <c r="A3161" s="2995"/>
      <c r="B3161" s="2641"/>
      <c r="C3161" s="2641"/>
      <c r="D3161" s="2641"/>
      <c r="E3161" s="2641"/>
      <c r="F3161" s="2641"/>
      <c r="G3161" s="2641"/>
      <c r="H3161" s="2641"/>
      <c r="I3161" s="2257"/>
      <c r="J3161" s="2257"/>
      <c r="K3161" s="2257"/>
      <c r="L3161" s="2257"/>
      <c r="M3161" s="2257"/>
      <c r="N3161" s="2257"/>
      <c r="O3161" s="2257"/>
      <c r="P3161" s="2257"/>
      <c r="Q3161" s="2995"/>
    </row>
    <row r="3162" spans="1:17">
      <c r="A3162" s="2995"/>
      <c r="B3162" s="2641"/>
      <c r="C3162" s="2641"/>
      <c r="D3162" s="2641"/>
      <c r="E3162" s="2641"/>
      <c r="F3162" s="2641"/>
      <c r="G3162" s="2641"/>
      <c r="H3162" s="2641"/>
      <c r="I3162" s="2257"/>
      <c r="J3162" s="2257"/>
      <c r="K3162" s="2257"/>
      <c r="L3162" s="2257"/>
      <c r="M3162" s="2257"/>
      <c r="N3162" s="2257"/>
      <c r="O3162" s="2257"/>
      <c r="P3162" s="2257"/>
      <c r="Q3162" s="2995"/>
    </row>
    <row r="3163" spans="1:17">
      <c r="A3163" s="2995"/>
      <c r="B3163" s="2641"/>
      <c r="C3163" s="2641"/>
      <c r="D3163" s="2641"/>
      <c r="E3163" s="2641"/>
      <c r="F3163" s="2641"/>
      <c r="G3163" s="2641"/>
      <c r="H3163" s="2641"/>
      <c r="I3163" s="2257"/>
      <c r="J3163" s="2257"/>
      <c r="K3163" s="2257"/>
      <c r="L3163" s="2257"/>
      <c r="M3163" s="2257"/>
      <c r="N3163" s="2257"/>
      <c r="O3163" s="2257"/>
      <c r="P3163" s="2257"/>
      <c r="Q3163" s="2995"/>
    </row>
    <row r="3164" spans="1:17">
      <c r="A3164" s="2995"/>
      <c r="B3164" s="2641"/>
      <c r="C3164" s="2641"/>
      <c r="D3164" s="2641"/>
      <c r="E3164" s="2641"/>
      <c r="F3164" s="2641"/>
      <c r="G3164" s="2641"/>
      <c r="H3164" s="2641"/>
      <c r="I3164" s="2257"/>
      <c r="J3164" s="2257"/>
      <c r="K3164" s="2257"/>
      <c r="L3164" s="2257"/>
      <c r="M3164" s="2257"/>
      <c r="N3164" s="2257"/>
      <c r="O3164" s="2257"/>
      <c r="P3164" s="2257"/>
      <c r="Q3164" s="2995"/>
    </row>
    <row r="3165" spans="1:17">
      <c r="A3165" s="2995"/>
      <c r="B3165" s="2641"/>
      <c r="C3165" s="2641"/>
      <c r="D3165" s="2641"/>
      <c r="E3165" s="2641"/>
      <c r="F3165" s="2641"/>
      <c r="G3165" s="2641"/>
      <c r="H3165" s="2641"/>
      <c r="I3165" s="2257"/>
      <c r="J3165" s="2257"/>
      <c r="K3165" s="2257"/>
      <c r="L3165" s="2257"/>
      <c r="M3165" s="2257"/>
      <c r="N3165" s="2257"/>
      <c r="O3165" s="2257"/>
      <c r="P3165" s="2257"/>
      <c r="Q3165" s="2995"/>
    </row>
    <row r="3166" spans="1:17">
      <c r="A3166" s="2995"/>
      <c r="B3166" s="2641"/>
      <c r="C3166" s="2641"/>
      <c r="D3166" s="2641"/>
      <c r="E3166" s="2641"/>
      <c r="F3166" s="2641"/>
      <c r="G3166" s="2641"/>
      <c r="H3166" s="2641"/>
      <c r="I3166" s="2257"/>
      <c r="J3166" s="2257"/>
      <c r="K3166" s="2257"/>
      <c r="L3166" s="2257"/>
      <c r="M3166" s="2257"/>
      <c r="N3166" s="2257"/>
      <c r="O3166" s="2257"/>
      <c r="P3166" s="2257"/>
      <c r="Q3166" s="2995"/>
    </row>
    <row r="3167" spans="1:17">
      <c r="A3167" s="2995"/>
      <c r="B3167" s="2641"/>
      <c r="C3167" s="2641"/>
      <c r="D3167" s="2641"/>
      <c r="E3167" s="2641"/>
      <c r="F3167" s="2641"/>
      <c r="G3167" s="2641"/>
      <c r="H3167" s="2641"/>
      <c r="I3167" s="2257"/>
      <c r="J3167" s="2257"/>
      <c r="K3167" s="2257"/>
      <c r="L3167" s="2257"/>
      <c r="M3167" s="2257"/>
      <c r="N3167" s="2257"/>
      <c r="O3167" s="2257"/>
      <c r="P3167" s="2257"/>
      <c r="Q3167" s="2995"/>
    </row>
    <row r="3168" spans="1:17">
      <c r="A3168" s="2995"/>
      <c r="B3168" s="2641"/>
      <c r="C3168" s="2641"/>
      <c r="D3168" s="2641"/>
      <c r="E3168" s="2641"/>
      <c r="F3168" s="2641"/>
      <c r="G3168" s="2641"/>
      <c r="H3168" s="2641"/>
      <c r="I3168" s="2257"/>
      <c r="J3168" s="2257"/>
      <c r="K3168" s="2257"/>
      <c r="L3168" s="2257"/>
      <c r="M3168" s="2257"/>
      <c r="N3168" s="2257"/>
      <c r="O3168" s="2257"/>
      <c r="P3168" s="2257"/>
      <c r="Q3168" s="2995"/>
    </row>
    <row r="3169" spans="1:17">
      <c r="A3169" s="2995"/>
      <c r="B3169" s="2641"/>
      <c r="C3169" s="2641"/>
      <c r="D3169" s="2641"/>
      <c r="E3169" s="2641"/>
      <c r="F3169" s="2641"/>
      <c r="G3169" s="2641"/>
      <c r="H3169" s="2641"/>
      <c r="I3169" s="2257"/>
      <c r="J3169" s="2257"/>
      <c r="K3169" s="2257"/>
      <c r="L3169" s="2257"/>
      <c r="M3169" s="2257"/>
      <c r="N3169" s="2257"/>
      <c r="O3169" s="2257"/>
      <c r="P3169" s="2257"/>
      <c r="Q3169" s="2995"/>
    </row>
    <row r="3170" spans="1:17">
      <c r="A3170" s="2995"/>
      <c r="B3170" s="2641"/>
      <c r="C3170" s="2641"/>
      <c r="D3170" s="2641"/>
      <c r="E3170" s="2641"/>
      <c r="F3170" s="2641"/>
      <c r="G3170" s="2641"/>
      <c r="H3170" s="2641"/>
      <c r="I3170" s="2257"/>
      <c r="J3170" s="2257"/>
      <c r="K3170" s="2257"/>
      <c r="L3170" s="2257"/>
      <c r="M3170" s="2257"/>
      <c r="N3170" s="2257"/>
      <c r="O3170" s="2257"/>
      <c r="P3170" s="2257"/>
      <c r="Q3170" s="2995"/>
    </row>
    <row r="3171" spans="1:17">
      <c r="A3171" s="2995"/>
      <c r="B3171" s="2641"/>
      <c r="C3171" s="2641"/>
      <c r="D3171" s="2641"/>
      <c r="E3171" s="2641"/>
      <c r="F3171" s="2641"/>
      <c r="G3171" s="2641"/>
      <c r="H3171" s="2641"/>
      <c r="I3171" s="2257"/>
      <c r="J3171" s="2257"/>
      <c r="K3171" s="2257"/>
      <c r="L3171" s="2257"/>
      <c r="M3171" s="2257"/>
      <c r="N3171" s="2257"/>
      <c r="O3171" s="2257"/>
      <c r="P3171" s="2257"/>
      <c r="Q3171" s="2995"/>
    </row>
    <row r="3172" spans="1:17">
      <c r="A3172" s="2995"/>
      <c r="B3172" s="2641"/>
      <c r="C3172" s="2641"/>
      <c r="D3172" s="2641"/>
      <c r="E3172" s="2641"/>
      <c r="F3172" s="2641"/>
      <c r="G3172" s="2641"/>
      <c r="H3172" s="2641"/>
      <c r="I3172" s="2257"/>
      <c r="J3172" s="2257"/>
      <c r="K3172" s="2257"/>
      <c r="L3172" s="2257"/>
      <c r="M3172" s="2257"/>
      <c r="N3172" s="2257"/>
      <c r="O3172" s="2257"/>
      <c r="P3172" s="2257"/>
      <c r="Q3172" s="2995"/>
    </row>
    <row r="3173" spans="1:17">
      <c r="A3173" s="2995"/>
      <c r="B3173" s="2641"/>
      <c r="C3173" s="2641"/>
      <c r="D3173" s="2641"/>
      <c r="E3173" s="2641"/>
      <c r="F3173" s="2641"/>
      <c r="G3173" s="2641"/>
      <c r="H3173" s="2641"/>
      <c r="I3173" s="2257"/>
      <c r="J3173" s="2257"/>
      <c r="K3173" s="2257"/>
      <c r="L3173" s="2257"/>
      <c r="M3173" s="2257"/>
      <c r="N3173" s="2257"/>
      <c r="O3173" s="2257"/>
      <c r="P3173" s="2257"/>
      <c r="Q3173" s="2995"/>
    </row>
    <row r="3174" spans="1:17">
      <c r="A3174" s="2995"/>
      <c r="B3174" s="2641"/>
      <c r="C3174" s="2641"/>
      <c r="D3174" s="2641"/>
      <c r="E3174" s="2641"/>
      <c r="F3174" s="2641"/>
      <c r="G3174" s="2641"/>
      <c r="H3174" s="2641"/>
      <c r="I3174" s="2257"/>
      <c r="J3174" s="2257"/>
      <c r="K3174" s="2257"/>
      <c r="L3174" s="2257"/>
      <c r="M3174" s="2257"/>
      <c r="N3174" s="2257"/>
      <c r="O3174" s="2257"/>
      <c r="P3174" s="2257"/>
      <c r="Q3174" s="2995"/>
    </row>
    <row r="3175" spans="1:17">
      <c r="A3175" s="2995"/>
      <c r="B3175" s="2641"/>
      <c r="C3175" s="2641"/>
      <c r="D3175" s="2641"/>
      <c r="E3175" s="2641"/>
      <c r="F3175" s="2641"/>
      <c r="G3175" s="2641"/>
      <c r="H3175" s="2641"/>
      <c r="I3175" s="2257"/>
      <c r="J3175" s="2257"/>
      <c r="K3175" s="2257"/>
      <c r="L3175" s="2257"/>
      <c r="M3175" s="2257"/>
      <c r="N3175" s="2257"/>
      <c r="O3175" s="2257"/>
      <c r="P3175" s="2257"/>
      <c r="Q3175" s="2995"/>
    </row>
    <row r="3176" spans="1:17">
      <c r="A3176" s="2995"/>
      <c r="B3176" s="2641"/>
      <c r="C3176" s="2641"/>
      <c r="D3176" s="2641"/>
      <c r="E3176" s="2641"/>
      <c r="F3176" s="2641"/>
      <c r="G3176" s="2641"/>
      <c r="H3176" s="2641"/>
      <c r="I3176" s="2257"/>
      <c r="J3176" s="2257"/>
      <c r="K3176" s="2257"/>
      <c r="L3176" s="2257"/>
      <c r="M3176" s="2257"/>
      <c r="N3176" s="2257"/>
      <c r="O3176" s="2257"/>
      <c r="P3176" s="2257"/>
      <c r="Q3176" s="2995"/>
    </row>
    <row r="3177" spans="1:17">
      <c r="A3177" s="2995"/>
      <c r="B3177" s="2641"/>
      <c r="C3177" s="2641"/>
      <c r="D3177" s="2641"/>
      <c r="E3177" s="2641"/>
      <c r="F3177" s="2641"/>
      <c r="G3177" s="2641"/>
      <c r="H3177" s="2641"/>
      <c r="I3177" s="2257"/>
      <c r="J3177" s="2257"/>
      <c r="K3177" s="2257"/>
      <c r="L3177" s="2257"/>
      <c r="M3177" s="2257"/>
      <c r="N3177" s="2257"/>
      <c r="O3177" s="2257"/>
      <c r="P3177" s="2257"/>
      <c r="Q3177" s="2995"/>
    </row>
    <row r="3178" spans="1:17">
      <c r="A3178" s="2995"/>
      <c r="B3178" s="2641"/>
      <c r="C3178" s="2641"/>
      <c r="D3178" s="2641"/>
      <c r="E3178" s="2641"/>
      <c r="F3178" s="2641"/>
      <c r="G3178" s="2641"/>
      <c r="H3178" s="2641"/>
      <c r="I3178" s="2257"/>
      <c r="J3178" s="2257"/>
      <c r="K3178" s="2257"/>
      <c r="L3178" s="2257"/>
      <c r="M3178" s="2257"/>
      <c r="N3178" s="2257"/>
      <c r="O3178" s="2257"/>
      <c r="P3178" s="2257"/>
      <c r="Q3178" s="2995"/>
    </row>
    <row r="3179" spans="1:17">
      <c r="A3179" s="2995"/>
      <c r="B3179" s="2641"/>
      <c r="C3179" s="2641"/>
      <c r="D3179" s="2641"/>
      <c r="E3179" s="2641"/>
      <c r="F3179" s="2641"/>
      <c r="G3179" s="2641"/>
      <c r="H3179" s="2641"/>
      <c r="I3179" s="2257"/>
      <c r="J3179" s="2257"/>
      <c r="K3179" s="2257"/>
      <c r="L3179" s="2257"/>
      <c r="M3179" s="2257"/>
      <c r="N3179" s="2257"/>
      <c r="O3179" s="2257"/>
      <c r="P3179" s="2257"/>
      <c r="Q3179" s="2995"/>
    </row>
    <row r="3180" spans="1:17">
      <c r="A3180" s="2995"/>
      <c r="B3180" s="2641"/>
      <c r="C3180" s="2641"/>
      <c r="D3180" s="2641"/>
      <c r="E3180" s="2641"/>
      <c r="F3180" s="2641"/>
      <c r="G3180" s="2641"/>
      <c r="H3180" s="2641"/>
      <c r="I3180" s="2257"/>
      <c r="J3180" s="2257"/>
      <c r="K3180" s="2257"/>
      <c r="L3180" s="2257"/>
      <c r="M3180" s="2257"/>
      <c r="N3180" s="2257"/>
      <c r="O3180" s="2257"/>
      <c r="P3180" s="2257"/>
      <c r="Q3180" s="2995"/>
    </row>
    <row r="3181" spans="1:17">
      <c r="A3181" s="2995"/>
      <c r="B3181" s="2641"/>
      <c r="C3181" s="2641"/>
      <c r="D3181" s="2641"/>
      <c r="E3181" s="2641"/>
      <c r="F3181" s="2641"/>
      <c r="G3181" s="2641"/>
      <c r="H3181" s="2641"/>
      <c r="I3181" s="2257"/>
      <c r="J3181" s="2257"/>
      <c r="K3181" s="2257"/>
      <c r="L3181" s="2257"/>
      <c r="M3181" s="2257"/>
      <c r="N3181" s="2257"/>
      <c r="O3181" s="2257"/>
      <c r="P3181" s="2257"/>
      <c r="Q3181" s="2995"/>
    </row>
    <row r="3182" spans="1:17">
      <c r="A3182" s="2995"/>
      <c r="B3182" s="2641"/>
      <c r="C3182" s="2641"/>
      <c r="D3182" s="2641"/>
      <c r="E3182" s="2641"/>
      <c r="F3182" s="2641"/>
      <c r="G3182" s="2641"/>
      <c r="H3182" s="2641"/>
      <c r="I3182" s="2257"/>
      <c r="J3182" s="2257"/>
      <c r="K3182" s="2257"/>
      <c r="L3182" s="2257"/>
      <c r="M3182" s="2257"/>
      <c r="N3182" s="2257"/>
      <c r="O3182" s="2257"/>
      <c r="P3182" s="2257"/>
      <c r="Q3182" s="2995"/>
    </row>
    <row r="3183" spans="1:17">
      <c r="A3183" s="2995"/>
      <c r="B3183" s="2641"/>
      <c r="C3183" s="2641"/>
      <c r="D3183" s="2641"/>
      <c r="E3183" s="2641"/>
      <c r="F3183" s="2641"/>
      <c r="G3183" s="2641"/>
      <c r="H3183" s="2641"/>
      <c r="I3183" s="2257"/>
      <c r="J3183" s="2257"/>
      <c r="K3183" s="2257"/>
      <c r="L3183" s="2257"/>
      <c r="M3183" s="2257"/>
      <c r="N3183" s="2257"/>
      <c r="O3183" s="2257"/>
      <c r="P3183" s="2257"/>
      <c r="Q3183" s="2995"/>
    </row>
    <row r="3184" spans="1:17">
      <c r="A3184" s="2995"/>
      <c r="B3184" s="2641"/>
      <c r="C3184" s="2641"/>
      <c r="D3184" s="2641"/>
      <c r="E3184" s="2641"/>
      <c r="F3184" s="2641"/>
      <c r="G3184" s="2641"/>
      <c r="H3184" s="2641"/>
      <c r="I3184" s="2257"/>
      <c r="J3184" s="2257"/>
      <c r="K3184" s="2257"/>
      <c r="L3184" s="2257"/>
      <c r="M3184" s="2257"/>
      <c r="N3184" s="2257"/>
      <c r="O3184" s="2257"/>
      <c r="P3184" s="2257"/>
      <c r="Q3184" s="2995"/>
    </row>
    <row r="3185" spans="1:17">
      <c r="A3185" s="2995"/>
      <c r="B3185" s="2641"/>
      <c r="C3185" s="2641"/>
      <c r="D3185" s="2641"/>
      <c r="E3185" s="2641"/>
      <c r="F3185" s="2641"/>
      <c r="G3185" s="2641"/>
      <c r="H3185" s="2641"/>
      <c r="I3185" s="2257"/>
      <c r="J3185" s="2257"/>
      <c r="K3185" s="2257"/>
      <c r="L3185" s="2257"/>
      <c r="M3185" s="2257"/>
      <c r="N3185" s="2257"/>
      <c r="O3185" s="2257"/>
      <c r="P3185" s="2257"/>
      <c r="Q3185" s="2995"/>
    </row>
    <row r="3186" spans="1:17">
      <c r="A3186" s="2995"/>
      <c r="B3186" s="2641"/>
      <c r="C3186" s="2641"/>
      <c r="D3186" s="2641"/>
      <c r="E3186" s="2641"/>
      <c r="F3186" s="2641"/>
      <c r="G3186" s="2641"/>
      <c r="H3186" s="2641"/>
      <c r="I3186" s="2257"/>
      <c r="J3186" s="2257"/>
      <c r="K3186" s="2257"/>
      <c r="L3186" s="2257"/>
      <c r="M3186" s="2257"/>
      <c r="N3186" s="2257"/>
      <c r="O3186" s="2257"/>
      <c r="P3186" s="2257"/>
      <c r="Q3186" s="2995"/>
    </row>
    <row r="3187" spans="1:17">
      <c r="A3187" s="2995"/>
      <c r="B3187" s="2641"/>
      <c r="C3187" s="2641"/>
      <c r="D3187" s="2641"/>
      <c r="E3187" s="2641"/>
      <c r="F3187" s="2641"/>
      <c r="G3187" s="2641"/>
      <c r="H3187" s="2641"/>
      <c r="I3187" s="2257"/>
      <c r="J3187" s="2257"/>
      <c r="K3187" s="2257"/>
      <c r="L3187" s="2257"/>
      <c r="M3187" s="2257"/>
      <c r="N3187" s="2257"/>
      <c r="O3187" s="2257"/>
      <c r="P3187" s="2257"/>
      <c r="Q3187" s="2995"/>
    </row>
    <row r="3188" spans="1:17">
      <c r="A3188" s="2995"/>
      <c r="B3188" s="2641"/>
      <c r="C3188" s="2641"/>
      <c r="D3188" s="2641"/>
      <c r="E3188" s="2641"/>
      <c r="F3188" s="2641"/>
      <c r="G3188" s="2641"/>
      <c r="H3188" s="2641"/>
      <c r="I3188" s="2257"/>
      <c r="J3188" s="2257"/>
      <c r="K3188" s="2257"/>
      <c r="L3188" s="2257"/>
      <c r="M3188" s="2257"/>
      <c r="N3188" s="2257"/>
      <c r="O3188" s="2257"/>
      <c r="P3188" s="2257"/>
      <c r="Q3188" s="2995"/>
    </row>
    <row r="3189" spans="1:17">
      <c r="A3189" s="2995"/>
      <c r="B3189" s="2641"/>
      <c r="C3189" s="2641"/>
      <c r="D3189" s="2641"/>
      <c r="E3189" s="2641"/>
      <c r="F3189" s="2641"/>
      <c r="G3189" s="2641"/>
      <c r="H3189" s="2641"/>
      <c r="I3189" s="2257"/>
      <c r="J3189" s="2257"/>
      <c r="K3189" s="2257"/>
      <c r="L3189" s="2257"/>
      <c r="M3189" s="2257"/>
      <c r="N3189" s="2257"/>
      <c r="O3189" s="2257"/>
      <c r="P3189" s="2257"/>
      <c r="Q3189" s="2995"/>
    </row>
    <row r="3190" spans="1:17">
      <c r="A3190" s="2995"/>
      <c r="B3190" s="2641"/>
      <c r="C3190" s="2641"/>
      <c r="D3190" s="2641"/>
      <c r="E3190" s="2641"/>
      <c r="F3190" s="2641"/>
      <c r="G3190" s="2641"/>
      <c r="H3190" s="2641"/>
      <c r="I3190" s="2257"/>
      <c r="J3190" s="2257"/>
      <c r="K3190" s="2257"/>
      <c r="L3190" s="2257"/>
      <c r="M3190" s="2257"/>
      <c r="N3190" s="2257"/>
      <c r="O3190" s="2257"/>
      <c r="P3190" s="2257"/>
      <c r="Q3190" s="2995"/>
    </row>
    <row r="3191" spans="1:17">
      <c r="A3191" s="2995"/>
      <c r="B3191" s="2641"/>
      <c r="C3191" s="2641"/>
      <c r="D3191" s="2641"/>
      <c r="E3191" s="2641"/>
      <c r="F3191" s="2641"/>
      <c r="G3191" s="2641"/>
      <c r="H3191" s="2641"/>
      <c r="I3191" s="2257"/>
      <c r="J3191" s="2257"/>
      <c r="K3191" s="2257"/>
      <c r="L3191" s="2257"/>
      <c r="M3191" s="2257"/>
      <c r="N3191" s="2257"/>
      <c r="O3191" s="2257"/>
      <c r="P3191" s="2257"/>
      <c r="Q3191" s="2995"/>
    </row>
    <row r="3192" spans="1:17">
      <c r="A3192" s="2995"/>
      <c r="B3192" s="2641"/>
      <c r="C3192" s="2641"/>
      <c r="D3192" s="2641"/>
      <c r="E3192" s="2641"/>
      <c r="F3192" s="2641"/>
      <c r="G3192" s="2641"/>
      <c r="H3192" s="2641"/>
      <c r="I3192" s="2257"/>
      <c r="J3192" s="2257"/>
      <c r="K3192" s="2257"/>
      <c r="L3192" s="2257"/>
      <c r="M3192" s="2257"/>
      <c r="N3192" s="2257"/>
      <c r="O3192" s="2257"/>
      <c r="P3192" s="2257"/>
      <c r="Q3192" s="2995"/>
    </row>
    <row r="3193" spans="1:17">
      <c r="A3193" s="2995"/>
      <c r="B3193" s="2641"/>
      <c r="C3193" s="2641"/>
      <c r="D3193" s="2641"/>
      <c r="E3193" s="2641"/>
      <c r="F3193" s="2641"/>
      <c r="G3193" s="2641"/>
      <c r="H3193" s="2641"/>
      <c r="I3193" s="2257"/>
      <c r="J3193" s="2257"/>
      <c r="K3193" s="2257"/>
      <c r="L3193" s="2257"/>
      <c r="M3193" s="2257"/>
      <c r="N3193" s="2257"/>
      <c r="O3193" s="2257"/>
      <c r="P3193" s="2257"/>
      <c r="Q3193" s="2995"/>
    </row>
    <row r="3194" spans="1:17">
      <c r="A3194" s="2995"/>
      <c r="B3194" s="2641"/>
      <c r="C3194" s="2641"/>
      <c r="D3194" s="2641"/>
      <c r="E3194" s="2641"/>
      <c r="F3194" s="2641"/>
      <c r="G3194" s="2641"/>
      <c r="H3194" s="2641"/>
      <c r="I3194" s="2257"/>
      <c r="J3194" s="2257"/>
      <c r="K3194" s="2257"/>
      <c r="L3194" s="2257"/>
      <c r="M3194" s="2257"/>
      <c r="N3194" s="2257"/>
      <c r="O3194" s="2257"/>
      <c r="P3194" s="2257"/>
      <c r="Q3194" s="2995"/>
    </row>
    <row r="3195" spans="1:17">
      <c r="A3195" s="2995"/>
      <c r="B3195" s="2641"/>
      <c r="C3195" s="2641"/>
      <c r="D3195" s="2641"/>
      <c r="E3195" s="2641"/>
      <c r="F3195" s="2641"/>
      <c r="G3195" s="2641"/>
      <c r="H3195" s="2641"/>
      <c r="I3195" s="2257"/>
      <c r="J3195" s="2257"/>
      <c r="K3195" s="2257"/>
      <c r="L3195" s="2257"/>
      <c r="M3195" s="2257"/>
      <c r="N3195" s="2257"/>
      <c r="O3195" s="2257"/>
      <c r="P3195" s="2257"/>
      <c r="Q3195" s="2995"/>
    </row>
    <row r="3196" spans="1:17">
      <c r="A3196" s="2995"/>
      <c r="B3196" s="2641"/>
      <c r="C3196" s="2641"/>
      <c r="D3196" s="2641"/>
      <c r="E3196" s="2641"/>
      <c r="F3196" s="2641"/>
      <c r="G3196" s="2641"/>
      <c r="H3196" s="2641"/>
      <c r="I3196" s="2257"/>
      <c r="J3196" s="2257"/>
      <c r="K3196" s="2257"/>
      <c r="L3196" s="2257"/>
      <c r="M3196" s="2257"/>
      <c r="N3196" s="2257"/>
      <c r="O3196" s="2257"/>
      <c r="P3196" s="2257"/>
      <c r="Q3196" s="2995"/>
    </row>
    <row r="3197" spans="1:17">
      <c r="A3197" s="2995"/>
      <c r="B3197" s="2641"/>
      <c r="C3197" s="2641"/>
      <c r="D3197" s="2641"/>
      <c r="E3197" s="2641"/>
      <c r="F3197" s="2641"/>
      <c r="G3197" s="2641"/>
      <c r="H3197" s="2641"/>
      <c r="I3197" s="2257"/>
      <c r="J3197" s="2257"/>
      <c r="K3197" s="2257"/>
      <c r="L3197" s="2257"/>
      <c r="M3197" s="2257"/>
      <c r="N3197" s="2257"/>
      <c r="O3197" s="2257"/>
      <c r="P3197" s="2257"/>
      <c r="Q3197" s="2995"/>
    </row>
    <row r="3198" spans="1:17">
      <c r="A3198" s="2995"/>
      <c r="B3198" s="2641"/>
      <c r="C3198" s="2641"/>
      <c r="D3198" s="2641"/>
      <c r="E3198" s="2641"/>
      <c r="F3198" s="2641"/>
      <c r="G3198" s="2641"/>
      <c r="H3198" s="2641"/>
      <c r="I3198" s="2257"/>
      <c r="J3198" s="2257"/>
      <c r="K3198" s="2257"/>
      <c r="L3198" s="2257"/>
      <c r="M3198" s="2257"/>
      <c r="N3198" s="2257"/>
      <c r="O3198" s="2257"/>
      <c r="P3198" s="2257"/>
      <c r="Q3198" s="2995"/>
    </row>
    <row r="3199" spans="1:17">
      <c r="A3199" s="2995"/>
      <c r="B3199" s="2641"/>
      <c r="C3199" s="2641"/>
      <c r="D3199" s="2641"/>
      <c r="E3199" s="2641"/>
      <c r="F3199" s="2641"/>
      <c r="G3199" s="2641"/>
      <c r="H3199" s="2641"/>
      <c r="I3199" s="2257"/>
      <c r="J3199" s="2257"/>
      <c r="K3199" s="2257"/>
      <c r="L3199" s="2257"/>
      <c r="M3199" s="2257"/>
      <c r="N3199" s="2257"/>
      <c r="O3199" s="2257"/>
      <c r="P3199" s="2257"/>
      <c r="Q3199" s="2995"/>
    </row>
    <row r="3200" spans="1:17">
      <c r="A3200" s="2995"/>
      <c r="B3200" s="2641"/>
      <c r="C3200" s="2641"/>
      <c r="D3200" s="2641"/>
      <c r="E3200" s="2641"/>
      <c r="F3200" s="2641"/>
      <c r="G3200" s="2641"/>
      <c r="H3200" s="2641"/>
      <c r="I3200" s="2257"/>
      <c r="J3200" s="2257"/>
      <c r="K3200" s="2257"/>
      <c r="L3200" s="2257"/>
      <c r="M3200" s="2257"/>
      <c r="N3200" s="2257"/>
      <c r="O3200" s="2257"/>
      <c r="P3200" s="2257"/>
      <c r="Q3200" s="2995"/>
    </row>
    <row r="3201" spans="1:17">
      <c r="A3201" s="2995"/>
      <c r="B3201" s="2641"/>
      <c r="C3201" s="2641"/>
      <c r="D3201" s="2641"/>
      <c r="E3201" s="2641"/>
      <c r="F3201" s="2641"/>
      <c r="G3201" s="2641"/>
      <c r="H3201" s="2641"/>
      <c r="I3201" s="2257"/>
      <c r="J3201" s="2257"/>
      <c r="K3201" s="2257"/>
      <c r="L3201" s="2257"/>
      <c r="M3201" s="2257"/>
      <c r="N3201" s="2257"/>
      <c r="O3201" s="2257"/>
      <c r="P3201" s="2257"/>
      <c r="Q3201" s="2995"/>
    </row>
    <row r="3202" spans="1:17">
      <c r="A3202" s="2995"/>
      <c r="B3202" s="2641"/>
      <c r="C3202" s="2641"/>
      <c r="D3202" s="2641"/>
      <c r="E3202" s="2641"/>
      <c r="F3202" s="2641"/>
      <c r="G3202" s="2641"/>
      <c r="H3202" s="2641"/>
      <c r="I3202" s="2257"/>
      <c r="J3202" s="2257"/>
      <c r="K3202" s="2257"/>
      <c r="L3202" s="2257"/>
      <c r="M3202" s="2257"/>
      <c r="N3202" s="2257"/>
      <c r="O3202" s="2257"/>
      <c r="P3202" s="2257"/>
      <c r="Q3202" s="2995"/>
    </row>
    <row r="3203" spans="1:17">
      <c r="A3203" s="2995"/>
      <c r="B3203" s="2641"/>
      <c r="C3203" s="2641"/>
      <c r="D3203" s="2641"/>
      <c r="E3203" s="2641"/>
      <c r="F3203" s="2641"/>
      <c r="G3203" s="2641"/>
      <c r="H3203" s="2641"/>
      <c r="I3203" s="2257"/>
      <c r="J3203" s="2257"/>
      <c r="K3203" s="2257"/>
      <c r="L3203" s="2257"/>
      <c r="M3203" s="2257"/>
      <c r="N3203" s="2257"/>
      <c r="O3203" s="2257"/>
      <c r="P3203" s="2257"/>
      <c r="Q3203" s="2995"/>
    </row>
    <row r="3204" spans="1:17">
      <c r="A3204" s="2995"/>
      <c r="B3204" s="2641"/>
      <c r="C3204" s="2641"/>
      <c r="D3204" s="2641"/>
      <c r="E3204" s="2641"/>
      <c r="F3204" s="2641"/>
      <c r="G3204" s="2641"/>
      <c r="H3204" s="2641"/>
      <c r="I3204" s="2257"/>
      <c r="J3204" s="2257"/>
      <c r="K3204" s="2257"/>
      <c r="L3204" s="2257"/>
      <c r="M3204" s="2257"/>
      <c r="N3204" s="2257"/>
      <c r="O3204" s="2257"/>
      <c r="P3204" s="2257"/>
      <c r="Q3204" s="2995"/>
    </row>
    <row r="3205" spans="1:17">
      <c r="A3205" s="2995"/>
      <c r="B3205" s="2641"/>
      <c r="C3205" s="2641"/>
      <c r="D3205" s="2641"/>
      <c r="E3205" s="2641"/>
      <c r="F3205" s="2641"/>
      <c r="G3205" s="2641"/>
      <c r="H3205" s="2641"/>
      <c r="I3205" s="2257"/>
      <c r="J3205" s="2257"/>
      <c r="K3205" s="2257"/>
      <c r="L3205" s="2257"/>
      <c r="M3205" s="2257"/>
      <c r="N3205" s="2257"/>
      <c r="O3205" s="2257"/>
      <c r="P3205" s="2257"/>
      <c r="Q3205" s="2995"/>
    </row>
    <row r="3206" spans="1:17">
      <c r="A3206" s="2995"/>
      <c r="B3206" s="2641"/>
      <c r="C3206" s="2641"/>
      <c r="D3206" s="2641"/>
      <c r="E3206" s="2641"/>
      <c r="F3206" s="2641"/>
      <c r="G3206" s="2641"/>
      <c r="H3206" s="2641"/>
      <c r="I3206" s="2257"/>
      <c r="J3206" s="2257"/>
      <c r="K3206" s="2257"/>
      <c r="L3206" s="2257"/>
      <c r="M3206" s="2257"/>
      <c r="N3206" s="2257"/>
      <c r="O3206" s="2257"/>
      <c r="P3206" s="2257"/>
      <c r="Q3206" s="2995"/>
    </row>
    <row r="3207" spans="1:17">
      <c r="A3207" s="2995"/>
      <c r="B3207" s="2641"/>
      <c r="C3207" s="2641"/>
      <c r="D3207" s="2641"/>
      <c r="E3207" s="2641"/>
      <c r="F3207" s="2641"/>
      <c r="G3207" s="2641"/>
      <c r="H3207" s="2641"/>
      <c r="I3207" s="2257"/>
      <c r="J3207" s="2257"/>
      <c r="K3207" s="2257"/>
      <c r="L3207" s="2257"/>
      <c r="M3207" s="2257"/>
      <c r="N3207" s="2257"/>
      <c r="O3207" s="2257"/>
      <c r="P3207" s="2257"/>
      <c r="Q3207" s="2995"/>
    </row>
    <row r="3208" spans="1:17">
      <c r="A3208" s="2995"/>
      <c r="B3208" s="2641"/>
      <c r="C3208" s="2641"/>
      <c r="D3208" s="2641"/>
      <c r="E3208" s="2641"/>
      <c r="F3208" s="2641"/>
      <c r="G3208" s="2641"/>
      <c r="H3208" s="2641"/>
      <c r="I3208" s="2257"/>
      <c r="J3208" s="2257"/>
      <c r="K3208" s="2257"/>
      <c r="L3208" s="2257"/>
      <c r="M3208" s="2257"/>
      <c r="N3208" s="2257"/>
      <c r="O3208" s="2257"/>
      <c r="P3208" s="2257"/>
      <c r="Q3208" s="2995"/>
    </row>
    <row r="3209" spans="1:17">
      <c r="A3209" s="2995"/>
      <c r="B3209" s="2995"/>
      <c r="C3209" s="2641"/>
      <c r="D3209" s="2641"/>
      <c r="E3209" s="2641"/>
      <c r="F3209" s="2641"/>
      <c r="G3209" s="2641"/>
      <c r="H3209" s="2641"/>
      <c r="I3209" s="2257"/>
      <c r="J3209" s="2257"/>
      <c r="K3209" s="2257"/>
      <c r="L3209" s="2257"/>
      <c r="M3209" s="3001"/>
      <c r="N3209" s="3001"/>
      <c r="O3209" s="3001"/>
      <c r="P3209" s="3001"/>
      <c r="Q3209" s="2995"/>
    </row>
    <row r="3210" spans="1:17">
      <c r="A3210" s="2995"/>
      <c r="B3210" s="2995"/>
      <c r="C3210" s="2999"/>
      <c r="D3210" s="2999"/>
      <c r="E3210" s="2999"/>
      <c r="F3210" s="2999"/>
      <c r="G3210" s="2999"/>
      <c r="H3210" s="2999"/>
      <c r="I3210" s="2257"/>
      <c r="J3210" s="2257"/>
      <c r="K3210" s="2257"/>
      <c r="L3210" s="2257"/>
      <c r="M3210" s="3001"/>
      <c r="N3210" s="3001"/>
      <c r="O3210" s="3001"/>
      <c r="P3210" s="3001"/>
      <c r="Q3210" s="2995"/>
    </row>
    <row r="3211" spans="1:17">
      <c r="A3211" s="2996"/>
      <c r="B3211" s="2996"/>
      <c r="C3211" s="2994"/>
      <c r="D3211" s="2994"/>
      <c r="E3211" s="2997"/>
      <c r="F3211" s="2997"/>
      <c r="G3211" s="2997"/>
      <c r="H3211" s="2997"/>
      <c r="I3211" s="2996"/>
      <c r="J3211" s="2996"/>
      <c r="K3211" s="2994"/>
      <c r="L3211" s="2994"/>
      <c r="M3211" s="2997"/>
      <c r="N3211" s="3002"/>
      <c r="O3211" s="2999"/>
      <c r="P3211" s="2999"/>
      <c r="Q3211" s="2999"/>
    </row>
    <row r="3212" spans="1:17">
      <c r="A3212" s="2994"/>
      <c r="B3212" s="2994"/>
      <c r="C3212" s="2994"/>
      <c r="D3212" s="2994"/>
      <c r="E3212" s="2994"/>
      <c r="F3212" s="2994"/>
      <c r="G3212" s="2994"/>
      <c r="H3212" s="2994"/>
      <c r="I3212" s="2994"/>
      <c r="J3212" s="2994"/>
      <c r="K3212" s="2994"/>
      <c r="L3212" s="2994"/>
      <c r="M3212" s="2994"/>
      <c r="N3212" s="2994"/>
      <c r="O3212" s="2994"/>
      <c r="P3212" s="2994"/>
      <c r="Q3212" s="2994"/>
    </row>
    <row r="3213" spans="1:17" ht="15.75">
      <c r="A3213" s="2993"/>
      <c r="B3213" s="2997"/>
      <c r="C3213" s="2997"/>
      <c r="D3213" s="2997"/>
      <c r="E3213" s="2998"/>
      <c r="F3213" s="2997"/>
      <c r="G3213" s="2997"/>
      <c r="H3213" s="2997"/>
      <c r="I3213" s="2993"/>
      <c r="J3213" s="2641"/>
      <c r="K3213" s="2997"/>
      <c r="L3213" s="2997"/>
      <c r="M3213" s="2997"/>
      <c r="N3213" s="2997"/>
      <c r="O3213" s="2998"/>
      <c r="P3213" s="2999"/>
      <c r="Q3213" s="2999"/>
    </row>
    <row r="3214" spans="1:17">
      <c r="A3214" s="2997"/>
      <c r="B3214" s="2997"/>
      <c r="C3214" s="2997"/>
      <c r="D3214" s="2997"/>
      <c r="E3214" s="2997"/>
      <c r="F3214" s="2997"/>
      <c r="G3214" s="2997"/>
      <c r="H3214" s="2997"/>
      <c r="I3214" s="2641"/>
      <c r="J3214" s="2641"/>
      <c r="K3214" s="2997"/>
      <c r="L3214" s="2997"/>
      <c r="M3214" s="2997"/>
      <c r="N3214" s="2997"/>
      <c r="O3214" s="2997"/>
      <c r="P3214" s="2997"/>
      <c r="Q3214" s="2997"/>
    </row>
    <row r="3215" spans="1:17">
      <c r="A3215" s="2994"/>
      <c r="B3215" s="2994"/>
      <c r="C3215" s="2994"/>
      <c r="D3215" s="2994"/>
      <c r="E3215" s="2994"/>
      <c r="F3215" s="2994"/>
      <c r="G3215" s="3000"/>
      <c r="H3215" s="3000"/>
      <c r="I3215" s="2994"/>
      <c r="J3215" s="2994"/>
      <c r="K3215" s="2994"/>
      <c r="L3215" s="2994"/>
      <c r="M3215" s="2994"/>
      <c r="N3215" s="2994"/>
      <c r="O3215" s="2994"/>
      <c r="P3215" s="2994"/>
      <c r="Q3215" s="2641"/>
    </row>
    <row r="3216" spans="1:17">
      <c r="A3216" s="2994"/>
      <c r="B3216" s="2994"/>
      <c r="C3216" s="2994"/>
      <c r="D3216" s="2994"/>
      <c r="E3216" s="2994"/>
      <c r="F3216" s="2994"/>
      <c r="G3216" s="3000"/>
      <c r="H3216" s="3000"/>
      <c r="I3216" s="2994"/>
      <c r="J3216" s="2994"/>
      <c r="K3216" s="2994"/>
      <c r="L3216" s="2994"/>
      <c r="M3216" s="2994"/>
      <c r="N3216" s="2994"/>
      <c r="O3216" s="2994"/>
      <c r="P3216" s="2994"/>
      <c r="Q3216" s="2641"/>
    </row>
    <row r="3217" spans="1:17">
      <c r="A3217" s="2997"/>
      <c r="B3217" s="2997"/>
      <c r="C3217" s="2997"/>
      <c r="D3217" s="2997"/>
      <c r="E3217" s="2997"/>
      <c r="F3217" s="2997"/>
      <c r="G3217" s="2997"/>
      <c r="H3217" s="2997"/>
      <c r="I3217" s="2641"/>
      <c r="J3217" s="2641"/>
      <c r="K3217" s="2997"/>
      <c r="L3217" s="2997"/>
      <c r="M3217" s="2997"/>
      <c r="N3217" s="2997"/>
      <c r="O3217" s="2997"/>
      <c r="P3217" s="2997"/>
      <c r="Q3217" s="2997"/>
    </row>
    <row r="3218" spans="1:17">
      <c r="A3218" s="2995"/>
      <c r="B3218" s="2641"/>
      <c r="C3218" s="2641"/>
      <c r="D3218" s="2641"/>
      <c r="E3218" s="2641"/>
      <c r="F3218" s="3420"/>
      <c r="G3218" s="3420"/>
      <c r="H3218" s="2995"/>
      <c r="I3218" s="2994"/>
      <c r="J3218" s="2994"/>
      <c r="K3218" s="2994"/>
      <c r="L3218" s="2994"/>
      <c r="M3218" s="2994"/>
      <c r="N3218" s="2994"/>
      <c r="O3218" s="2994"/>
      <c r="P3218" s="2994"/>
      <c r="Q3218" s="2641"/>
    </row>
    <row r="3219" spans="1:17">
      <c r="A3219" s="2995"/>
      <c r="B3219" s="2995"/>
      <c r="C3219" s="2641"/>
      <c r="D3219" s="2995"/>
      <c r="E3219" s="2995"/>
      <c r="F3219" s="2995"/>
      <c r="G3219" s="2995"/>
      <c r="H3219" s="2995"/>
      <c r="I3219" s="2994"/>
      <c r="J3219" s="2994"/>
      <c r="K3219" s="2641"/>
      <c r="L3219" s="2641"/>
      <c r="M3219" s="2995"/>
      <c r="N3219" s="2995"/>
      <c r="O3219" s="2995"/>
      <c r="P3219" s="2641"/>
      <c r="Q3219" s="2641"/>
    </row>
    <row r="3220" spans="1:17">
      <c r="A3220" s="2995"/>
      <c r="B3220" s="2995"/>
      <c r="C3220" s="2995"/>
      <c r="D3220" s="2995"/>
      <c r="E3220" s="2995"/>
      <c r="F3220" s="2995"/>
      <c r="G3220" s="2995"/>
      <c r="H3220" s="2995"/>
      <c r="I3220" s="2994"/>
      <c r="J3220" s="2994"/>
      <c r="K3220" s="2995"/>
      <c r="L3220" s="2995"/>
      <c r="M3220" s="2995"/>
      <c r="N3220" s="2995"/>
      <c r="O3220" s="2995"/>
      <c r="P3220" s="2995"/>
      <c r="Q3220" s="2995"/>
    </row>
    <row r="3221" spans="1:17">
      <c r="A3221" s="2995"/>
      <c r="B3221" s="2995"/>
      <c r="C3221" s="2995"/>
      <c r="D3221" s="2995"/>
      <c r="E3221" s="2995"/>
      <c r="F3221" s="2995"/>
      <c r="G3221" s="2995"/>
      <c r="H3221" s="2995"/>
      <c r="I3221" s="2994"/>
      <c r="J3221" s="2994"/>
      <c r="K3221" s="2995"/>
      <c r="L3221" s="2995"/>
      <c r="M3221" s="2995"/>
      <c r="N3221" s="2995"/>
      <c r="O3221" s="2995"/>
      <c r="P3221" s="2995"/>
      <c r="Q3221" s="2995"/>
    </row>
    <row r="3222" spans="1:17">
      <c r="A3222" s="2995"/>
      <c r="B3222" s="2995"/>
      <c r="C3222" s="2995"/>
      <c r="D3222" s="2995"/>
      <c r="E3222" s="2995"/>
      <c r="F3222" s="2995"/>
      <c r="G3222" s="2995"/>
      <c r="H3222" s="2995"/>
      <c r="I3222" s="2995"/>
      <c r="J3222" s="2641"/>
      <c r="K3222" s="2995"/>
      <c r="L3222" s="2995"/>
      <c r="M3222" s="2995"/>
      <c r="N3222" s="2995"/>
      <c r="O3222" s="2995"/>
      <c r="P3222" s="2995"/>
      <c r="Q3222" s="2995"/>
    </row>
    <row r="3223" spans="1:17">
      <c r="A3223" s="2995"/>
      <c r="B3223" s="2641"/>
      <c r="C3223" s="2641"/>
      <c r="D3223" s="2641"/>
      <c r="E3223" s="2641"/>
      <c r="F3223" s="2641"/>
      <c r="G3223" s="2641"/>
      <c r="H3223" s="2641"/>
      <c r="I3223" s="2257"/>
      <c r="J3223" s="2257"/>
      <c r="K3223" s="2257"/>
      <c r="L3223" s="2257"/>
      <c r="M3223" s="3001"/>
      <c r="N3223" s="3001"/>
      <c r="O3223" s="3001"/>
      <c r="P3223" s="3001"/>
      <c r="Q3223" s="2995"/>
    </row>
    <row r="3224" spans="1:17">
      <c r="A3224" s="2995"/>
      <c r="B3224" s="2641"/>
      <c r="C3224" s="2641"/>
      <c r="D3224" s="2641"/>
      <c r="E3224" s="2641"/>
      <c r="F3224" s="2641"/>
      <c r="G3224" s="2641"/>
      <c r="H3224" s="2641"/>
      <c r="I3224" s="2257"/>
      <c r="J3224" s="2257"/>
      <c r="K3224" s="2257"/>
      <c r="L3224" s="2257"/>
      <c r="M3224" s="2257"/>
      <c r="N3224" s="2257"/>
      <c r="O3224" s="2257"/>
      <c r="P3224" s="2257"/>
      <c r="Q3224" s="2995"/>
    </row>
    <row r="3225" spans="1:17">
      <c r="A3225" s="2995"/>
      <c r="B3225" s="2641"/>
      <c r="C3225" s="2641"/>
      <c r="D3225" s="2641"/>
      <c r="E3225" s="2641"/>
      <c r="F3225" s="2641"/>
      <c r="G3225" s="2641"/>
      <c r="H3225" s="2641"/>
      <c r="I3225" s="2257"/>
      <c r="J3225" s="2257"/>
      <c r="K3225" s="2257"/>
      <c r="L3225" s="2257"/>
      <c r="M3225" s="2257"/>
      <c r="N3225" s="2257"/>
      <c r="O3225" s="2257"/>
      <c r="P3225" s="2257"/>
      <c r="Q3225" s="2995"/>
    </row>
    <row r="3226" spans="1:17">
      <c r="A3226" s="2995"/>
      <c r="B3226" s="2641"/>
      <c r="C3226" s="2641"/>
      <c r="D3226" s="2641"/>
      <c r="E3226" s="2641"/>
      <c r="F3226" s="2641"/>
      <c r="G3226" s="2641"/>
      <c r="H3226" s="2641"/>
      <c r="I3226" s="2257"/>
      <c r="J3226" s="2257"/>
      <c r="K3226" s="2257"/>
      <c r="L3226" s="2257"/>
      <c r="M3226" s="2257"/>
      <c r="N3226" s="2257"/>
      <c r="O3226" s="2257"/>
      <c r="P3226" s="2257"/>
      <c r="Q3226" s="2995"/>
    </row>
    <row r="3227" spans="1:17">
      <c r="A3227" s="2995"/>
      <c r="B3227" s="2641"/>
      <c r="C3227" s="2641"/>
      <c r="D3227" s="2641"/>
      <c r="E3227" s="2641"/>
      <c r="F3227" s="2641"/>
      <c r="G3227" s="2641"/>
      <c r="H3227" s="2641"/>
      <c r="I3227" s="2257"/>
      <c r="J3227" s="2257"/>
      <c r="K3227" s="2257"/>
      <c r="L3227" s="2257"/>
      <c r="M3227" s="2257"/>
      <c r="N3227" s="2257"/>
      <c r="O3227" s="2257"/>
      <c r="P3227" s="2257"/>
      <c r="Q3227" s="2995"/>
    </row>
    <row r="3228" spans="1:17">
      <c r="A3228" s="2995"/>
      <c r="B3228" s="2641"/>
      <c r="C3228" s="2641"/>
      <c r="D3228" s="2641"/>
      <c r="E3228" s="2641"/>
      <c r="F3228" s="2641"/>
      <c r="G3228" s="2641"/>
      <c r="H3228" s="2641"/>
      <c r="I3228" s="2257"/>
      <c r="J3228" s="2257"/>
      <c r="K3228" s="2257"/>
      <c r="L3228" s="2257"/>
      <c r="M3228" s="2257"/>
      <c r="N3228" s="2257"/>
      <c r="O3228" s="2257"/>
      <c r="P3228" s="2257"/>
      <c r="Q3228" s="2995"/>
    </row>
    <row r="3229" spans="1:17">
      <c r="A3229" s="2995"/>
      <c r="B3229" s="2641"/>
      <c r="C3229" s="2641"/>
      <c r="D3229" s="2641"/>
      <c r="E3229" s="2641"/>
      <c r="F3229" s="2641"/>
      <c r="G3229" s="2641"/>
      <c r="H3229" s="2641"/>
      <c r="I3229" s="2257"/>
      <c r="J3229" s="2257"/>
      <c r="K3229" s="2257"/>
      <c r="L3229" s="2257"/>
      <c r="M3229" s="2257"/>
      <c r="N3229" s="2257"/>
      <c r="O3229" s="2257"/>
      <c r="P3229" s="2257"/>
      <c r="Q3229" s="2995"/>
    </row>
    <row r="3230" spans="1:17">
      <c r="A3230" s="2995"/>
      <c r="B3230" s="2641"/>
      <c r="C3230" s="2641"/>
      <c r="D3230" s="2641"/>
      <c r="E3230" s="2641"/>
      <c r="F3230" s="2641"/>
      <c r="G3230" s="2641"/>
      <c r="H3230" s="2641"/>
      <c r="I3230" s="2257"/>
      <c r="J3230" s="2257"/>
      <c r="K3230" s="2257"/>
      <c r="L3230" s="2257"/>
      <c r="M3230" s="2257"/>
      <c r="N3230" s="2257"/>
      <c r="O3230" s="2257"/>
      <c r="P3230" s="2257"/>
      <c r="Q3230" s="2995"/>
    </row>
    <row r="3231" spans="1:17">
      <c r="A3231" s="2995"/>
      <c r="B3231" s="2641"/>
      <c r="C3231" s="2641"/>
      <c r="D3231" s="2641"/>
      <c r="E3231" s="2641"/>
      <c r="F3231" s="2641"/>
      <c r="G3231" s="2641"/>
      <c r="H3231" s="2641"/>
      <c r="I3231" s="2257"/>
      <c r="J3231" s="2257"/>
      <c r="K3231" s="2257"/>
      <c r="L3231" s="2257"/>
      <c r="M3231" s="2257"/>
      <c r="N3231" s="2257"/>
      <c r="O3231" s="2257"/>
      <c r="P3231" s="2257"/>
      <c r="Q3231" s="2995"/>
    </row>
    <row r="3232" spans="1:17">
      <c r="A3232" s="2995"/>
      <c r="B3232" s="2641"/>
      <c r="C3232" s="2995"/>
      <c r="D3232" s="2641"/>
      <c r="E3232" s="2641"/>
      <c r="F3232" s="2641"/>
      <c r="G3232" s="2641"/>
      <c r="H3232" s="2641"/>
      <c r="I3232" s="2257"/>
      <c r="J3232" s="2257"/>
      <c r="K3232" s="2257"/>
      <c r="L3232" s="2257"/>
      <c r="M3232" s="2257"/>
      <c r="N3232" s="2257"/>
      <c r="O3232" s="2257"/>
      <c r="P3232" s="2257"/>
      <c r="Q3232" s="2995"/>
    </row>
    <row r="3233" spans="1:17">
      <c r="A3233" s="2995"/>
      <c r="B3233" s="2641"/>
      <c r="C3233" s="2641"/>
      <c r="D3233" s="2641"/>
      <c r="E3233" s="2641"/>
      <c r="F3233" s="2641"/>
      <c r="G3233" s="2641"/>
      <c r="H3233" s="2641"/>
      <c r="I3233" s="2257"/>
      <c r="J3233" s="2257"/>
      <c r="K3233" s="2257"/>
      <c r="L3233" s="2257"/>
      <c r="M3233" s="2257"/>
      <c r="N3233" s="2257"/>
      <c r="O3233" s="2257"/>
      <c r="P3233" s="2257"/>
      <c r="Q3233" s="2995"/>
    </row>
    <row r="3234" spans="1:17">
      <c r="A3234" s="2995"/>
      <c r="B3234" s="2641"/>
      <c r="C3234" s="2641"/>
      <c r="D3234" s="2641"/>
      <c r="E3234" s="2641"/>
      <c r="F3234" s="2641"/>
      <c r="G3234" s="2641"/>
      <c r="H3234" s="2641"/>
      <c r="I3234" s="2257"/>
      <c r="J3234" s="2257"/>
      <c r="K3234" s="2257"/>
      <c r="L3234" s="2257"/>
      <c r="M3234" s="2257"/>
      <c r="N3234" s="2257"/>
      <c r="O3234" s="2257"/>
      <c r="P3234" s="2257"/>
      <c r="Q3234" s="2995"/>
    </row>
    <row r="3235" spans="1:17">
      <c r="A3235" s="2995"/>
      <c r="B3235" s="2641"/>
      <c r="C3235" s="2995"/>
      <c r="D3235" s="2641"/>
      <c r="E3235" s="2641"/>
      <c r="F3235" s="2641"/>
      <c r="G3235" s="2641"/>
      <c r="H3235" s="2641"/>
      <c r="I3235" s="2257"/>
      <c r="J3235" s="2257"/>
      <c r="K3235" s="2257"/>
      <c r="L3235" s="2257"/>
      <c r="M3235" s="2257"/>
      <c r="N3235" s="2257"/>
      <c r="O3235" s="2257"/>
      <c r="P3235" s="2257"/>
      <c r="Q3235" s="2995"/>
    </row>
    <row r="3236" spans="1:17">
      <c r="A3236" s="2995"/>
      <c r="B3236" s="2641"/>
      <c r="C3236" s="2995"/>
      <c r="D3236" s="2641"/>
      <c r="E3236" s="2641"/>
      <c r="F3236" s="2641"/>
      <c r="G3236" s="2641"/>
      <c r="H3236" s="2641"/>
      <c r="I3236" s="2257"/>
      <c r="J3236" s="2257"/>
      <c r="K3236" s="2257"/>
      <c r="L3236" s="2257"/>
      <c r="M3236" s="2257"/>
      <c r="N3236" s="2257"/>
      <c r="O3236" s="2257"/>
      <c r="P3236" s="2257"/>
      <c r="Q3236" s="2995"/>
    </row>
    <row r="3237" spans="1:17">
      <c r="A3237" s="2995"/>
      <c r="B3237" s="2641"/>
      <c r="C3237" s="2995"/>
      <c r="D3237" s="2641"/>
      <c r="E3237" s="2641"/>
      <c r="F3237" s="2641"/>
      <c r="G3237" s="2641"/>
      <c r="H3237" s="2641"/>
      <c r="I3237" s="2257"/>
      <c r="J3237" s="2257"/>
      <c r="K3237" s="2257"/>
      <c r="L3237" s="2257"/>
      <c r="M3237" s="2257"/>
      <c r="N3237" s="2257"/>
      <c r="O3237" s="2257"/>
      <c r="P3237" s="2257"/>
      <c r="Q3237" s="2995"/>
    </row>
    <row r="3238" spans="1:17">
      <c r="A3238" s="2995"/>
      <c r="B3238" s="2641"/>
      <c r="C3238" s="2995"/>
      <c r="D3238" s="2641"/>
      <c r="E3238" s="2641"/>
      <c r="F3238" s="2641"/>
      <c r="G3238" s="2641"/>
      <c r="H3238" s="2641"/>
      <c r="I3238" s="2257"/>
      <c r="J3238" s="2257"/>
      <c r="K3238" s="2257"/>
      <c r="L3238" s="2257"/>
      <c r="M3238" s="2257"/>
      <c r="N3238" s="2257"/>
      <c r="O3238" s="2257"/>
      <c r="P3238" s="2257"/>
      <c r="Q3238" s="2995"/>
    </row>
    <row r="3239" spans="1:17">
      <c r="A3239" s="2995"/>
      <c r="B3239" s="2641"/>
      <c r="C3239" s="2995"/>
      <c r="D3239" s="2641"/>
      <c r="E3239" s="2641"/>
      <c r="F3239" s="2641"/>
      <c r="G3239" s="2641"/>
      <c r="H3239" s="2641"/>
      <c r="I3239" s="2257"/>
      <c r="J3239" s="2257"/>
      <c r="K3239" s="2257"/>
      <c r="L3239" s="2257"/>
      <c r="M3239" s="2257"/>
      <c r="N3239" s="2257"/>
      <c r="O3239" s="2257"/>
      <c r="P3239" s="2257"/>
      <c r="Q3239" s="2995"/>
    </row>
    <row r="3240" spans="1:17">
      <c r="A3240" s="2995"/>
      <c r="B3240" s="2641"/>
      <c r="C3240" s="2995"/>
      <c r="D3240" s="2641"/>
      <c r="E3240" s="2641"/>
      <c r="F3240" s="2641"/>
      <c r="G3240" s="2641"/>
      <c r="H3240" s="2641"/>
      <c r="I3240" s="2257"/>
      <c r="J3240" s="2257"/>
      <c r="K3240" s="2257"/>
      <c r="L3240" s="2257"/>
      <c r="M3240" s="2257"/>
      <c r="N3240" s="2257"/>
      <c r="O3240" s="2257"/>
      <c r="P3240" s="2257"/>
      <c r="Q3240" s="2995"/>
    </row>
    <row r="3241" spans="1:17">
      <c r="A3241" s="2995"/>
      <c r="B3241" s="2641"/>
      <c r="C3241" s="2995"/>
      <c r="D3241" s="2641"/>
      <c r="E3241" s="2641"/>
      <c r="F3241" s="2641"/>
      <c r="G3241" s="2641"/>
      <c r="H3241" s="2641"/>
      <c r="I3241" s="2257"/>
      <c r="J3241" s="2257"/>
      <c r="K3241" s="2257"/>
      <c r="L3241" s="2257"/>
      <c r="M3241" s="2257"/>
      <c r="N3241" s="2257"/>
      <c r="O3241" s="2257"/>
      <c r="P3241" s="2257"/>
      <c r="Q3241" s="2995"/>
    </row>
    <row r="3242" spans="1:17">
      <c r="A3242" s="2995"/>
      <c r="B3242" s="2641"/>
      <c r="C3242" s="2995"/>
      <c r="D3242" s="2641"/>
      <c r="E3242" s="2641"/>
      <c r="F3242" s="2641"/>
      <c r="G3242" s="2641"/>
      <c r="H3242" s="2641"/>
      <c r="I3242" s="2257"/>
      <c r="J3242" s="2257"/>
      <c r="K3242" s="2257"/>
      <c r="L3242" s="2257"/>
      <c r="M3242" s="2257"/>
      <c r="N3242" s="2257"/>
      <c r="O3242" s="2257"/>
      <c r="P3242" s="2257"/>
      <c r="Q3242" s="2995"/>
    </row>
    <row r="3243" spans="1:17">
      <c r="A3243" s="2995"/>
      <c r="B3243" s="2641"/>
      <c r="C3243" s="2995"/>
      <c r="D3243" s="2641"/>
      <c r="E3243" s="2641"/>
      <c r="F3243" s="2641"/>
      <c r="G3243" s="2641"/>
      <c r="H3243" s="2641"/>
      <c r="I3243" s="2257"/>
      <c r="J3243" s="2257"/>
      <c r="K3243" s="2257"/>
      <c r="L3243" s="2257"/>
      <c r="M3243" s="2257"/>
      <c r="N3243" s="2257"/>
      <c r="O3243" s="2257"/>
      <c r="P3243" s="2257"/>
      <c r="Q3243" s="2995"/>
    </row>
    <row r="3244" spans="1:17">
      <c r="A3244" s="2995"/>
      <c r="B3244" s="2641"/>
      <c r="C3244" s="2995"/>
      <c r="D3244" s="2641"/>
      <c r="E3244" s="2641"/>
      <c r="F3244" s="2641"/>
      <c r="G3244" s="2641"/>
      <c r="H3244" s="2641"/>
      <c r="I3244" s="2257"/>
      <c r="J3244" s="2257"/>
      <c r="K3244" s="2257"/>
      <c r="L3244" s="2257"/>
      <c r="M3244" s="2257"/>
      <c r="N3244" s="2257"/>
      <c r="O3244" s="2257"/>
      <c r="P3244" s="2257"/>
      <c r="Q3244" s="2995"/>
    </row>
    <row r="3245" spans="1:17">
      <c r="A3245" s="2995"/>
      <c r="B3245" s="2641"/>
      <c r="C3245" s="2641"/>
      <c r="D3245" s="2641"/>
      <c r="E3245" s="2641"/>
      <c r="F3245" s="2641"/>
      <c r="G3245" s="2641"/>
      <c r="H3245" s="2641"/>
      <c r="I3245" s="2257"/>
      <c r="J3245" s="2257"/>
      <c r="K3245" s="2257"/>
      <c r="L3245" s="2257"/>
      <c r="M3245" s="2257"/>
      <c r="N3245" s="2257"/>
      <c r="O3245" s="2257"/>
      <c r="P3245" s="2257"/>
      <c r="Q3245" s="2995"/>
    </row>
    <row r="3246" spans="1:17">
      <c r="A3246" s="2995"/>
      <c r="B3246" s="2641"/>
      <c r="C3246" s="2641"/>
      <c r="D3246" s="2641"/>
      <c r="E3246" s="2641"/>
      <c r="F3246" s="2641"/>
      <c r="G3246" s="2641"/>
      <c r="H3246" s="2641"/>
      <c r="I3246" s="2257"/>
      <c r="J3246" s="2257"/>
      <c r="K3246" s="2257"/>
      <c r="L3246" s="2257"/>
      <c r="M3246" s="2257"/>
      <c r="N3246" s="2257"/>
      <c r="O3246" s="2257"/>
      <c r="P3246" s="2257"/>
      <c r="Q3246" s="2995"/>
    </row>
    <row r="3247" spans="1:17">
      <c r="A3247" s="2995"/>
      <c r="B3247" s="2641"/>
      <c r="C3247" s="2641"/>
      <c r="D3247" s="2641"/>
      <c r="E3247" s="2641"/>
      <c r="F3247" s="2641"/>
      <c r="G3247" s="2641"/>
      <c r="H3247" s="2641"/>
      <c r="I3247" s="2257"/>
      <c r="J3247" s="2257"/>
      <c r="K3247" s="2257"/>
      <c r="L3247" s="2257"/>
      <c r="M3247" s="2257"/>
      <c r="N3247" s="2257"/>
      <c r="O3247" s="2257"/>
      <c r="P3247" s="2257"/>
      <c r="Q3247" s="2995"/>
    </row>
    <row r="3248" spans="1:17">
      <c r="A3248" s="2995"/>
      <c r="B3248" s="2641"/>
      <c r="C3248" s="2641"/>
      <c r="D3248" s="2641"/>
      <c r="E3248" s="2641"/>
      <c r="F3248" s="2641"/>
      <c r="G3248" s="2641"/>
      <c r="H3248" s="2641"/>
      <c r="I3248" s="2257"/>
      <c r="J3248" s="2257"/>
      <c r="K3248" s="2257"/>
      <c r="L3248" s="2257"/>
      <c r="M3248" s="2257"/>
      <c r="N3248" s="2257"/>
      <c r="O3248" s="2257"/>
      <c r="P3248" s="2257"/>
      <c r="Q3248" s="2995"/>
    </row>
    <row r="3249" spans="1:17">
      <c r="A3249" s="2995"/>
      <c r="B3249" s="2641"/>
      <c r="C3249" s="2641"/>
      <c r="D3249" s="2641"/>
      <c r="E3249" s="2641"/>
      <c r="F3249" s="2641"/>
      <c r="G3249" s="2641"/>
      <c r="H3249" s="2641"/>
      <c r="I3249" s="2257"/>
      <c r="J3249" s="2257"/>
      <c r="K3249" s="2257"/>
      <c r="L3249" s="2257"/>
      <c r="M3249" s="2257"/>
      <c r="N3249" s="2257"/>
      <c r="O3249" s="2257"/>
      <c r="P3249" s="2257"/>
      <c r="Q3249" s="2995"/>
    </row>
    <row r="3250" spans="1:17">
      <c r="A3250" s="2995"/>
      <c r="B3250" s="2641"/>
      <c r="C3250" s="2641"/>
      <c r="D3250" s="2641"/>
      <c r="E3250" s="2641"/>
      <c r="F3250" s="2641"/>
      <c r="G3250" s="2641"/>
      <c r="H3250" s="2641"/>
      <c r="I3250" s="2257"/>
      <c r="J3250" s="2257"/>
      <c r="K3250" s="2257"/>
      <c r="L3250" s="2257"/>
      <c r="M3250" s="2257"/>
      <c r="N3250" s="2257"/>
      <c r="O3250" s="2257"/>
      <c r="P3250" s="2257"/>
      <c r="Q3250" s="2995"/>
    </row>
    <row r="3251" spans="1:17">
      <c r="A3251" s="2995"/>
      <c r="B3251" s="2641"/>
      <c r="C3251" s="2641"/>
      <c r="D3251" s="2641"/>
      <c r="E3251" s="2641"/>
      <c r="F3251" s="2641"/>
      <c r="G3251" s="2641"/>
      <c r="H3251" s="2641"/>
      <c r="I3251" s="2257"/>
      <c r="J3251" s="2257"/>
      <c r="K3251" s="2257"/>
      <c r="L3251" s="2257"/>
      <c r="M3251" s="2257"/>
      <c r="N3251" s="2257"/>
      <c r="O3251" s="2257"/>
      <c r="P3251" s="2257"/>
      <c r="Q3251" s="2995"/>
    </row>
    <row r="3252" spans="1:17">
      <c r="A3252" s="2995"/>
      <c r="B3252" s="2641"/>
      <c r="C3252" s="2641"/>
      <c r="D3252" s="2641"/>
      <c r="E3252" s="2641"/>
      <c r="F3252" s="2641"/>
      <c r="G3252" s="2641"/>
      <c r="H3252" s="2641"/>
      <c r="I3252" s="2257"/>
      <c r="J3252" s="2257"/>
      <c r="K3252" s="2257"/>
      <c r="L3252" s="2257"/>
      <c r="M3252" s="2257"/>
      <c r="N3252" s="2257"/>
      <c r="O3252" s="2257"/>
      <c r="P3252" s="2257"/>
      <c r="Q3252" s="2995"/>
    </row>
    <row r="3253" spans="1:17">
      <c r="A3253" s="2995"/>
      <c r="B3253" s="2641"/>
      <c r="C3253" s="2641"/>
      <c r="D3253" s="2641"/>
      <c r="E3253" s="2641"/>
      <c r="F3253" s="2641"/>
      <c r="G3253" s="2641"/>
      <c r="H3253" s="2641"/>
      <c r="I3253" s="2257"/>
      <c r="J3253" s="2257"/>
      <c r="K3253" s="2257"/>
      <c r="L3253" s="2257"/>
      <c r="M3253" s="2257"/>
      <c r="N3253" s="2257"/>
      <c r="O3253" s="2257"/>
      <c r="P3253" s="2257"/>
      <c r="Q3253" s="2995"/>
    </row>
    <row r="3254" spans="1:17">
      <c r="A3254" s="2995"/>
      <c r="B3254" s="2641"/>
      <c r="C3254" s="2641"/>
      <c r="D3254" s="2641"/>
      <c r="E3254" s="2641"/>
      <c r="F3254" s="2641"/>
      <c r="G3254" s="2641"/>
      <c r="H3254" s="2641"/>
      <c r="I3254" s="2257"/>
      <c r="J3254" s="2257"/>
      <c r="K3254" s="2257"/>
      <c r="L3254" s="2257"/>
      <c r="M3254" s="2257"/>
      <c r="N3254" s="2257"/>
      <c r="O3254" s="2257"/>
      <c r="P3254" s="2257"/>
      <c r="Q3254" s="2995"/>
    </row>
    <row r="3255" spans="1:17">
      <c r="A3255" s="2995"/>
      <c r="B3255" s="2641"/>
      <c r="C3255" s="2641"/>
      <c r="D3255" s="2641"/>
      <c r="E3255" s="2641"/>
      <c r="F3255" s="2641"/>
      <c r="G3255" s="2641"/>
      <c r="H3255" s="2641"/>
      <c r="I3255" s="2257"/>
      <c r="J3255" s="2257"/>
      <c r="K3255" s="2257"/>
      <c r="L3255" s="2257"/>
      <c r="M3255" s="2257"/>
      <c r="N3255" s="2257"/>
      <c r="O3255" s="2257"/>
      <c r="P3255" s="2257"/>
      <c r="Q3255" s="2995"/>
    </row>
    <row r="3256" spans="1:17">
      <c r="A3256" s="2995"/>
      <c r="B3256" s="2641"/>
      <c r="C3256" s="2641"/>
      <c r="D3256" s="2641"/>
      <c r="E3256" s="2641"/>
      <c r="F3256" s="2641"/>
      <c r="G3256" s="2641"/>
      <c r="H3256" s="2641"/>
      <c r="I3256" s="2257"/>
      <c r="J3256" s="2257"/>
      <c r="K3256" s="2257"/>
      <c r="L3256" s="2257"/>
      <c r="M3256" s="2257"/>
      <c r="N3256" s="2257"/>
      <c r="O3256" s="2257"/>
      <c r="P3256" s="2257"/>
      <c r="Q3256" s="2995"/>
    </row>
    <row r="3257" spans="1:17">
      <c r="A3257" s="2995"/>
      <c r="B3257" s="2641"/>
      <c r="C3257" s="2641"/>
      <c r="D3257" s="2641"/>
      <c r="E3257" s="2641"/>
      <c r="F3257" s="2641"/>
      <c r="G3257" s="2641"/>
      <c r="H3257" s="2641"/>
      <c r="I3257" s="2257"/>
      <c r="J3257" s="2257"/>
      <c r="K3257" s="2257"/>
      <c r="L3257" s="2257"/>
      <c r="M3257" s="2257"/>
      <c r="N3257" s="2257"/>
      <c r="O3257" s="2257"/>
      <c r="P3257" s="2257"/>
      <c r="Q3257" s="2995"/>
    </row>
    <row r="3258" spans="1:17">
      <c r="A3258" s="2995"/>
      <c r="B3258" s="2641"/>
      <c r="C3258" s="2641"/>
      <c r="D3258" s="2641"/>
      <c r="E3258" s="2641"/>
      <c r="F3258" s="2641"/>
      <c r="G3258" s="2641"/>
      <c r="H3258" s="2641"/>
      <c r="I3258" s="2257"/>
      <c r="J3258" s="2257"/>
      <c r="K3258" s="2257"/>
      <c r="L3258" s="2257"/>
      <c r="M3258" s="2257"/>
      <c r="N3258" s="2257"/>
      <c r="O3258" s="2257"/>
      <c r="P3258" s="2257"/>
      <c r="Q3258" s="2995"/>
    </row>
    <row r="3259" spans="1:17">
      <c r="A3259" s="2995"/>
      <c r="B3259" s="2641"/>
      <c r="C3259" s="2641"/>
      <c r="D3259" s="2641"/>
      <c r="E3259" s="2641"/>
      <c r="F3259" s="2641"/>
      <c r="G3259" s="2641"/>
      <c r="H3259" s="2641"/>
      <c r="I3259" s="2257"/>
      <c r="J3259" s="2257"/>
      <c r="K3259" s="2257"/>
      <c r="L3259" s="2257"/>
      <c r="M3259" s="2257"/>
      <c r="N3259" s="2257"/>
      <c r="O3259" s="2257"/>
      <c r="P3259" s="2257"/>
      <c r="Q3259" s="2995"/>
    </row>
    <row r="3260" spans="1:17">
      <c r="A3260" s="2995"/>
      <c r="B3260" s="2641"/>
      <c r="C3260" s="2641"/>
      <c r="D3260" s="2641"/>
      <c r="E3260" s="2641"/>
      <c r="F3260" s="2641"/>
      <c r="G3260" s="2641"/>
      <c r="H3260" s="2641"/>
      <c r="I3260" s="2257"/>
      <c r="J3260" s="2257"/>
      <c r="K3260" s="2257"/>
      <c r="L3260" s="2257"/>
      <c r="M3260" s="2257"/>
      <c r="N3260" s="2257"/>
      <c r="O3260" s="2257"/>
      <c r="P3260" s="2257"/>
      <c r="Q3260" s="2995"/>
    </row>
    <row r="3261" spans="1:17">
      <c r="A3261" s="2995"/>
      <c r="B3261" s="2641"/>
      <c r="C3261" s="2641"/>
      <c r="D3261" s="2641"/>
      <c r="E3261" s="2641"/>
      <c r="F3261" s="2641"/>
      <c r="G3261" s="2641"/>
      <c r="H3261" s="2641"/>
      <c r="I3261" s="2257"/>
      <c r="J3261" s="2257"/>
      <c r="K3261" s="2257"/>
      <c r="L3261" s="2257"/>
      <c r="M3261" s="2257"/>
      <c r="N3261" s="2257"/>
      <c r="O3261" s="2257"/>
      <c r="P3261" s="2257"/>
      <c r="Q3261" s="2995"/>
    </row>
    <row r="3262" spans="1:17">
      <c r="A3262" s="2995"/>
      <c r="B3262" s="2641"/>
      <c r="C3262" s="2641"/>
      <c r="D3262" s="2641"/>
      <c r="E3262" s="2641"/>
      <c r="F3262" s="2641"/>
      <c r="G3262" s="2641"/>
      <c r="H3262" s="2641"/>
      <c r="I3262" s="2257"/>
      <c r="J3262" s="2257"/>
      <c r="K3262" s="2257"/>
      <c r="L3262" s="2257"/>
      <c r="M3262" s="2257"/>
      <c r="N3262" s="2257"/>
      <c r="O3262" s="2257"/>
      <c r="P3262" s="2257"/>
      <c r="Q3262" s="2995"/>
    </row>
    <row r="3263" spans="1:17">
      <c r="A3263" s="2995"/>
      <c r="B3263" s="2641"/>
      <c r="C3263" s="2641"/>
      <c r="D3263" s="2641"/>
      <c r="E3263" s="2641"/>
      <c r="F3263" s="2641"/>
      <c r="G3263" s="2641"/>
      <c r="H3263" s="2641"/>
      <c r="I3263" s="2257"/>
      <c r="J3263" s="2257"/>
      <c r="K3263" s="2257"/>
      <c r="L3263" s="2257"/>
      <c r="M3263" s="2257"/>
      <c r="N3263" s="2257"/>
      <c r="O3263" s="2257"/>
      <c r="P3263" s="2257"/>
      <c r="Q3263" s="2995"/>
    </row>
    <row r="3264" spans="1:17">
      <c r="A3264" s="2995"/>
      <c r="B3264" s="2641"/>
      <c r="C3264" s="2641"/>
      <c r="D3264" s="2641"/>
      <c r="E3264" s="2641"/>
      <c r="F3264" s="2641"/>
      <c r="G3264" s="2641"/>
      <c r="H3264" s="2641"/>
      <c r="I3264" s="2257"/>
      <c r="J3264" s="2257"/>
      <c r="K3264" s="2257"/>
      <c r="L3264" s="2257"/>
      <c r="M3264" s="2257"/>
      <c r="N3264" s="2257"/>
      <c r="O3264" s="2257"/>
      <c r="P3264" s="2257"/>
      <c r="Q3264" s="2995"/>
    </row>
    <row r="3265" spans="1:17">
      <c r="A3265" s="2995"/>
      <c r="B3265" s="2641"/>
      <c r="C3265" s="2641"/>
      <c r="D3265" s="2641"/>
      <c r="E3265" s="2641"/>
      <c r="F3265" s="2641"/>
      <c r="G3265" s="2641"/>
      <c r="H3265" s="2641"/>
      <c r="I3265" s="2257"/>
      <c r="J3265" s="2257"/>
      <c r="K3265" s="2257"/>
      <c r="L3265" s="2257"/>
      <c r="M3265" s="2257"/>
      <c r="N3265" s="2257"/>
      <c r="O3265" s="2257"/>
      <c r="P3265" s="2257"/>
      <c r="Q3265" s="2995"/>
    </row>
    <row r="3266" spans="1:17">
      <c r="A3266" s="2995"/>
      <c r="B3266" s="2641"/>
      <c r="C3266" s="2641"/>
      <c r="D3266" s="2641"/>
      <c r="E3266" s="2641"/>
      <c r="F3266" s="2641"/>
      <c r="G3266" s="2641"/>
      <c r="H3266" s="2641"/>
      <c r="I3266" s="2257"/>
      <c r="J3266" s="2257"/>
      <c r="K3266" s="2257"/>
      <c r="L3266" s="2257"/>
      <c r="M3266" s="2257"/>
      <c r="N3266" s="2257"/>
      <c r="O3266" s="2257"/>
      <c r="P3266" s="2257"/>
      <c r="Q3266" s="2995"/>
    </row>
    <row r="3267" spans="1:17">
      <c r="A3267" s="2995"/>
      <c r="B3267" s="2641"/>
      <c r="C3267" s="2641"/>
      <c r="D3267" s="2641"/>
      <c r="E3267" s="2641"/>
      <c r="F3267" s="2641"/>
      <c r="G3267" s="2641"/>
      <c r="H3267" s="2641"/>
      <c r="I3267" s="2257"/>
      <c r="J3267" s="2257"/>
      <c r="K3267" s="2257"/>
      <c r="L3267" s="2257"/>
      <c r="M3267" s="2257"/>
      <c r="N3267" s="2257"/>
      <c r="O3267" s="2257"/>
      <c r="P3267" s="2257"/>
      <c r="Q3267" s="2995"/>
    </row>
    <row r="3268" spans="1:17">
      <c r="A3268" s="2995"/>
      <c r="B3268" s="2641"/>
      <c r="C3268" s="2641"/>
      <c r="D3268" s="2641"/>
      <c r="E3268" s="2641"/>
      <c r="F3268" s="2641"/>
      <c r="G3268" s="2641"/>
      <c r="H3268" s="2641"/>
      <c r="I3268" s="2257"/>
      <c r="J3268" s="2257"/>
      <c r="K3268" s="2257"/>
      <c r="L3268" s="2257"/>
      <c r="M3268" s="2257"/>
      <c r="N3268" s="2257"/>
      <c r="O3268" s="2257"/>
      <c r="P3268" s="2257"/>
      <c r="Q3268" s="2995"/>
    </row>
    <row r="3269" spans="1:17">
      <c r="A3269" s="2995"/>
      <c r="B3269" s="2641"/>
      <c r="C3269" s="2641"/>
      <c r="D3269" s="2641"/>
      <c r="E3269" s="2641"/>
      <c r="F3269" s="2641"/>
      <c r="G3269" s="2641"/>
      <c r="H3269" s="2641"/>
      <c r="I3269" s="2257"/>
      <c r="J3269" s="2257"/>
      <c r="K3269" s="2257"/>
      <c r="L3269" s="2257"/>
      <c r="M3269" s="2257"/>
      <c r="N3269" s="2257"/>
      <c r="O3269" s="2257"/>
      <c r="P3269" s="2257"/>
      <c r="Q3269" s="2995"/>
    </row>
    <row r="3270" spans="1:17">
      <c r="A3270" s="2995"/>
      <c r="B3270" s="2641"/>
      <c r="C3270" s="2641"/>
      <c r="D3270" s="2641"/>
      <c r="E3270" s="2641"/>
      <c r="F3270" s="2641"/>
      <c r="G3270" s="2641"/>
      <c r="H3270" s="2641"/>
      <c r="I3270" s="2257"/>
      <c r="J3270" s="2257"/>
      <c r="K3270" s="2257"/>
      <c r="L3270" s="2257"/>
      <c r="M3270" s="2257"/>
      <c r="N3270" s="2257"/>
      <c r="O3270" s="2257"/>
      <c r="P3270" s="2257"/>
      <c r="Q3270" s="2995"/>
    </row>
    <row r="3271" spans="1:17">
      <c r="A3271" s="2995"/>
      <c r="B3271" s="2641"/>
      <c r="C3271" s="2641"/>
      <c r="D3271" s="2641"/>
      <c r="E3271" s="2641"/>
      <c r="F3271" s="2641"/>
      <c r="G3271" s="2641"/>
      <c r="H3271" s="2641"/>
      <c r="I3271" s="2257"/>
      <c r="J3271" s="2257"/>
      <c r="K3271" s="2257"/>
      <c r="L3271" s="2257"/>
      <c r="M3271" s="2257"/>
      <c r="N3271" s="2257"/>
      <c r="O3271" s="2257"/>
      <c r="P3271" s="2257"/>
      <c r="Q3271" s="2995"/>
    </row>
    <row r="3272" spans="1:17">
      <c r="A3272" s="2995"/>
      <c r="B3272" s="2995"/>
      <c r="C3272" s="2641"/>
      <c r="D3272" s="2641"/>
      <c r="E3272" s="2641"/>
      <c r="F3272" s="2641"/>
      <c r="G3272" s="2641"/>
      <c r="H3272" s="2641"/>
      <c r="I3272" s="2257"/>
      <c r="J3272" s="2257"/>
      <c r="K3272" s="2257"/>
      <c r="L3272" s="2257"/>
      <c r="M3272" s="3001"/>
      <c r="N3272" s="3001"/>
      <c r="O3272" s="3001"/>
      <c r="P3272" s="3001"/>
      <c r="Q3272" s="2995"/>
    </row>
    <row r="3273" spans="1:17">
      <c r="A3273" s="2995"/>
      <c r="B3273" s="2995"/>
      <c r="C3273" s="2999"/>
      <c r="D3273" s="2999"/>
      <c r="E3273" s="2999"/>
      <c r="F3273" s="2999"/>
      <c r="G3273" s="2999"/>
      <c r="H3273" s="2999"/>
      <c r="I3273" s="2257"/>
      <c r="J3273" s="2257"/>
      <c r="K3273" s="2257"/>
      <c r="L3273" s="2257"/>
      <c r="M3273" s="3001"/>
      <c r="N3273" s="3001"/>
      <c r="O3273" s="3001"/>
      <c r="P3273" s="3001"/>
      <c r="Q3273" s="2995"/>
    </row>
    <row r="3274" spans="1:17">
      <c r="A3274" s="2996"/>
      <c r="B3274" s="2996"/>
      <c r="C3274" s="2994"/>
      <c r="D3274" s="2994"/>
      <c r="E3274" s="2997"/>
      <c r="F3274" s="2997"/>
      <c r="G3274" s="2997"/>
      <c r="H3274" s="2997"/>
      <c r="I3274" s="2996"/>
      <c r="J3274" s="2996"/>
      <c r="K3274" s="2994"/>
      <c r="L3274" s="2994"/>
      <c r="M3274" s="2997"/>
      <c r="N3274" s="3002"/>
      <c r="O3274" s="2999"/>
      <c r="P3274" s="2999"/>
      <c r="Q3274" s="2999"/>
    </row>
    <row r="3275" spans="1:17">
      <c r="A3275" s="2994"/>
      <c r="B3275" s="2994"/>
      <c r="C3275" s="2994"/>
      <c r="D3275" s="2994"/>
      <c r="E3275" s="2994"/>
      <c r="F3275" s="2994"/>
      <c r="G3275" s="2994"/>
      <c r="H3275" s="2994"/>
      <c r="I3275" s="2994"/>
      <c r="J3275" s="2994"/>
      <c r="K3275" s="2994"/>
      <c r="L3275" s="2994"/>
      <c r="M3275" s="2994"/>
      <c r="N3275" s="2994"/>
      <c r="O3275" s="2994"/>
      <c r="P3275" s="2994"/>
      <c r="Q3275" s="2994"/>
    </row>
    <row r="3276" spans="1:17" ht="15.75">
      <c r="A3276" s="2993"/>
      <c r="B3276" s="2997"/>
      <c r="C3276" s="2997"/>
      <c r="D3276" s="2997"/>
      <c r="E3276" s="2998"/>
      <c r="F3276" s="2997"/>
      <c r="G3276" s="2997"/>
      <c r="H3276" s="2997"/>
      <c r="I3276" s="2993"/>
      <c r="J3276" s="2641"/>
      <c r="K3276" s="2997"/>
      <c r="L3276" s="2997"/>
      <c r="M3276" s="2997"/>
      <c r="N3276" s="2997"/>
      <c r="O3276" s="2998"/>
      <c r="P3276" s="2999"/>
      <c r="Q3276" s="2999"/>
    </row>
    <row r="3277" spans="1:17">
      <c r="A3277" s="2997"/>
      <c r="B3277" s="2997"/>
      <c r="C3277" s="2997"/>
      <c r="D3277" s="2997"/>
      <c r="E3277" s="2997"/>
      <c r="F3277" s="2997"/>
      <c r="G3277" s="2997"/>
      <c r="H3277" s="2997"/>
      <c r="I3277" s="2641"/>
      <c r="J3277" s="2641"/>
      <c r="K3277" s="2997"/>
      <c r="L3277" s="2997"/>
      <c r="M3277" s="2997"/>
      <c r="N3277" s="2997"/>
      <c r="O3277" s="2997"/>
      <c r="P3277" s="2997"/>
      <c r="Q3277" s="2997"/>
    </row>
    <row r="3278" spans="1:17">
      <c r="A3278" s="2994"/>
      <c r="B3278" s="2994"/>
      <c r="C3278" s="2994"/>
      <c r="D3278" s="2994"/>
      <c r="E3278" s="2994"/>
      <c r="F3278" s="2994"/>
      <c r="G3278" s="3000"/>
      <c r="H3278" s="3000"/>
      <c r="I3278" s="2994"/>
      <c r="J3278" s="2994"/>
      <c r="K3278" s="2994"/>
      <c r="L3278" s="2994"/>
      <c r="M3278" s="2994"/>
      <c r="N3278" s="2994"/>
      <c r="O3278" s="2994"/>
      <c r="P3278" s="2994"/>
      <c r="Q3278" s="2641"/>
    </row>
    <row r="3279" spans="1:17">
      <c r="A3279" s="2994"/>
      <c r="B3279" s="2994"/>
      <c r="C3279" s="2994"/>
      <c r="D3279" s="2994"/>
      <c r="E3279" s="2994"/>
      <c r="F3279" s="2994"/>
      <c r="G3279" s="3000"/>
      <c r="H3279" s="3000"/>
      <c r="I3279" s="2994"/>
      <c r="J3279" s="2994"/>
      <c r="K3279" s="2994"/>
      <c r="L3279" s="2994"/>
      <c r="M3279" s="2994"/>
      <c r="N3279" s="2994"/>
      <c r="O3279" s="2994"/>
      <c r="P3279" s="2994"/>
      <c r="Q3279" s="2641"/>
    </row>
    <row r="3280" spans="1:17">
      <c r="A3280" s="2997"/>
      <c r="B3280" s="2997"/>
      <c r="C3280" s="2997"/>
      <c r="D3280" s="2997"/>
      <c r="E3280" s="2997"/>
      <c r="F3280" s="2997"/>
      <c r="G3280" s="2997"/>
      <c r="H3280" s="2997"/>
      <c r="I3280" s="2641"/>
      <c r="J3280" s="2641"/>
      <c r="K3280" s="2997"/>
      <c r="L3280" s="2997"/>
      <c r="M3280" s="2997"/>
      <c r="N3280" s="2997"/>
      <c r="O3280" s="2997"/>
      <c r="P3280" s="2997"/>
      <c r="Q3280" s="2997"/>
    </row>
    <row r="3281" spans="1:17">
      <c r="A3281" s="2995"/>
      <c r="B3281" s="2641"/>
      <c r="C3281" s="2641"/>
      <c r="D3281" s="2641"/>
      <c r="E3281" s="2641"/>
      <c r="F3281" s="3420"/>
      <c r="G3281" s="3420"/>
      <c r="H3281" s="2995"/>
      <c r="I3281" s="2994"/>
      <c r="J3281" s="2994"/>
      <c r="K3281" s="2994"/>
      <c r="L3281" s="2994"/>
      <c r="M3281" s="2994"/>
      <c r="N3281" s="2994"/>
      <c r="O3281" s="2994"/>
      <c r="P3281" s="2994"/>
      <c r="Q3281" s="2641"/>
    </row>
    <row r="3282" spans="1:17">
      <c r="A3282" s="2995"/>
      <c r="B3282" s="2995"/>
      <c r="C3282" s="2641"/>
      <c r="D3282" s="2995"/>
      <c r="E3282" s="2995"/>
      <c r="F3282" s="2995"/>
      <c r="G3282" s="2995"/>
      <c r="H3282" s="2995"/>
      <c r="I3282" s="2994"/>
      <c r="J3282" s="2994"/>
      <c r="K3282" s="2641"/>
      <c r="L3282" s="2641"/>
      <c r="M3282" s="2995"/>
      <c r="N3282" s="2995"/>
      <c r="O3282" s="2995"/>
      <c r="P3282" s="2641"/>
      <c r="Q3282" s="2641"/>
    </row>
    <row r="3283" spans="1:17">
      <c r="A3283" s="2995"/>
      <c r="B3283" s="2995"/>
      <c r="C3283" s="2995"/>
      <c r="D3283" s="2995"/>
      <c r="E3283" s="2995"/>
      <c r="F3283" s="2995"/>
      <c r="G3283" s="2995"/>
      <c r="H3283" s="2995"/>
      <c r="I3283" s="2994"/>
      <c r="J3283" s="2994"/>
      <c r="K3283" s="2995"/>
      <c r="L3283" s="2995"/>
      <c r="M3283" s="2995"/>
      <c r="N3283" s="2995"/>
      <c r="O3283" s="2995"/>
      <c r="P3283" s="2995"/>
      <c r="Q3283" s="2995"/>
    </row>
    <row r="3284" spans="1:17">
      <c r="A3284" s="2995"/>
      <c r="B3284" s="2995"/>
      <c r="C3284" s="2995"/>
      <c r="D3284" s="2995"/>
      <c r="E3284" s="2995"/>
      <c r="F3284" s="2995"/>
      <c r="G3284" s="2995"/>
      <c r="H3284" s="2995"/>
      <c r="I3284" s="2994"/>
      <c r="J3284" s="2994"/>
      <c r="K3284" s="2995"/>
      <c r="L3284" s="2995"/>
      <c r="M3284" s="2995"/>
      <c r="N3284" s="2995"/>
      <c r="O3284" s="2995"/>
      <c r="P3284" s="2995"/>
      <c r="Q3284" s="2995"/>
    </row>
    <row r="3285" spans="1:17">
      <c r="A3285" s="2995"/>
      <c r="B3285" s="2995"/>
      <c r="C3285" s="2995"/>
      <c r="D3285" s="2995"/>
      <c r="E3285" s="2995"/>
      <c r="F3285" s="2995"/>
      <c r="G3285" s="2995"/>
      <c r="H3285" s="2995"/>
      <c r="I3285" s="2995"/>
      <c r="J3285" s="2641"/>
      <c r="K3285" s="2995"/>
      <c r="L3285" s="2995"/>
      <c r="M3285" s="2995"/>
      <c r="N3285" s="2995"/>
      <c r="O3285" s="2995"/>
      <c r="P3285" s="2995"/>
      <c r="Q3285" s="2995"/>
    </row>
    <row r="3286" spans="1:17">
      <c r="A3286" s="2995"/>
      <c r="B3286" s="2641"/>
      <c r="C3286" s="2641"/>
      <c r="D3286" s="2641"/>
      <c r="E3286" s="2641"/>
      <c r="F3286" s="2641"/>
      <c r="G3286" s="2641"/>
      <c r="H3286" s="2641"/>
      <c r="I3286" s="2257"/>
      <c r="J3286" s="2257"/>
      <c r="K3286" s="2257"/>
      <c r="L3286" s="2257"/>
      <c r="M3286" s="3001"/>
      <c r="N3286" s="3001"/>
      <c r="O3286" s="3001"/>
      <c r="P3286" s="3001"/>
      <c r="Q3286" s="2995"/>
    </row>
    <row r="3287" spans="1:17">
      <c r="A3287" s="2995"/>
      <c r="B3287" s="2641"/>
      <c r="C3287" s="2641"/>
      <c r="D3287" s="2641"/>
      <c r="E3287" s="2641"/>
      <c r="F3287" s="2641"/>
      <c r="G3287" s="2641"/>
      <c r="H3287" s="2641"/>
      <c r="I3287" s="2257"/>
      <c r="J3287" s="2257"/>
      <c r="K3287" s="2257"/>
      <c r="L3287" s="2257"/>
      <c r="M3287" s="2257"/>
      <c r="N3287" s="2257"/>
      <c r="O3287" s="2257"/>
      <c r="P3287" s="2257"/>
      <c r="Q3287" s="2995"/>
    </row>
    <row r="3288" spans="1:17">
      <c r="A3288" s="2995"/>
      <c r="B3288" s="2641"/>
      <c r="C3288" s="2641"/>
      <c r="D3288" s="2641"/>
      <c r="E3288" s="2641"/>
      <c r="F3288" s="2641"/>
      <c r="G3288" s="2641"/>
      <c r="H3288" s="2641"/>
      <c r="I3288" s="2257"/>
      <c r="J3288" s="2257"/>
      <c r="K3288" s="2257"/>
      <c r="L3288" s="2257"/>
      <c r="M3288" s="2257"/>
      <c r="N3288" s="2257"/>
      <c r="O3288" s="2257"/>
      <c r="P3288" s="2257"/>
      <c r="Q3288" s="2995"/>
    </row>
    <row r="3289" spans="1:17">
      <c r="A3289" s="2995"/>
      <c r="B3289" s="2641"/>
      <c r="C3289" s="2641"/>
      <c r="D3289" s="2641"/>
      <c r="E3289" s="2641"/>
      <c r="F3289" s="2641"/>
      <c r="G3289" s="2641"/>
      <c r="H3289" s="2641"/>
      <c r="I3289" s="2257"/>
      <c r="J3289" s="2257"/>
      <c r="K3289" s="2257"/>
      <c r="L3289" s="2257"/>
      <c r="M3289" s="2257"/>
      <c r="N3289" s="2257"/>
      <c r="O3289" s="2257"/>
      <c r="P3289" s="2257"/>
      <c r="Q3289" s="2995"/>
    </row>
    <row r="3290" spans="1:17">
      <c r="A3290" s="2995"/>
      <c r="B3290" s="2641"/>
      <c r="C3290" s="2641"/>
      <c r="D3290" s="2641"/>
      <c r="E3290" s="2641"/>
      <c r="F3290" s="2641"/>
      <c r="G3290" s="2641"/>
      <c r="H3290" s="2641"/>
      <c r="I3290" s="2257"/>
      <c r="J3290" s="2257"/>
      <c r="K3290" s="2257"/>
      <c r="L3290" s="2257"/>
      <c r="M3290" s="2257"/>
      <c r="N3290" s="2257"/>
      <c r="O3290" s="2257"/>
      <c r="P3290" s="2257"/>
      <c r="Q3290" s="2995"/>
    </row>
    <row r="3291" spans="1:17">
      <c r="A3291" s="2995"/>
      <c r="B3291" s="2641"/>
      <c r="C3291" s="2641"/>
      <c r="D3291" s="2641"/>
      <c r="E3291" s="2641"/>
      <c r="F3291" s="2641"/>
      <c r="G3291" s="2641"/>
      <c r="H3291" s="2641"/>
      <c r="I3291" s="2257"/>
      <c r="J3291" s="2257"/>
      <c r="K3291" s="2257"/>
      <c r="L3291" s="2257"/>
      <c r="M3291" s="2257"/>
      <c r="N3291" s="2257"/>
      <c r="O3291" s="2257"/>
      <c r="P3291" s="2257"/>
      <c r="Q3291" s="2995"/>
    </row>
    <row r="3292" spans="1:17">
      <c r="A3292" s="2995"/>
      <c r="B3292" s="2641"/>
      <c r="C3292" s="2641"/>
      <c r="D3292" s="2641"/>
      <c r="E3292" s="2641"/>
      <c r="F3292" s="2641"/>
      <c r="G3292" s="2641"/>
      <c r="H3292" s="2641"/>
      <c r="I3292" s="2257"/>
      <c r="J3292" s="2257"/>
      <c r="K3292" s="2257"/>
      <c r="L3292" s="2257"/>
      <c r="M3292" s="2257"/>
      <c r="N3292" s="2257"/>
      <c r="O3292" s="2257"/>
      <c r="P3292" s="2257"/>
      <c r="Q3292" s="2995"/>
    </row>
    <row r="3293" spans="1:17">
      <c r="A3293" s="2995"/>
      <c r="B3293" s="2641"/>
      <c r="C3293" s="2641"/>
      <c r="D3293" s="2641"/>
      <c r="E3293" s="2641"/>
      <c r="F3293" s="2641"/>
      <c r="G3293" s="2641"/>
      <c r="H3293" s="2641"/>
      <c r="I3293" s="2257"/>
      <c r="J3293" s="2257"/>
      <c r="K3293" s="2257"/>
      <c r="L3293" s="2257"/>
      <c r="M3293" s="2257"/>
      <c r="N3293" s="2257"/>
      <c r="O3293" s="2257"/>
      <c r="P3293" s="2257"/>
      <c r="Q3293" s="2995"/>
    </row>
    <row r="3294" spans="1:17">
      <c r="A3294" s="2995"/>
      <c r="B3294" s="2641"/>
      <c r="C3294" s="2641"/>
      <c r="D3294" s="2641"/>
      <c r="E3294" s="2641"/>
      <c r="F3294" s="2641"/>
      <c r="G3294" s="2641"/>
      <c r="H3294" s="2641"/>
      <c r="I3294" s="2257"/>
      <c r="J3294" s="2257"/>
      <c r="K3294" s="2257"/>
      <c r="L3294" s="2257"/>
      <c r="M3294" s="2257"/>
      <c r="N3294" s="2257"/>
      <c r="O3294" s="2257"/>
      <c r="P3294" s="2257"/>
      <c r="Q3294" s="2995"/>
    </row>
    <row r="3295" spans="1:17">
      <c r="A3295" s="2995"/>
      <c r="B3295" s="2641"/>
      <c r="C3295" s="2641"/>
      <c r="D3295" s="2641"/>
      <c r="E3295" s="2641"/>
      <c r="F3295" s="2641"/>
      <c r="G3295" s="2641"/>
      <c r="H3295" s="2641"/>
      <c r="I3295" s="2257"/>
      <c r="J3295" s="2257"/>
      <c r="K3295" s="2257"/>
      <c r="L3295" s="2257"/>
      <c r="M3295" s="2257"/>
      <c r="N3295" s="2257"/>
      <c r="O3295" s="2257"/>
      <c r="P3295" s="2257"/>
      <c r="Q3295" s="2995"/>
    </row>
    <row r="3296" spans="1:17">
      <c r="A3296" s="2995"/>
      <c r="B3296" s="2641"/>
      <c r="C3296" s="2641"/>
      <c r="D3296" s="2641"/>
      <c r="E3296" s="2641"/>
      <c r="F3296" s="2641"/>
      <c r="G3296" s="2641"/>
      <c r="H3296" s="2641"/>
      <c r="I3296" s="2257"/>
      <c r="J3296" s="2257"/>
      <c r="K3296" s="2257"/>
      <c r="L3296" s="2257"/>
      <c r="M3296" s="2257"/>
      <c r="N3296" s="2257"/>
      <c r="O3296" s="2257"/>
      <c r="P3296" s="2257"/>
      <c r="Q3296" s="2995"/>
    </row>
    <row r="3297" spans="1:17">
      <c r="A3297" s="2995"/>
      <c r="B3297" s="2641"/>
      <c r="C3297" s="2641"/>
      <c r="D3297" s="2641"/>
      <c r="E3297" s="2641"/>
      <c r="F3297" s="2641"/>
      <c r="G3297" s="2641"/>
      <c r="H3297" s="2641"/>
      <c r="I3297" s="2257"/>
      <c r="J3297" s="2257"/>
      <c r="K3297" s="2257"/>
      <c r="L3297" s="2257"/>
      <c r="M3297" s="2257"/>
      <c r="N3297" s="2257"/>
      <c r="O3297" s="2257"/>
      <c r="P3297" s="2257"/>
      <c r="Q3297" s="2995"/>
    </row>
    <row r="3298" spans="1:17">
      <c r="A3298" s="2995"/>
      <c r="B3298" s="2641"/>
      <c r="C3298" s="2641"/>
      <c r="D3298" s="2641"/>
      <c r="E3298" s="2641"/>
      <c r="F3298" s="2641"/>
      <c r="G3298" s="2641"/>
      <c r="H3298" s="2641"/>
      <c r="I3298" s="2257"/>
      <c r="J3298" s="2257"/>
      <c r="K3298" s="2257"/>
      <c r="L3298" s="2257"/>
      <c r="M3298" s="2257"/>
      <c r="N3298" s="2257"/>
      <c r="O3298" s="2257"/>
      <c r="P3298" s="2257"/>
      <c r="Q3298" s="2995"/>
    </row>
    <row r="3299" spans="1:17">
      <c r="A3299" s="2995"/>
      <c r="B3299" s="2641"/>
      <c r="C3299" s="2641"/>
      <c r="D3299" s="2641"/>
      <c r="E3299" s="2641"/>
      <c r="F3299" s="2641"/>
      <c r="G3299" s="2641"/>
      <c r="H3299" s="2641"/>
      <c r="I3299" s="2257"/>
      <c r="J3299" s="2257"/>
      <c r="K3299" s="2257"/>
      <c r="L3299" s="2257"/>
      <c r="M3299" s="2257"/>
      <c r="N3299" s="2257"/>
      <c r="O3299" s="2257"/>
      <c r="P3299" s="2257"/>
      <c r="Q3299" s="2995"/>
    </row>
    <row r="3300" spans="1:17">
      <c r="A3300" s="2995"/>
      <c r="B3300" s="2641"/>
      <c r="C3300" s="2641"/>
      <c r="D3300" s="2641"/>
      <c r="E3300" s="2641"/>
      <c r="F3300" s="2641"/>
      <c r="G3300" s="2641"/>
      <c r="H3300" s="2641"/>
      <c r="I3300" s="2257"/>
      <c r="J3300" s="2257"/>
      <c r="K3300" s="2257"/>
      <c r="L3300" s="2257"/>
      <c r="M3300" s="2257"/>
      <c r="N3300" s="2257"/>
      <c r="O3300" s="2257"/>
      <c r="P3300" s="2257"/>
      <c r="Q3300" s="2995"/>
    </row>
    <row r="3301" spans="1:17">
      <c r="A3301" s="2995"/>
      <c r="B3301" s="2641"/>
      <c r="C3301" s="2641"/>
      <c r="D3301" s="2641"/>
      <c r="E3301" s="2641"/>
      <c r="F3301" s="2641"/>
      <c r="G3301" s="2641"/>
      <c r="H3301" s="2641"/>
      <c r="I3301" s="2257"/>
      <c r="J3301" s="2257"/>
      <c r="K3301" s="2257"/>
      <c r="L3301" s="2257"/>
      <c r="M3301" s="2257"/>
      <c r="N3301" s="2257"/>
      <c r="O3301" s="2257"/>
      <c r="P3301" s="2257"/>
      <c r="Q3301" s="2995"/>
    </row>
    <row r="3302" spans="1:17">
      <c r="A3302" s="2995"/>
      <c r="B3302" s="2641"/>
      <c r="C3302" s="2641"/>
      <c r="D3302" s="2641"/>
      <c r="E3302" s="2641"/>
      <c r="F3302" s="2641"/>
      <c r="G3302" s="2641"/>
      <c r="H3302" s="2641"/>
      <c r="I3302" s="2257"/>
      <c r="J3302" s="2257"/>
      <c r="K3302" s="2257"/>
      <c r="L3302" s="2257"/>
      <c r="M3302" s="2257"/>
      <c r="N3302" s="2257"/>
      <c r="O3302" s="2257"/>
      <c r="P3302" s="2257"/>
      <c r="Q3302" s="2995"/>
    </row>
    <row r="3303" spans="1:17">
      <c r="A3303" s="2995"/>
      <c r="B3303" s="2641"/>
      <c r="C3303" s="2641"/>
      <c r="D3303" s="2641"/>
      <c r="E3303" s="2641"/>
      <c r="F3303" s="2641"/>
      <c r="G3303" s="2641"/>
      <c r="H3303" s="2641"/>
      <c r="I3303" s="2257"/>
      <c r="J3303" s="2257"/>
      <c r="K3303" s="2257"/>
      <c r="L3303" s="2257"/>
      <c r="M3303" s="2257"/>
      <c r="N3303" s="2257"/>
      <c r="O3303" s="2257"/>
      <c r="P3303" s="2257"/>
      <c r="Q3303" s="2995"/>
    </row>
    <row r="3304" spans="1:17">
      <c r="A3304" s="2995"/>
      <c r="B3304" s="2641"/>
      <c r="C3304" s="2641"/>
      <c r="D3304" s="2641"/>
      <c r="E3304" s="2641"/>
      <c r="F3304" s="2641"/>
      <c r="G3304" s="2641"/>
      <c r="H3304" s="2641"/>
      <c r="I3304" s="2257"/>
      <c r="J3304" s="2257"/>
      <c r="K3304" s="2257"/>
      <c r="L3304" s="2257"/>
      <c r="M3304" s="2257"/>
      <c r="N3304" s="2257"/>
      <c r="O3304" s="2257"/>
      <c r="P3304" s="2257"/>
      <c r="Q3304" s="2995"/>
    </row>
    <row r="3305" spans="1:17">
      <c r="A3305" s="2995"/>
      <c r="B3305" s="2641"/>
      <c r="C3305" s="2641"/>
      <c r="D3305" s="2641"/>
      <c r="E3305" s="2641"/>
      <c r="F3305" s="2641"/>
      <c r="G3305" s="2641"/>
      <c r="H3305" s="2641"/>
      <c r="I3305" s="2257"/>
      <c r="J3305" s="2257"/>
      <c r="K3305" s="2257"/>
      <c r="L3305" s="2257"/>
      <c r="M3305" s="2257"/>
      <c r="N3305" s="2257"/>
      <c r="O3305" s="2257"/>
      <c r="P3305" s="2257"/>
      <c r="Q3305" s="2995"/>
    </row>
    <row r="3306" spans="1:17">
      <c r="A3306" s="2995"/>
      <c r="B3306" s="2641"/>
      <c r="C3306" s="2641"/>
      <c r="D3306" s="2641"/>
      <c r="E3306" s="2641"/>
      <c r="F3306" s="2641"/>
      <c r="G3306" s="2641"/>
      <c r="H3306" s="2641"/>
      <c r="I3306" s="2257"/>
      <c r="J3306" s="2257"/>
      <c r="K3306" s="2257"/>
      <c r="L3306" s="2257"/>
      <c r="M3306" s="2257"/>
      <c r="N3306" s="2257"/>
      <c r="O3306" s="2257"/>
      <c r="P3306" s="2257"/>
      <c r="Q3306" s="2995"/>
    </row>
    <row r="3307" spans="1:17">
      <c r="A3307" s="2995"/>
      <c r="B3307" s="2641"/>
      <c r="C3307" s="2641"/>
      <c r="D3307" s="2641"/>
      <c r="E3307" s="2641"/>
      <c r="F3307" s="2641"/>
      <c r="G3307" s="2641"/>
      <c r="H3307" s="2641"/>
      <c r="I3307" s="2257"/>
      <c r="J3307" s="2257"/>
      <c r="K3307" s="2257"/>
      <c r="L3307" s="2257"/>
      <c r="M3307" s="2257"/>
      <c r="N3307" s="2257"/>
      <c r="O3307" s="2257"/>
      <c r="P3307" s="2257"/>
      <c r="Q3307" s="2995"/>
    </row>
    <row r="3308" spans="1:17">
      <c r="A3308" s="2995"/>
      <c r="B3308" s="2641"/>
      <c r="C3308" s="2641"/>
      <c r="D3308" s="2641"/>
      <c r="E3308" s="2641"/>
      <c r="F3308" s="2641"/>
      <c r="G3308" s="2641"/>
      <c r="H3308" s="2641"/>
      <c r="I3308" s="2257"/>
      <c r="J3308" s="2257"/>
      <c r="K3308" s="2257"/>
      <c r="L3308" s="2257"/>
      <c r="M3308" s="2257"/>
      <c r="N3308" s="2257"/>
      <c r="O3308" s="2257"/>
      <c r="P3308" s="2257"/>
      <c r="Q3308" s="2995"/>
    </row>
    <row r="3309" spans="1:17">
      <c r="A3309" s="2995"/>
      <c r="B3309" s="2641"/>
      <c r="C3309" s="2641"/>
      <c r="D3309" s="2641"/>
      <c r="E3309" s="2641"/>
      <c r="F3309" s="2641"/>
      <c r="G3309" s="2641"/>
      <c r="H3309" s="2641"/>
      <c r="I3309" s="2257"/>
      <c r="J3309" s="2257"/>
      <c r="K3309" s="2257"/>
      <c r="L3309" s="2257"/>
      <c r="M3309" s="2257"/>
      <c r="N3309" s="2257"/>
      <c r="O3309" s="2257"/>
      <c r="P3309" s="2257"/>
      <c r="Q3309" s="2995"/>
    </row>
    <row r="3310" spans="1:17">
      <c r="A3310" s="2995"/>
      <c r="B3310" s="2641"/>
      <c r="C3310" s="2641"/>
      <c r="D3310" s="2641"/>
      <c r="E3310" s="2641"/>
      <c r="F3310" s="2641"/>
      <c r="G3310" s="2641"/>
      <c r="H3310" s="2641"/>
      <c r="I3310" s="2257"/>
      <c r="J3310" s="2257"/>
      <c r="K3310" s="2257"/>
      <c r="L3310" s="2257"/>
      <c r="M3310" s="2257"/>
      <c r="N3310" s="2257"/>
      <c r="O3310" s="2257"/>
      <c r="P3310" s="2257"/>
      <c r="Q3310" s="2995"/>
    </row>
    <row r="3311" spans="1:17">
      <c r="A3311" s="2995"/>
      <c r="B3311" s="2641"/>
      <c r="C3311" s="2641"/>
      <c r="D3311" s="2641"/>
      <c r="E3311" s="2641"/>
      <c r="F3311" s="2641"/>
      <c r="G3311" s="2641"/>
      <c r="H3311" s="2641"/>
      <c r="I3311" s="2257"/>
      <c r="J3311" s="2257"/>
      <c r="K3311" s="2257"/>
      <c r="L3311" s="2257"/>
      <c r="M3311" s="2257"/>
      <c r="N3311" s="2257"/>
      <c r="O3311" s="2257"/>
      <c r="P3311" s="2257"/>
      <c r="Q3311" s="2995"/>
    </row>
    <row r="3312" spans="1:17">
      <c r="A3312" s="2995"/>
      <c r="B3312" s="2641"/>
      <c r="C3312" s="2641"/>
      <c r="D3312" s="2641"/>
      <c r="E3312" s="2641"/>
      <c r="F3312" s="2641"/>
      <c r="G3312" s="2641"/>
      <c r="H3312" s="2641"/>
      <c r="I3312" s="2257"/>
      <c r="J3312" s="2257"/>
      <c r="K3312" s="2257"/>
      <c r="L3312" s="2257"/>
      <c r="M3312" s="2257"/>
      <c r="N3312" s="2257"/>
      <c r="O3312" s="2257"/>
      <c r="P3312" s="2257"/>
      <c r="Q3312" s="2995"/>
    </row>
    <row r="3313" spans="1:17">
      <c r="A3313" s="2995"/>
      <c r="B3313" s="2641"/>
      <c r="C3313" s="2641"/>
      <c r="D3313" s="2641"/>
      <c r="E3313" s="2641"/>
      <c r="F3313" s="2641"/>
      <c r="G3313" s="2641"/>
      <c r="H3313" s="2641"/>
      <c r="I3313" s="2257"/>
      <c r="J3313" s="2257"/>
      <c r="K3313" s="2257"/>
      <c r="L3313" s="2257"/>
      <c r="M3313" s="2257"/>
      <c r="N3313" s="2257"/>
      <c r="O3313" s="2257"/>
      <c r="P3313" s="2257"/>
      <c r="Q3313" s="2995"/>
    </row>
    <row r="3314" spans="1:17">
      <c r="A3314" s="2995"/>
      <c r="B3314" s="2641"/>
      <c r="C3314" s="2641"/>
      <c r="D3314" s="2641"/>
      <c r="E3314" s="2641"/>
      <c r="F3314" s="2641"/>
      <c r="G3314" s="2641"/>
      <c r="H3314" s="2641"/>
      <c r="I3314" s="2257"/>
      <c r="J3314" s="2257"/>
      <c r="K3314" s="2257"/>
      <c r="L3314" s="2257"/>
      <c r="M3314" s="2257"/>
      <c r="N3314" s="2257"/>
      <c r="O3314" s="2257"/>
      <c r="P3314" s="2257"/>
      <c r="Q3314" s="2995"/>
    </row>
    <row r="3315" spans="1:17">
      <c r="A3315" s="2995"/>
      <c r="B3315" s="2641"/>
      <c r="C3315" s="2641"/>
      <c r="D3315" s="2641"/>
      <c r="E3315" s="2641"/>
      <c r="F3315" s="2641"/>
      <c r="G3315" s="2641"/>
      <c r="H3315" s="2641"/>
      <c r="I3315" s="2257"/>
      <c r="J3315" s="2257"/>
      <c r="K3315" s="2257"/>
      <c r="L3315" s="2257"/>
      <c r="M3315" s="2257"/>
      <c r="N3315" s="2257"/>
      <c r="O3315" s="2257"/>
      <c r="P3315" s="2257"/>
      <c r="Q3315" s="2995"/>
    </row>
    <row r="3316" spans="1:17">
      <c r="A3316" s="2995"/>
      <c r="B3316" s="2641"/>
      <c r="C3316" s="2641"/>
      <c r="D3316" s="2641"/>
      <c r="E3316" s="2641"/>
      <c r="F3316" s="2641"/>
      <c r="G3316" s="2641"/>
      <c r="H3316" s="2641"/>
      <c r="I3316" s="2257"/>
      <c r="J3316" s="2257"/>
      <c r="K3316" s="2257"/>
      <c r="L3316" s="2257"/>
      <c r="M3316" s="2257"/>
      <c r="N3316" s="2257"/>
      <c r="O3316" s="2257"/>
      <c r="P3316" s="2257"/>
      <c r="Q3316" s="2995"/>
    </row>
    <row r="3317" spans="1:17">
      <c r="A3317" s="2995"/>
      <c r="B3317" s="2641"/>
      <c r="C3317" s="2641"/>
      <c r="D3317" s="2641"/>
      <c r="E3317" s="2641"/>
      <c r="F3317" s="2641"/>
      <c r="G3317" s="2641"/>
      <c r="H3317" s="2641"/>
      <c r="I3317" s="2257"/>
      <c r="J3317" s="2257"/>
      <c r="K3317" s="2257"/>
      <c r="L3317" s="2257"/>
      <c r="M3317" s="2257"/>
      <c r="N3317" s="2257"/>
      <c r="O3317" s="2257"/>
      <c r="P3317" s="2257"/>
      <c r="Q3317" s="2995"/>
    </row>
    <row r="3318" spans="1:17">
      <c r="A3318" s="2995"/>
      <c r="B3318" s="2641"/>
      <c r="C3318" s="2641"/>
      <c r="D3318" s="2641"/>
      <c r="E3318" s="2641"/>
      <c r="F3318" s="2641"/>
      <c r="G3318" s="2641"/>
      <c r="H3318" s="2641"/>
      <c r="I3318" s="2257"/>
      <c r="J3318" s="2257"/>
      <c r="K3318" s="2257"/>
      <c r="L3318" s="2257"/>
      <c r="M3318" s="2257"/>
      <c r="N3318" s="2257"/>
      <c r="O3318" s="2257"/>
      <c r="P3318" s="2257"/>
      <c r="Q3318" s="2995"/>
    </row>
    <row r="3319" spans="1:17">
      <c r="A3319" s="2995"/>
      <c r="B3319" s="2641"/>
      <c r="C3319" s="2641"/>
      <c r="D3319" s="2641"/>
      <c r="E3319" s="2641"/>
      <c r="F3319" s="2641"/>
      <c r="G3319" s="2641"/>
      <c r="H3319" s="2641"/>
      <c r="I3319" s="2257"/>
      <c r="J3319" s="2257"/>
      <c r="K3319" s="2257"/>
      <c r="L3319" s="2257"/>
      <c r="M3319" s="2257"/>
      <c r="N3319" s="2257"/>
      <c r="O3319" s="2257"/>
      <c r="P3319" s="2257"/>
      <c r="Q3319" s="2995"/>
    </row>
    <row r="3320" spans="1:17">
      <c r="A3320" s="2995"/>
      <c r="B3320" s="2641"/>
      <c r="C3320" s="2641"/>
      <c r="D3320" s="2641"/>
      <c r="E3320" s="2641"/>
      <c r="F3320" s="2641"/>
      <c r="G3320" s="2641"/>
      <c r="H3320" s="2641"/>
      <c r="I3320" s="2257"/>
      <c r="J3320" s="2257"/>
      <c r="K3320" s="2257"/>
      <c r="L3320" s="2257"/>
      <c r="M3320" s="2257"/>
      <c r="N3320" s="2257"/>
      <c r="O3320" s="2257"/>
      <c r="P3320" s="2257"/>
      <c r="Q3320" s="2995"/>
    </row>
    <row r="3321" spans="1:17">
      <c r="A3321" s="2995"/>
      <c r="B3321" s="2641"/>
      <c r="C3321" s="2641"/>
      <c r="D3321" s="2641"/>
      <c r="E3321" s="2641"/>
      <c r="F3321" s="2641"/>
      <c r="G3321" s="2641"/>
      <c r="H3321" s="2641"/>
      <c r="I3321" s="2257"/>
      <c r="J3321" s="2257"/>
      <c r="K3321" s="2257"/>
      <c r="L3321" s="2257"/>
      <c r="M3321" s="2257"/>
      <c r="N3321" s="2257"/>
      <c r="O3321" s="2257"/>
      <c r="P3321" s="2257"/>
      <c r="Q3321" s="2995"/>
    </row>
    <row r="3322" spans="1:17">
      <c r="A3322" s="2995"/>
      <c r="B3322" s="2641"/>
      <c r="C3322" s="2641"/>
      <c r="D3322" s="2641"/>
      <c r="E3322" s="2641"/>
      <c r="F3322" s="2641"/>
      <c r="G3322" s="2641"/>
      <c r="H3322" s="2641"/>
      <c r="I3322" s="2257"/>
      <c r="J3322" s="2257"/>
      <c r="K3322" s="2257"/>
      <c r="L3322" s="2257"/>
      <c r="M3322" s="2257"/>
      <c r="N3322" s="2257"/>
      <c r="O3322" s="2257"/>
      <c r="P3322" s="2257"/>
      <c r="Q3322" s="2995"/>
    </row>
    <row r="3323" spans="1:17">
      <c r="A3323" s="2995"/>
      <c r="B3323" s="2641"/>
      <c r="C3323" s="2641"/>
      <c r="D3323" s="2641"/>
      <c r="E3323" s="2641"/>
      <c r="F3323" s="2641"/>
      <c r="G3323" s="2641"/>
      <c r="H3323" s="2641"/>
      <c r="I3323" s="2257"/>
      <c r="J3323" s="2257"/>
      <c r="K3323" s="2257"/>
      <c r="L3323" s="2257"/>
      <c r="M3323" s="2257"/>
      <c r="N3323" s="2257"/>
      <c r="O3323" s="2257"/>
      <c r="P3323" s="2257"/>
      <c r="Q3323" s="2995"/>
    </row>
    <row r="3324" spans="1:17">
      <c r="A3324" s="2995"/>
      <c r="B3324" s="2641"/>
      <c r="C3324" s="2641"/>
      <c r="D3324" s="2641"/>
      <c r="E3324" s="2641"/>
      <c r="F3324" s="2641"/>
      <c r="G3324" s="2641"/>
      <c r="H3324" s="2641"/>
      <c r="I3324" s="2257"/>
      <c r="J3324" s="2257"/>
      <c r="K3324" s="2257"/>
      <c r="L3324" s="2257"/>
      <c r="M3324" s="2257"/>
      <c r="N3324" s="2257"/>
      <c r="O3324" s="2257"/>
      <c r="P3324" s="2257"/>
      <c r="Q3324" s="2995"/>
    </row>
    <row r="3325" spans="1:17">
      <c r="A3325" s="2995"/>
      <c r="B3325" s="2641"/>
      <c r="C3325" s="2641"/>
      <c r="D3325" s="2641"/>
      <c r="E3325" s="2641"/>
      <c r="F3325" s="2641"/>
      <c r="G3325" s="2641"/>
      <c r="H3325" s="2641"/>
      <c r="I3325" s="2257"/>
      <c r="J3325" s="2257"/>
      <c r="K3325" s="2257"/>
      <c r="L3325" s="2257"/>
      <c r="M3325" s="2257"/>
      <c r="N3325" s="2257"/>
      <c r="O3325" s="2257"/>
      <c r="P3325" s="2257"/>
      <c r="Q3325" s="2995"/>
    </row>
    <row r="3326" spans="1:17">
      <c r="A3326" s="2995"/>
      <c r="B3326" s="2641"/>
      <c r="C3326" s="2641"/>
      <c r="D3326" s="2641"/>
      <c r="E3326" s="2641"/>
      <c r="F3326" s="2641"/>
      <c r="G3326" s="2641"/>
      <c r="H3326" s="2641"/>
      <c r="I3326" s="2257"/>
      <c r="J3326" s="2257"/>
      <c r="K3326" s="2257"/>
      <c r="L3326" s="2257"/>
      <c r="M3326" s="2257"/>
      <c r="N3326" s="2257"/>
      <c r="O3326" s="2257"/>
      <c r="P3326" s="2257"/>
      <c r="Q3326" s="2995"/>
    </row>
    <row r="3327" spans="1:17">
      <c r="A3327" s="2995"/>
      <c r="B3327" s="2641"/>
      <c r="C3327" s="2641"/>
      <c r="D3327" s="2641"/>
      <c r="E3327" s="2641"/>
      <c r="F3327" s="2641"/>
      <c r="G3327" s="2641"/>
      <c r="H3327" s="2641"/>
      <c r="I3327" s="2257"/>
      <c r="J3327" s="2257"/>
      <c r="K3327" s="2257"/>
      <c r="L3327" s="2257"/>
      <c r="M3327" s="2257"/>
      <c r="N3327" s="2257"/>
      <c r="O3327" s="2257"/>
      <c r="P3327" s="2257"/>
      <c r="Q3327" s="2995"/>
    </row>
    <row r="3328" spans="1:17">
      <c r="A3328" s="2995"/>
      <c r="B3328" s="2641"/>
      <c r="C3328" s="2641"/>
      <c r="D3328" s="2641"/>
      <c r="E3328" s="2641"/>
      <c r="F3328" s="2641"/>
      <c r="G3328" s="2641"/>
      <c r="H3328" s="2641"/>
      <c r="I3328" s="2257"/>
      <c r="J3328" s="2257"/>
      <c r="K3328" s="2257"/>
      <c r="L3328" s="2257"/>
      <c r="M3328" s="2257"/>
      <c r="N3328" s="2257"/>
      <c r="O3328" s="2257"/>
      <c r="P3328" s="2257"/>
      <c r="Q3328" s="2995"/>
    </row>
    <row r="3329" spans="1:17">
      <c r="A3329" s="2995"/>
      <c r="B3329" s="2641"/>
      <c r="C3329" s="2641"/>
      <c r="D3329" s="2641"/>
      <c r="E3329" s="2641"/>
      <c r="F3329" s="2641"/>
      <c r="G3329" s="2641"/>
      <c r="H3329" s="2641"/>
      <c r="I3329" s="2257"/>
      <c r="J3329" s="2257"/>
      <c r="K3329" s="2257"/>
      <c r="L3329" s="2257"/>
      <c r="M3329" s="2257"/>
      <c r="N3329" s="2257"/>
      <c r="O3329" s="2257"/>
      <c r="P3329" s="2257"/>
      <c r="Q3329" s="2995"/>
    </row>
    <row r="3330" spans="1:17">
      <c r="A3330" s="2995"/>
      <c r="B3330" s="2641"/>
      <c r="C3330" s="2641"/>
      <c r="D3330" s="2641"/>
      <c r="E3330" s="2641"/>
      <c r="F3330" s="2641"/>
      <c r="G3330" s="2641"/>
      <c r="H3330" s="2641"/>
      <c r="I3330" s="2257"/>
      <c r="J3330" s="2257"/>
      <c r="K3330" s="2257"/>
      <c r="L3330" s="2257"/>
      <c r="M3330" s="2257"/>
      <c r="N3330" s="2257"/>
      <c r="O3330" s="2257"/>
      <c r="P3330" s="2257"/>
      <c r="Q3330" s="2995"/>
    </row>
    <row r="3331" spans="1:17">
      <c r="A3331" s="2995"/>
      <c r="B3331" s="2641"/>
      <c r="C3331" s="2641"/>
      <c r="D3331" s="2641"/>
      <c r="E3331" s="2641"/>
      <c r="F3331" s="2641"/>
      <c r="G3331" s="2641"/>
      <c r="H3331" s="2641"/>
      <c r="I3331" s="2257"/>
      <c r="J3331" s="2257"/>
      <c r="K3331" s="2257"/>
      <c r="L3331" s="2257"/>
      <c r="M3331" s="2257"/>
      <c r="N3331" s="2257"/>
      <c r="O3331" s="2257"/>
      <c r="P3331" s="2257"/>
      <c r="Q3331" s="2995"/>
    </row>
    <row r="3332" spans="1:17">
      <c r="A3332" s="2995"/>
      <c r="B3332" s="2641"/>
      <c r="C3332" s="2641"/>
      <c r="D3332" s="2641"/>
      <c r="E3332" s="2641"/>
      <c r="F3332" s="2641"/>
      <c r="G3332" s="2641"/>
      <c r="H3332" s="2641"/>
      <c r="I3332" s="2257"/>
      <c r="J3332" s="2257"/>
      <c r="K3332" s="2257"/>
      <c r="L3332" s="2257"/>
      <c r="M3332" s="2257"/>
      <c r="N3332" s="2257"/>
      <c r="O3332" s="2257"/>
      <c r="P3332" s="2257"/>
      <c r="Q3332" s="2995"/>
    </row>
    <row r="3333" spans="1:17">
      <c r="A3333" s="2995"/>
      <c r="B3333" s="2641"/>
      <c r="C3333" s="2641"/>
      <c r="D3333" s="2641"/>
      <c r="E3333" s="2641"/>
      <c r="F3333" s="2641"/>
      <c r="G3333" s="2641"/>
      <c r="H3333" s="2641"/>
      <c r="I3333" s="2257"/>
      <c r="J3333" s="2257"/>
      <c r="K3333" s="2257"/>
      <c r="L3333" s="2257"/>
      <c r="M3333" s="2257"/>
      <c r="N3333" s="2257"/>
      <c r="O3333" s="2257"/>
      <c r="P3333" s="2257"/>
      <c r="Q3333" s="2995"/>
    </row>
    <row r="3334" spans="1:17">
      <c r="A3334" s="2995"/>
      <c r="B3334" s="2641"/>
      <c r="C3334" s="2641"/>
      <c r="D3334" s="2641"/>
      <c r="E3334" s="2641"/>
      <c r="F3334" s="2641"/>
      <c r="G3334" s="2641"/>
      <c r="H3334" s="2641"/>
      <c r="I3334" s="2257"/>
      <c r="J3334" s="2257"/>
      <c r="K3334" s="2257"/>
      <c r="L3334" s="2257"/>
      <c r="M3334" s="2257"/>
      <c r="N3334" s="2257"/>
      <c r="O3334" s="2257"/>
      <c r="P3334" s="2257"/>
      <c r="Q3334" s="2995"/>
    </row>
    <row r="3335" spans="1:17">
      <c r="A3335" s="2995"/>
      <c r="B3335" s="2995"/>
      <c r="C3335" s="2641"/>
      <c r="D3335" s="2641"/>
      <c r="E3335" s="2641"/>
      <c r="F3335" s="2641"/>
      <c r="G3335" s="2641"/>
      <c r="H3335" s="2641"/>
      <c r="I3335" s="2257"/>
      <c r="J3335" s="2257"/>
      <c r="K3335" s="2257"/>
      <c r="L3335" s="2257"/>
      <c r="M3335" s="3001"/>
      <c r="N3335" s="3001"/>
      <c r="O3335" s="3001"/>
      <c r="P3335" s="3001"/>
      <c r="Q3335" s="2995"/>
    </row>
    <row r="3336" spans="1:17">
      <c r="A3336" s="2995"/>
      <c r="B3336" s="2995"/>
      <c r="C3336" s="2999"/>
      <c r="D3336" s="2999"/>
      <c r="E3336" s="2999"/>
      <c r="F3336" s="2999"/>
      <c r="G3336" s="2999"/>
      <c r="H3336" s="2999"/>
      <c r="I3336" s="2257"/>
      <c r="J3336" s="2257"/>
      <c r="K3336" s="2257"/>
      <c r="L3336" s="2257"/>
      <c r="M3336" s="3001"/>
      <c r="N3336" s="3001"/>
      <c r="O3336" s="3001"/>
      <c r="P3336" s="3001"/>
      <c r="Q3336" s="2995"/>
    </row>
    <row r="3337" spans="1:17">
      <c r="A3337" s="2996"/>
      <c r="B3337" s="2996"/>
      <c r="C3337" s="2994"/>
      <c r="D3337" s="2994"/>
      <c r="E3337" s="2997"/>
      <c r="F3337" s="2997"/>
      <c r="G3337" s="2997"/>
      <c r="H3337" s="2997"/>
      <c r="I3337" s="2996"/>
      <c r="J3337" s="2996"/>
      <c r="K3337" s="2994"/>
      <c r="L3337" s="2994"/>
      <c r="M3337" s="2997"/>
      <c r="N3337" s="3002"/>
      <c r="O3337" s="2999"/>
      <c r="P3337" s="2999"/>
      <c r="Q3337" s="2999"/>
    </row>
    <row r="3338" spans="1:17">
      <c r="A3338" s="2994"/>
      <c r="B3338" s="2994"/>
      <c r="C3338" s="2994"/>
      <c r="D3338" s="2994"/>
      <c r="E3338" s="2994"/>
      <c r="F3338" s="2994"/>
      <c r="G3338" s="2994"/>
      <c r="H3338" s="2994"/>
      <c r="I3338" s="2994"/>
      <c r="J3338" s="2994"/>
      <c r="K3338" s="2994"/>
      <c r="L3338" s="2994"/>
      <c r="M3338" s="2994"/>
      <c r="N3338" s="2994"/>
      <c r="O3338" s="2994"/>
      <c r="P3338" s="2994"/>
      <c r="Q3338" s="2994"/>
    </row>
    <row r="3339" spans="1:17" ht="15.75">
      <c r="A3339" s="2993"/>
      <c r="B3339" s="2997"/>
      <c r="C3339" s="2997"/>
      <c r="D3339" s="2997"/>
      <c r="E3339" s="2998"/>
      <c r="F3339" s="2997"/>
      <c r="G3339" s="2997"/>
      <c r="H3339" s="2997"/>
      <c r="I3339" s="2993"/>
      <c r="J3339" s="2641"/>
      <c r="K3339" s="2997"/>
      <c r="L3339" s="2997"/>
      <c r="M3339" s="2997"/>
      <c r="N3339" s="2997"/>
      <c r="O3339" s="2998"/>
      <c r="P3339" s="2999"/>
      <c r="Q3339" s="2999"/>
    </row>
    <row r="3340" spans="1:17">
      <c r="A3340" s="2997"/>
      <c r="B3340" s="2997"/>
      <c r="C3340" s="2997"/>
      <c r="D3340" s="2997"/>
      <c r="E3340" s="2997"/>
      <c r="F3340" s="2997"/>
      <c r="G3340" s="2997"/>
      <c r="H3340" s="2997"/>
      <c r="I3340" s="2641"/>
      <c r="J3340" s="2641"/>
      <c r="K3340" s="2997"/>
      <c r="L3340" s="2997"/>
      <c r="M3340" s="2997"/>
      <c r="N3340" s="2997"/>
      <c r="O3340" s="2997"/>
      <c r="P3340" s="2997"/>
      <c r="Q3340" s="2997"/>
    </row>
    <row r="3341" spans="1:17">
      <c r="A3341" s="2994"/>
      <c r="B3341" s="2994"/>
      <c r="C3341" s="2994"/>
      <c r="D3341" s="2994"/>
      <c r="E3341" s="2994"/>
      <c r="F3341" s="2994"/>
      <c r="G3341" s="3000"/>
      <c r="H3341" s="3000"/>
      <c r="I3341" s="2994"/>
      <c r="J3341" s="2994"/>
      <c r="K3341" s="2994"/>
      <c r="L3341" s="2994"/>
      <c r="M3341" s="2994"/>
      <c r="N3341" s="2994"/>
      <c r="O3341" s="2994"/>
      <c r="P3341" s="2994"/>
      <c r="Q3341" s="2641"/>
    </row>
    <row r="3342" spans="1:17">
      <c r="A3342" s="2994"/>
      <c r="B3342" s="2994"/>
      <c r="C3342" s="2994"/>
      <c r="D3342" s="2994"/>
      <c r="E3342" s="2994"/>
      <c r="F3342" s="2994"/>
      <c r="G3342" s="3000"/>
      <c r="H3342" s="3000"/>
      <c r="I3342" s="2994"/>
      <c r="J3342" s="2994"/>
      <c r="K3342" s="2994"/>
      <c r="L3342" s="2994"/>
      <c r="M3342" s="2994"/>
      <c r="N3342" s="2994"/>
      <c r="O3342" s="2994"/>
      <c r="P3342" s="2994"/>
      <c r="Q3342" s="2641"/>
    </row>
    <row r="3343" spans="1:17">
      <c r="A3343" s="2997"/>
      <c r="B3343" s="2997"/>
      <c r="C3343" s="2997"/>
      <c r="D3343" s="2997"/>
      <c r="E3343" s="2997"/>
      <c r="F3343" s="2997"/>
      <c r="G3343" s="2997"/>
      <c r="H3343" s="2997"/>
      <c r="I3343" s="2641"/>
      <c r="J3343" s="2641"/>
      <c r="K3343" s="2997"/>
      <c r="L3343" s="2997"/>
      <c r="M3343" s="2997"/>
      <c r="N3343" s="2997"/>
      <c r="O3343" s="2997"/>
      <c r="P3343" s="2997"/>
      <c r="Q3343" s="2997"/>
    </row>
    <row r="3344" spans="1:17">
      <c r="A3344" s="2995"/>
      <c r="B3344" s="2641"/>
      <c r="C3344" s="2641"/>
      <c r="D3344" s="2641"/>
      <c r="E3344" s="2641"/>
      <c r="F3344" s="3420"/>
      <c r="G3344" s="3420"/>
      <c r="H3344" s="2995"/>
      <c r="I3344" s="2994"/>
      <c r="J3344" s="2994"/>
      <c r="K3344" s="2994"/>
      <c r="L3344" s="2994"/>
      <c r="M3344" s="2994"/>
      <c r="N3344" s="2994"/>
      <c r="O3344" s="2994"/>
      <c r="P3344" s="2994"/>
      <c r="Q3344" s="2641"/>
    </row>
    <row r="3345" spans="1:17">
      <c r="A3345" s="2995"/>
      <c r="B3345" s="2995"/>
      <c r="C3345" s="2641"/>
      <c r="D3345" s="2995"/>
      <c r="E3345" s="2995"/>
      <c r="F3345" s="2995"/>
      <c r="G3345" s="2995"/>
      <c r="H3345" s="2995"/>
      <c r="I3345" s="2994"/>
      <c r="J3345" s="2994"/>
      <c r="K3345" s="2641"/>
      <c r="L3345" s="2641"/>
      <c r="M3345" s="2995"/>
      <c r="N3345" s="2995"/>
      <c r="O3345" s="2995"/>
      <c r="P3345" s="2641"/>
      <c r="Q3345" s="2641"/>
    </row>
    <row r="3346" spans="1:17">
      <c r="A3346" s="2995"/>
      <c r="B3346" s="2995"/>
      <c r="C3346" s="2995"/>
      <c r="D3346" s="2995"/>
      <c r="E3346" s="2995"/>
      <c r="F3346" s="2995"/>
      <c r="G3346" s="2995"/>
      <c r="H3346" s="2995"/>
      <c r="I3346" s="2994"/>
      <c r="J3346" s="2994"/>
      <c r="K3346" s="2995"/>
      <c r="L3346" s="2995"/>
      <c r="M3346" s="2995"/>
      <c r="N3346" s="2995"/>
      <c r="O3346" s="2995"/>
      <c r="P3346" s="2995"/>
      <c r="Q3346" s="2995"/>
    </row>
    <row r="3347" spans="1:17">
      <c r="A3347" s="2995"/>
      <c r="B3347" s="2995"/>
      <c r="C3347" s="2995"/>
      <c r="D3347" s="2995"/>
      <c r="E3347" s="2995"/>
      <c r="F3347" s="2995"/>
      <c r="G3347" s="2995"/>
      <c r="H3347" s="2995"/>
      <c r="I3347" s="2994"/>
      <c r="J3347" s="2994"/>
      <c r="K3347" s="2995"/>
      <c r="L3347" s="2995"/>
      <c r="M3347" s="2995"/>
      <c r="N3347" s="2995"/>
      <c r="O3347" s="2995"/>
      <c r="P3347" s="2995"/>
      <c r="Q3347" s="2995"/>
    </row>
    <row r="3348" spans="1:17">
      <c r="A3348" s="2995"/>
      <c r="B3348" s="2995"/>
      <c r="C3348" s="2995"/>
      <c r="D3348" s="2995"/>
      <c r="E3348" s="2995"/>
      <c r="F3348" s="2995"/>
      <c r="G3348" s="2995"/>
      <c r="H3348" s="2995"/>
      <c r="I3348" s="2995"/>
      <c r="J3348" s="2641"/>
      <c r="K3348" s="2995"/>
      <c r="L3348" s="2995"/>
      <c r="M3348" s="2995"/>
      <c r="N3348" s="2995"/>
      <c r="O3348" s="2995"/>
      <c r="P3348" s="2995"/>
      <c r="Q3348" s="2995"/>
    </row>
    <row r="3349" spans="1:17">
      <c r="A3349" s="2995"/>
      <c r="B3349" s="2641"/>
      <c r="C3349" s="2641"/>
      <c r="D3349" s="2641"/>
      <c r="E3349" s="2641"/>
      <c r="F3349" s="2641"/>
      <c r="G3349" s="2641"/>
      <c r="H3349" s="2641"/>
      <c r="I3349" s="2257"/>
      <c r="J3349" s="2257"/>
      <c r="K3349" s="2257"/>
      <c r="L3349" s="2257"/>
      <c r="M3349" s="3001"/>
      <c r="N3349" s="3001"/>
      <c r="O3349" s="3001"/>
      <c r="P3349" s="3001"/>
      <c r="Q3349" s="2995"/>
    </row>
    <row r="3350" spans="1:17">
      <c r="A3350" s="2995"/>
      <c r="B3350" s="2641"/>
      <c r="C3350" s="2641"/>
      <c r="D3350" s="2641"/>
      <c r="E3350" s="2641"/>
      <c r="F3350" s="2641"/>
      <c r="G3350" s="2641"/>
      <c r="H3350" s="2641"/>
      <c r="I3350" s="2257"/>
      <c r="J3350" s="2257"/>
      <c r="K3350" s="2257"/>
      <c r="L3350" s="2257"/>
      <c r="M3350" s="2257"/>
      <c r="N3350" s="2257"/>
      <c r="O3350" s="2257"/>
      <c r="P3350" s="2257"/>
      <c r="Q3350" s="2995"/>
    </row>
    <row r="3351" spans="1:17">
      <c r="A3351" s="2995"/>
      <c r="B3351" s="2641"/>
      <c r="C3351" s="2641"/>
      <c r="D3351" s="2641"/>
      <c r="E3351" s="2641"/>
      <c r="F3351" s="2641"/>
      <c r="G3351" s="2641"/>
      <c r="H3351" s="2641"/>
      <c r="I3351" s="2257"/>
      <c r="J3351" s="2257"/>
      <c r="K3351" s="2257"/>
      <c r="L3351" s="2257"/>
      <c r="M3351" s="2257"/>
      <c r="N3351" s="2257"/>
      <c r="O3351" s="2257"/>
      <c r="P3351" s="2257"/>
      <c r="Q3351" s="2995"/>
    </row>
    <row r="3352" spans="1:17">
      <c r="A3352" s="2995"/>
      <c r="B3352" s="2641"/>
      <c r="C3352" s="2641"/>
      <c r="D3352" s="2641"/>
      <c r="E3352" s="2641"/>
      <c r="F3352" s="2641"/>
      <c r="G3352" s="2641"/>
      <c r="H3352" s="2641"/>
      <c r="I3352" s="2257"/>
      <c r="J3352" s="2257"/>
      <c r="K3352" s="2257"/>
      <c r="L3352" s="2257"/>
      <c r="M3352" s="2257"/>
      <c r="N3352" s="2257"/>
      <c r="O3352" s="2257"/>
      <c r="P3352" s="2257"/>
      <c r="Q3352" s="2995"/>
    </row>
    <row r="3353" spans="1:17">
      <c r="A3353" s="2995"/>
      <c r="B3353" s="2641"/>
      <c r="C3353" s="2641"/>
      <c r="D3353" s="2641"/>
      <c r="E3353" s="2641"/>
      <c r="F3353" s="2641"/>
      <c r="G3353" s="2641"/>
      <c r="H3353" s="2641"/>
      <c r="I3353" s="2257"/>
      <c r="J3353" s="2257"/>
      <c r="K3353" s="2257"/>
      <c r="L3353" s="2257"/>
      <c r="M3353" s="2257"/>
      <c r="N3353" s="2257"/>
      <c r="O3353" s="2257"/>
      <c r="P3353" s="2257"/>
      <c r="Q3353" s="2995"/>
    </row>
    <row r="3354" spans="1:17">
      <c r="A3354" s="2995"/>
      <c r="B3354" s="2641"/>
      <c r="C3354" s="2641"/>
      <c r="D3354" s="2641"/>
      <c r="E3354" s="2641"/>
      <c r="F3354" s="2641"/>
      <c r="G3354" s="2641"/>
      <c r="H3354" s="2641"/>
      <c r="I3354" s="2257"/>
      <c r="J3354" s="2257"/>
      <c r="K3354" s="2257"/>
      <c r="L3354" s="2257"/>
      <c r="M3354" s="2257"/>
      <c r="N3354" s="2257"/>
      <c r="O3354" s="2257"/>
      <c r="P3354" s="2257"/>
      <c r="Q3354" s="2995"/>
    </row>
    <row r="3355" spans="1:17">
      <c r="A3355" s="2995"/>
      <c r="B3355" s="2641"/>
      <c r="C3355" s="2641"/>
      <c r="D3355" s="2641"/>
      <c r="E3355" s="2641"/>
      <c r="F3355" s="2641"/>
      <c r="G3355" s="2641"/>
      <c r="H3355" s="2641"/>
      <c r="I3355" s="2257"/>
      <c r="J3355" s="2257"/>
      <c r="K3355" s="2257"/>
      <c r="L3355" s="2257"/>
      <c r="M3355" s="2257"/>
      <c r="N3355" s="2257"/>
      <c r="O3355" s="2257"/>
      <c r="P3355" s="2257"/>
      <c r="Q3355" s="2995"/>
    </row>
    <row r="3356" spans="1:17">
      <c r="A3356" s="2995"/>
      <c r="B3356" s="2641"/>
      <c r="C3356" s="2641"/>
      <c r="D3356" s="2641"/>
      <c r="E3356" s="2641"/>
      <c r="F3356" s="2641"/>
      <c r="G3356" s="2641"/>
      <c r="H3356" s="2641"/>
      <c r="I3356" s="2257"/>
      <c r="J3356" s="2257"/>
      <c r="K3356" s="2257"/>
      <c r="L3356" s="2257"/>
      <c r="M3356" s="2257"/>
      <c r="N3356" s="2257"/>
      <c r="O3356" s="2257"/>
      <c r="P3356" s="2257"/>
      <c r="Q3356" s="2995"/>
    </row>
    <row r="3357" spans="1:17">
      <c r="A3357" s="2995"/>
      <c r="B3357" s="2641"/>
      <c r="C3357" s="2641"/>
      <c r="D3357" s="2641"/>
      <c r="E3357" s="2641"/>
      <c r="F3357" s="2641"/>
      <c r="G3357" s="2641"/>
      <c r="H3357" s="2641"/>
      <c r="I3357" s="2257"/>
      <c r="J3357" s="2257"/>
      <c r="K3357" s="2257"/>
      <c r="L3357" s="2257"/>
      <c r="M3357" s="2257"/>
      <c r="N3357" s="2257"/>
      <c r="O3357" s="2257"/>
      <c r="P3357" s="2257"/>
      <c r="Q3357" s="2995"/>
    </row>
    <row r="3358" spans="1:17">
      <c r="A3358" s="2995"/>
      <c r="B3358" s="2641"/>
      <c r="C3358" s="2641"/>
      <c r="D3358" s="2641"/>
      <c r="E3358" s="2641"/>
      <c r="F3358" s="2641"/>
      <c r="G3358" s="2641"/>
      <c r="H3358" s="2641"/>
      <c r="I3358" s="2257"/>
      <c r="J3358" s="2257"/>
      <c r="K3358" s="2257"/>
      <c r="L3358" s="2257"/>
      <c r="M3358" s="2257"/>
      <c r="N3358" s="2257"/>
      <c r="O3358" s="2257"/>
      <c r="P3358" s="2257"/>
      <c r="Q3358" s="2995"/>
    </row>
    <row r="3359" spans="1:17">
      <c r="A3359" s="2995"/>
      <c r="B3359" s="2641"/>
      <c r="C3359" s="2641"/>
      <c r="D3359" s="2641"/>
      <c r="E3359" s="2641"/>
      <c r="F3359" s="2641"/>
      <c r="G3359" s="2641"/>
      <c r="H3359" s="2641"/>
      <c r="I3359" s="2257"/>
      <c r="J3359" s="2257"/>
      <c r="K3359" s="2257"/>
      <c r="L3359" s="2257"/>
      <c r="M3359" s="2257"/>
      <c r="N3359" s="2257"/>
      <c r="O3359" s="2257"/>
      <c r="P3359" s="2257"/>
      <c r="Q3359" s="2995"/>
    </row>
    <row r="3360" spans="1:17">
      <c r="A3360" s="2995"/>
      <c r="B3360" s="2641"/>
      <c r="C3360" s="2641"/>
      <c r="D3360" s="2641"/>
      <c r="E3360" s="2641"/>
      <c r="F3360" s="2641"/>
      <c r="G3360" s="2641"/>
      <c r="H3360" s="2641"/>
      <c r="I3360" s="2257"/>
      <c r="J3360" s="2257"/>
      <c r="K3360" s="2257"/>
      <c r="L3360" s="2257"/>
      <c r="M3360" s="2257"/>
      <c r="N3360" s="2257"/>
      <c r="O3360" s="2257"/>
      <c r="P3360" s="2257"/>
      <c r="Q3360" s="2995"/>
    </row>
    <row r="3361" spans="1:17">
      <c r="A3361" s="2995"/>
      <c r="B3361" s="2641"/>
      <c r="C3361" s="2641"/>
      <c r="D3361" s="2641"/>
      <c r="E3361" s="2641"/>
      <c r="F3361" s="2641"/>
      <c r="G3361" s="2641"/>
      <c r="H3361" s="2641"/>
      <c r="I3361" s="2257"/>
      <c r="J3361" s="2257"/>
      <c r="K3361" s="2257"/>
      <c r="L3361" s="2257"/>
      <c r="M3361" s="2257"/>
      <c r="N3361" s="2257"/>
      <c r="O3361" s="2257"/>
      <c r="P3361" s="2257"/>
      <c r="Q3361" s="2995"/>
    </row>
    <row r="3362" spans="1:17">
      <c r="A3362" s="2995"/>
      <c r="B3362" s="2641"/>
      <c r="C3362" s="2641"/>
      <c r="D3362" s="2641"/>
      <c r="E3362" s="2641"/>
      <c r="F3362" s="2641"/>
      <c r="G3362" s="2641"/>
      <c r="H3362" s="2641"/>
      <c r="I3362" s="2257"/>
      <c r="J3362" s="2257"/>
      <c r="K3362" s="2257"/>
      <c r="L3362" s="2257"/>
      <c r="M3362" s="2257"/>
      <c r="N3362" s="2257"/>
      <c r="O3362" s="2257"/>
      <c r="P3362" s="2257"/>
      <c r="Q3362" s="2995"/>
    </row>
    <row r="3363" spans="1:17">
      <c r="A3363" s="2995"/>
      <c r="B3363" s="2641"/>
      <c r="C3363" s="2641"/>
      <c r="D3363" s="2641"/>
      <c r="E3363" s="2641"/>
      <c r="F3363" s="2641"/>
      <c r="G3363" s="2641"/>
      <c r="H3363" s="2641"/>
      <c r="I3363" s="2257"/>
      <c r="J3363" s="2257"/>
      <c r="K3363" s="2257"/>
      <c r="L3363" s="2257"/>
      <c r="M3363" s="2257"/>
      <c r="N3363" s="2257"/>
      <c r="O3363" s="2257"/>
      <c r="P3363" s="2257"/>
      <c r="Q3363" s="2995"/>
    </row>
    <row r="3364" spans="1:17">
      <c r="A3364" s="2995"/>
      <c r="B3364" s="2641"/>
      <c r="C3364" s="2641"/>
      <c r="D3364" s="2641"/>
      <c r="E3364" s="2641"/>
      <c r="F3364" s="2641"/>
      <c r="G3364" s="2641"/>
      <c r="H3364" s="2641"/>
      <c r="I3364" s="2257"/>
      <c r="J3364" s="2257"/>
      <c r="K3364" s="2257"/>
      <c r="L3364" s="2257"/>
      <c r="M3364" s="2257"/>
      <c r="N3364" s="2257"/>
      <c r="O3364" s="2257"/>
      <c r="P3364" s="2257"/>
      <c r="Q3364" s="2995"/>
    </row>
    <row r="3365" spans="1:17">
      <c r="A3365" s="2995"/>
      <c r="B3365" s="2641"/>
      <c r="C3365" s="2641"/>
      <c r="D3365" s="2641"/>
      <c r="E3365" s="2641"/>
      <c r="F3365" s="2641"/>
      <c r="G3365" s="2641"/>
      <c r="H3365" s="2641"/>
      <c r="I3365" s="2257"/>
      <c r="J3365" s="2257"/>
      <c r="K3365" s="2257"/>
      <c r="L3365" s="2257"/>
      <c r="M3365" s="2257"/>
      <c r="N3365" s="2257"/>
      <c r="O3365" s="2257"/>
      <c r="P3365" s="2257"/>
      <c r="Q3365" s="2995"/>
    </row>
    <row r="3366" spans="1:17">
      <c r="A3366" s="2995"/>
      <c r="B3366" s="2641"/>
      <c r="C3366" s="2641"/>
      <c r="D3366" s="2641"/>
      <c r="E3366" s="2641"/>
      <c r="F3366" s="2641"/>
      <c r="G3366" s="2641"/>
      <c r="H3366" s="2641"/>
      <c r="I3366" s="2257"/>
      <c r="J3366" s="2257"/>
      <c r="K3366" s="2257"/>
      <c r="L3366" s="2257"/>
      <c r="M3366" s="2257"/>
      <c r="N3366" s="2257"/>
      <c r="O3366" s="2257"/>
      <c r="P3366" s="2257"/>
      <c r="Q3366" s="2995"/>
    </row>
    <row r="3367" spans="1:17">
      <c r="A3367" s="2995"/>
      <c r="B3367" s="2641"/>
      <c r="C3367" s="2641"/>
      <c r="D3367" s="2641"/>
      <c r="E3367" s="2641"/>
      <c r="F3367" s="2641"/>
      <c r="G3367" s="2641"/>
      <c r="H3367" s="2641"/>
      <c r="I3367" s="2257"/>
      <c r="J3367" s="2257"/>
      <c r="K3367" s="2257"/>
      <c r="L3367" s="2257"/>
      <c r="M3367" s="2257"/>
      <c r="N3367" s="2257"/>
      <c r="O3367" s="2257"/>
      <c r="P3367" s="2257"/>
      <c r="Q3367" s="2995"/>
    </row>
    <row r="3368" spans="1:17">
      <c r="A3368" s="2995"/>
      <c r="B3368" s="2641"/>
      <c r="C3368" s="2641"/>
      <c r="D3368" s="2641"/>
      <c r="E3368" s="2641"/>
      <c r="F3368" s="2641"/>
      <c r="G3368" s="2641"/>
      <c r="H3368" s="2641"/>
      <c r="I3368" s="2257"/>
      <c r="J3368" s="2257"/>
      <c r="K3368" s="2257"/>
      <c r="L3368" s="2257"/>
      <c r="M3368" s="2257"/>
      <c r="N3368" s="2257"/>
      <c r="O3368" s="2257"/>
      <c r="P3368" s="2257"/>
      <c r="Q3368" s="2995"/>
    </row>
    <row r="3369" spans="1:17">
      <c r="A3369" s="2995"/>
      <c r="B3369" s="2641"/>
      <c r="C3369" s="2641"/>
      <c r="D3369" s="2641"/>
      <c r="E3369" s="2641"/>
      <c r="F3369" s="2641"/>
      <c r="G3369" s="2641"/>
      <c r="H3369" s="2641"/>
      <c r="I3369" s="2257"/>
      <c r="J3369" s="2257"/>
      <c r="K3369" s="2257"/>
      <c r="L3369" s="2257"/>
      <c r="M3369" s="2257"/>
      <c r="N3369" s="2257"/>
      <c r="O3369" s="2257"/>
      <c r="P3369" s="2257"/>
      <c r="Q3369" s="2995"/>
    </row>
    <row r="3370" spans="1:17">
      <c r="A3370" s="2995"/>
      <c r="B3370" s="2641"/>
      <c r="C3370" s="2641"/>
      <c r="D3370" s="2641"/>
      <c r="E3370" s="2641"/>
      <c r="F3370" s="2641"/>
      <c r="G3370" s="2641"/>
      <c r="H3370" s="2641"/>
      <c r="I3370" s="2257"/>
      <c r="J3370" s="2257"/>
      <c r="K3370" s="2257"/>
      <c r="L3370" s="2257"/>
      <c r="M3370" s="2257"/>
      <c r="N3370" s="2257"/>
      <c r="O3370" s="2257"/>
      <c r="P3370" s="2257"/>
      <c r="Q3370" s="2995"/>
    </row>
    <row r="3371" spans="1:17">
      <c r="A3371" s="2995"/>
      <c r="B3371" s="2641"/>
      <c r="C3371" s="2641"/>
      <c r="D3371" s="2641"/>
      <c r="E3371" s="2641"/>
      <c r="F3371" s="2641"/>
      <c r="G3371" s="2641"/>
      <c r="H3371" s="2641"/>
      <c r="I3371" s="2257"/>
      <c r="J3371" s="2257"/>
      <c r="K3371" s="2257"/>
      <c r="L3371" s="2257"/>
      <c r="M3371" s="2257"/>
      <c r="N3371" s="2257"/>
      <c r="O3371" s="2257"/>
      <c r="P3371" s="2257"/>
      <c r="Q3371" s="2995"/>
    </row>
    <row r="3372" spans="1:17">
      <c r="A3372" s="2995"/>
      <c r="B3372" s="2641"/>
      <c r="C3372" s="2641"/>
      <c r="D3372" s="2641"/>
      <c r="E3372" s="2641"/>
      <c r="F3372" s="2641"/>
      <c r="G3372" s="2641"/>
      <c r="H3372" s="2641"/>
      <c r="I3372" s="2257"/>
      <c r="J3372" s="2257"/>
      <c r="K3372" s="2257"/>
      <c r="L3372" s="2257"/>
      <c r="M3372" s="2257"/>
      <c r="N3372" s="2257"/>
      <c r="O3372" s="2257"/>
      <c r="P3372" s="2257"/>
      <c r="Q3372" s="2995"/>
    </row>
    <row r="3373" spans="1:17">
      <c r="A3373" s="2995"/>
      <c r="B3373" s="2641"/>
      <c r="C3373" s="2641"/>
      <c r="D3373" s="2641"/>
      <c r="E3373" s="2641"/>
      <c r="F3373" s="2641"/>
      <c r="G3373" s="2641"/>
      <c r="H3373" s="2641"/>
      <c r="I3373" s="2257"/>
      <c r="J3373" s="2257"/>
      <c r="K3373" s="2257"/>
      <c r="L3373" s="2257"/>
      <c r="M3373" s="2257"/>
      <c r="N3373" s="2257"/>
      <c r="O3373" s="2257"/>
      <c r="P3373" s="2257"/>
      <c r="Q3373" s="2995"/>
    </row>
    <row r="3374" spans="1:17">
      <c r="A3374" s="2995"/>
      <c r="B3374" s="2641"/>
      <c r="C3374" s="2641"/>
      <c r="D3374" s="2641"/>
      <c r="E3374" s="2641"/>
      <c r="F3374" s="2641"/>
      <c r="G3374" s="2641"/>
      <c r="H3374" s="2641"/>
      <c r="I3374" s="2257"/>
      <c r="J3374" s="2257"/>
      <c r="K3374" s="2257"/>
      <c r="L3374" s="2257"/>
      <c r="M3374" s="2257"/>
      <c r="N3374" s="2257"/>
      <c r="O3374" s="2257"/>
      <c r="P3374" s="2257"/>
      <c r="Q3374" s="2995"/>
    </row>
    <row r="3375" spans="1:17">
      <c r="A3375" s="2995"/>
      <c r="B3375" s="2641"/>
      <c r="C3375" s="2641"/>
      <c r="D3375" s="2641"/>
      <c r="E3375" s="2641"/>
      <c r="F3375" s="2641"/>
      <c r="G3375" s="2641"/>
      <c r="H3375" s="2641"/>
      <c r="I3375" s="2257"/>
      <c r="J3375" s="2257"/>
      <c r="K3375" s="2257"/>
      <c r="L3375" s="2257"/>
      <c r="M3375" s="2257"/>
      <c r="N3375" s="2257"/>
      <c r="O3375" s="2257"/>
      <c r="P3375" s="2257"/>
      <c r="Q3375" s="2995"/>
    </row>
    <row r="3376" spans="1:17">
      <c r="A3376" s="2995"/>
      <c r="B3376" s="2641"/>
      <c r="C3376" s="2641"/>
      <c r="D3376" s="2641"/>
      <c r="E3376" s="2641"/>
      <c r="F3376" s="2641"/>
      <c r="G3376" s="2641"/>
      <c r="H3376" s="2641"/>
      <c r="I3376" s="2257"/>
      <c r="J3376" s="2257"/>
      <c r="K3376" s="2257"/>
      <c r="L3376" s="2257"/>
      <c r="M3376" s="2257"/>
      <c r="N3376" s="2257"/>
      <c r="O3376" s="2257"/>
      <c r="P3376" s="2257"/>
      <c r="Q3376" s="2995"/>
    </row>
    <row r="3377" spans="1:17">
      <c r="A3377" s="2995"/>
      <c r="B3377" s="2641"/>
      <c r="C3377" s="2641"/>
      <c r="D3377" s="2641"/>
      <c r="E3377" s="2641"/>
      <c r="F3377" s="2641"/>
      <c r="G3377" s="2641"/>
      <c r="H3377" s="2641"/>
      <c r="I3377" s="2257"/>
      <c r="J3377" s="2257"/>
      <c r="K3377" s="2257"/>
      <c r="L3377" s="2257"/>
      <c r="M3377" s="2257"/>
      <c r="N3377" s="2257"/>
      <c r="O3377" s="2257"/>
      <c r="P3377" s="2257"/>
      <c r="Q3377" s="2995"/>
    </row>
    <row r="3378" spans="1:17">
      <c r="A3378" s="2995"/>
      <c r="B3378" s="2641"/>
      <c r="C3378" s="2641"/>
      <c r="D3378" s="2641"/>
      <c r="E3378" s="2641"/>
      <c r="F3378" s="2641"/>
      <c r="G3378" s="2641"/>
      <c r="H3378" s="2641"/>
      <c r="I3378" s="2257"/>
      <c r="J3378" s="2257"/>
      <c r="K3378" s="2257"/>
      <c r="L3378" s="2257"/>
      <c r="M3378" s="2257"/>
      <c r="N3378" s="2257"/>
      <c r="O3378" s="2257"/>
      <c r="P3378" s="2257"/>
      <c r="Q3378" s="2995"/>
    </row>
    <row r="3379" spans="1:17">
      <c r="A3379" s="2995"/>
      <c r="B3379" s="2641"/>
      <c r="C3379" s="2641"/>
      <c r="D3379" s="2641"/>
      <c r="E3379" s="2641"/>
      <c r="F3379" s="2641"/>
      <c r="G3379" s="2641"/>
      <c r="H3379" s="2641"/>
      <c r="I3379" s="2257"/>
      <c r="J3379" s="2257"/>
      <c r="K3379" s="2257"/>
      <c r="L3379" s="2257"/>
      <c r="M3379" s="2257"/>
      <c r="N3379" s="2257"/>
      <c r="O3379" s="2257"/>
      <c r="P3379" s="2257"/>
      <c r="Q3379" s="2995"/>
    </row>
    <row r="3380" spans="1:17">
      <c r="A3380" s="2995"/>
      <c r="B3380" s="2641"/>
      <c r="C3380" s="2641"/>
      <c r="D3380" s="2641"/>
      <c r="E3380" s="2641"/>
      <c r="F3380" s="2641"/>
      <c r="G3380" s="2641"/>
      <c r="H3380" s="2641"/>
      <c r="I3380" s="2257"/>
      <c r="J3380" s="2257"/>
      <c r="K3380" s="2257"/>
      <c r="L3380" s="2257"/>
      <c r="M3380" s="2257"/>
      <c r="N3380" s="2257"/>
      <c r="O3380" s="2257"/>
      <c r="P3380" s="2257"/>
      <c r="Q3380" s="2995"/>
    </row>
    <row r="3381" spans="1:17">
      <c r="A3381" s="2995"/>
      <c r="B3381" s="2641"/>
      <c r="C3381" s="2641"/>
      <c r="D3381" s="2641"/>
      <c r="E3381" s="2641"/>
      <c r="F3381" s="2641"/>
      <c r="G3381" s="2641"/>
      <c r="H3381" s="2641"/>
      <c r="I3381" s="2257"/>
      <c r="J3381" s="2257"/>
      <c r="K3381" s="2257"/>
      <c r="L3381" s="2257"/>
      <c r="M3381" s="2257"/>
      <c r="N3381" s="2257"/>
      <c r="O3381" s="2257"/>
      <c r="P3381" s="2257"/>
      <c r="Q3381" s="2995"/>
    </row>
    <row r="3382" spans="1:17">
      <c r="A3382" s="2995"/>
      <c r="B3382" s="2641"/>
      <c r="C3382" s="2641"/>
      <c r="D3382" s="2641"/>
      <c r="E3382" s="2641"/>
      <c r="F3382" s="2641"/>
      <c r="G3382" s="2641"/>
      <c r="H3382" s="2641"/>
      <c r="I3382" s="2257"/>
      <c r="J3382" s="2257"/>
      <c r="K3382" s="2257"/>
      <c r="L3382" s="2257"/>
      <c r="M3382" s="2257"/>
      <c r="N3382" s="2257"/>
      <c r="O3382" s="2257"/>
      <c r="P3382" s="2257"/>
      <c r="Q3382" s="2995"/>
    </row>
    <row r="3383" spans="1:17">
      <c r="A3383" s="2995"/>
      <c r="B3383" s="2641"/>
      <c r="C3383" s="2641"/>
      <c r="D3383" s="2641"/>
      <c r="E3383" s="2641"/>
      <c r="F3383" s="2641"/>
      <c r="G3383" s="2641"/>
      <c r="H3383" s="2641"/>
      <c r="I3383" s="2257"/>
      <c r="J3383" s="2257"/>
      <c r="K3383" s="2257"/>
      <c r="L3383" s="2257"/>
      <c r="M3383" s="2257"/>
      <c r="N3383" s="2257"/>
      <c r="O3383" s="2257"/>
      <c r="P3383" s="2257"/>
      <c r="Q3383" s="2995"/>
    </row>
    <row r="3384" spans="1:17">
      <c r="A3384" s="2995"/>
      <c r="B3384" s="2641"/>
      <c r="C3384" s="2641"/>
      <c r="D3384" s="2641"/>
      <c r="E3384" s="2641"/>
      <c r="F3384" s="2641"/>
      <c r="G3384" s="2641"/>
      <c r="H3384" s="2641"/>
      <c r="I3384" s="2257"/>
      <c r="J3384" s="2257"/>
      <c r="K3384" s="2257"/>
      <c r="L3384" s="2257"/>
      <c r="M3384" s="2257"/>
      <c r="N3384" s="2257"/>
      <c r="O3384" s="2257"/>
      <c r="P3384" s="2257"/>
      <c r="Q3384" s="2995"/>
    </row>
    <row r="3385" spans="1:17">
      <c r="A3385" s="2995"/>
      <c r="B3385" s="2641"/>
      <c r="C3385" s="2641"/>
      <c r="D3385" s="2641"/>
      <c r="E3385" s="2641"/>
      <c r="F3385" s="2641"/>
      <c r="G3385" s="2641"/>
      <c r="H3385" s="2641"/>
      <c r="I3385" s="2257"/>
      <c r="J3385" s="2257"/>
      <c r="K3385" s="2257"/>
      <c r="L3385" s="2257"/>
      <c r="M3385" s="2257"/>
      <c r="N3385" s="2257"/>
      <c r="O3385" s="2257"/>
      <c r="P3385" s="2257"/>
      <c r="Q3385" s="2995"/>
    </row>
    <row r="3386" spans="1:17">
      <c r="A3386" s="2995"/>
      <c r="B3386" s="2641"/>
      <c r="C3386" s="2641"/>
      <c r="D3386" s="2641"/>
      <c r="E3386" s="2641"/>
      <c r="F3386" s="2641"/>
      <c r="G3386" s="2641"/>
      <c r="H3386" s="2641"/>
      <c r="I3386" s="2257"/>
      <c r="J3386" s="2257"/>
      <c r="K3386" s="2257"/>
      <c r="L3386" s="2257"/>
      <c r="M3386" s="2257"/>
      <c r="N3386" s="2257"/>
      <c r="O3386" s="2257"/>
      <c r="P3386" s="2257"/>
      <c r="Q3386" s="2995"/>
    </row>
    <row r="3387" spans="1:17">
      <c r="A3387" s="2995"/>
      <c r="B3387" s="2641"/>
      <c r="C3387" s="2641"/>
      <c r="D3387" s="2641"/>
      <c r="E3387" s="2641"/>
      <c r="F3387" s="2641"/>
      <c r="G3387" s="2641"/>
      <c r="H3387" s="2641"/>
      <c r="I3387" s="2257"/>
      <c r="J3387" s="2257"/>
      <c r="K3387" s="2257"/>
      <c r="L3387" s="2257"/>
      <c r="M3387" s="2257"/>
      <c r="N3387" s="2257"/>
      <c r="O3387" s="2257"/>
      <c r="P3387" s="2257"/>
      <c r="Q3387" s="2995"/>
    </row>
    <row r="3388" spans="1:17">
      <c r="A3388" s="2995"/>
      <c r="B3388" s="2641"/>
      <c r="C3388" s="2641"/>
      <c r="D3388" s="2641"/>
      <c r="E3388" s="2641"/>
      <c r="F3388" s="2641"/>
      <c r="G3388" s="2641"/>
      <c r="H3388" s="2641"/>
      <c r="I3388" s="2257"/>
      <c r="J3388" s="2257"/>
      <c r="K3388" s="2257"/>
      <c r="L3388" s="2257"/>
      <c r="M3388" s="2257"/>
      <c r="N3388" s="2257"/>
      <c r="O3388" s="2257"/>
      <c r="P3388" s="2257"/>
      <c r="Q3388" s="2995"/>
    </row>
    <row r="3389" spans="1:17">
      <c r="A3389" s="2995"/>
      <c r="B3389" s="2641"/>
      <c r="C3389" s="2641"/>
      <c r="D3389" s="2641"/>
      <c r="E3389" s="2641"/>
      <c r="F3389" s="2641"/>
      <c r="G3389" s="2641"/>
      <c r="H3389" s="2641"/>
      <c r="I3389" s="2257"/>
      <c r="J3389" s="2257"/>
      <c r="K3389" s="2257"/>
      <c r="L3389" s="2257"/>
      <c r="M3389" s="2257"/>
      <c r="N3389" s="2257"/>
      <c r="O3389" s="2257"/>
      <c r="P3389" s="2257"/>
      <c r="Q3389" s="2995"/>
    </row>
    <row r="3390" spans="1:17">
      <c r="A3390" s="2995"/>
      <c r="B3390" s="2641"/>
      <c r="C3390" s="2641"/>
      <c r="D3390" s="2641"/>
      <c r="E3390" s="2641"/>
      <c r="F3390" s="2641"/>
      <c r="G3390" s="2641"/>
      <c r="H3390" s="2641"/>
      <c r="I3390" s="2257"/>
      <c r="J3390" s="2257"/>
      <c r="K3390" s="2257"/>
      <c r="L3390" s="2257"/>
      <c r="M3390" s="2257"/>
      <c r="N3390" s="2257"/>
      <c r="O3390" s="2257"/>
      <c r="P3390" s="2257"/>
      <c r="Q3390" s="2995"/>
    </row>
    <row r="3391" spans="1:17">
      <c r="A3391" s="2995"/>
      <c r="B3391" s="2641"/>
      <c r="C3391" s="2641"/>
      <c r="D3391" s="2641"/>
      <c r="E3391" s="2641"/>
      <c r="F3391" s="2641"/>
      <c r="G3391" s="2641"/>
      <c r="H3391" s="2641"/>
      <c r="I3391" s="2257"/>
      <c r="J3391" s="2257"/>
      <c r="K3391" s="2257"/>
      <c r="L3391" s="2257"/>
      <c r="M3391" s="2257"/>
      <c r="N3391" s="2257"/>
      <c r="O3391" s="2257"/>
      <c r="P3391" s="2257"/>
      <c r="Q3391" s="2995"/>
    </row>
    <row r="3392" spans="1:17">
      <c r="A3392" s="2995"/>
      <c r="B3392" s="2641"/>
      <c r="C3392" s="2641"/>
      <c r="D3392" s="2641"/>
      <c r="E3392" s="2641"/>
      <c r="F3392" s="2641"/>
      <c r="G3392" s="2641"/>
      <c r="H3392" s="2641"/>
      <c r="I3392" s="2257"/>
      <c r="J3392" s="2257"/>
      <c r="K3392" s="2257"/>
      <c r="L3392" s="2257"/>
      <c r="M3392" s="2257"/>
      <c r="N3392" s="2257"/>
      <c r="O3392" s="2257"/>
      <c r="P3392" s="2257"/>
      <c r="Q3392" s="2995"/>
    </row>
    <row r="3393" spans="1:17">
      <c r="A3393" s="2995"/>
      <c r="B3393" s="2641"/>
      <c r="C3393" s="2641"/>
      <c r="D3393" s="2641"/>
      <c r="E3393" s="2641"/>
      <c r="F3393" s="2641"/>
      <c r="G3393" s="2641"/>
      <c r="H3393" s="2641"/>
      <c r="I3393" s="2257"/>
      <c r="J3393" s="2257"/>
      <c r="K3393" s="2257"/>
      <c r="L3393" s="2257"/>
      <c r="M3393" s="2257"/>
      <c r="N3393" s="2257"/>
      <c r="O3393" s="2257"/>
      <c r="P3393" s="2257"/>
      <c r="Q3393" s="2995"/>
    </row>
    <row r="3394" spans="1:17">
      <c r="A3394" s="2995"/>
      <c r="B3394" s="2641"/>
      <c r="C3394" s="2641"/>
      <c r="D3394" s="2641"/>
      <c r="E3394" s="2641"/>
      <c r="F3394" s="2641"/>
      <c r="G3394" s="2641"/>
      <c r="H3394" s="2641"/>
      <c r="I3394" s="2257"/>
      <c r="J3394" s="2257"/>
      <c r="K3394" s="2257"/>
      <c r="L3394" s="2257"/>
      <c r="M3394" s="2257"/>
      <c r="N3394" s="2257"/>
      <c r="O3394" s="2257"/>
      <c r="P3394" s="2257"/>
      <c r="Q3394" s="2995"/>
    </row>
    <row r="3395" spans="1:17">
      <c r="A3395" s="2995"/>
      <c r="B3395" s="2641"/>
      <c r="C3395" s="2641"/>
      <c r="D3395" s="2641"/>
      <c r="E3395" s="2641"/>
      <c r="F3395" s="2641"/>
      <c r="G3395" s="2641"/>
      <c r="H3395" s="2641"/>
      <c r="I3395" s="2257"/>
      <c r="J3395" s="2257"/>
      <c r="K3395" s="2257"/>
      <c r="L3395" s="2257"/>
      <c r="M3395" s="2257"/>
      <c r="N3395" s="2257"/>
      <c r="O3395" s="2257"/>
      <c r="P3395" s="2257"/>
      <c r="Q3395" s="2995"/>
    </row>
    <row r="3396" spans="1:17">
      <c r="A3396" s="2995"/>
      <c r="B3396" s="2641"/>
      <c r="C3396" s="2641"/>
      <c r="D3396" s="2641"/>
      <c r="E3396" s="2641"/>
      <c r="F3396" s="2641"/>
      <c r="G3396" s="2641"/>
      <c r="H3396" s="2641"/>
      <c r="I3396" s="2257"/>
      <c r="J3396" s="2257"/>
      <c r="K3396" s="2257"/>
      <c r="L3396" s="2257"/>
      <c r="M3396" s="2257"/>
      <c r="N3396" s="2257"/>
      <c r="O3396" s="2257"/>
      <c r="P3396" s="2257"/>
      <c r="Q3396" s="2995"/>
    </row>
    <row r="3397" spans="1:17">
      <c r="A3397" s="2995"/>
      <c r="B3397" s="2641"/>
      <c r="C3397" s="2641"/>
      <c r="D3397" s="2641"/>
      <c r="E3397" s="2641"/>
      <c r="F3397" s="2641"/>
      <c r="G3397" s="2641"/>
      <c r="H3397" s="2641"/>
      <c r="I3397" s="2257"/>
      <c r="J3397" s="2257"/>
      <c r="K3397" s="2257"/>
      <c r="L3397" s="2257"/>
      <c r="M3397" s="2257"/>
      <c r="N3397" s="2257"/>
      <c r="O3397" s="2257"/>
      <c r="P3397" s="2257"/>
      <c r="Q3397" s="2995"/>
    </row>
    <row r="3398" spans="1:17">
      <c r="A3398" s="2995"/>
      <c r="B3398" s="2995"/>
      <c r="C3398" s="2641"/>
      <c r="D3398" s="2641"/>
      <c r="E3398" s="2641"/>
      <c r="F3398" s="2641"/>
      <c r="G3398" s="2641"/>
      <c r="H3398" s="2641"/>
      <c r="I3398" s="2257"/>
      <c r="J3398" s="2257"/>
      <c r="K3398" s="2257"/>
      <c r="L3398" s="2257"/>
      <c r="M3398" s="3001"/>
      <c r="N3398" s="3001"/>
      <c r="O3398" s="3001"/>
      <c r="P3398" s="3001"/>
      <c r="Q3398" s="2995"/>
    </row>
    <row r="3399" spans="1:17">
      <c r="A3399" s="2995"/>
      <c r="B3399" s="2995"/>
      <c r="C3399" s="2999"/>
      <c r="D3399" s="2999"/>
      <c r="E3399" s="2999"/>
      <c r="F3399" s="2999"/>
      <c r="G3399" s="2999"/>
      <c r="H3399" s="2999"/>
      <c r="I3399" s="2257"/>
      <c r="J3399" s="2257"/>
      <c r="K3399" s="2257"/>
      <c r="L3399" s="2257"/>
      <c r="M3399" s="3001"/>
      <c r="N3399" s="3001"/>
      <c r="O3399" s="3001"/>
      <c r="P3399" s="3001"/>
      <c r="Q3399" s="2995"/>
    </row>
    <row r="3400" spans="1:17">
      <c r="A3400" s="2996"/>
      <c r="B3400" s="2996"/>
      <c r="C3400" s="2994"/>
      <c r="D3400" s="2994"/>
      <c r="E3400" s="2997"/>
      <c r="F3400" s="2997"/>
      <c r="G3400" s="2997"/>
      <c r="H3400" s="2997"/>
      <c r="I3400" s="2996"/>
      <c r="J3400" s="2996"/>
      <c r="K3400" s="2994"/>
      <c r="L3400" s="2994"/>
      <c r="M3400" s="2997"/>
      <c r="N3400" s="3002"/>
      <c r="O3400" s="2999"/>
      <c r="P3400" s="2999"/>
      <c r="Q3400" s="2999"/>
    </row>
    <row r="3401" spans="1:17">
      <c r="A3401" s="2994"/>
      <c r="B3401" s="2994"/>
      <c r="C3401" s="2994"/>
      <c r="D3401" s="2994"/>
      <c r="E3401" s="2994"/>
      <c r="F3401" s="2994"/>
      <c r="G3401" s="2994"/>
      <c r="H3401" s="2994"/>
      <c r="I3401" s="2994"/>
      <c r="J3401" s="2994"/>
      <c r="K3401" s="2994"/>
      <c r="L3401" s="2994"/>
      <c r="M3401" s="2994"/>
      <c r="N3401" s="2994"/>
      <c r="O3401" s="2994"/>
      <c r="P3401" s="2994"/>
      <c r="Q3401" s="2994"/>
    </row>
    <row r="3402" spans="1:17" ht="15.75">
      <c r="A3402" s="2993"/>
      <c r="B3402" s="2997"/>
      <c r="C3402" s="2997"/>
      <c r="D3402" s="2997"/>
      <c r="E3402" s="2998"/>
      <c r="F3402" s="2997"/>
      <c r="G3402" s="2997"/>
      <c r="H3402" s="2997"/>
      <c r="I3402" s="2993"/>
      <c r="J3402" s="2641"/>
      <c r="K3402" s="2997"/>
      <c r="L3402" s="2997"/>
      <c r="M3402" s="2997"/>
      <c r="N3402" s="2997"/>
      <c r="O3402" s="2998"/>
      <c r="P3402" s="2999"/>
      <c r="Q3402" s="2999"/>
    </row>
    <row r="3403" spans="1:17">
      <c r="A3403" s="2997"/>
      <c r="B3403" s="2997"/>
      <c r="C3403" s="2997"/>
      <c r="D3403" s="2997"/>
      <c r="E3403" s="2997"/>
      <c r="F3403" s="2997"/>
      <c r="G3403" s="2997"/>
      <c r="H3403" s="2997"/>
      <c r="I3403" s="2641"/>
      <c r="J3403" s="2641"/>
      <c r="K3403" s="2997"/>
      <c r="L3403" s="2997"/>
      <c r="M3403" s="2997"/>
      <c r="N3403" s="2997"/>
      <c r="O3403" s="2997"/>
      <c r="P3403" s="2997"/>
      <c r="Q3403" s="2997"/>
    </row>
    <row r="3404" spans="1:17">
      <c r="A3404" s="2994"/>
      <c r="B3404" s="2994"/>
      <c r="C3404" s="2994"/>
      <c r="D3404" s="2994"/>
      <c r="E3404" s="2994"/>
      <c r="F3404" s="2994"/>
      <c r="G3404" s="3000"/>
      <c r="H3404" s="3000"/>
      <c r="I3404" s="2994"/>
      <c r="J3404" s="2994"/>
      <c r="K3404" s="2994"/>
      <c r="L3404" s="2994"/>
      <c r="M3404" s="2994"/>
      <c r="N3404" s="2994"/>
      <c r="O3404" s="2994"/>
      <c r="P3404" s="2994"/>
      <c r="Q3404" s="2641"/>
    </row>
    <row r="3405" spans="1:17">
      <c r="A3405" s="2994"/>
      <c r="B3405" s="2994"/>
      <c r="C3405" s="2994"/>
      <c r="D3405" s="2994"/>
      <c r="E3405" s="2994"/>
      <c r="F3405" s="2994"/>
      <c r="G3405" s="3000"/>
      <c r="H3405" s="3000"/>
      <c r="I3405" s="2994"/>
      <c r="J3405" s="2994"/>
      <c r="K3405" s="2994"/>
      <c r="L3405" s="2994"/>
      <c r="M3405" s="2994"/>
      <c r="N3405" s="2994"/>
      <c r="O3405" s="2994"/>
      <c r="P3405" s="2994"/>
      <c r="Q3405" s="2641"/>
    </row>
    <row r="3406" spans="1:17">
      <c r="A3406" s="2997"/>
      <c r="B3406" s="2997"/>
      <c r="C3406" s="2997"/>
      <c r="D3406" s="2997"/>
      <c r="E3406" s="2997"/>
      <c r="F3406" s="2997"/>
      <c r="G3406" s="2997"/>
      <c r="H3406" s="2997"/>
      <c r="I3406" s="2641"/>
      <c r="J3406" s="2641"/>
      <c r="K3406" s="2997"/>
      <c r="L3406" s="2997"/>
      <c r="M3406" s="2997"/>
      <c r="N3406" s="2997"/>
      <c r="O3406" s="2997"/>
      <c r="P3406" s="2997"/>
      <c r="Q3406" s="2997"/>
    </row>
    <row r="3407" spans="1:17">
      <c r="A3407" s="2995"/>
      <c r="B3407" s="2641"/>
      <c r="C3407" s="2641"/>
      <c r="D3407" s="2641"/>
      <c r="E3407" s="2641"/>
      <c r="F3407" s="3420"/>
      <c r="G3407" s="3420"/>
      <c r="H3407" s="2995"/>
      <c r="I3407" s="2994"/>
      <c r="J3407" s="2994"/>
      <c r="K3407" s="2994"/>
      <c r="L3407" s="2994"/>
      <c r="M3407" s="2994"/>
      <c r="N3407" s="2994"/>
      <c r="O3407" s="2994"/>
      <c r="P3407" s="2994"/>
      <c r="Q3407" s="2641"/>
    </row>
    <row r="3408" spans="1:17">
      <c r="A3408" s="2995"/>
      <c r="B3408" s="2995"/>
      <c r="C3408" s="2641"/>
      <c r="D3408" s="2995"/>
      <c r="E3408" s="2995"/>
      <c r="F3408" s="2995"/>
      <c r="G3408" s="2995"/>
      <c r="H3408" s="2995"/>
      <c r="I3408" s="2994"/>
      <c r="J3408" s="2994"/>
      <c r="K3408" s="2641"/>
      <c r="L3408" s="2641"/>
      <c r="M3408" s="2995"/>
      <c r="N3408" s="2995"/>
      <c r="O3408" s="2995"/>
      <c r="P3408" s="2641"/>
      <c r="Q3408" s="2641"/>
    </row>
    <row r="3409" spans="1:17">
      <c r="A3409" s="2995"/>
      <c r="B3409" s="2995"/>
      <c r="C3409" s="2995"/>
      <c r="D3409" s="2995"/>
      <c r="E3409" s="2995"/>
      <c r="F3409" s="2995"/>
      <c r="G3409" s="2995"/>
      <c r="H3409" s="2995"/>
      <c r="I3409" s="2994"/>
      <c r="J3409" s="2994"/>
      <c r="K3409" s="2995"/>
      <c r="L3409" s="2995"/>
      <c r="M3409" s="2995"/>
      <c r="N3409" s="2995"/>
      <c r="O3409" s="2995"/>
      <c r="P3409" s="2995"/>
      <c r="Q3409" s="2995"/>
    </row>
    <row r="3410" spans="1:17">
      <c r="A3410" s="2995"/>
      <c r="B3410" s="2995"/>
      <c r="C3410" s="2995"/>
      <c r="D3410" s="2995"/>
      <c r="E3410" s="2995"/>
      <c r="F3410" s="2995"/>
      <c r="G3410" s="2995"/>
      <c r="H3410" s="2995"/>
      <c r="I3410" s="2994"/>
      <c r="J3410" s="2994"/>
      <c r="K3410" s="2995"/>
      <c r="L3410" s="2995"/>
      <c r="M3410" s="2995"/>
      <c r="N3410" s="2995"/>
      <c r="O3410" s="2995"/>
      <c r="P3410" s="2995"/>
      <c r="Q3410" s="2995"/>
    </row>
    <row r="3411" spans="1:17">
      <c r="A3411" s="2995"/>
      <c r="B3411" s="2995"/>
      <c r="C3411" s="2995"/>
      <c r="D3411" s="2995"/>
      <c r="E3411" s="2995"/>
      <c r="F3411" s="2995"/>
      <c r="G3411" s="2995"/>
      <c r="H3411" s="2995"/>
      <c r="I3411" s="2995"/>
      <c r="J3411" s="2641"/>
      <c r="K3411" s="2995"/>
      <c r="L3411" s="2995"/>
      <c r="M3411" s="2995"/>
      <c r="N3411" s="2995"/>
      <c r="O3411" s="2995"/>
      <c r="P3411" s="2995"/>
      <c r="Q3411" s="2995"/>
    </row>
    <row r="3412" spans="1:17">
      <c r="A3412" s="2995"/>
      <c r="B3412" s="2641"/>
      <c r="C3412" s="2641"/>
      <c r="D3412" s="2641"/>
      <c r="E3412" s="2641"/>
      <c r="F3412" s="2641"/>
      <c r="G3412" s="2641"/>
      <c r="H3412" s="2641"/>
      <c r="I3412" s="2257"/>
      <c r="J3412" s="2257"/>
      <c r="K3412" s="2257"/>
      <c r="L3412" s="2257"/>
      <c r="M3412" s="3001"/>
      <c r="N3412" s="3001"/>
      <c r="O3412" s="3001"/>
      <c r="P3412" s="3001"/>
      <c r="Q3412" s="2995"/>
    </row>
    <row r="3413" spans="1:17">
      <c r="A3413" s="2995"/>
      <c r="B3413" s="2641"/>
      <c r="C3413" s="2641"/>
      <c r="D3413" s="2641"/>
      <c r="E3413" s="2641"/>
      <c r="F3413" s="2641"/>
      <c r="G3413" s="2641"/>
      <c r="H3413" s="2641"/>
      <c r="I3413" s="2257"/>
      <c r="J3413" s="2257"/>
      <c r="K3413" s="2257"/>
      <c r="L3413" s="2257"/>
      <c r="M3413" s="2257"/>
      <c r="N3413" s="2257"/>
      <c r="O3413" s="2257"/>
      <c r="P3413" s="2257"/>
      <c r="Q3413" s="2995"/>
    </row>
    <row r="3414" spans="1:17">
      <c r="A3414" s="2995"/>
      <c r="B3414" s="2641"/>
      <c r="C3414" s="2641"/>
      <c r="D3414" s="2641"/>
      <c r="E3414" s="2641"/>
      <c r="F3414" s="2641"/>
      <c r="G3414" s="2641"/>
      <c r="H3414" s="2641"/>
      <c r="I3414" s="2257"/>
      <c r="J3414" s="2257"/>
      <c r="K3414" s="2257"/>
      <c r="L3414" s="2257"/>
      <c r="M3414" s="2257"/>
      <c r="N3414" s="2257"/>
      <c r="O3414" s="2257"/>
      <c r="P3414" s="2257"/>
      <c r="Q3414" s="2995"/>
    </row>
    <row r="3415" spans="1:17">
      <c r="A3415" s="2995"/>
      <c r="B3415" s="2641"/>
      <c r="C3415" s="2641"/>
      <c r="D3415" s="2641"/>
      <c r="E3415" s="2641"/>
      <c r="F3415" s="2641"/>
      <c r="G3415" s="2641"/>
      <c r="H3415" s="2641"/>
      <c r="I3415" s="2257"/>
      <c r="J3415" s="2257"/>
      <c r="K3415" s="2257"/>
      <c r="L3415" s="2257"/>
      <c r="M3415" s="2257"/>
      <c r="N3415" s="2257"/>
      <c r="O3415" s="2257"/>
      <c r="P3415" s="2257"/>
      <c r="Q3415" s="2995"/>
    </row>
    <row r="3416" spans="1:17">
      <c r="A3416" s="2995"/>
      <c r="B3416" s="2641"/>
      <c r="C3416" s="2641"/>
      <c r="D3416" s="2641"/>
      <c r="E3416" s="2641"/>
      <c r="F3416" s="2641"/>
      <c r="G3416" s="2641"/>
      <c r="H3416" s="2641"/>
      <c r="I3416" s="2257"/>
      <c r="J3416" s="2257"/>
      <c r="K3416" s="2257"/>
      <c r="L3416" s="2257"/>
      <c r="M3416" s="2257"/>
      <c r="N3416" s="2257"/>
      <c r="O3416" s="2257"/>
      <c r="P3416" s="2257"/>
      <c r="Q3416" s="2995"/>
    </row>
    <row r="3417" spans="1:17">
      <c r="A3417" s="2995"/>
      <c r="B3417" s="2641"/>
      <c r="C3417" s="2641"/>
      <c r="D3417" s="2641"/>
      <c r="E3417" s="2641"/>
      <c r="F3417" s="2641"/>
      <c r="G3417" s="2641"/>
      <c r="H3417" s="2641"/>
      <c r="I3417" s="2257"/>
      <c r="J3417" s="2257"/>
      <c r="K3417" s="2257"/>
      <c r="L3417" s="2257"/>
      <c r="M3417" s="2257"/>
      <c r="N3417" s="2257"/>
      <c r="O3417" s="2257"/>
      <c r="P3417" s="2257"/>
      <c r="Q3417" s="2995"/>
    </row>
    <row r="3418" spans="1:17">
      <c r="A3418" s="2995"/>
      <c r="B3418" s="2641"/>
      <c r="C3418" s="2641"/>
      <c r="D3418" s="2641"/>
      <c r="E3418" s="2641"/>
      <c r="F3418" s="2641"/>
      <c r="G3418" s="2641"/>
      <c r="H3418" s="2641"/>
      <c r="I3418" s="2257"/>
      <c r="J3418" s="2257"/>
      <c r="K3418" s="2257"/>
      <c r="L3418" s="2257"/>
      <c r="M3418" s="2257"/>
      <c r="N3418" s="2257"/>
      <c r="O3418" s="2257"/>
      <c r="P3418" s="2257"/>
      <c r="Q3418" s="2995"/>
    </row>
    <row r="3419" spans="1:17">
      <c r="A3419" s="2995"/>
      <c r="B3419" s="2641"/>
      <c r="C3419" s="2641"/>
      <c r="D3419" s="2641"/>
      <c r="E3419" s="2641"/>
      <c r="F3419" s="2641"/>
      <c r="G3419" s="2641"/>
      <c r="H3419" s="2641"/>
      <c r="I3419" s="2257"/>
      <c r="J3419" s="2257"/>
      <c r="K3419" s="2257"/>
      <c r="L3419" s="2257"/>
      <c r="M3419" s="2257"/>
      <c r="N3419" s="2257"/>
      <c r="O3419" s="2257"/>
      <c r="P3419" s="2257"/>
      <c r="Q3419" s="2995"/>
    </row>
    <row r="3420" spans="1:17">
      <c r="A3420" s="2995"/>
      <c r="B3420" s="2641"/>
      <c r="C3420" s="2641"/>
      <c r="D3420" s="2641"/>
      <c r="E3420" s="2641"/>
      <c r="F3420" s="2641"/>
      <c r="G3420" s="2641"/>
      <c r="H3420" s="2641"/>
      <c r="I3420" s="2257"/>
      <c r="J3420" s="2257"/>
      <c r="K3420" s="2257"/>
      <c r="L3420" s="2257"/>
      <c r="M3420" s="2257"/>
      <c r="N3420" s="2257"/>
      <c r="O3420" s="2257"/>
      <c r="P3420" s="2257"/>
      <c r="Q3420" s="2995"/>
    </row>
    <row r="3421" spans="1:17">
      <c r="A3421" s="2995"/>
      <c r="B3421" s="2641"/>
      <c r="C3421" s="2641"/>
      <c r="D3421" s="2641"/>
      <c r="E3421" s="2641"/>
      <c r="F3421" s="2641"/>
      <c r="G3421" s="2641"/>
      <c r="H3421" s="2641"/>
      <c r="I3421" s="2257"/>
      <c r="J3421" s="2257"/>
      <c r="K3421" s="2257"/>
      <c r="L3421" s="2257"/>
      <c r="M3421" s="2257"/>
      <c r="N3421" s="2257"/>
      <c r="O3421" s="2257"/>
      <c r="P3421" s="2257"/>
      <c r="Q3421" s="2995"/>
    </row>
    <row r="3422" spans="1:17">
      <c r="A3422" s="2995"/>
      <c r="B3422" s="2641"/>
      <c r="C3422" s="2641"/>
      <c r="D3422" s="2641"/>
      <c r="E3422" s="2641"/>
      <c r="F3422" s="2641"/>
      <c r="G3422" s="2641"/>
      <c r="H3422" s="2641"/>
      <c r="I3422" s="2257"/>
      <c r="J3422" s="2257"/>
      <c r="K3422" s="2257"/>
      <c r="L3422" s="2257"/>
      <c r="M3422" s="2257"/>
      <c r="N3422" s="2257"/>
      <c r="O3422" s="2257"/>
      <c r="P3422" s="2257"/>
      <c r="Q3422" s="2995"/>
    </row>
    <row r="3423" spans="1:17">
      <c r="A3423" s="2995"/>
      <c r="B3423" s="2641"/>
      <c r="C3423" s="2641"/>
      <c r="D3423" s="2641"/>
      <c r="E3423" s="2641"/>
      <c r="F3423" s="2641"/>
      <c r="G3423" s="2641"/>
      <c r="H3423" s="2641"/>
      <c r="I3423" s="2257"/>
      <c r="J3423" s="2257"/>
      <c r="K3423" s="2257"/>
      <c r="L3423" s="2257"/>
      <c r="M3423" s="2257"/>
      <c r="N3423" s="2257"/>
      <c r="O3423" s="2257"/>
      <c r="P3423" s="2257"/>
      <c r="Q3423" s="2995"/>
    </row>
    <row r="3424" spans="1:17">
      <c r="A3424" s="2995"/>
      <c r="B3424" s="2641"/>
      <c r="C3424" s="2641"/>
      <c r="D3424" s="2641"/>
      <c r="E3424" s="2641"/>
      <c r="F3424" s="2641"/>
      <c r="G3424" s="2641"/>
      <c r="H3424" s="2641"/>
      <c r="I3424" s="2257"/>
      <c r="J3424" s="2257"/>
      <c r="K3424" s="2257"/>
      <c r="L3424" s="2257"/>
      <c r="M3424" s="2257"/>
      <c r="N3424" s="2257"/>
      <c r="O3424" s="2257"/>
      <c r="P3424" s="2257"/>
      <c r="Q3424" s="2995"/>
    </row>
    <row r="3425" spans="1:17">
      <c r="A3425" s="2995"/>
      <c r="B3425" s="2641"/>
      <c r="C3425" s="2641"/>
      <c r="D3425" s="2641"/>
      <c r="E3425" s="2641"/>
      <c r="F3425" s="2641"/>
      <c r="G3425" s="2641"/>
      <c r="H3425" s="2641"/>
      <c r="I3425" s="2257"/>
      <c r="J3425" s="2257"/>
      <c r="K3425" s="2257"/>
      <c r="L3425" s="2257"/>
      <c r="M3425" s="2257"/>
      <c r="N3425" s="2257"/>
      <c r="O3425" s="2257"/>
      <c r="P3425" s="2257"/>
      <c r="Q3425" s="2995"/>
    </row>
    <row r="3426" spans="1:17">
      <c r="A3426" s="2995"/>
      <c r="B3426" s="2641"/>
      <c r="C3426" s="2641"/>
      <c r="D3426" s="2641"/>
      <c r="E3426" s="2641"/>
      <c r="F3426" s="2641"/>
      <c r="G3426" s="2641"/>
      <c r="H3426" s="2641"/>
      <c r="I3426" s="2257"/>
      <c r="J3426" s="2257"/>
      <c r="K3426" s="2257"/>
      <c r="L3426" s="2257"/>
      <c r="M3426" s="2257"/>
      <c r="N3426" s="2257"/>
      <c r="O3426" s="2257"/>
      <c r="P3426" s="2257"/>
      <c r="Q3426" s="2995"/>
    </row>
    <row r="3427" spans="1:17">
      <c r="A3427" s="2995"/>
      <c r="B3427" s="2641"/>
      <c r="C3427" s="2641"/>
      <c r="D3427" s="2641"/>
      <c r="E3427" s="2641"/>
      <c r="F3427" s="2641"/>
      <c r="G3427" s="2641"/>
      <c r="H3427" s="2641"/>
      <c r="I3427" s="2257"/>
      <c r="J3427" s="2257"/>
      <c r="K3427" s="2257"/>
      <c r="L3427" s="2257"/>
      <c r="M3427" s="2257"/>
      <c r="N3427" s="2257"/>
      <c r="O3427" s="2257"/>
      <c r="P3427" s="2257"/>
      <c r="Q3427" s="2995"/>
    </row>
    <row r="3428" spans="1:17">
      <c r="A3428" s="2995"/>
      <c r="B3428" s="2641"/>
      <c r="C3428" s="2641"/>
      <c r="D3428" s="2641"/>
      <c r="E3428" s="2641"/>
      <c r="F3428" s="2641"/>
      <c r="G3428" s="2641"/>
      <c r="H3428" s="2641"/>
      <c r="I3428" s="2257"/>
      <c r="J3428" s="2257"/>
      <c r="K3428" s="2257"/>
      <c r="L3428" s="2257"/>
      <c r="M3428" s="2257"/>
      <c r="N3428" s="2257"/>
      <c r="O3428" s="2257"/>
      <c r="P3428" s="2257"/>
      <c r="Q3428" s="2995"/>
    </row>
    <row r="3429" spans="1:17">
      <c r="A3429" s="2995"/>
      <c r="B3429" s="2641"/>
      <c r="C3429" s="2641"/>
      <c r="D3429" s="2641"/>
      <c r="E3429" s="2641"/>
      <c r="F3429" s="2641"/>
      <c r="G3429" s="2641"/>
      <c r="H3429" s="2641"/>
      <c r="I3429" s="2257"/>
      <c r="J3429" s="2257"/>
      <c r="K3429" s="2257"/>
      <c r="L3429" s="2257"/>
      <c r="M3429" s="2257"/>
      <c r="N3429" s="2257"/>
      <c r="O3429" s="2257"/>
      <c r="P3429" s="2257"/>
      <c r="Q3429" s="2995"/>
    </row>
    <row r="3430" spans="1:17">
      <c r="A3430" s="2995"/>
      <c r="B3430" s="2641"/>
      <c r="C3430" s="2641"/>
      <c r="D3430" s="2641"/>
      <c r="E3430" s="2641"/>
      <c r="F3430" s="2641"/>
      <c r="G3430" s="2641"/>
      <c r="H3430" s="2641"/>
      <c r="I3430" s="2257"/>
      <c r="J3430" s="2257"/>
      <c r="K3430" s="2257"/>
      <c r="L3430" s="2257"/>
      <c r="M3430" s="2257"/>
      <c r="N3430" s="2257"/>
      <c r="O3430" s="2257"/>
      <c r="P3430" s="2257"/>
      <c r="Q3430" s="2995"/>
    </row>
    <row r="3431" spans="1:17">
      <c r="A3431" s="2995"/>
      <c r="B3431" s="2641"/>
      <c r="C3431" s="2641"/>
      <c r="D3431" s="2641"/>
      <c r="E3431" s="2641"/>
      <c r="F3431" s="2641"/>
      <c r="G3431" s="2641"/>
      <c r="H3431" s="2641"/>
      <c r="I3431" s="2257"/>
      <c r="J3431" s="2257"/>
      <c r="K3431" s="2257"/>
      <c r="L3431" s="2257"/>
      <c r="M3431" s="2257"/>
      <c r="N3431" s="2257"/>
      <c r="O3431" s="2257"/>
      <c r="P3431" s="2257"/>
      <c r="Q3431" s="2995"/>
    </row>
    <row r="3432" spans="1:17">
      <c r="A3432" s="2995"/>
      <c r="B3432" s="2641"/>
      <c r="C3432" s="2641"/>
      <c r="D3432" s="2641"/>
      <c r="E3432" s="2641"/>
      <c r="F3432" s="2641"/>
      <c r="G3432" s="2641"/>
      <c r="H3432" s="2641"/>
      <c r="I3432" s="2257"/>
      <c r="J3432" s="2257"/>
      <c r="K3432" s="2257"/>
      <c r="L3432" s="2257"/>
      <c r="M3432" s="2257"/>
      <c r="N3432" s="2257"/>
      <c r="O3432" s="2257"/>
      <c r="P3432" s="2257"/>
      <c r="Q3432" s="2995"/>
    </row>
    <row r="3433" spans="1:17">
      <c r="A3433" s="2995"/>
      <c r="B3433" s="2641"/>
      <c r="C3433" s="2641"/>
      <c r="D3433" s="2641"/>
      <c r="E3433" s="2641"/>
      <c r="F3433" s="2641"/>
      <c r="G3433" s="2641"/>
      <c r="H3433" s="2641"/>
      <c r="I3433" s="2257"/>
      <c r="J3433" s="2257"/>
      <c r="K3433" s="2257"/>
      <c r="L3433" s="2257"/>
      <c r="M3433" s="2257"/>
      <c r="N3433" s="2257"/>
      <c r="O3433" s="2257"/>
      <c r="P3433" s="2257"/>
      <c r="Q3433" s="2995"/>
    </row>
    <row r="3434" spans="1:17">
      <c r="A3434" s="2995"/>
      <c r="B3434" s="2641"/>
      <c r="C3434" s="2641"/>
      <c r="D3434" s="2641"/>
      <c r="E3434" s="2641"/>
      <c r="F3434" s="2641"/>
      <c r="G3434" s="2641"/>
      <c r="H3434" s="2641"/>
      <c r="I3434" s="2257"/>
      <c r="J3434" s="2257"/>
      <c r="K3434" s="2257"/>
      <c r="L3434" s="2257"/>
      <c r="M3434" s="2257"/>
      <c r="N3434" s="2257"/>
      <c r="O3434" s="2257"/>
      <c r="P3434" s="2257"/>
      <c r="Q3434" s="2995"/>
    </row>
    <row r="3435" spans="1:17">
      <c r="A3435" s="2995"/>
      <c r="B3435" s="2641"/>
      <c r="C3435" s="2641"/>
      <c r="D3435" s="2641"/>
      <c r="E3435" s="2641"/>
      <c r="F3435" s="2641"/>
      <c r="G3435" s="2641"/>
      <c r="H3435" s="2641"/>
      <c r="I3435" s="2257"/>
      <c r="J3435" s="2257"/>
      <c r="K3435" s="2257"/>
      <c r="L3435" s="2257"/>
      <c r="M3435" s="2257"/>
      <c r="N3435" s="2257"/>
      <c r="O3435" s="2257"/>
      <c r="P3435" s="2257"/>
      <c r="Q3435" s="2995"/>
    </row>
    <row r="3436" spans="1:17">
      <c r="A3436" s="2995"/>
      <c r="B3436" s="2641"/>
      <c r="C3436" s="2641"/>
      <c r="D3436" s="2641"/>
      <c r="E3436" s="2641"/>
      <c r="F3436" s="2641"/>
      <c r="G3436" s="2641"/>
      <c r="H3436" s="2641"/>
      <c r="I3436" s="2257"/>
      <c r="J3436" s="2257"/>
      <c r="K3436" s="2257"/>
      <c r="L3436" s="2257"/>
      <c r="M3436" s="2257"/>
      <c r="N3436" s="2257"/>
      <c r="O3436" s="2257"/>
      <c r="P3436" s="2257"/>
      <c r="Q3436" s="2995"/>
    </row>
    <row r="3437" spans="1:17">
      <c r="A3437" s="2995"/>
      <c r="B3437" s="2641"/>
      <c r="C3437" s="2641"/>
      <c r="D3437" s="2641"/>
      <c r="E3437" s="2641"/>
      <c r="F3437" s="2641"/>
      <c r="G3437" s="2641"/>
      <c r="H3437" s="2641"/>
      <c r="I3437" s="2257"/>
      <c r="J3437" s="2257"/>
      <c r="K3437" s="2257"/>
      <c r="L3437" s="2257"/>
      <c r="M3437" s="2257"/>
      <c r="N3437" s="2257"/>
      <c r="O3437" s="2257"/>
      <c r="P3437" s="2257"/>
      <c r="Q3437" s="2995"/>
    </row>
    <row r="3438" spans="1:17">
      <c r="A3438" s="2995"/>
      <c r="B3438" s="2641"/>
      <c r="C3438" s="2641"/>
      <c r="D3438" s="2641"/>
      <c r="E3438" s="2641"/>
      <c r="F3438" s="2641"/>
      <c r="G3438" s="2641"/>
      <c r="H3438" s="2641"/>
      <c r="I3438" s="2257"/>
      <c r="J3438" s="2257"/>
      <c r="K3438" s="2257"/>
      <c r="L3438" s="2257"/>
      <c r="M3438" s="2257"/>
      <c r="N3438" s="2257"/>
      <c r="O3438" s="2257"/>
      <c r="P3438" s="2257"/>
      <c r="Q3438" s="2995"/>
    </row>
    <row r="3439" spans="1:17">
      <c r="A3439" s="2995"/>
      <c r="B3439" s="2641"/>
      <c r="C3439" s="2641"/>
      <c r="D3439" s="2641"/>
      <c r="E3439" s="2641"/>
      <c r="F3439" s="2641"/>
      <c r="G3439" s="2641"/>
      <c r="H3439" s="2641"/>
      <c r="I3439" s="2257"/>
      <c r="J3439" s="2257"/>
      <c r="K3439" s="2257"/>
      <c r="L3439" s="2257"/>
      <c r="M3439" s="2257"/>
      <c r="N3439" s="2257"/>
      <c r="O3439" s="2257"/>
      <c r="P3439" s="2257"/>
      <c r="Q3439" s="2995"/>
    </row>
    <row r="3440" spans="1:17">
      <c r="A3440" s="2995"/>
      <c r="B3440" s="2641"/>
      <c r="C3440" s="2641"/>
      <c r="D3440" s="2641"/>
      <c r="E3440" s="2641"/>
      <c r="F3440" s="2641"/>
      <c r="G3440" s="2641"/>
      <c r="H3440" s="2641"/>
      <c r="I3440" s="2257"/>
      <c r="J3440" s="2257"/>
      <c r="K3440" s="2257"/>
      <c r="L3440" s="2257"/>
      <c r="M3440" s="2257"/>
      <c r="N3440" s="2257"/>
      <c r="O3440" s="2257"/>
      <c r="P3440" s="2257"/>
      <c r="Q3440" s="2995"/>
    </row>
    <row r="3441" spans="1:17">
      <c r="A3441" s="2995"/>
      <c r="B3441" s="2641"/>
      <c r="C3441" s="2641"/>
      <c r="D3441" s="2641"/>
      <c r="E3441" s="2641"/>
      <c r="F3441" s="2641"/>
      <c r="G3441" s="2641"/>
      <c r="H3441" s="2641"/>
      <c r="I3441" s="2257"/>
      <c r="J3441" s="2257"/>
      <c r="K3441" s="2257"/>
      <c r="L3441" s="2257"/>
      <c r="M3441" s="2257"/>
      <c r="N3441" s="2257"/>
      <c r="O3441" s="2257"/>
      <c r="P3441" s="2257"/>
      <c r="Q3441" s="2995"/>
    </row>
    <row r="3442" spans="1:17">
      <c r="A3442" s="2995"/>
      <c r="B3442" s="2641"/>
      <c r="C3442" s="2641"/>
      <c r="D3442" s="2641"/>
      <c r="E3442" s="2641"/>
      <c r="F3442" s="2641"/>
      <c r="G3442" s="2641"/>
      <c r="H3442" s="2641"/>
      <c r="I3442" s="2257"/>
      <c r="J3442" s="2257"/>
      <c r="K3442" s="2257"/>
      <c r="L3442" s="2257"/>
      <c r="M3442" s="2257"/>
      <c r="N3442" s="2257"/>
      <c r="O3442" s="2257"/>
      <c r="P3442" s="2257"/>
      <c r="Q3442" s="2995"/>
    </row>
    <row r="3443" spans="1:17">
      <c r="A3443" s="2995"/>
      <c r="B3443" s="2641"/>
      <c r="C3443" s="2641"/>
      <c r="D3443" s="2641"/>
      <c r="E3443" s="2641"/>
      <c r="F3443" s="2641"/>
      <c r="G3443" s="2641"/>
      <c r="H3443" s="2641"/>
      <c r="I3443" s="2257"/>
      <c r="J3443" s="2257"/>
      <c r="K3443" s="2257"/>
      <c r="L3443" s="2257"/>
      <c r="M3443" s="2257"/>
      <c r="N3443" s="2257"/>
      <c r="O3443" s="2257"/>
      <c r="P3443" s="2257"/>
      <c r="Q3443" s="2995"/>
    </row>
    <row r="3444" spans="1:17">
      <c r="A3444" s="2995"/>
      <c r="B3444" s="2641"/>
      <c r="C3444" s="2641"/>
      <c r="D3444" s="2641"/>
      <c r="E3444" s="2641"/>
      <c r="F3444" s="2641"/>
      <c r="G3444" s="2641"/>
      <c r="H3444" s="2641"/>
      <c r="I3444" s="2257"/>
      <c r="J3444" s="2257"/>
      <c r="K3444" s="2257"/>
      <c r="L3444" s="2257"/>
      <c r="M3444" s="2257"/>
      <c r="N3444" s="2257"/>
      <c r="O3444" s="2257"/>
      <c r="P3444" s="2257"/>
      <c r="Q3444" s="2995"/>
    </row>
    <row r="3445" spans="1:17">
      <c r="A3445" s="2995"/>
      <c r="B3445" s="2641"/>
      <c r="C3445" s="2641"/>
      <c r="D3445" s="2641"/>
      <c r="E3445" s="2641"/>
      <c r="F3445" s="2641"/>
      <c r="G3445" s="2641"/>
      <c r="H3445" s="2641"/>
      <c r="I3445" s="2257"/>
      <c r="J3445" s="2257"/>
      <c r="K3445" s="2257"/>
      <c r="L3445" s="2257"/>
      <c r="M3445" s="2257"/>
      <c r="N3445" s="2257"/>
      <c r="O3445" s="2257"/>
      <c r="P3445" s="2257"/>
      <c r="Q3445" s="2995"/>
    </row>
    <row r="3446" spans="1:17">
      <c r="A3446" s="2995"/>
      <c r="B3446" s="2641"/>
      <c r="C3446" s="2641"/>
      <c r="D3446" s="2641"/>
      <c r="E3446" s="2641"/>
      <c r="F3446" s="2641"/>
      <c r="G3446" s="2641"/>
      <c r="H3446" s="2641"/>
      <c r="I3446" s="2257"/>
      <c r="J3446" s="2257"/>
      <c r="K3446" s="2257"/>
      <c r="L3446" s="2257"/>
      <c r="M3446" s="2257"/>
      <c r="N3446" s="2257"/>
      <c r="O3446" s="2257"/>
      <c r="P3446" s="2257"/>
      <c r="Q3446" s="2995"/>
    </row>
    <row r="3447" spans="1:17">
      <c r="A3447" s="2995"/>
      <c r="B3447" s="2641"/>
      <c r="C3447" s="2641"/>
      <c r="D3447" s="2641"/>
      <c r="E3447" s="2641"/>
      <c r="F3447" s="2641"/>
      <c r="G3447" s="2641"/>
      <c r="H3447" s="2641"/>
      <c r="I3447" s="2257"/>
      <c r="J3447" s="2257"/>
      <c r="K3447" s="2257"/>
      <c r="L3447" s="2257"/>
      <c r="M3447" s="2257"/>
      <c r="N3447" s="2257"/>
      <c r="O3447" s="2257"/>
      <c r="P3447" s="2257"/>
      <c r="Q3447" s="2995"/>
    </row>
    <row r="3448" spans="1:17">
      <c r="A3448" s="2995"/>
      <c r="B3448" s="2641"/>
      <c r="C3448" s="2641"/>
      <c r="D3448" s="2641"/>
      <c r="E3448" s="2641"/>
      <c r="F3448" s="2641"/>
      <c r="G3448" s="2641"/>
      <c r="H3448" s="2641"/>
      <c r="I3448" s="2257"/>
      <c r="J3448" s="2257"/>
      <c r="K3448" s="2257"/>
      <c r="L3448" s="2257"/>
      <c r="M3448" s="2257"/>
      <c r="N3448" s="2257"/>
      <c r="O3448" s="2257"/>
      <c r="P3448" s="2257"/>
      <c r="Q3448" s="2995"/>
    </row>
    <row r="3449" spans="1:17">
      <c r="A3449" s="2995"/>
      <c r="B3449" s="2641"/>
      <c r="C3449" s="2641"/>
      <c r="D3449" s="2641"/>
      <c r="E3449" s="2641"/>
      <c r="F3449" s="2641"/>
      <c r="G3449" s="2641"/>
      <c r="H3449" s="2641"/>
      <c r="I3449" s="2257"/>
      <c r="J3449" s="2257"/>
      <c r="K3449" s="2257"/>
      <c r="L3449" s="2257"/>
      <c r="M3449" s="2257"/>
      <c r="N3449" s="2257"/>
      <c r="O3449" s="2257"/>
      <c r="P3449" s="2257"/>
      <c r="Q3449" s="2995"/>
    </row>
    <row r="3450" spans="1:17">
      <c r="A3450" s="2995"/>
      <c r="B3450" s="2641"/>
      <c r="C3450" s="2641"/>
      <c r="D3450" s="2641"/>
      <c r="E3450" s="2641"/>
      <c r="F3450" s="2641"/>
      <c r="G3450" s="2641"/>
      <c r="H3450" s="2641"/>
      <c r="I3450" s="2257"/>
      <c r="J3450" s="2257"/>
      <c r="K3450" s="2257"/>
      <c r="L3450" s="2257"/>
      <c r="M3450" s="2257"/>
      <c r="N3450" s="2257"/>
      <c r="O3450" s="2257"/>
      <c r="P3450" s="2257"/>
      <c r="Q3450" s="2995"/>
    </row>
    <row r="3451" spans="1:17">
      <c r="A3451" s="2995"/>
      <c r="B3451" s="2641"/>
      <c r="C3451" s="2641"/>
      <c r="D3451" s="2641"/>
      <c r="E3451" s="2641"/>
      <c r="F3451" s="2641"/>
      <c r="G3451" s="2641"/>
      <c r="H3451" s="2641"/>
      <c r="I3451" s="2257"/>
      <c r="J3451" s="2257"/>
      <c r="K3451" s="2257"/>
      <c r="L3451" s="2257"/>
      <c r="M3451" s="2257"/>
      <c r="N3451" s="2257"/>
      <c r="O3451" s="2257"/>
      <c r="P3451" s="2257"/>
      <c r="Q3451" s="2995"/>
    </row>
    <row r="3452" spans="1:17">
      <c r="A3452" s="2995"/>
      <c r="B3452" s="2641"/>
      <c r="C3452" s="2641"/>
      <c r="D3452" s="2641"/>
      <c r="E3452" s="2641"/>
      <c r="F3452" s="2641"/>
      <c r="G3452" s="2641"/>
      <c r="H3452" s="2641"/>
      <c r="I3452" s="2257"/>
      <c r="J3452" s="2257"/>
      <c r="K3452" s="2257"/>
      <c r="L3452" s="2257"/>
      <c r="M3452" s="2257"/>
      <c r="N3452" s="2257"/>
      <c r="O3452" s="2257"/>
      <c r="P3452" s="2257"/>
      <c r="Q3452" s="2995"/>
    </row>
    <row r="3453" spans="1:17">
      <c r="A3453" s="2995"/>
      <c r="B3453" s="2641"/>
      <c r="C3453" s="2641"/>
      <c r="D3453" s="2641"/>
      <c r="E3453" s="2641"/>
      <c r="F3453" s="2641"/>
      <c r="G3453" s="2641"/>
      <c r="H3453" s="2641"/>
      <c r="I3453" s="2257"/>
      <c r="J3453" s="2257"/>
      <c r="K3453" s="2257"/>
      <c r="L3453" s="2257"/>
      <c r="M3453" s="2257"/>
      <c r="N3453" s="2257"/>
      <c r="O3453" s="2257"/>
      <c r="P3453" s="2257"/>
      <c r="Q3453" s="2995"/>
    </row>
    <row r="3454" spans="1:17">
      <c r="A3454" s="2995"/>
      <c r="B3454" s="2641"/>
      <c r="C3454" s="2641"/>
      <c r="D3454" s="2641"/>
      <c r="E3454" s="2641"/>
      <c r="F3454" s="2641"/>
      <c r="G3454" s="2641"/>
      <c r="H3454" s="2641"/>
      <c r="I3454" s="2257"/>
      <c r="J3454" s="2257"/>
      <c r="K3454" s="2257"/>
      <c r="L3454" s="2257"/>
      <c r="M3454" s="2257"/>
      <c r="N3454" s="2257"/>
      <c r="O3454" s="2257"/>
      <c r="P3454" s="2257"/>
      <c r="Q3454" s="2995"/>
    </row>
    <row r="3455" spans="1:17">
      <c r="A3455" s="2995"/>
      <c r="B3455" s="2641"/>
      <c r="C3455" s="2641"/>
      <c r="D3455" s="2641"/>
      <c r="E3455" s="2641"/>
      <c r="F3455" s="2641"/>
      <c r="G3455" s="2641"/>
      <c r="H3455" s="2641"/>
      <c r="I3455" s="2257"/>
      <c r="J3455" s="2257"/>
      <c r="K3455" s="2257"/>
      <c r="L3455" s="2257"/>
      <c r="M3455" s="2257"/>
      <c r="N3455" s="2257"/>
      <c r="O3455" s="2257"/>
      <c r="P3455" s="2257"/>
      <c r="Q3455" s="2995"/>
    </row>
    <row r="3456" spans="1:17">
      <c r="A3456" s="2995"/>
      <c r="B3456" s="2641"/>
      <c r="C3456" s="2641"/>
      <c r="D3456" s="2641"/>
      <c r="E3456" s="2641"/>
      <c r="F3456" s="2641"/>
      <c r="G3456" s="2641"/>
      <c r="H3456" s="2641"/>
      <c r="I3456" s="2257"/>
      <c r="J3456" s="2257"/>
      <c r="K3456" s="2257"/>
      <c r="L3456" s="2257"/>
      <c r="M3456" s="2257"/>
      <c r="N3456" s="2257"/>
      <c r="O3456" s="2257"/>
      <c r="P3456" s="2257"/>
      <c r="Q3456" s="2995"/>
    </row>
    <row r="3457" spans="1:17">
      <c r="A3457" s="2995"/>
      <c r="B3457" s="2641"/>
      <c r="C3457" s="2641"/>
      <c r="D3457" s="2641"/>
      <c r="E3457" s="2641"/>
      <c r="F3457" s="2641"/>
      <c r="G3457" s="2641"/>
      <c r="H3457" s="2641"/>
      <c r="I3457" s="2257"/>
      <c r="J3457" s="2257"/>
      <c r="K3457" s="2257"/>
      <c r="L3457" s="2257"/>
      <c r="M3457" s="2257"/>
      <c r="N3457" s="2257"/>
      <c r="O3457" s="2257"/>
      <c r="P3457" s="2257"/>
      <c r="Q3457" s="2995"/>
    </row>
    <row r="3458" spans="1:17">
      <c r="A3458" s="2995"/>
      <c r="B3458" s="2641"/>
      <c r="C3458" s="2641"/>
      <c r="D3458" s="2641"/>
      <c r="E3458" s="2641"/>
      <c r="F3458" s="2641"/>
      <c r="G3458" s="2641"/>
      <c r="H3458" s="2641"/>
      <c r="I3458" s="2257"/>
      <c r="J3458" s="2257"/>
      <c r="K3458" s="2257"/>
      <c r="L3458" s="2257"/>
      <c r="M3458" s="2257"/>
      <c r="N3458" s="2257"/>
      <c r="O3458" s="2257"/>
      <c r="P3458" s="2257"/>
      <c r="Q3458" s="2995"/>
    </row>
    <row r="3459" spans="1:17">
      <c r="A3459" s="2995"/>
      <c r="B3459" s="2641"/>
      <c r="C3459" s="2641"/>
      <c r="D3459" s="2641"/>
      <c r="E3459" s="2641"/>
      <c r="F3459" s="2641"/>
      <c r="G3459" s="2641"/>
      <c r="H3459" s="2641"/>
      <c r="I3459" s="2257"/>
      <c r="J3459" s="2257"/>
      <c r="K3459" s="2257"/>
      <c r="L3459" s="2257"/>
      <c r="M3459" s="2257"/>
      <c r="N3459" s="2257"/>
      <c r="O3459" s="2257"/>
      <c r="P3459" s="2257"/>
      <c r="Q3459" s="2995"/>
    </row>
    <row r="3460" spans="1:17">
      <c r="A3460" s="2995"/>
      <c r="B3460" s="2641"/>
      <c r="C3460" s="2641"/>
      <c r="D3460" s="2641"/>
      <c r="E3460" s="2641"/>
      <c r="F3460" s="2641"/>
      <c r="G3460" s="2641"/>
      <c r="H3460" s="2641"/>
      <c r="I3460" s="2257"/>
      <c r="J3460" s="2257"/>
      <c r="K3460" s="2257"/>
      <c r="L3460" s="2257"/>
      <c r="M3460" s="2257"/>
      <c r="N3460" s="2257"/>
      <c r="O3460" s="2257"/>
      <c r="P3460" s="2257"/>
      <c r="Q3460" s="2995"/>
    </row>
    <row r="3461" spans="1:17">
      <c r="A3461" s="2995"/>
      <c r="B3461" s="2995"/>
      <c r="C3461" s="2641"/>
      <c r="D3461" s="2641"/>
      <c r="E3461" s="2641"/>
      <c r="F3461" s="2641"/>
      <c r="G3461" s="2641"/>
      <c r="H3461" s="2641"/>
      <c r="I3461" s="2257"/>
      <c r="J3461" s="2257"/>
      <c r="K3461" s="2257"/>
      <c r="L3461" s="2257"/>
      <c r="M3461" s="3001"/>
      <c r="N3461" s="3001"/>
      <c r="O3461" s="3001"/>
      <c r="P3461" s="3001"/>
      <c r="Q3461" s="2995"/>
    </row>
    <row r="3462" spans="1:17">
      <c r="A3462" s="2995"/>
      <c r="B3462" s="2995"/>
      <c r="C3462" s="2999"/>
      <c r="D3462" s="2999"/>
      <c r="E3462" s="2999"/>
      <c r="F3462" s="2999"/>
      <c r="G3462" s="2999"/>
      <c r="H3462" s="2999"/>
      <c r="I3462" s="2257"/>
      <c r="J3462" s="2257"/>
      <c r="K3462" s="2257"/>
      <c r="L3462" s="2257"/>
      <c r="M3462" s="3001"/>
      <c r="N3462" s="3001"/>
      <c r="O3462" s="3001"/>
      <c r="P3462" s="3001"/>
      <c r="Q3462" s="2995"/>
    </row>
    <row r="3463" spans="1:17">
      <c r="A3463" s="2996"/>
      <c r="B3463" s="2996"/>
      <c r="C3463" s="2994"/>
      <c r="D3463" s="2994"/>
      <c r="E3463" s="2997"/>
      <c r="F3463" s="2997"/>
      <c r="G3463" s="2997"/>
      <c r="H3463" s="2997"/>
      <c r="I3463" s="2996"/>
      <c r="J3463" s="2996"/>
      <c r="K3463" s="2994"/>
      <c r="L3463" s="2994"/>
      <c r="M3463" s="2997"/>
      <c r="N3463" s="3002"/>
      <c r="O3463" s="2999"/>
      <c r="P3463" s="2999"/>
      <c r="Q3463" s="2999"/>
    </row>
    <row r="3464" spans="1:17">
      <c r="A3464" s="2994"/>
      <c r="B3464" s="2994"/>
      <c r="C3464" s="2994"/>
      <c r="D3464" s="2994"/>
      <c r="E3464" s="2994"/>
      <c r="F3464" s="2994"/>
      <c r="G3464" s="2994"/>
      <c r="H3464" s="2994"/>
      <c r="I3464" s="2994"/>
      <c r="J3464" s="2994"/>
      <c r="K3464" s="2994"/>
      <c r="L3464" s="2994"/>
      <c r="M3464" s="2994"/>
      <c r="N3464" s="2994"/>
      <c r="O3464" s="2994"/>
      <c r="P3464" s="2994"/>
      <c r="Q3464" s="2994"/>
    </row>
    <row r="3465" spans="1:17" ht="15.75">
      <c r="A3465" s="2993"/>
      <c r="B3465" s="2997"/>
      <c r="C3465" s="2997"/>
      <c r="D3465" s="2997"/>
      <c r="E3465" s="2998"/>
      <c r="F3465" s="2997"/>
      <c r="G3465" s="2997"/>
      <c r="H3465" s="2997"/>
      <c r="I3465" s="2993"/>
      <c r="J3465" s="2641"/>
      <c r="K3465" s="2997"/>
      <c r="L3465" s="2997"/>
      <c r="M3465" s="2997"/>
      <c r="N3465" s="2997"/>
      <c r="O3465" s="2998"/>
      <c r="P3465" s="2999"/>
      <c r="Q3465" s="2999"/>
    </row>
    <row r="3466" spans="1:17">
      <c r="A3466" s="2997"/>
      <c r="B3466" s="2997"/>
      <c r="C3466" s="2997"/>
      <c r="D3466" s="2997"/>
      <c r="E3466" s="2997"/>
      <c r="F3466" s="2997"/>
      <c r="G3466" s="2997"/>
      <c r="H3466" s="2997"/>
      <c r="I3466" s="2641"/>
      <c r="J3466" s="2641"/>
      <c r="K3466" s="2997"/>
      <c r="L3466" s="2997"/>
      <c r="M3466" s="2997"/>
      <c r="N3466" s="2997"/>
      <c r="O3466" s="2997"/>
      <c r="P3466" s="2997"/>
      <c r="Q3466" s="2997"/>
    </row>
    <row r="3467" spans="1:17">
      <c r="A3467" s="2994"/>
      <c r="B3467" s="2994"/>
      <c r="C3467" s="2994"/>
      <c r="D3467" s="2994"/>
      <c r="E3467" s="2994"/>
      <c r="F3467" s="2994"/>
      <c r="G3467" s="3000"/>
      <c r="H3467" s="3000"/>
      <c r="I3467" s="2994"/>
      <c r="J3467" s="2994"/>
      <c r="K3467" s="2994"/>
      <c r="L3467" s="2994"/>
      <c r="M3467" s="2994"/>
      <c r="N3467" s="2994"/>
      <c r="O3467" s="2994"/>
      <c r="P3467" s="2994"/>
      <c r="Q3467" s="2641"/>
    </row>
    <row r="3468" spans="1:17">
      <c r="A3468" s="2994"/>
      <c r="B3468" s="2994"/>
      <c r="C3468" s="2994"/>
      <c r="D3468" s="2994"/>
      <c r="E3468" s="2994"/>
      <c r="F3468" s="2994"/>
      <c r="G3468" s="3000"/>
      <c r="H3468" s="3000"/>
      <c r="I3468" s="2994"/>
      <c r="J3468" s="2994"/>
      <c r="K3468" s="2994"/>
      <c r="L3468" s="2994"/>
      <c r="M3468" s="2994"/>
      <c r="N3468" s="2994"/>
      <c r="O3468" s="2994"/>
      <c r="P3468" s="2994"/>
      <c r="Q3468" s="2641"/>
    </row>
    <row r="3469" spans="1:17">
      <c r="A3469" s="2997"/>
      <c r="B3469" s="2997"/>
      <c r="C3469" s="2997"/>
      <c r="D3469" s="2997"/>
      <c r="E3469" s="2997"/>
      <c r="F3469" s="2997"/>
      <c r="G3469" s="2997"/>
      <c r="H3469" s="2997"/>
      <c r="I3469" s="2641"/>
      <c r="J3469" s="2641"/>
      <c r="K3469" s="2997"/>
      <c r="L3469" s="2997"/>
      <c r="M3469" s="2997"/>
      <c r="N3469" s="2997"/>
      <c r="O3469" s="2997"/>
      <c r="P3469" s="2997"/>
      <c r="Q3469" s="2997"/>
    </row>
    <row r="3470" spans="1:17">
      <c r="A3470" s="2995"/>
      <c r="B3470" s="2641"/>
      <c r="C3470" s="2641"/>
      <c r="D3470" s="2641"/>
      <c r="E3470" s="2641"/>
      <c r="F3470" s="3420"/>
      <c r="G3470" s="3420"/>
      <c r="H3470" s="2995"/>
      <c r="I3470" s="2994"/>
      <c r="J3470" s="2994"/>
      <c r="K3470" s="2994"/>
      <c r="L3470" s="2994"/>
      <c r="M3470" s="2994"/>
      <c r="N3470" s="2994"/>
      <c r="O3470" s="2994"/>
      <c r="P3470" s="2994"/>
      <c r="Q3470" s="2641"/>
    </row>
    <row r="3471" spans="1:17">
      <c r="A3471" s="2995"/>
      <c r="B3471" s="2995"/>
      <c r="C3471" s="2641"/>
      <c r="D3471" s="2995"/>
      <c r="E3471" s="2995"/>
      <c r="F3471" s="2995"/>
      <c r="G3471" s="2995"/>
      <c r="H3471" s="2995"/>
      <c r="I3471" s="2994"/>
      <c r="J3471" s="2994"/>
      <c r="K3471" s="2641"/>
      <c r="L3471" s="2641"/>
      <c r="M3471" s="2995"/>
      <c r="N3471" s="2995"/>
      <c r="O3471" s="2995"/>
      <c r="P3471" s="2641"/>
      <c r="Q3471" s="2641"/>
    </row>
    <row r="3472" spans="1:17">
      <c r="A3472" s="2995"/>
      <c r="B3472" s="2995"/>
      <c r="C3472" s="2995"/>
      <c r="D3472" s="2995"/>
      <c r="E3472" s="2995"/>
      <c r="F3472" s="2995"/>
      <c r="G3472" s="2995"/>
      <c r="H3472" s="2995"/>
      <c r="I3472" s="2994"/>
      <c r="J3472" s="2994"/>
      <c r="K3472" s="2995"/>
      <c r="L3472" s="2995"/>
      <c r="M3472" s="2995"/>
      <c r="N3472" s="2995"/>
      <c r="O3472" s="2995"/>
      <c r="P3472" s="2995"/>
      <c r="Q3472" s="2995"/>
    </row>
    <row r="3473" spans="1:17">
      <c r="A3473" s="2995"/>
      <c r="B3473" s="2995"/>
      <c r="C3473" s="2995"/>
      <c r="D3473" s="2995"/>
      <c r="E3473" s="2995"/>
      <c r="F3473" s="2995"/>
      <c r="G3473" s="2995"/>
      <c r="H3473" s="2995"/>
      <c r="I3473" s="2994"/>
      <c r="J3473" s="2994"/>
      <c r="K3473" s="2995"/>
      <c r="L3473" s="2995"/>
      <c r="M3473" s="2995"/>
      <c r="N3473" s="2995"/>
      <c r="O3473" s="2995"/>
      <c r="P3473" s="2995"/>
      <c r="Q3473" s="2995"/>
    </row>
    <row r="3474" spans="1:17">
      <c r="A3474" s="2995"/>
      <c r="B3474" s="2995"/>
      <c r="C3474" s="2995"/>
      <c r="D3474" s="2995"/>
      <c r="E3474" s="2995"/>
      <c r="F3474" s="2995"/>
      <c r="G3474" s="2995"/>
      <c r="H3474" s="2995"/>
      <c r="I3474" s="2995"/>
      <c r="J3474" s="2641"/>
      <c r="K3474" s="2995"/>
      <c r="L3474" s="2995"/>
      <c r="M3474" s="2995"/>
      <c r="N3474" s="2995"/>
      <c r="O3474" s="2995"/>
      <c r="P3474" s="2995"/>
      <c r="Q3474" s="2995"/>
    </row>
    <row r="3475" spans="1:17">
      <c r="A3475" s="2995"/>
      <c r="B3475" s="2641"/>
      <c r="C3475" s="2641"/>
      <c r="D3475" s="2641"/>
      <c r="E3475" s="2641"/>
      <c r="F3475" s="2641"/>
      <c r="G3475" s="2641"/>
      <c r="H3475" s="2641"/>
      <c r="I3475" s="2257"/>
      <c r="J3475" s="2257"/>
      <c r="K3475" s="2257"/>
      <c r="L3475" s="2257"/>
      <c r="M3475" s="3001"/>
      <c r="N3475" s="3001"/>
      <c r="O3475" s="3001"/>
      <c r="P3475" s="3001"/>
      <c r="Q3475" s="2995"/>
    </row>
    <row r="3476" spans="1:17">
      <c r="A3476" s="2995"/>
      <c r="B3476" s="2641"/>
      <c r="C3476" s="2641"/>
      <c r="D3476" s="2641"/>
      <c r="E3476" s="2641"/>
      <c r="F3476" s="2641"/>
      <c r="G3476" s="2641"/>
      <c r="H3476" s="2641"/>
      <c r="I3476" s="2257"/>
      <c r="J3476" s="2257"/>
      <c r="K3476" s="2257"/>
      <c r="L3476" s="2257"/>
      <c r="M3476" s="2257"/>
      <c r="N3476" s="2257"/>
      <c r="O3476" s="2257"/>
      <c r="P3476" s="2257"/>
      <c r="Q3476" s="2995"/>
    </row>
    <row r="3477" spans="1:17">
      <c r="A3477" s="2995"/>
      <c r="B3477" s="2641"/>
      <c r="C3477" s="2641"/>
      <c r="D3477" s="2641"/>
      <c r="E3477" s="2641"/>
      <c r="F3477" s="2641"/>
      <c r="G3477" s="2641"/>
      <c r="H3477" s="2641"/>
      <c r="I3477" s="2257"/>
      <c r="J3477" s="2257"/>
      <c r="K3477" s="2257"/>
      <c r="L3477" s="2257"/>
      <c r="M3477" s="2257"/>
      <c r="N3477" s="2257"/>
      <c r="O3477" s="2257"/>
      <c r="P3477" s="2257"/>
      <c r="Q3477" s="2995"/>
    </row>
    <row r="3478" spans="1:17">
      <c r="A3478" s="2995"/>
      <c r="B3478" s="2641"/>
      <c r="C3478" s="2641"/>
      <c r="D3478" s="2641"/>
      <c r="E3478" s="2641"/>
      <c r="F3478" s="2641"/>
      <c r="G3478" s="2641"/>
      <c r="H3478" s="2641"/>
      <c r="I3478" s="2257"/>
      <c r="J3478" s="2257"/>
      <c r="K3478" s="2257"/>
      <c r="L3478" s="2257"/>
      <c r="M3478" s="2257"/>
      <c r="N3478" s="2257"/>
      <c r="O3478" s="2257"/>
      <c r="P3478" s="2257"/>
      <c r="Q3478" s="2995"/>
    </row>
    <row r="3479" spans="1:17">
      <c r="A3479" s="2995"/>
      <c r="B3479" s="2641"/>
      <c r="C3479" s="2641"/>
      <c r="D3479" s="2641"/>
      <c r="E3479" s="2641"/>
      <c r="F3479" s="2641"/>
      <c r="G3479" s="2641"/>
      <c r="H3479" s="2641"/>
      <c r="I3479" s="2257"/>
      <c r="J3479" s="2257"/>
      <c r="K3479" s="2257"/>
      <c r="L3479" s="2257"/>
      <c r="M3479" s="2257"/>
      <c r="N3479" s="2257"/>
      <c r="O3479" s="2257"/>
      <c r="P3479" s="2257"/>
      <c r="Q3479" s="2995"/>
    </row>
    <row r="3480" spans="1:17">
      <c r="A3480" s="2995"/>
      <c r="B3480" s="2641"/>
      <c r="C3480" s="2641"/>
      <c r="D3480" s="2641"/>
      <c r="E3480" s="2641"/>
      <c r="F3480" s="2641"/>
      <c r="G3480" s="2641"/>
      <c r="H3480" s="2641"/>
      <c r="I3480" s="2257"/>
      <c r="J3480" s="2257"/>
      <c r="K3480" s="2257"/>
      <c r="L3480" s="2257"/>
      <c r="M3480" s="2257"/>
      <c r="N3480" s="2257"/>
      <c r="O3480" s="2257"/>
      <c r="P3480" s="2257"/>
      <c r="Q3480" s="2995"/>
    </row>
    <row r="3481" spans="1:17">
      <c r="A3481" s="2995"/>
      <c r="B3481" s="2641"/>
      <c r="C3481" s="2641"/>
      <c r="D3481" s="2641"/>
      <c r="E3481" s="2641"/>
      <c r="F3481" s="2641"/>
      <c r="G3481" s="2641"/>
      <c r="H3481" s="2641"/>
      <c r="I3481" s="2257"/>
      <c r="J3481" s="2257"/>
      <c r="K3481" s="2257"/>
      <c r="L3481" s="2257"/>
      <c r="M3481" s="2257"/>
      <c r="N3481" s="2257"/>
      <c r="O3481" s="2257"/>
      <c r="P3481" s="2257"/>
      <c r="Q3481" s="2995"/>
    </row>
    <row r="3482" spans="1:17">
      <c r="A3482" s="2995"/>
      <c r="B3482" s="2641"/>
      <c r="C3482" s="2641"/>
      <c r="D3482" s="2641"/>
      <c r="E3482" s="2641"/>
      <c r="F3482" s="2641"/>
      <c r="G3482" s="2641"/>
      <c r="H3482" s="2641"/>
      <c r="I3482" s="2257"/>
      <c r="J3482" s="2257"/>
      <c r="K3482" s="2257"/>
      <c r="L3482" s="2257"/>
      <c r="M3482" s="2257"/>
      <c r="N3482" s="2257"/>
      <c r="O3482" s="2257"/>
      <c r="P3482" s="2257"/>
      <c r="Q3482" s="2995"/>
    </row>
    <row r="3483" spans="1:17">
      <c r="A3483" s="2995"/>
      <c r="B3483" s="2641"/>
      <c r="C3483" s="2641"/>
      <c r="D3483" s="2641"/>
      <c r="E3483" s="2641"/>
      <c r="F3483" s="2641"/>
      <c r="G3483" s="2641"/>
      <c r="H3483" s="2641"/>
      <c r="I3483" s="2257"/>
      <c r="J3483" s="2257"/>
      <c r="K3483" s="2257"/>
      <c r="L3483" s="2257"/>
      <c r="M3483" s="2257"/>
      <c r="N3483" s="2257"/>
      <c r="O3483" s="2257"/>
      <c r="P3483" s="2257"/>
      <c r="Q3483" s="2995"/>
    </row>
    <row r="3484" spans="1:17">
      <c r="A3484" s="2995"/>
      <c r="B3484" s="2641"/>
      <c r="C3484" s="2641"/>
      <c r="D3484" s="2641"/>
      <c r="E3484" s="2641"/>
      <c r="F3484" s="2641"/>
      <c r="G3484" s="2641"/>
      <c r="H3484" s="2641"/>
      <c r="I3484" s="2257"/>
      <c r="J3484" s="2257"/>
      <c r="K3484" s="2257"/>
      <c r="L3484" s="2257"/>
      <c r="M3484" s="2257"/>
      <c r="N3484" s="2257"/>
      <c r="O3484" s="2257"/>
      <c r="P3484" s="2257"/>
      <c r="Q3484" s="2995"/>
    </row>
    <row r="3485" spans="1:17">
      <c r="A3485" s="2995"/>
      <c r="B3485" s="2641"/>
      <c r="C3485" s="2641"/>
      <c r="D3485" s="2641"/>
      <c r="E3485" s="2641"/>
      <c r="F3485" s="2641"/>
      <c r="G3485" s="2641"/>
      <c r="H3485" s="2641"/>
      <c r="I3485" s="2257"/>
      <c r="J3485" s="2257"/>
      <c r="K3485" s="2257"/>
      <c r="L3485" s="2257"/>
      <c r="M3485" s="2257"/>
      <c r="N3485" s="2257"/>
      <c r="O3485" s="2257"/>
      <c r="P3485" s="2257"/>
      <c r="Q3485" s="2995"/>
    </row>
    <row r="3486" spans="1:17">
      <c r="A3486" s="2995"/>
      <c r="B3486" s="2641"/>
      <c r="C3486" s="2641"/>
      <c r="D3486" s="2641"/>
      <c r="E3486" s="2641"/>
      <c r="F3486" s="2641"/>
      <c r="G3486" s="2641"/>
      <c r="H3486" s="2641"/>
      <c r="I3486" s="2257"/>
      <c r="J3486" s="2257"/>
      <c r="K3486" s="2257"/>
      <c r="L3486" s="2257"/>
      <c r="M3486" s="2257"/>
      <c r="N3486" s="2257"/>
      <c r="O3486" s="2257"/>
      <c r="P3486" s="2257"/>
      <c r="Q3486" s="2995"/>
    </row>
    <row r="3487" spans="1:17">
      <c r="A3487" s="2995"/>
      <c r="B3487" s="2641"/>
      <c r="C3487" s="2641"/>
      <c r="D3487" s="2641"/>
      <c r="E3487" s="2641"/>
      <c r="F3487" s="2641"/>
      <c r="G3487" s="2641"/>
      <c r="H3487" s="2641"/>
      <c r="I3487" s="2257"/>
      <c r="J3487" s="2257"/>
      <c r="K3487" s="2257"/>
      <c r="L3487" s="2257"/>
      <c r="M3487" s="2257"/>
      <c r="N3487" s="2257"/>
      <c r="O3487" s="2257"/>
      <c r="P3487" s="2257"/>
      <c r="Q3487" s="2995"/>
    </row>
    <row r="3488" spans="1:17">
      <c r="A3488" s="2995"/>
      <c r="B3488" s="2641"/>
      <c r="C3488" s="2641"/>
      <c r="D3488" s="2641"/>
      <c r="E3488" s="2641"/>
      <c r="F3488" s="2641"/>
      <c r="G3488" s="2641"/>
      <c r="H3488" s="2641"/>
      <c r="I3488" s="2257"/>
      <c r="J3488" s="2257"/>
      <c r="K3488" s="2257"/>
      <c r="L3488" s="2257"/>
      <c r="M3488" s="2257"/>
      <c r="N3488" s="2257"/>
      <c r="O3488" s="2257"/>
      <c r="P3488" s="2257"/>
      <c r="Q3488" s="2995"/>
    </row>
    <row r="3489" spans="1:17">
      <c r="A3489" s="2995"/>
      <c r="B3489" s="2641"/>
      <c r="C3489" s="2641"/>
      <c r="D3489" s="2641"/>
      <c r="E3489" s="2641"/>
      <c r="F3489" s="2641"/>
      <c r="G3489" s="2641"/>
      <c r="H3489" s="2641"/>
      <c r="I3489" s="2257"/>
      <c r="J3489" s="2257"/>
      <c r="K3489" s="2257"/>
      <c r="L3489" s="2257"/>
      <c r="M3489" s="2257"/>
      <c r="N3489" s="2257"/>
      <c r="O3489" s="2257"/>
      <c r="P3489" s="2257"/>
      <c r="Q3489" s="2995"/>
    </row>
    <row r="3490" spans="1:17">
      <c r="A3490" s="2995"/>
      <c r="B3490" s="2641"/>
      <c r="C3490" s="2641"/>
      <c r="D3490" s="2641"/>
      <c r="E3490" s="2641"/>
      <c r="F3490" s="2641"/>
      <c r="G3490" s="2641"/>
      <c r="H3490" s="2641"/>
      <c r="I3490" s="2257"/>
      <c r="J3490" s="2257"/>
      <c r="K3490" s="2257"/>
      <c r="L3490" s="2257"/>
      <c r="M3490" s="2257"/>
      <c r="N3490" s="2257"/>
      <c r="O3490" s="2257"/>
      <c r="P3490" s="2257"/>
      <c r="Q3490" s="2995"/>
    </row>
    <row r="3491" spans="1:17">
      <c r="A3491" s="2995"/>
      <c r="B3491" s="2641"/>
      <c r="C3491" s="2641"/>
      <c r="D3491" s="2641"/>
      <c r="E3491" s="2641"/>
      <c r="F3491" s="2641"/>
      <c r="G3491" s="2641"/>
      <c r="H3491" s="2641"/>
      <c r="I3491" s="2257"/>
      <c r="J3491" s="2257"/>
      <c r="K3491" s="2257"/>
      <c r="L3491" s="2257"/>
      <c r="M3491" s="2257"/>
      <c r="N3491" s="2257"/>
      <c r="O3491" s="2257"/>
      <c r="P3491" s="2257"/>
      <c r="Q3491" s="2995"/>
    </row>
    <row r="3492" spans="1:17">
      <c r="A3492" s="2995"/>
      <c r="B3492" s="2641"/>
      <c r="C3492" s="2641"/>
      <c r="D3492" s="2641"/>
      <c r="E3492" s="2641"/>
      <c r="F3492" s="2641"/>
      <c r="G3492" s="2641"/>
      <c r="H3492" s="2641"/>
      <c r="I3492" s="2257"/>
      <c r="J3492" s="2257"/>
      <c r="K3492" s="2257"/>
      <c r="L3492" s="2257"/>
      <c r="M3492" s="2257"/>
      <c r="N3492" s="2257"/>
      <c r="O3492" s="2257"/>
      <c r="P3492" s="2257"/>
      <c r="Q3492" s="2995"/>
    </row>
    <row r="3493" spans="1:17">
      <c r="A3493" s="2995"/>
      <c r="B3493" s="2641"/>
      <c r="C3493" s="2641"/>
      <c r="D3493" s="2641"/>
      <c r="E3493" s="2641"/>
      <c r="F3493" s="2641"/>
      <c r="G3493" s="2641"/>
      <c r="H3493" s="2641"/>
      <c r="I3493" s="2257"/>
      <c r="J3493" s="2257"/>
      <c r="K3493" s="2257"/>
      <c r="L3493" s="2257"/>
      <c r="M3493" s="2257"/>
      <c r="N3493" s="2257"/>
      <c r="O3493" s="2257"/>
      <c r="P3493" s="2257"/>
      <c r="Q3493" s="2995"/>
    </row>
    <row r="3494" spans="1:17">
      <c r="A3494" s="2995"/>
      <c r="B3494" s="2641"/>
      <c r="C3494" s="2641"/>
      <c r="D3494" s="2641"/>
      <c r="E3494" s="2641"/>
      <c r="F3494" s="2641"/>
      <c r="G3494" s="2641"/>
      <c r="H3494" s="2641"/>
      <c r="I3494" s="2257"/>
      <c r="J3494" s="2257"/>
      <c r="K3494" s="2257"/>
      <c r="L3494" s="2257"/>
      <c r="M3494" s="2257"/>
      <c r="N3494" s="2257"/>
      <c r="O3494" s="2257"/>
      <c r="P3494" s="2257"/>
      <c r="Q3494" s="2995"/>
    </row>
    <row r="3495" spans="1:17">
      <c r="A3495" s="2995"/>
      <c r="B3495" s="2641"/>
      <c r="C3495" s="2641"/>
      <c r="D3495" s="2641"/>
      <c r="E3495" s="2641"/>
      <c r="F3495" s="2641"/>
      <c r="G3495" s="2641"/>
      <c r="H3495" s="2641"/>
      <c r="I3495" s="2257"/>
      <c r="J3495" s="2257"/>
      <c r="K3495" s="2257"/>
      <c r="L3495" s="2257"/>
      <c r="M3495" s="2257"/>
      <c r="N3495" s="2257"/>
      <c r="O3495" s="2257"/>
      <c r="P3495" s="2257"/>
      <c r="Q3495" s="2995"/>
    </row>
    <row r="3496" spans="1:17">
      <c r="A3496" s="2995"/>
      <c r="B3496" s="2641"/>
      <c r="C3496" s="2641"/>
      <c r="D3496" s="2641"/>
      <c r="E3496" s="2641"/>
      <c r="F3496" s="2641"/>
      <c r="G3496" s="2641"/>
      <c r="H3496" s="2641"/>
      <c r="I3496" s="2257"/>
      <c r="J3496" s="2257"/>
      <c r="K3496" s="2257"/>
      <c r="L3496" s="2257"/>
      <c r="M3496" s="2257"/>
      <c r="N3496" s="2257"/>
      <c r="O3496" s="2257"/>
      <c r="P3496" s="2257"/>
      <c r="Q3496" s="2995"/>
    </row>
    <row r="3497" spans="1:17">
      <c r="A3497" s="2995"/>
      <c r="B3497" s="2641"/>
      <c r="C3497" s="2641"/>
      <c r="D3497" s="2641"/>
      <c r="E3497" s="2641"/>
      <c r="F3497" s="2641"/>
      <c r="G3497" s="2641"/>
      <c r="H3497" s="2641"/>
      <c r="I3497" s="2257"/>
      <c r="J3497" s="2257"/>
      <c r="K3497" s="2257"/>
      <c r="L3497" s="2257"/>
      <c r="M3497" s="2257"/>
      <c r="N3497" s="2257"/>
      <c r="O3497" s="2257"/>
      <c r="P3497" s="2257"/>
      <c r="Q3497" s="2995"/>
    </row>
    <row r="3498" spans="1:17">
      <c r="A3498" s="2995"/>
      <c r="B3498" s="2641"/>
      <c r="C3498" s="2641"/>
      <c r="D3498" s="2641"/>
      <c r="E3498" s="2641"/>
      <c r="F3498" s="2641"/>
      <c r="G3498" s="2641"/>
      <c r="H3498" s="2641"/>
      <c r="I3498" s="2257"/>
      <c r="J3498" s="2257"/>
      <c r="K3498" s="2257"/>
      <c r="L3498" s="2257"/>
      <c r="M3498" s="2257"/>
      <c r="N3498" s="2257"/>
      <c r="O3498" s="2257"/>
      <c r="P3498" s="2257"/>
      <c r="Q3498" s="2995"/>
    </row>
    <row r="3499" spans="1:17">
      <c r="A3499" s="2995"/>
      <c r="B3499" s="2641"/>
      <c r="C3499" s="2641"/>
      <c r="D3499" s="2641"/>
      <c r="E3499" s="2641"/>
      <c r="F3499" s="2641"/>
      <c r="G3499" s="2641"/>
      <c r="H3499" s="2641"/>
      <c r="I3499" s="2257"/>
      <c r="J3499" s="2257"/>
      <c r="K3499" s="2257"/>
      <c r="L3499" s="2257"/>
      <c r="M3499" s="2257"/>
      <c r="N3499" s="2257"/>
      <c r="O3499" s="2257"/>
      <c r="P3499" s="2257"/>
      <c r="Q3499" s="2995"/>
    </row>
    <row r="3500" spans="1:17">
      <c r="A3500" s="2995"/>
      <c r="B3500" s="2641"/>
      <c r="C3500" s="2641"/>
      <c r="D3500" s="2641"/>
      <c r="E3500" s="2641"/>
      <c r="F3500" s="2641"/>
      <c r="G3500" s="2641"/>
      <c r="H3500" s="2641"/>
      <c r="I3500" s="2257"/>
      <c r="J3500" s="2257"/>
      <c r="K3500" s="2257"/>
      <c r="L3500" s="2257"/>
      <c r="M3500" s="2257"/>
      <c r="N3500" s="2257"/>
      <c r="O3500" s="2257"/>
      <c r="P3500" s="2257"/>
      <c r="Q3500" s="2995"/>
    </row>
    <row r="3501" spans="1:17">
      <c r="A3501" s="2995"/>
      <c r="B3501" s="2641"/>
      <c r="C3501" s="2641"/>
      <c r="D3501" s="2641"/>
      <c r="E3501" s="2641"/>
      <c r="F3501" s="2641"/>
      <c r="G3501" s="2641"/>
      <c r="H3501" s="2641"/>
      <c r="I3501" s="2257"/>
      <c r="J3501" s="2257"/>
      <c r="K3501" s="2257"/>
      <c r="L3501" s="2257"/>
      <c r="M3501" s="2257"/>
      <c r="N3501" s="2257"/>
      <c r="O3501" s="2257"/>
      <c r="P3501" s="2257"/>
      <c r="Q3501" s="2995"/>
    </row>
    <row r="3502" spans="1:17">
      <c r="A3502" s="2995"/>
      <c r="B3502" s="2641"/>
      <c r="C3502" s="2641"/>
      <c r="D3502" s="2641"/>
      <c r="E3502" s="2641"/>
      <c r="F3502" s="2641"/>
      <c r="G3502" s="2641"/>
      <c r="H3502" s="2641"/>
      <c r="I3502" s="2257"/>
      <c r="J3502" s="2257"/>
      <c r="K3502" s="2257"/>
      <c r="L3502" s="2257"/>
      <c r="M3502" s="2257"/>
      <c r="N3502" s="2257"/>
      <c r="O3502" s="2257"/>
      <c r="P3502" s="2257"/>
      <c r="Q3502" s="2995"/>
    </row>
    <row r="3503" spans="1:17">
      <c r="A3503" s="2995"/>
      <c r="B3503" s="2641"/>
      <c r="C3503" s="2641"/>
      <c r="D3503" s="2641"/>
      <c r="E3503" s="2641"/>
      <c r="F3503" s="2641"/>
      <c r="G3503" s="2641"/>
      <c r="H3503" s="2641"/>
      <c r="I3503" s="2257"/>
      <c r="J3503" s="2257"/>
      <c r="K3503" s="2257"/>
      <c r="L3503" s="2257"/>
      <c r="M3503" s="2257"/>
      <c r="N3503" s="2257"/>
      <c r="O3503" s="2257"/>
      <c r="P3503" s="2257"/>
      <c r="Q3503" s="2995"/>
    </row>
    <row r="3504" spans="1:17">
      <c r="A3504" s="2995"/>
      <c r="B3504" s="2641"/>
      <c r="C3504" s="2641"/>
      <c r="D3504" s="2641"/>
      <c r="E3504" s="2641"/>
      <c r="F3504" s="2641"/>
      <c r="G3504" s="2641"/>
      <c r="H3504" s="2641"/>
      <c r="I3504" s="2257"/>
      <c r="J3504" s="2257"/>
      <c r="K3504" s="2257"/>
      <c r="L3504" s="2257"/>
      <c r="M3504" s="2257"/>
      <c r="N3504" s="2257"/>
      <c r="O3504" s="2257"/>
      <c r="P3504" s="2257"/>
      <c r="Q3504" s="2995"/>
    </row>
    <row r="3505" spans="1:17">
      <c r="A3505" s="2995"/>
      <c r="B3505" s="2641"/>
      <c r="C3505" s="2641"/>
      <c r="D3505" s="2641"/>
      <c r="E3505" s="2641"/>
      <c r="F3505" s="2641"/>
      <c r="G3505" s="2641"/>
      <c r="H3505" s="2641"/>
      <c r="I3505" s="2257"/>
      <c r="J3505" s="2257"/>
      <c r="K3505" s="2257"/>
      <c r="L3505" s="2257"/>
      <c r="M3505" s="2257"/>
      <c r="N3505" s="2257"/>
      <c r="O3505" s="2257"/>
      <c r="P3505" s="2257"/>
      <c r="Q3505" s="2995"/>
    </row>
    <row r="3506" spans="1:17">
      <c r="A3506" s="2995"/>
      <c r="B3506" s="2641"/>
      <c r="C3506" s="2641"/>
      <c r="D3506" s="2641"/>
      <c r="E3506" s="2641"/>
      <c r="F3506" s="2641"/>
      <c r="G3506" s="2641"/>
      <c r="H3506" s="2641"/>
      <c r="I3506" s="2257"/>
      <c r="J3506" s="2257"/>
      <c r="K3506" s="2257"/>
      <c r="L3506" s="2257"/>
      <c r="M3506" s="2257"/>
      <c r="N3506" s="2257"/>
      <c r="O3506" s="2257"/>
      <c r="P3506" s="2257"/>
      <c r="Q3506" s="2995"/>
    </row>
    <row r="3507" spans="1:17">
      <c r="A3507" s="2995"/>
      <c r="B3507" s="2641"/>
      <c r="C3507" s="2641"/>
      <c r="D3507" s="2641"/>
      <c r="E3507" s="2641"/>
      <c r="F3507" s="2641"/>
      <c r="G3507" s="2641"/>
      <c r="H3507" s="2641"/>
      <c r="I3507" s="2257"/>
      <c r="J3507" s="2257"/>
      <c r="K3507" s="2257"/>
      <c r="L3507" s="2257"/>
      <c r="M3507" s="2257"/>
      <c r="N3507" s="2257"/>
      <c r="O3507" s="2257"/>
      <c r="P3507" s="2257"/>
      <c r="Q3507" s="2995"/>
    </row>
    <row r="3508" spans="1:17">
      <c r="A3508" s="2995"/>
      <c r="B3508" s="2641"/>
      <c r="C3508" s="2641"/>
      <c r="D3508" s="2641"/>
      <c r="E3508" s="2641"/>
      <c r="F3508" s="2641"/>
      <c r="G3508" s="2641"/>
      <c r="H3508" s="2641"/>
      <c r="I3508" s="2257"/>
      <c r="J3508" s="2257"/>
      <c r="K3508" s="2257"/>
      <c r="L3508" s="2257"/>
      <c r="M3508" s="2257"/>
      <c r="N3508" s="2257"/>
      <c r="O3508" s="2257"/>
      <c r="P3508" s="2257"/>
      <c r="Q3508" s="2995"/>
    </row>
    <row r="3509" spans="1:17">
      <c r="A3509" s="2995"/>
      <c r="B3509" s="2641"/>
      <c r="C3509" s="2641"/>
      <c r="D3509" s="2641"/>
      <c r="E3509" s="2641"/>
      <c r="F3509" s="2641"/>
      <c r="G3509" s="2641"/>
      <c r="H3509" s="2641"/>
      <c r="I3509" s="2257"/>
      <c r="J3509" s="2257"/>
      <c r="K3509" s="2257"/>
      <c r="L3509" s="2257"/>
      <c r="M3509" s="2257"/>
      <c r="N3509" s="2257"/>
      <c r="O3509" s="2257"/>
      <c r="P3509" s="2257"/>
      <c r="Q3509" s="2995"/>
    </row>
    <row r="3510" spans="1:17">
      <c r="A3510" s="2995"/>
      <c r="B3510" s="2641"/>
      <c r="C3510" s="2641"/>
      <c r="D3510" s="2641"/>
      <c r="E3510" s="2641"/>
      <c r="F3510" s="2641"/>
      <c r="G3510" s="2641"/>
      <c r="H3510" s="2641"/>
      <c r="I3510" s="2257"/>
      <c r="J3510" s="2257"/>
      <c r="K3510" s="2257"/>
      <c r="L3510" s="2257"/>
      <c r="M3510" s="2257"/>
      <c r="N3510" s="2257"/>
      <c r="O3510" s="2257"/>
      <c r="P3510" s="2257"/>
      <c r="Q3510" s="2995"/>
    </row>
    <row r="3511" spans="1:17">
      <c r="A3511" s="2995"/>
      <c r="B3511" s="2641"/>
      <c r="C3511" s="2641"/>
      <c r="D3511" s="2641"/>
      <c r="E3511" s="2641"/>
      <c r="F3511" s="2641"/>
      <c r="G3511" s="2641"/>
      <c r="H3511" s="2641"/>
      <c r="I3511" s="2257"/>
      <c r="J3511" s="2257"/>
      <c r="K3511" s="2257"/>
      <c r="L3511" s="2257"/>
      <c r="M3511" s="2257"/>
      <c r="N3511" s="2257"/>
      <c r="O3511" s="2257"/>
      <c r="P3511" s="2257"/>
      <c r="Q3511" s="2995"/>
    </row>
    <row r="3512" spans="1:17">
      <c r="A3512" s="2995"/>
      <c r="B3512" s="2641"/>
      <c r="C3512" s="2641"/>
      <c r="D3512" s="2641"/>
      <c r="E3512" s="2641"/>
      <c r="F3512" s="2641"/>
      <c r="G3512" s="2641"/>
      <c r="H3512" s="2641"/>
      <c r="I3512" s="2257"/>
      <c r="J3512" s="2257"/>
      <c r="K3512" s="2257"/>
      <c r="L3512" s="2257"/>
      <c r="M3512" s="2257"/>
      <c r="N3512" s="2257"/>
      <c r="O3512" s="2257"/>
      <c r="P3512" s="2257"/>
      <c r="Q3512" s="2995"/>
    </row>
    <row r="3513" spans="1:17">
      <c r="A3513" s="2995"/>
      <c r="B3513" s="2641"/>
      <c r="C3513" s="2641"/>
      <c r="D3513" s="2641"/>
      <c r="E3513" s="2641"/>
      <c r="F3513" s="2641"/>
      <c r="G3513" s="2641"/>
      <c r="H3513" s="2641"/>
      <c r="I3513" s="2257"/>
      <c r="J3513" s="2257"/>
      <c r="K3513" s="2257"/>
      <c r="L3513" s="2257"/>
      <c r="M3513" s="2257"/>
      <c r="N3513" s="2257"/>
      <c r="O3513" s="2257"/>
      <c r="P3513" s="2257"/>
      <c r="Q3513" s="2995"/>
    </row>
    <row r="3514" spans="1:17">
      <c r="A3514" s="2995"/>
      <c r="B3514" s="2641"/>
      <c r="C3514" s="2641"/>
      <c r="D3514" s="2641"/>
      <c r="E3514" s="2641"/>
      <c r="F3514" s="2641"/>
      <c r="G3514" s="2641"/>
      <c r="H3514" s="2641"/>
      <c r="I3514" s="2257"/>
      <c r="J3514" s="2257"/>
      <c r="K3514" s="2257"/>
      <c r="L3514" s="2257"/>
      <c r="M3514" s="2257"/>
      <c r="N3514" s="2257"/>
      <c r="O3514" s="2257"/>
      <c r="P3514" s="2257"/>
      <c r="Q3514" s="2995"/>
    </row>
    <row r="3515" spans="1:17">
      <c r="A3515" s="2995"/>
      <c r="B3515" s="2641"/>
      <c r="C3515" s="2641"/>
      <c r="D3515" s="2641"/>
      <c r="E3515" s="2641"/>
      <c r="F3515" s="2641"/>
      <c r="G3515" s="2641"/>
      <c r="H3515" s="2641"/>
      <c r="I3515" s="2257"/>
      <c r="J3515" s="2257"/>
      <c r="K3515" s="2257"/>
      <c r="L3515" s="2257"/>
      <c r="M3515" s="2257"/>
      <c r="N3515" s="2257"/>
      <c r="O3515" s="2257"/>
      <c r="P3515" s="2257"/>
      <c r="Q3515" s="2995"/>
    </row>
    <row r="3516" spans="1:17">
      <c r="A3516" s="2995"/>
      <c r="B3516" s="2641"/>
      <c r="C3516" s="2641"/>
      <c r="D3516" s="2641"/>
      <c r="E3516" s="2641"/>
      <c r="F3516" s="2641"/>
      <c r="G3516" s="2641"/>
      <c r="H3516" s="2641"/>
      <c r="I3516" s="2257"/>
      <c r="J3516" s="2257"/>
      <c r="K3516" s="2257"/>
      <c r="L3516" s="2257"/>
      <c r="M3516" s="2257"/>
      <c r="N3516" s="2257"/>
      <c r="O3516" s="2257"/>
      <c r="P3516" s="2257"/>
      <c r="Q3516" s="2995"/>
    </row>
    <row r="3517" spans="1:17">
      <c r="A3517" s="2995"/>
      <c r="B3517" s="2641"/>
      <c r="C3517" s="2641"/>
      <c r="D3517" s="2641"/>
      <c r="E3517" s="2641"/>
      <c r="F3517" s="2641"/>
      <c r="G3517" s="2641"/>
      <c r="H3517" s="2641"/>
      <c r="I3517" s="2257"/>
      <c r="J3517" s="2257"/>
      <c r="K3517" s="2257"/>
      <c r="L3517" s="2257"/>
      <c r="M3517" s="2257"/>
      <c r="N3517" s="2257"/>
      <c r="O3517" s="2257"/>
      <c r="P3517" s="2257"/>
      <c r="Q3517" s="2995"/>
    </row>
    <row r="3518" spans="1:17">
      <c r="A3518" s="2995"/>
      <c r="B3518" s="2641"/>
      <c r="C3518" s="2641"/>
      <c r="D3518" s="2641"/>
      <c r="E3518" s="2641"/>
      <c r="F3518" s="2641"/>
      <c r="G3518" s="2641"/>
      <c r="H3518" s="2641"/>
      <c r="I3518" s="2257"/>
      <c r="J3518" s="2257"/>
      <c r="K3518" s="2257"/>
      <c r="L3518" s="2257"/>
      <c r="M3518" s="2257"/>
      <c r="N3518" s="2257"/>
      <c r="O3518" s="2257"/>
      <c r="P3518" s="2257"/>
      <c r="Q3518" s="2995"/>
    </row>
    <row r="3519" spans="1:17">
      <c r="A3519" s="2995"/>
      <c r="B3519" s="2641"/>
      <c r="C3519" s="2641"/>
      <c r="D3519" s="2641"/>
      <c r="E3519" s="2641"/>
      <c r="F3519" s="2641"/>
      <c r="G3519" s="2641"/>
      <c r="H3519" s="2641"/>
      <c r="I3519" s="2257"/>
      <c r="J3519" s="2257"/>
      <c r="K3519" s="2257"/>
      <c r="L3519" s="2257"/>
      <c r="M3519" s="2257"/>
      <c r="N3519" s="2257"/>
      <c r="O3519" s="2257"/>
      <c r="P3519" s="2257"/>
      <c r="Q3519" s="2995"/>
    </row>
    <row r="3520" spans="1:17">
      <c r="A3520" s="2995"/>
      <c r="B3520" s="2641"/>
      <c r="C3520" s="2641"/>
      <c r="D3520" s="2641"/>
      <c r="E3520" s="2641"/>
      <c r="F3520" s="2641"/>
      <c r="G3520" s="2641"/>
      <c r="H3520" s="2641"/>
      <c r="I3520" s="2257"/>
      <c r="J3520" s="2257"/>
      <c r="K3520" s="2257"/>
      <c r="L3520" s="2257"/>
      <c r="M3520" s="2257"/>
      <c r="N3520" s="2257"/>
      <c r="O3520" s="2257"/>
      <c r="P3520" s="2257"/>
      <c r="Q3520" s="2995"/>
    </row>
    <row r="3521" spans="1:17">
      <c r="A3521" s="2995"/>
      <c r="B3521" s="2641"/>
      <c r="C3521" s="2641"/>
      <c r="D3521" s="2641"/>
      <c r="E3521" s="2641"/>
      <c r="F3521" s="2641"/>
      <c r="G3521" s="2641"/>
      <c r="H3521" s="2641"/>
      <c r="I3521" s="2257"/>
      <c r="J3521" s="2257"/>
      <c r="K3521" s="2257"/>
      <c r="L3521" s="2257"/>
      <c r="M3521" s="2257"/>
      <c r="N3521" s="2257"/>
      <c r="O3521" s="2257"/>
      <c r="P3521" s="2257"/>
      <c r="Q3521" s="2995"/>
    </row>
    <row r="3522" spans="1:17">
      <c r="A3522" s="2995"/>
      <c r="B3522" s="2641"/>
      <c r="C3522" s="2641"/>
      <c r="D3522" s="2641"/>
      <c r="E3522" s="2641"/>
      <c r="F3522" s="2641"/>
      <c r="G3522" s="2641"/>
      <c r="H3522" s="2641"/>
      <c r="I3522" s="2257"/>
      <c r="J3522" s="2257"/>
      <c r="K3522" s="2257"/>
      <c r="L3522" s="2257"/>
      <c r="M3522" s="2257"/>
      <c r="N3522" s="2257"/>
      <c r="O3522" s="2257"/>
      <c r="P3522" s="2257"/>
      <c r="Q3522" s="2995"/>
    </row>
    <row r="3523" spans="1:17">
      <c r="A3523" s="2995"/>
      <c r="B3523" s="2641"/>
      <c r="C3523" s="2641"/>
      <c r="D3523" s="2641"/>
      <c r="E3523" s="2641"/>
      <c r="F3523" s="2641"/>
      <c r="G3523" s="2641"/>
      <c r="H3523" s="2641"/>
      <c r="I3523" s="2257"/>
      <c r="J3523" s="2257"/>
      <c r="K3523" s="2257"/>
      <c r="L3523" s="2257"/>
      <c r="M3523" s="2257"/>
      <c r="N3523" s="2257"/>
      <c r="O3523" s="2257"/>
      <c r="P3523" s="2257"/>
      <c r="Q3523" s="2995"/>
    </row>
    <row r="3524" spans="1:17">
      <c r="A3524" s="2995"/>
      <c r="B3524" s="2995"/>
      <c r="C3524" s="2641"/>
      <c r="D3524" s="2641"/>
      <c r="E3524" s="2641"/>
      <c r="F3524" s="2641"/>
      <c r="G3524" s="2641"/>
      <c r="H3524" s="2641"/>
      <c r="I3524" s="2257"/>
      <c r="J3524" s="2257"/>
      <c r="K3524" s="2257"/>
      <c r="L3524" s="2257"/>
      <c r="M3524" s="3001"/>
      <c r="N3524" s="3001"/>
      <c r="O3524" s="3001"/>
      <c r="P3524" s="3001"/>
      <c r="Q3524" s="2995"/>
    </row>
    <row r="3525" spans="1:17">
      <c r="A3525" s="2995"/>
      <c r="B3525" s="2995"/>
      <c r="C3525" s="2999"/>
      <c r="D3525" s="2999"/>
      <c r="E3525" s="2999"/>
      <c r="F3525" s="2999"/>
      <c r="G3525" s="2999"/>
      <c r="H3525" s="2999"/>
      <c r="I3525" s="2257"/>
      <c r="J3525" s="2257"/>
      <c r="K3525" s="2257"/>
      <c r="L3525" s="2257"/>
      <c r="M3525" s="3001"/>
      <c r="N3525" s="3001"/>
      <c r="O3525" s="3001"/>
      <c r="P3525" s="3001"/>
      <c r="Q3525" s="2995"/>
    </row>
    <row r="3526" spans="1:17">
      <c r="A3526" s="2996"/>
      <c r="B3526" s="2996"/>
      <c r="C3526" s="2994"/>
      <c r="D3526" s="2994"/>
      <c r="E3526" s="2997"/>
      <c r="F3526" s="2997"/>
      <c r="G3526" s="2997"/>
      <c r="H3526" s="2997"/>
      <c r="I3526" s="2996"/>
      <c r="J3526" s="2996"/>
      <c r="K3526" s="2994"/>
      <c r="L3526" s="2994"/>
      <c r="M3526" s="2997"/>
      <c r="N3526" s="3002"/>
      <c r="O3526" s="2999"/>
      <c r="P3526" s="2999"/>
      <c r="Q3526" s="2999"/>
    </row>
    <row r="3527" spans="1:17">
      <c r="A3527" s="2994"/>
      <c r="B3527" s="2994"/>
      <c r="C3527" s="2994"/>
      <c r="D3527" s="2994"/>
      <c r="E3527" s="2994"/>
      <c r="F3527" s="2994"/>
      <c r="G3527" s="2994"/>
      <c r="H3527" s="2994"/>
      <c r="I3527" s="2994"/>
      <c r="J3527" s="2994"/>
      <c r="K3527" s="2994"/>
      <c r="L3527" s="2994"/>
      <c r="M3527" s="2994"/>
      <c r="N3527" s="2994"/>
      <c r="O3527" s="2994"/>
      <c r="P3527" s="2994"/>
      <c r="Q3527" s="2994"/>
    </row>
    <row r="3528" spans="1:17" ht="15.75">
      <c r="A3528" s="2993"/>
      <c r="B3528" s="2997"/>
      <c r="C3528" s="2997"/>
      <c r="D3528" s="2997"/>
      <c r="E3528" s="2998"/>
      <c r="F3528" s="2997"/>
      <c r="G3528" s="2997"/>
      <c r="H3528" s="2997"/>
      <c r="I3528" s="2993"/>
      <c r="J3528" s="2641"/>
      <c r="K3528" s="2997"/>
      <c r="L3528" s="2997"/>
      <c r="M3528" s="2997"/>
      <c r="N3528" s="2997"/>
      <c r="O3528" s="2998"/>
      <c r="P3528" s="2999"/>
      <c r="Q3528" s="2999"/>
    </row>
    <row r="3529" spans="1:17">
      <c r="A3529" s="2997"/>
      <c r="B3529" s="2997"/>
      <c r="C3529" s="2997"/>
      <c r="D3529" s="2997"/>
      <c r="E3529" s="2997"/>
      <c r="F3529" s="2997"/>
      <c r="G3529" s="2997"/>
      <c r="H3529" s="2997"/>
      <c r="I3529" s="2641"/>
      <c r="J3529" s="2641"/>
      <c r="K3529" s="2997"/>
      <c r="L3529" s="2997"/>
      <c r="M3529" s="2997"/>
      <c r="N3529" s="2997"/>
      <c r="O3529" s="2997"/>
      <c r="P3529" s="2997"/>
      <c r="Q3529" s="2997"/>
    </row>
    <row r="3530" spans="1:17">
      <c r="A3530" s="2994"/>
      <c r="B3530" s="2994"/>
      <c r="C3530" s="2994"/>
      <c r="D3530" s="2994"/>
      <c r="E3530" s="2994"/>
      <c r="F3530" s="2994"/>
      <c r="G3530" s="3000"/>
      <c r="H3530" s="3000"/>
      <c r="I3530" s="2994"/>
      <c r="J3530" s="2994"/>
      <c r="K3530" s="2994"/>
      <c r="L3530" s="2994"/>
      <c r="M3530" s="2994"/>
      <c r="N3530" s="2994"/>
      <c r="O3530" s="2994"/>
      <c r="P3530" s="2994"/>
      <c r="Q3530" s="2641"/>
    </row>
    <row r="3531" spans="1:17">
      <c r="A3531" s="2994"/>
      <c r="B3531" s="2994"/>
      <c r="C3531" s="2994"/>
      <c r="D3531" s="2994"/>
      <c r="E3531" s="2994"/>
      <c r="F3531" s="2994"/>
      <c r="G3531" s="3000"/>
      <c r="H3531" s="3000"/>
      <c r="I3531" s="2994"/>
      <c r="J3531" s="2994"/>
      <c r="K3531" s="2994"/>
      <c r="L3531" s="2994"/>
      <c r="M3531" s="2994"/>
      <c r="N3531" s="2994"/>
      <c r="O3531" s="2994"/>
      <c r="P3531" s="2994"/>
      <c r="Q3531" s="2641"/>
    </row>
    <row r="3532" spans="1:17">
      <c r="A3532" s="2997"/>
      <c r="B3532" s="2997"/>
      <c r="C3532" s="2997"/>
      <c r="D3532" s="2997"/>
      <c r="E3532" s="2997"/>
      <c r="F3532" s="2997"/>
      <c r="G3532" s="2997"/>
      <c r="H3532" s="2997"/>
      <c r="I3532" s="2641"/>
      <c r="J3532" s="2641"/>
      <c r="K3532" s="2997"/>
      <c r="L3532" s="2997"/>
      <c r="M3532" s="2997"/>
      <c r="N3532" s="2997"/>
      <c r="O3532" s="2997"/>
      <c r="P3532" s="2997"/>
      <c r="Q3532" s="2997"/>
    </row>
    <row r="3533" spans="1:17">
      <c r="A3533" s="2995"/>
      <c r="B3533" s="2641"/>
      <c r="C3533" s="2641"/>
      <c r="D3533" s="2641"/>
      <c r="E3533" s="2641"/>
      <c r="F3533" s="3420"/>
      <c r="G3533" s="3420"/>
      <c r="H3533" s="2995"/>
      <c r="I3533" s="2994"/>
      <c r="J3533" s="2994"/>
      <c r="K3533" s="2994"/>
      <c r="L3533" s="2994"/>
      <c r="M3533" s="2994"/>
      <c r="N3533" s="2994"/>
      <c r="O3533" s="2994"/>
      <c r="P3533" s="2994"/>
      <c r="Q3533" s="2641"/>
    </row>
    <row r="3534" spans="1:17">
      <c r="A3534" s="2995"/>
      <c r="B3534" s="2995"/>
      <c r="C3534" s="2641"/>
      <c r="D3534" s="2995"/>
      <c r="E3534" s="2995"/>
      <c r="F3534" s="2995"/>
      <c r="G3534" s="2995"/>
      <c r="H3534" s="2995"/>
      <c r="I3534" s="2994"/>
      <c r="J3534" s="2994"/>
      <c r="K3534" s="2641"/>
      <c r="L3534" s="2641"/>
      <c r="M3534" s="2995"/>
      <c r="N3534" s="2995"/>
      <c r="O3534" s="2995"/>
      <c r="P3534" s="2641"/>
      <c r="Q3534" s="2641"/>
    </row>
    <row r="3535" spans="1:17">
      <c r="A3535" s="2995"/>
      <c r="B3535" s="2995"/>
      <c r="C3535" s="2995"/>
      <c r="D3535" s="2995"/>
      <c r="E3535" s="2995"/>
      <c r="F3535" s="2995"/>
      <c r="G3535" s="2995"/>
      <c r="H3535" s="2995"/>
      <c r="I3535" s="2994"/>
      <c r="J3535" s="2994"/>
      <c r="K3535" s="2995"/>
      <c r="L3535" s="2995"/>
      <c r="M3535" s="2995"/>
      <c r="N3535" s="2995"/>
      <c r="O3535" s="2995"/>
      <c r="P3535" s="2995"/>
      <c r="Q3535" s="2995"/>
    </row>
    <row r="3536" spans="1:17">
      <c r="A3536" s="2995"/>
      <c r="B3536" s="2995"/>
      <c r="C3536" s="2995"/>
      <c r="D3536" s="2995"/>
      <c r="E3536" s="2995"/>
      <c r="F3536" s="2995"/>
      <c r="G3536" s="2995"/>
      <c r="H3536" s="2995"/>
      <c r="I3536" s="2994"/>
      <c r="J3536" s="2994"/>
      <c r="K3536" s="2995"/>
      <c r="L3536" s="2995"/>
      <c r="M3536" s="2995"/>
      <c r="N3536" s="2995"/>
      <c r="O3536" s="2995"/>
      <c r="P3536" s="2995"/>
      <c r="Q3536" s="2995"/>
    </row>
    <row r="3537" spans="1:17">
      <c r="A3537" s="2995"/>
      <c r="B3537" s="2995"/>
      <c r="C3537" s="2995"/>
      <c r="D3537" s="2995"/>
      <c r="E3537" s="2995"/>
      <c r="F3537" s="2995"/>
      <c r="G3537" s="2995"/>
      <c r="H3537" s="2995"/>
      <c r="I3537" s="2995"/>
      <c r="J3537" s="2641"/>
      <c r="K3537" s="2995"/>
      <c r="L3537" s="2995"/>
      <c r="M3537" s="2995"/>
      <c r="N3537" s="2995"/>
      <c r="O3537" s="2995"/>
      <c r="P3537" s="2995"/>
      <c r="Q3537" s="2995"/>
    </row>
    <row r="3538" spans="1:17">
      <c r="A3538" s="2995"/>
      <c r="B3538" s="2641"/>
      <c r="C3538" s="2641"/>
      <c r="D3538" s="2641"/>
      <c r="E3538" s="2641"/>
      <c r="F3538" s="2641"/>
      <c r="G3538" s="2641"/>
      <c r="H3538" s="2641"/>
      <c r="I3538" s="2257"/>
      <c r="J3538" s="2257"/>
      <c r="K3538" s="2257"/>
      <c r="L3538" s="2257"/>
      <c r="M3538" s="3001"/>
      <c r="N3538" s="3001"/>
      <c r="O3538" s="3001"/>
      <c r="P3538" s="3001"/>
      <c r="Q3538" s="2995"/>
    </row>
    <row r="3539" spans="1:17">
      <c r="A3539" s="2995"/>
      <c r="B3539" s="2641"/>
      <c r="C3539" s="2641"/>
      <c r="D3539" s="2641"/>
      <c r="E3539" s="2641"/>
      <c r="F3539" s="2641"/>
      <c r="G3539" s="2641"/>
      <c r="H3539" s="2641"/>
      <c r="I3539" s="2257"/>
      <c r="J3539" s="2257"/>
      <c r="K3539" s="2257"/>
      <c r="L3539" s="2257"/>
      <c r="M3539" s="2257"/>
      <c r="N3539" s="2257"/>
      <c r="O3539" s="2257"/>
      <c r="P3539" s="2257"/>
      <c r="Q3539" s="2995"/>
    </row>
    <row r="3540" spans="1:17">
      <c r="A3540" s="2995"/>
      <c r="B3540" s="2641"/>
      <c r="C3540" s="2641"/>
      <c r="D3540" s="2641"/>
      <c r="E3540" s="2641"/>
      <c r="F3540" s="2641"/>
      <c r="G3540" s="2641"/>
      <c r="H3540" s="2641"/>
      <c r="I3540" s="2257"/>
      <c r="J3540" s="2257"/>
      <c r="K3540" s="2257"/>
      <c r="L3540" s="2257"/>
      <c r="M3540" s="2257"/>
      <c r="N3540" s="2257"/>
      <c r="O3540" s="2257"/>
      <c r="P3540" s="2257"/>
      <c r="Q3540" s="2995"/>
    </row>
    <row r="3541" spans="1:17">
      <c r="A3541" s="2995"/>
      <c r="B3541" s="2641"/>
      <c r="C3541" s="2641"/>
      <c r="D3541" s="2641"/>
      <c r="E3541" s="2641"/>
      <c r="F3541" s="2641"/>
      <c r="G3541" s="2641"/>
      <c r="H3541" s="2641"/>
      <c r="I3541" s="2257"/>
      <c r="J3541" s="2257"/>
      <c r="K3541" s="2257"/>
      <c r="L3541" s="2257"/>
      <c r="M3541" s="2257"/>
      <c r="N3541" s="2257"/>
      <c r="O3541" s="2257"/>
      <c r="P3541" s="2257"/>
      <c r="Q3541" s="2995"/>
    </row>
    <row r="3542" spans="1:17">
      <c r="A3542" s="2995"/>
      <c r="B3542" s="2641"/>
      <c r="C3542" s="2641"/>
      <c r="D3542" s="2641"/>
      <c r="E3542" s="2641"/>
      <c r="F3542" s="2641"/>
      <c r="G3542" s="2641"/>
      <c r="H3542" s="2641"/>
      <c r="I3542" s="2257"/>
      <c r="J3542" s="2257"/>
      <c r="K3542" s="2257"/>
      <c r="L3542" s="2257"/>
      <c r="M3542" s="2257"/>
      <c r="N3542" s="2257"/>
      <c r="O3542" s="2257"/>
      <c r="P3542" s="2257"/>
      <c r="Q3542" s="2995"/>
    </row>
    <row r="3543" spans="1:17">
      <c r="A3543" s="2995"/>
      <c r="B3543" s="2641"/>
      <c r="C3543" s="2641"/>
      <c r="D3543" s="2641"/>
      <c r="E3543" s="2641"/>
      <c r="F3543" s="2641"/>
      <c r="G3543" s="2641"/>
      <c r="H3543" s="2641"/>
      <c r="I3543" s="2257"/>
      <c r="J3543" s="2257"/>
      <c r="K3543" s="2257"/>
      <c r="L3543" s="2257"/>
      <c r="M3543" s="2257"/>
      <c r="N3543" s="2257"/>
      <c r="O3543" s="2257"/>
      <c r="P3543" s="2257"/>
      <c r="Q3543" s="2995"/>
    </row>
    <row r="3544" spans="1:17">
      <c r="A3544" s="2995"/>
      <c r="B3544" s="2641"/>
      <c r="C3544" s="2641"/>
      <c r="D3544" s="2641"/>
      <c r="E3544" s="2641"/>
      <c r="F3544" s="2641"/>
      <c r="G3544" s="2641"/>
      <c r="H3544" s="2641"/>
      <c r="I3544" s="2257"/>
      <c r="J3544" s="2257"/>
      <c r="K3544" s="2257"/>
      <c r="L3544" s="2257"/>
      <c r="M3544" s="2257"/>
      <c r="N3544" s="2257"/>
      <c r="O3544" s="2257"/>
      <c r="P3544" s="2257"/>
      <c r="Q3544" s="2995"/>
    </row>
    <row r="3545" spans="1:17">
      <c r="A3545" s="2995"/>
      <c r="B3545" s="2641"/>
      <c r="C3545" s="2641"/>
      <c r="D3545" s="2641"/>
      <c r="E3545" s="2641"/>
      <c r="F3545" s="2641"/>
      <c r="G3545" s="2641"/>
      <c r="H3545" s="2641"/>
      <c r="I3545" s="2257"/>
      <c r="J3545" s="2257"/>
      <c r="K3545" s="2257"/>
      <c r="L3545" s="2257"/>
      <c r="M3545" s="2257"/>
      <c r="N3545" s="2257"/>
      <c r="O3545" s="2257"/>
      <c r="P3545" s="2257"/>
      <c r="Q3545" s="2995"/>
    </row>
    <row r="3546" spans="1:17">
      <c r="A3546" s="2995"/>
      <c r="B3546" s="2641"/>
      <c r="C3546" s="2641"/>
      <c r="D3546" s="2641"/>
      <c r="E3546" s="2641"/>
      <c r="F3546" s="2641"/>
      <c r="G3546" s="2641"/>
      <c r="H3546" s="2641"/>
      <c r="I3546" s="2257"/>
      <c r="J3546" s="2257"/>
      <c r="K3546" s="2257"/>
      <c r="L3546" s="2257"/>
      <c r="M3546" s="2257"/>
      <c r="N3546" s="2257"/>
      <c r="O3546" s="2257"/>
      <c r="P3546" s="2257"/>
      <c r="Q3546" s="2995"/>
    </row>
    <row r="3547" spans="1:17">
      <c r="A3547" s="2995"/>
      <c r="B3547" s="2641"/>
      <c r="C3547" s="2641"/>
      <c r="D3547" s="2641"/>
      <c r="E3547" s="2641"/>
      <c r="F3547" s="2641"/>
      <c r="G3547" s="2641"/>
      <c r="H3547" s="2641"/>
      <c r="I3547" s="2257"/>
      <c r="J3547" s="2257"/>
      <c r="K3547" s="2257"/>
      <c r="L3547" s="2257"/>
      <c r="M3547" s="2257"/>
      <c r="N3547" s="2257"/>
      <c r="O3547" s="2257"/>
      <c r="P3547" s="2257"/>
      <c r="Q3547" s="2995"/>
    </row>
    <row r="3548" spans="1:17">
      <c r="A3548" s="2995"/>
      <c r="B3548" s="2641"/>
      <c r="C3548" s="2641"/>
      <c r="D3548" s="2641"/>
      <c r="E3548" s="2641"/>
      <c r="F3548" s="2641"/>
      <c r="G3548" s="2641"/>
      <c r="H3548" s="2641"/>
      <c r="I3548" s="2257"/>
      <c r="J3548" s="2257"/>
      <c r="K3548" s="2257"/>
      <c r="L3548" s="2257"/>
      <c r="M3548" s="2257"/>
      <c r="N3548" s="2257"/>
      <c r="O3548" s="2257"/>
      <c r="P3548" s="2257"/>
      <c r="Q3548" s="2995"/>
    </row>
    <row r="3549" spans="1:17">
      <c r="A3549" s="2995"/>
      <c r="B3549" s="2641"/>
      <c r="C3549" s="2641"/>
      <c r="D3549" s="2641"/>
      <c r="E3549" s="2641"/>
      <c r="F3549" s="2641"/>
      <c r="G3549" s="2641"/>
      <c r="H3549" s="2641"/>
      <c r="I3549" s="2257"/>
      <c r="J3549" s="2257"/>
      <c r="K3549" s="2257"/>
      <c r="L3549" s="2257"/>
      <c r="M3549" s="2257"/>
      <c r="N3549" s="2257"/>
      <c r="O3549" s="2257"/>
      <c r="P3549" s="2257"/>
      <c r="Q3549" s="2995"/>
    </row>
    <row r="3550" spans="1:17">
      <c r="A3550" s="2995"/>
      <c r="B3550" s="2641"/>
      <c r="C3550" s="2641"/>
      <c r="D3550" s="2641"/>
      <c r="E3550" s="2641"/>
      <c r="F3550" s="2641"/>
      <c r="G3550" s="2641"/>
      <c r="H3550" s="2641"/>
      <c r="I3550" s="2257"/>
      <c r="J3550" s="2257"/>
      <c r="K3550" s="2257"/>
      <c r="L3550" s="2257"/>
      <c r="M3550" s="2257"/>
      <c r="N3550" s="2257"/>
      <c r="O3550" s="2257"/>
      <c r="P3550" s="2257"/>
      <c r="Q3550" s="2995"/>
    </row>
    <row r="3551" spans="1:17">
      <c r="A3551" s="2995"/>
      <c r="B3551" s="2641"/>
      <c r="C3551" s="2641"/>
      <c r="D3551" s="2641"/>
      <c r="E3551" s="2641"/>
      <c r="F3551" s="2641"/>
      <c r="G3551" s="2641"/>
      <c r="H3551" s="2641"/>
      <c r="I3551" s="2257"/>
      <c r="J3551" s="2257"/>
      <c r="K3551" s="2257"/>
      <c r="L3551" s="2257"/>
      <c r="M3551" s="2257"/>
      <c r="N3551" s="2257"/>
      <c r="O3551" s="2257"/>
      <c r="P3551" s="2257"/>
      <c r="Q3551" s="2995"/>
    </row>
    <row r="3552" spans="1:17">
      <c r="A3552" s="2995"/>
      <c r="B3552" s="2641"/>
      <c r="C3552" s="2641"/>
      <c r="D3552" s="2641"/>
      <c r="E3552" s="2641"/>
      <c r="F3552" s="2641"/>
      <c r="G3552" s="2641"/>
      <c r="H3552" s="2641"/>
      <c r="I3552" s="2257"/>
      <c r="J3552" s="2257"/>
      <c r="K3552" s="2257"/>
      <c r="L3552" s="2257"/>
      <c r="M3552" s="2257"/>
      <c r="N3552" s="2257"/>
      <c r="O3552" s="2257"/>
      <c r="P3552" s="2257"/>
      <c r="Q3552" s="2995"/>
    </row>
    <row r="3553" spans="1:17">
      <c r="A3553" s="2995"/>
      <c r="B3553" s="2641"/>
      <c r="C3553" s="2641"/>
      <c r="D3553" s="2641"/>
      <c r="E3553" s="2641"/>
      <c r="F3553" s="2641"/>
      <c r="G3553" s="2641"/>
      <c r="H3553" s="2641"/>
      <c r="I3553" s="2257"/>
      <c r="J3553" s="2257"/>
      <c r="K3553" s="2257"/>
      <c r="L3553" s="2257"/>
      <c r="M3553" s="2257"/>
      <c r="N3553" s="2257"/>
      <c r="O3553" s="2257"/>
      <c r="P3553" s="2257"/>
      <c r="Q3553" s="2995"/>
    </row>
    <row r="3554" spans="1:17">
      <c r="A3554" s="2995"/>
      <c r="B3554" s="2641"/>
      <c r="C3554" s="2641"/>
      <c r="D3554" s="2641"/>
      <c r="E3554" s="2641"/>
      <c r="F3554" s="2641"/>
      <c r="G3554" s="2641"/>
      <c r="H3554" s="2641"/>
      <c r="I3554" s="2257"/>
      <c r="J3554" s="2257"/>
      <c r="K3554" s="2257"/>
      <c r="L3554" s="2257"/>
      <c r="M3554" s="2257"/>
      <c r="N3554" s="2257"/>
      <c r="O3554" s="2257"/>
      <c r="P3554" s="2257"/>
      <c r="Q3554" s="2995"/>
    </row>
    <row r="3555" spans="1:17">
      <c r="A3555" s="2995"/>
      <c r="B3555" s="2641"/>
      <c r="C3555" s="2641"/>
      <c r="D3555" s="2641"/>
      <c r="E3555" s="2641"/>
      <c r="F3555" s="2641"/>
      <c r="G3555" s="2641"/>
      <c r="H3555" s="2641"/>
      <c r="I3555" s="2257"/>
      <c r="J3555" s="2257"/>
      <c r="K3555" s="2257"/>
      <c r="L3555" s="2257"/>
      <c r="M3555" s="2257"/>
      <c r="N3555" s="2257"/>
      <c r="O3555" s="2257"/>
      <c r="P3555" s="2257"/>
      <c r="Q3555" s="2995"/>
    </row>
    <row r="3556" spans="1:17">
      <c r="A3556" s="2995"/>
      <c r="B3556" s="2641"/>
      <c r="C3556" s="2641"/>
      <c r="D3556" s="2641"/>
      <c r="E3556" s="2641"/>
      <c r="F3556" s="2641"/>
      <c r="G3556" s="2641"/>
      <c r="H3556" s="2641"/>
      <c r="I3556" s="2257"/>
      <c r="J3556" s="2257"/>
      <c r="K3556" s="2257"/>
      <c r="L3556" s="2257"/>
      <c r="M3556" s="2257"/>
      <c r="N3556" s="2257"/>
      <c r="O3556" s="2257"/>
      <c r="P3556" s="2257"/>
      <c r="Q3556" s="2995"/>
    </row>
    <row r="3557" spans="1:17">
      <c r="A3557" s="2995"/>
      <c r="B3557" s="2641"/>
      <c r="C3557" s="2641"/>
      <c r="D3557" s="2641"/>
      <c r="E3557" s="2641"/>
      <c r="F3557" s="2641"/>
      <c r="G3557" s="2641"/>
      <c r="H3557" s="2641"/>
      <c r="I3557" s="2257"/>
      <c r="J3557" s="2257"/>
      <c r="K3557" s="2257"/>
      <c r="L3557" s="2257"/>
      <c r="M3557" s="2257"/>
      <c r="N3557" s="2257"/>
      <c r="O3557" s="2257"/>
      <c r="P3557" s="2257"/>
      <c r="Q3557" s="2995"/>
    </row>
    <row r="3558" spans="1:17">
      <c r="A3558" s="2995"/>
      <c r="B3558" s="2641"/>
      <c r="C3558" s="2641"/>
      <c r="D3558" s="2641"/>
      <c r="E3558" s="2641"/>
      <c r="F3558" s="2641"/>
      <c r="G3558" s="2641"/>
      <c r="H3558" s="2641"/>
      <c r="I3558" s="2257"/>
      <c r="J3558" s="2257"/>
      <c r="K3558" s="2257"/>
      <c r="L3558" s="2257"/>
      <c r="M3558" s="2257"/>
      <c r="N3558" s="2257"/>
      <c r="O3558" s="2257"/>
      <c r="P3558" s="2257"/>
      <c r="Q3558" s="2995"/>
    </row>
    <row r="3559" spans="1:17">
      <c r="A3559" s="2995"/>
      <c r="B3559" s="2641"/>
      <c r="C3559" s="2641"/>
      <c r="D3559" s="2641"/>
      <c r="E3559" s="2641"/>
      <c r="F3559" s="2641"/>
      <c r="G3559" s="2641"/>
      <c r="H3559" s="2641"/>
      <c r="I3559" s="2257"/>
      <c r="J3559" s="2257"/>
      <c r="K3559" s="2257"/>
      <c r="L3559" s="2257"/>
      <c r="M3559" s="2257"/>
      <c r="N3559" s="2257"/>
      <c r="O3559" s="2257"/>
      <c r="P3559" s="2257"/>
      <c r="Q3559" s="2995"/>
    </row>
    <row r="3560" spans="1:17">
      <c r="A3560" s="2995"/>
      <c r="B3560" s="2641"/>
      <c r="C3560" s="2641"/>
      <c r="D3560" s="2641"/>
      <c r="E3560" s="2641"/>
      <c r="F3560" s="2641"/>
      <c r="G3560" s="2641"/>
      <c r="H3560" s="2641"/>
      <c r="I3560" s="2257"/>
      <c r="J3560" s="2257"/>
      <c r="K3560" s="2257"/>
      <c r="L3560" s="2257"/>
      <c r="M3560" s="2257"/>
      <c r="N3560" s="2257"/>
      <c r="O3560" s="2257"/>
      <c r="P3560" s="2257"/>
      <c r="Q3560" s="2995"/>
    </row>
    <row r="3561" spans="1:17">
      <c r="A3561" s="2995"/>
      <c r="B3561" s="2641"/>
      <c r="C3561" s="2641"/>
      <c r="D3561" s="2641"/>
      <c r="E3561" s="2641"/>
      <c r="F3561" s="2641"/>
      <c r="G3561" s="2641"/>
      <c r="H3561" s="2641"/>
      <c r="I3561" s="2257"/>
      <c r="J3561" s="2257"/>
      <c r="K3561" s="2257"/>
      <c r="L3561" s="2257"/>
      <c r="M3561" s="2257"/>
      <c r="N3561" s="2257"/>
      <c r="O3561" s="2257"/>
      <c r="P3561" s="2257"/>
      <c r="Q3561" s="2995"/>
    </row>
    <row r="3562" spans="1:17">
      <c r="A3562" s="2995"/>
      <c r="B3562" s="2641"/>
      <c r="C3562" s="2641"/>
      <c r="D3562" s="2641"/>
      <c r="E3562" s="2641"/>
      <c r="F3562" s="2641"/>
      <c r="G3562" s="2641"/>
      <c r="H3562" s="2641"/>
      <c r="I3562" s="2257"/>
      <c r="J3562" s="2257"/>
      <c r="K3562" s="2257"/>
      <c r="L3562" s="2257"/>
      <c r="M3562" s="2257"/>
      <c r="N3562" s="2257"/>
      <c r="O3562" s="2257"/>
      <c r="P3562" s="2257"/>
      <c r="Q3562" s="2995"/>
    </row>
    <row r="3563" spans="1:17">
      <c r="A3563" s="2995"/>
      <c r="B3563" s="2641"/>
      <c r="C3563" s="2641"/>
      <c r="D3563" s="2641"/>
      <c r="E3563" s="2641"/>
      <c r="F3563" s="2641"/>
      <c r="G3563" s="2641"/>
      <c r="H3563" s="2641"/>
      <c r="I3563" s="2257"/>
      <c r="J3563" s="2257"/>
      <c r="K3563" s="2257"/>
      <c r="L3563" s="2257"/>
      <c r="M3563" s="2257"/>
      <c r="N3563" s="2257"/>
      <c r="O3563" s="2257"/>
      <c r="P3563" s="2257"/>
      <c r="Q3563" s="2995"/>
    </row>
    <row r="3564" spans="1:17">
      <c r="A3564" s="2995"/>
      <c r="B3564" s="2641"/>
      <c r="C3564" s="2641"/>
      <c r="D3564" s="2641"/>
      <c r="E3564" s="2641"/>
      <c r="F3564" s="2641"/>
      <c r="G3564" s="2641"/>
      <c r="H3564" s="2641"/>
      <c r="I3564" s="2257"/>
      <c r="J3564" s="2257"/>
      <c r="K3564" s="2257"/>
      <c r="L3564" s="2257"/>
      <c r="M3564" s="2257"/>
      <c r="N3564" s="2257"/>
      <c r="O3564" s="2257"/>
      <c r="P3564" s="2257"/>
      <c r="Q3564" s="2995"/>
    </row>
    <row r="3565" spans="1:17">
      <c r="A3565" s="2995"/>
      <c r="B3565" s="2641"/>
      <c r="C3565" s="2641"/>
      <c r="D3565" s="2641"/>
      <c r="E3565" s="2641"/>
      <c r="F3565" s="2641"/>
      <c r="G3565" s="2641"/>
      <c r="H3565" s="2641"/>
      <c r="I3565" s="2257"/>
      <c r="J3565" s="2257"/>
      <c r="K3565" s="2257"/>
      <c r="L3565" s="2257"/>
      <c r="M3565" s="2257"/>
      <c r="N3565" s="2257"/>
      <c r="O3565" s="2257"/>
      <c r="P3565" s="2257"/>
      <c r="Q3565" s="2995"/>
    </row>
    <row r="3566" spans="1:17">
      <c r="A3566" s="2995"/>
      <c r="B3566" s="2641"/>
      <c r="C3566" s="2641"/>
      <c r="D3566" s="2641"/>
      <c r="E3566" s="2641"/>
      <c r="F3566" s="2641"/>
      <c r="G3566" s="2641"/>
      <c r="H3566" s="2641"/>
      <c r="I3566" s="2257"/>
      <c r="J3566" s="2257"/>
      <c r="K3566" s="2257"/>
      <c r="L3566" s="2257"/>
      <c r="M3566" s="2257"/>
      <c r="N3566" s="2257"/>
      <c r="O3566" s="2257"/>
      <c r="P3566" s="2257"/>
      <c r="Q3566" s="2995"/>
    </row>
    <row r="3567" spans="1:17">
      <c r="A3567" s="2995"/>
      <c r="B3567" s="2641"/>
      <c r="C3567" s="2641"/>
      <c r="D3567" s="2641"/>
      <c r="E3567" s="2641"/>
      <c r="F3567" s="2641"/>
      <c r="G3567" s="2641"/>
      <c r="H3567" s="2641"/>
      <c r="I3567" s="2257"/>
      <c r="J3567" s="2257"/>
      <c r="K3567" s="2257"/>
      <c r="L3567" s="2257"/>
      <c r="M3567" s="2257"/>
      <c r="N3567" s="2257"/>
      <c r="O3567" s="2257"/>
      <c r="P3567" s="2257"/>
      <c r="Q3567" s="2995"/>
    </row>
    <row r="3568" spans="1:17">
      <c r="A3568" s="2995"/>
      <c r="B3568" s="2641"/>
      <c r="C3568" s="2641"/>
      <c r="D3568" s="2641"/>
      <c r="E3568" s="2641"/>
      <c r="F3568" s="2641"/>
      <c r="G3568" s="2641"/>
      <c r="H3568" s="2641"/>
      <c r="I3568" s="2257"/>
      <c r="J3568" s="2257"/>
      <c r="K3568" s="2257"/>
      <c r="L3568" s="2257"/>
      <c r="M3568" s="2257"/>
      <c r="N3568" s="2257"/>
      <c r="O3568" s="2257"/>
      <c r="P3568" s="2257"/>
      <c r="Q3568" s="2995"/>
    </row>
    <row r="3569" spans="1:17">
      <c r="A3569" s="2995"/>
      <c r="B3569" s="2641"/>
      <c r="C3569" s="2641"/>
      <c r="D3569" s="2641"/>
      <c r="E3569" s="2641"/>
      <c r="F3569" s="2641"/>
      <c r="G3569" s="2641"/>
      <c r="H3569" s="2641"/>
      <c r="I3569" s="2257"/>
      <c r="J3569" s="2257"/>
      <c r="K3569" s="2257"/>
      <c r="L3569" s="2257"/>
      <c r="M3569" s="2257"/>
      <c r="N3569" s="2257"/>
      <c r="O3569" s="2257"/>
      <c r="P3569" s="2257"/>
      <c r="Q3569" s="2995"/>
    </row>
    <row r="3570" spans="1:17">
      <c r="A3570" s="2995"/>
      <c r="B3570" s="2641"/>
      <c r="C3570" s="2641"/>
      <c r="D3570" s="2641"/>
      <c r="E3570" s="2641"/>
      <c r="F3570" s="2641"/>
      <c r="G3570" s="2641"/>
      <c r="H3570" s="2641"/>
      <c r="I3570" s="2257"/>
      <c r="J3570" s="2257"/>
      <c r="K3570" s="2257"/>
      <c r="L3570" s="2257"/>
      <c r="M3570" s="2257"/>
      <c r="N3570" s="2257"/>
      <c r="O3570" s="2257"/>
      <c r="P3570" s="2257"/>
      <c r="Q3570" s="2995"/>
    </row>
    <row r="3571" spans="1:17">
      <c r="A3571" s="2995"/>
      <c r="B3571" s="2641"/>
      <c r="C3571" s="2641"/>
      <c r="D3571" s="2641"/>
      <c r="E3571" s="2641"/>
      <c r="F3571" s="2641"/>
      <c r="G3571" s="2641"/>
      <c r="H3571" s="2641"/>
      <c r="I3571" s="2257"/>
      <c r="J3571" s="2257"/>
      <c r="K3571" s="2257"/>
      <c r="L3571" s="2257"/>
      <c r="M3571" s="2257"/>
      <c r="N3571" s="2257"/>
      <c r="O3571" s="2257"/>
      <c r="P3571" s="2257"/>
      <c r="Q3571" s="2995"/>
    </row>
    <row r="3572" spans="1:17">
      <c r="A3572" s="2995"/>
      <c r="B3572" s="2641"/>
      <c r="C3572" s="2641"/>
      <c r="D3572" s="2641"/>
      <c r="E3572" s="2641"/>
      <c r="F3572" s="2641"/>
      <c r="G3572" s="2641"/>
      <c r="H3572" s="2641"/>
      <c r="I3572" s="2257"/>
      <c r="J3572" s="2257"/>
      <c r="K3572" s="2257"/>
      <c r="L3572" s="2257"/>
      <c r="M3572" s="2257"/>
      <c r="N3572" s="2257"/>
      <c r="O3572" s="2257"/>
      <c r="P3572" s="2257"/>
      <c r="Q3572" s="2995"/>
    </row>
    <row r="3573" spans="1:17">
      <c r="A3573" s="2995"/>
      <c r="B3573" s="2641"/>
      <c r="C3573" s="2641"/>
      <c r="D3573" s="2641"/>
      <c r="E3573" s="2641"/>
      <c r="F3573" s="2641"/>
      <c r="G3573" s="2641"/>
      <c r="H3573" s="2641"/>
      <c r="I3573" s="2257"/>
      <c r="J3573" s="2257"/>
      <c r="K3573" s="2257"/>
      <c r="L3573" s="2257"/>
      <c r="M3573" s="2257"/>
      <c r="N3573" s="2257"/>
      <c r="O3573" s="2257"/>
      <c r="P3573" s="2257"/>
      <c r="Q3573" s="2995"/>
    </row>
    <row r="3574" spans="1:17">
      <c r="A3574" s="2995"/>
      <c r="B3574" s="2641"/>
      <c r="C3574" s="2641"/>
      <c r="D3574" s="2641"/>
      <c r="E3574" s="2641"/>
      <c r="F3574" s="2641"/>
      <c r="G3574" s="2641"/>
      <c r="H3574" s="2641"/>
      <c r="I3574" s="2257"/>
      <c r="J3574" s="2257"/>
      <c r="K3574" s="2257"/>
      <c r="L3574" s="2257"/>
      <c r="M3574" s="2257"/>
      <c r="N3574" s="2257"/>
      <c r="O3574" s="2257"/>
      <c r="P3574" s="2257"/>
      <c r="Q3574" s="2995"/>
    </row>
    <row r="3575" spans="1:17">
      <c r="A3575" s="2995"/>
      <c r="B3575" s="2641"/>
      <c r="C3575" s="2641"/>
      <c r="D3575" s="2641"/>
      <c r="E3575" s="2641"/>
      <c r="F3575" s="2641"/>
      <c r="G3575" s="2641"/>
      <c r="H3575" s="2641"/>
      <c r="I3575" s="2257"/>
      <c r="J3575" s="2257"/>
      <c r="K3575" s="2257"/>
      <c r="L3575" s="2257"/>
      <c r="M3575" s="2257"/>
      <c r="N3575" s="2257"/>
      <c r="O3575" s="2257"/>
      <c r="P3575" s="2257"/>
      <c r="Q3575" s="2995"/>
    </row>
    <row r="3576" spans="1:17">
      <c r="A3576" s="2995"/>
      <c r="B3576" s="2641"/>
      <c r="C3576" s="2641"/>
      <c r="D3576" s="2641"/>
      <c r="E3576" s="2641"/>
      <c r="F3576" s="2641"/>
      <c r="G3576" s="2641"/>
      <c r="H3576" s="2641"/>
      <c r="I3576" s="2257"/>
      <c r="J3576" s="2257"/>
      <c r="K3576" s="2257"/>
      <c r="L3576" s="2257"/>
      <c r="M3576" s="2257"/>
      <c r="N3576" s="2257"/>
      <c r="O3576" s="2257"/>
      <c r="P3576" s="2257"/>
      <c r="Q3576" s="2995"/>
    </row>
    <row r="3577" spans="1:17">
      <c r="A3577" s="2995"/>
      <c r="B3577" s="2641"/>
      <c r="C3577" s="2641"/>
      <c r="D3577" s="2641"/>
      <c r="E3577" s="2641"/>
      <c r="F3577" s="2641"/>
      <c r="G3577" s="2641"/>
      <c r="H3577" s="2641"/>
      <c r="I3577" s="2257"/>
      <c r="J3577" s="2257"/>
      <c r="K3577" s="2257"/>
      <c r="L3577" s="2257"/>
      <c r="M3577" s="2257"/>
      <c r="N3577" s="2257"/>
      <c r="O3577" s="2257"/>
      <c r="P3577" s="2257"/>
      <c r="Q3577" s="2995"/>
    </row>
    <row r="3578" spans="1:17">
      <c r="A3578" s="2995"/>
      <c r="B3578" s="2641"/>
      <c r="C3578" s="2641"/>
      <c r="D3578" s="2641"/>
      <c r="E3578" s="2641"/>
      <c r="F3578" s="2641"/>
      <c r="G3578" s="2641"/>
      <c r="H3578" s="2641"/>
      <c r="I3578" s="2257"/>
      <c r="J3578" s="2257"/>
      <c r="K3578" s="2257"/>
      <c r="L3578" s="2257"/>
      <c r="M3578" s="2257"/>
      <c r="N3578" s="2257"/>
      <c r="O3578" s="2257"/>
      <c r="P3578" s="2257"/>
      <c r="Q3578" s="2995"/>
    </row>
    <row r="3579" spans="1:17">
      <c r="A3579" s="2995"/>
      <c r="B3579" s="2641"/>
      <c r="C3579" s="2641"/>
      <c r="D3579" s="2641"/>
      <c r="E3579" s="2641"/>
      <c r="F3579" s="2641"/>
      <c r="G3579" s="2641"/>
      <c r="H3579" s="2641"/>
      <c r="I3579" s="2257"/>
      <c r="J3579" s="2257"/>
      <c r="K3579" s="2257"/>
      <c r="L3579" s="2257"/>
      <c r="M3579" s="2257"/>
      <c r="N3579" s="2257"/>
      <c r="O3579" s="2257"/>
      <c r="P3579" s="2257"/>
      <c r="Q3579" s="2995"/>
    </row>
    <row r="3580" spans="1:17">
      <c r="A3580" s="2995"/>
      <c r="B3580" s="2641"/>
      <c r="C3580" s="2641"/>
      <c r="D3580" s="2641"/>
      <c r="E3580" s="2641"/>
      <c r="F3580" s="2641"/>
      <c r="G3580" s="2641"/>
      <c r="H3580" s="2641"/>
      <c r="I3580" s="2257"/>
      <c r="J3580" s="2257"/>
      <c r="K3580" s="2257"/>
      <c r="L3580" s="2257"/>
      <c r="M3580" s="2257"/>
      <c r="N3580" s="2257"/>
      <c r="O3580" s="2257"/>
      <c r="P3580" s="2257"/>
      <c r="Q3580" s="2995"/>
    </row>
    <row r="3581" spans="1:17">
      <c r="A3581" s="2995"/>
      <c r="B3581" s="2641"/>
      <c r="C3581" s="2641"/>
      <c r="D3581" s="2641"/>
      <c r="E3581" s="2641"/>
      <c r="F3581" s="2641"/>
      <c r="G3581" s="2641"/>
      <c r="H3581" s="2641"/>
      <c r="I3581" s="2257"/>
      <c r="J3581" s="2257"/>
      <c r="K3581" s="2257"/>
      <c r="L3581" s="2257"/>
      <c r="M3581" s="2257"/>
      <c r="N3581" s="2257"/>
      <c r="O3581" s="2257"/>
      <c r="P3581" s="2257"/>
      <c r="Q3581" s="2995"/>
    </row>
    <row r="3582" spans="1:17">
      <c r="A3582" s="2995"/>
      <c r="B3582" s="2641"/>
      <c r="C3582" s="2641"/>
      <c r="D3582" s="2641"/>
      <c r="E3582" s="2641"/>
      <c r="F3582" s="2641"/>
      <c r="G3582" s="2641"/>
      <c r="H3582" s="2641"/>
      <c r="I3582" s="2257"/>
      <c r="J3582" s="2257"/>
      <c r="K3582" s="2257"/>
      <c r="L3582" s="2257"/>
      <c r="M3582" s="2257"/>
      <c r="N3582" s="2257"/>
      <c r="O3582" s="2257"/>
      <c r="P3582" s="2257"/>
      <c r="Q3582" s="2995"/>
    </row>
    <row r="3583" spans="1:17">
      <c r="A3583" s="2995"/>
      <c r="B3583" s="2641"/>
      <c r="C3583" s="2641"/>
      <c r="D3583" s="2641"/>
      <c r="E3583" s="2641"/>
      <c r="F3583" s="2641"/>
      <c r="G3583" s="2641"/>
      <c r="H3583" s="2641"/>
      <c r="I3583" s="2257"/>
      <c r="J3583" s="2257"/>
      <c r="K3583" s="2257"/>
      <c r="L3583" s="2257"/>
      <c r="M3583" s="2257"/>
      <c r="N3583" s="2257"/>
      <c r="O3583" s="2257"/>
      <c r="P3583" s="2257"/>
      <c r="Q3583" s="2995"/>
    </row>
    <row r="3584" spans="1:17">
      <c r="A3584" s="2995"/>
      <c r="B3584" s="2641"/>
      <c r="C3584" s="2641"/>
      <c r="D3584" s="2641"/>
      <c r="E3584" s="2641"/>
      <c r="F3584" s="2641"/>
      <c r="G3584" s="2641"/>
      <c r="H3584" s="2641"/>
      <c r="I3584" s="2257"/>
      <c r="J3584" s="2257"/>
      <c r="K3584" s="2257"/>
      <c r="L3584" s="2257"/>
      <c r="M3584" s="2257"/>
      <c r="N3584" s="2257"/>
      <c r="O3584" s="2257"/>
      <c r="P3584" s="2257"/>
      <c r="Q3584" s="2995"/>
    </row>
    <row r="3585" spans="1:17">
      <c r="A3585" s="2995"/>
      <c r="B3585" s="2641"/>
      <c r="C3585" s="2641"/>
      <c r="D3585" s="2641"/>
      <c r="E3585" s="2641"/>
      <c r="F3585" s="2641"/>
      <c r="G3585" s="2641"/>
      <c r="H3585" s="2641"/>
      <c r="I3585" s="2257"/>
      <c r="J3585" s="2257"/>
      <c r="K3585" s="2257"/>
      <c r="L3585" s="2257"/>
      <c r="M3585" s="2257"/>
      <c r="N3585" s="2257"/>
      <c r="O3585" s="2257"/>
      <c r="P3585" s="2257"/>
      <c r="Q3585" s="2995"/>
    </row>
    <row r="3586" spans="1:17">
      <c r="A3586" s="2995"/>
      <c r="B3586" s="2641"/>
      <c r="C3586" s="2641"/>
      <c r="D3586" s="2641"/>
      <c r="E3586" s="2641"/>
      <c r="F3586" s="2641"/>
      <c r="G3586" s="2641"/>
      <c r="H3586" s="2641"/>
      <c r="I3586" s="2257"/>
      <c r="J3586" s="2257"/>
      <c r="K3586" s="2257"/>
      <c r="L3586" s="2257"/>
      <c r="M3586" s="2257"/>
      <c r="N3586" s="2257"/>
      <c r="O3586" s="2257"/>
      <c r="P3586" s="2257"/>
      <c r="Q3586" s="2995"/>
    </row>
    <row r="3587" spans="1:17">
      <c r="A3587" s="2995"/>
      <c r="B3587" s="2995"/>
      <c r="C3587" s="2641"/>
      <c r="D3587" s="2641"/>
      <c r="E3587" s="2641"/>
      <c r="F3587" s="2641"/>
      <c r="G3587" s="2641"/>
      <c r="H3587" s="2641"/>
      <c r="I3587" s="2257"/>
      <c r="J3587" s="2257"/>
      <c r="K3587" s="2257"/>
      <c r="L3587" s="2257"/>
      <c r="M3587" s="3001"/>
      <c r="N3587" s="3001"/>
      <c r="O3587" s="3001"/>
      <c r="P3587" s="3001"/>
      <c r="Q3587" s="2995"/>
    </row>
    <row r="3588" spans="1:17">
      <c r="A3588" s="2995"/>
      <c r="B3588" s="2995"/>
      <c r="C3588" s="2999"/>
      <c r="D3588" s="2999"/>
      <c r="E3588" s="2999"/>
      <c r="F3588" s="2999"/>
      <c r="G3588" s="2999"/>
      <c r="H3588" s="2999"/>
      <c r="I3588" s="2257"/>
      <c r="J3588" s="2257"/>
      <c r="K3588" s="2257"/>
      <c r="L3588" s="2257"/>
      <c r="M3588" s="3001"/>
      <c r="N3588" s="3001"/>
      <c r="O3588" s="3001"/>
      <c r="P3588" s="3001"/>
      <c r="Q3588" s="2995"/>
    </row>
    <row r="3589" spans="1:17">
      <c r="A3589" s="2996"/>
      <c r="B3589" s="2996"/>
      <c r="C3589" s="2994"/>
      <c r="D3589" s="2994"/>
      <c r="E3589" s="2997"/>
      <c r="F3589" s="2997"/>
      <c r="G3589" s="2997"/>
      <c r="H3589" s="2997"/>
      <c r="I3589" s="2996"/>
      <c r="J3589" s="2996"/>
      <c r="K3589" s="2994"/>
      <c r="L3589" s="2994"/>
      <c r="M3589" s="2997"/>
      <c r="N3589" s="3002"/>
      <c r="O3589" s="2999"/>
      <c r="P3589" s="2999"/>
      <c r="Q3589" s="2999"/>
    </row>
    <row r="3590" spans="1:17">
      <c r="A3590" s="2994"/>
      <c r="B3590" s="2994"/>
      <c r="C3590" s="2994"/>
      <c r="D3590" s="2994"/>
      <c r="E3590" s="2994"/>
      <c r="F3590" s="2994"/>
      <c r="G3590" s="2994"/>
      <c r="H3590" s="2994"/>
      <c r="I3590" s="2994"/>
      <c r="J3590" s="2994"/>
      <c r="K3590" s="2994"/>
      <c r="L3590" s="2994"/>
      <c r="M3590" s="2994"/>
      <c r="N3590" s="2994"/>
      <c r="O3590" s="2994"/>
      <c r="P3590" s="2994"/>
      <c r="Q3590" s="2994"/>
    </row>
    <row r="3591" spans="1:17" ht="15.75">
      <c r="A3591" s="2993"/>
      <c r="B3591" s="2997"/>
      <c r="C3591" s="2997"/>
      <c r="D3591" s="2997"/>
      <c r="E3591" s="2998"/>
      <c r="F3591" s="2997"/>
      <c r="G3591" s="2997"/>
      <c r="H3591" s="2997"/>
      <c r="I3591" s="2993"/>
      <c r="J3591" s="2641"/>
      <c r="K3591" s="2997"/>
      <c r="L3591" s="2997"/>
      <c r="M3591" s="2997"/>
      <c r="N3591" s="2997"/>
      <c r="O3591" s="2998"/>
      <c r="P3591" s="2999"/>
      <c r="Q3591" s="2999"/>
    </row>
    <row r="3592" spans="1:17">
      <c r="A3592" s="2997"/>
      <c r="B3592" s="2997"/>
      <c r="C3592" s="2997"/>
      <c r="D3592" s="2997"/>
      <c r="E3592" s="2997"/>
      <c r="F3592" s="2997"/>
      <c r="G3592" s="2997"/>
      <c r="H3592" s="2997"/>
      <c r="I3592" s="2641"/>
      <c r="J3592" s="2641"/>
      <c r="K3592" s="2997"/>
      <c r="L3592" s="2997"/>
      <c r="M3592" s="2997"/>
      <c r="N3592" s="2997"/>
      <c r="O3592" s="2997"/>
      <c r="P3592" s="2997"/>
      <c r="Q3592" s="2997"/>
    </row>
    <row r="3593" spans="1:17">
      <c r="A3593" s="2994"/>
      <c r="B3593" s="2994"/>
      <c r="C3593" s="2994"/>
      <c r="D3593" s="2994"/>
      <c r="E3593" s="2994"/>
      <c r="F3593" s="2994"/>
      <c r="G3593" s="3000"/>
      <c r="H3593" s="3000"/>
      <c r="I3593" s="2994"/>
      <c r="J3593" s="2994"/>
      <c r="K3593" s="2994"/>
      <c r="L3593" s="2994"/>
      <c r="M3593" s="2994"/>
      <c r="N3593" s="2994"/>
      <c r="O3593" s="2994"/>
      <c r="P3593" s="2994"/>
      <c r="Q3593" s="2641"/>
    </row>
    <row r="3594" spans="1:17">
      <c r="A3594" s="2994"/>
      <c r="B3594" s="2994"/>
      <c r="C3594" s="2994"/>
      <c r="D3594" s="2994"/>
      <c r="E3594" s="2994"/>
      <c r="F3594" s="2994"/>
      <c r="G3594" s="3000"/>
      <c r="H3594" s="3000"/>
      <c r="I3594" s="2994"/>
      <c r="J3594" s="2994"/>
      <c r="K3594" s="2994"/>
      <c r="L3594" s="2994"/>
      <c r="M3594" s="2994"/>
      <c r="N3594" s="2994"/>
      <c r="O3594" s="2994"/>
      <c r="P3594" s="2994"/>
      <c r="Q3594" s="2641"/>
    </row>
    <row r="3595" spans="1:17">
      <c r="A3595" s="2997"/>
      <c r="B3595" s="2997"/>
      <c r="C3595" s="2997"/>
      <c r="D3595" s="2997"/>
      <c r="E3595" s="2997"/>
      <c r="F3595" s="2997"/>
      <c r="G3595" s="2997"/>
      <c r="H3595" s="2997"/>
      <c r="I3595" s="2641"/>
      <c r="J3595" s="2641"/>
      <c r="K3595" s="2997"/>
      <c r="L3595" s="2997"/>
      <c r="M3595" s="2997"/>
      <c r="N3595" s="2997"/>
      <c r="O3595" s="2997"/>
      <c r="P3595" s="2997"/>
      <c r="Q3595" s="2997"/>
    </row>
    <row r="3596" spans="1:17">
      <c r="A3596" s="2995"/>
      <c r="B3596" s="2641"/>
      <c r="C3596" s="2641"/>
      <c r="D3596" s="2641"/>
      <c r="E3596" s="2641"/>
      <c r="F3596" s="3420"/>
      <c r="G3596" s="3420"/>
      <c r="H3596" s="2995"/>
      <c r="I3596" s="2994"/>
      <c r="J3596" s="2994"/>
      <c r="K3596" s="2994"/>
      <c r="L3596" s="2994"/>
      <c r="M3596" s="2994"/>
      <c r="N3596" s="2994"/>
      <c r="O3596" s="2994"/>
      <c r="P3596" s="2994"/>
      <c r="Q3596" s="2641"/>
    </row>
    <row r="3597" spans="1:17">
      <c r="A3597" s="2995"/>
      <c r="B3597" s="2995"/>
      <c r="C3597" s="2641"/>
      <c r="D3597" s="2995"/>
      <c r="E3597" s="2995"/>
      <c r="F3597" s="2995"/>
      <c r="G3597" s="2995"/>
      <c r="H3597" s="2995"/>
      <c r="I3597" s="2994"/>
      <c r="J3597" s="2994"/>
      <c r="K3597" s="2641"/>
      <c r="L3597" s="2641"/>
      <c r="M3597" s="2995"/>
      <c r="N3597" s="2995"/>
      <c r="O3597" s="2995"/>
      <c r="P3597" s="2641"/>
      <c r="Q3597" s="2641"/>
    </row>
    <row r="3598" spans="1:17">
      <c r="A3598" s="2995"/>
      <c r="B3598" s="2995"/>
      <c r="C3598" s="2995"/>
      <c r="D3598" s="2995"/>
      <c r="E3598" s="2995"/>
      <c r="F3598" s="2995"/>
      <c r="G3598" s="2995"/>
      <c r="H3598" s="2995"/>
      <c r="I3598" s="2994"/>
      <c r="J3598" s="2994"/>
      <c r="K3598" s="2995"/>
      <c r="L3598" s="2995"/>
      <c r="M3598" s="2995"/>
      <c r="N3598" s="2995"/>
      <c r="O3598" s="2995"/>
      <c r="P3598" s="2995"/>
      <c r="Q3598" s="2995"/>
    </row>
    <row r="3599" spans="1:17">
      <c r="A3599" s="2995"/>
      <c r="B3599" s="2995"/>
      <c r="C3599" s="2995"/>
      <c r="D3599" s="2995"/>
      <c r="E3599" s="2995"/>
      <c r="F3599" s="2995"/>
      <c r="G3599" s="2995"/>
      <c r="H3599" s="2995"/>
      <c r="I3599" s="2994"/>
      <c r="J3599" s="2994"/>
      <c r="K3599" s="2995"/>
      <c r="L3599" s="2995"/>
      <c r="M3599" s="2995"/>
      <c r="N3599" s="2995"/>
      <c r="O3599" s="2995"/>
      <c r="P3599" s="2995"/>
      <c r="Q3599" s="2995"/>
    </row>
    <row r="3600" spans="1:17">
      <c r="A3600" s="2995"/>
      <c r="B3600" s="2995"/>
      <c r="C3600" s="2995"/>
      <c r="D3600" s="2995"/>
      <c r="E3600" s="2995"/>
      <c r="F3600" s="2995"/>
      <c r="G3600" s="2995"/>
      <c r="H3600" s="2995"/>
      <c r="I3600" s="2995"/>
      <c r="J3600" s="2641"/>
      <c r="K3600" s="2995"/>
      <c r="L3600" s="2995"/>
      <c r="M3600" s="2995"/>
      <c r="N3600" s="2995"/>
      <c r="O3600" s="2995"/>
      <c r="P3600" s="2995"/>
      <c r="Q3600" s="2995"/>
    </row>
    <row r="3601" spans="1:17">
      <c r="A3601" s="2995"/>
      <c r="B3601" s="2641"/>
      <c r="C3601" s="2641"/>
      <c r="D3601" s="2641"/>
      <c r="E3601" s="2641"/>
      <c r="F3601" s="2641"/>
      <c r="G3601" s="2641"/>
      <c r="H3601" s="2641"/>
      <c r="I3601" s="2257"/>
      <c r="J3601" s="2257"/>
      <c r="K3601" s="2257"/>
      <c r="L3601" s="2257"/>
      <c r="M3601" s="3001"/>
      <c r="N3601" s="3001"/>
      <c r="O3601" s="3001"/>
      <c r="P3601" s="3001"/>
      <c r="Q3601" s="2995"/>
    </row>
    <row r="3602" spans="1:17">
      <c r="A3602" s="2995"/>
      <c r="B3602" s="2641"/>
      <c r="C3602" s="2641"/>
      <c r="D3602" s="2641"/>
      <c r="E3602" s="2641"/>
      <c r="F3602" s="2641"/>
      <c r="G3602" s="2641"/>
      <c r="H3602" s="2641"/>
      <c r="I3602" s="2257"/>
      <c r="J3602" s="2257"/>
      <c r="K3602" s="2257"/>
      <c r="L3602" s="2257"/>
      <c r="M3602" s="2257"/>
      <c r="N3602" s="2257"/>
      <c r="O3602" s="2257"/>
      <c r="P3602" s="2257"/>
      <c r="Q3602" s="2995"/>
    </row>
    <row r="3603" spans="1:17">
      <c r="A3603" s="2995"/>
      <c r="B3603" s="2641"/>
      <c r="C3603" s="2641"/>
      <c r="D3603" s="2641"/>
      <c r="E3603" s="2641"/>
      <c r="F3603" s="2641"/>
      <c r="G3603" s="2641"/>
      <c r="H3603" s="2641"/>
      <c r="I3603" s="2257"/>
      <c r="J3603" s="2257"/>
      <c r="K3603" s="2257"/>
      <c r="L3603" s="2257"/>
      <c r="M3603" s="2257"/>
      <c r="N3603" s="2257"/>
      <c r="O3603" s="2257"/>
      <c r="P3603" s="2257"/>
      <c r="Q3603" s="2995"/>
    </row>
    <row r="3604" spans="1:17">
      <c r="A3604" s="2995"/>
      <c r="B3604" s="2641"/>
      <c r="C3604" s="2641"/>
      <c r="D3604" s="2641"/>
      <c r="E3604" s="2641"/>
      <c r="F3604" s="2641"/>
      <c r="G3604" s="2641"/>
      <c r="H3604" s="2641"/>
      <c r="I3604" s="2257"/>
      <c r="J3604" s="2257"/>
      <c r="K3604" s="2257"/>
      <c r="L3604" s="2257"/>
      <c r="M3604" s="2257"/>
      <c r="N3604" s="2257"/>
      <c r="O3604" s="2257"/>
      <c r="P3604" s="2257"/>
      <c r="Q3604" s="2995"/>
    </row>
    <row r="3605" spans="1:17">
      <c r="A3605" s="2995"/>
      <c r="B3605" s="2641"/>
      <c r="C3605" s="2641"/>
      <c r="D3605" s="2641"/>
      <c r="E3605" s="2641"/>
      <c r="F3605" s="2641"/>
      <c r="G3605" s="2641"/>
      <c r="H3605" s="2641"/>
      <c r="I3605" s="2257"/>
      <c r="J3605" s="2257"/>
      <c r="K3605" s="2257"/>
      <c r="L3605" s="2257"/>
      <c r="M3605" s="2257"/>
      <c r="N3605" s="2257"/>
      <c r="O3605" s="2257"/>
      <c r="P3605" s="2257"/>
      <c r="Q3605" s="2995"/>
    </row>
    <row r="3606" spans="1:17">
      <c r="A3606" s="2995"/>
      <c r="B3606" s="2641"/>
      <c r="C3606" s="2641"/>
      <c r="D3606" s="2641"/>
      <c r="E3606" s="2641"/>
      <c r="F3606" s="2641"/>
      <c r="G3606" s="2641"/>
      <c r="H3606" s="2641"/>
      <c r="I3606" s="2257"/>
      <c r="J3606" s="2257"/>
      <c r="K3606" s="2257"/>
      <c r="L3606" s="2257"/>
      <c r="M3606" s="2257"/>
      <c r="N3606" s="2257"/>
      <c r="O3606" s="2257"/>
      <c r="P3606" s="2257"/>
      <c r="Q3606" s="2995"/>
    </row>
    <row r="3607" spans="1:17">
      <c r="A3607" s="2995"/>
      <c r="B3607" s="2641"/>
      <c r="C3607" s="2641"/>
      <c r="D3607" s="2641"/>
      <c r="E3607" s="2641"/>
      <c r="F3607" s="2641"/>
      <c r="G3607" s="2641"/>
      <c r="H3607" s="2641"/>
      <c r="I3607" s="2257"/>
      <c r="J3607" s="2257"/>
      <c r="K3607" s="2257"/>
      <c r="L3607" s="2257"/>
      <c r="M3607" s="2257"/>
      <c r="N3607" s="2257"/>
      <c r="O3607" s="2257"/>
      <c r="P3607" s="2257"/>
      <c r="Q3607" s="2995"/>
    </row>
    <row r="3608" spans="1:17">
      <c r="A3608" s="2995"/>
      <c r="B3608" s="2641"/>
      <c r="C3608" s="2641"/>
      <c r="D3608" s="2641"/>
      <c r="E3608" s="2641"/>
      <c r="F3608" s="2641"/>
      <c r="G3608" s="2641"/>
      <c r="H3608" s="2641"/>
      <c r="I3608" s="2257"/>
      <c r="J3608" s="2257"/>
      <c r="K3608" s="2257"/>
      <c r="L3608" s="2257"/>
      <c r="M3608" s="2257"/>
      <c r="N3608" s="2257"/>
      <c r="O3608" s="2257"/>
      <c r="P3608" s="2257"/>
      <c r="Q3608" s="2995"/>
    </row>
    <row r="3609" spans="1:17">
      <c r="A3609" s="2995"/>
      <c r="B3609" s="2641"/>
      <c r="C3609" s="2641"/>
      <c r="D3609" s="2641"/>
      <c r="E3609" s="2641"/>
      <c r="F3609" s="2641"/>
      <c r="G3609" s="2641"/>
      <c r="H3609" s="2641"/>
      <c r="I3609" s="2257"/>
      <c r="J3609" s="2257"/>
      <c r="K3609" s="2257"/>
      <c r="L3609" s="2257"/>
      <c r="M3609" s="2257"/>
      <c r="N3609" s="2257"/>
      <c r="O3609" s="2257"/>
      <c r="P3609" s="2257"/>
      <c r="Q3609" s="2995"/>
    </row>
    <row r="3610" spans="1:17">
      <c r="A3610" s="2995"/>
      <c r="B3610" s="2641"/>
      <c r="C3610" s="2641"/>
      <c r="D3610" s="2641"/>
      <c r="E3610" s="2641"/>
      <c r="F3610" s="2641"/>
      <c r="G3610" s="2641"/>
      <c r="H3610" s="2641"/>
      <c r="I3610" s="2257"/>
      <c r="J3610" s="2257"/>
      <c r="K3610" s="2257"/>
      <c r="L3610" s="2257"/>
      <c r="M3610" s="2257"/>
      <c r="N3610" s="2257"/>
      <c r="O3610" s="2257"/>
      <c r="P3610" s="2257"/>
      <c r="Q3610" s="2995"/>
    </row>
    <row r="3611" spans="1:17">
      <c r="A3611" s="2995"/>
      <c r="B3611" s="2641"/>
      <c r="C3611" s="2641"/>
      <c r="D3611" s="2641"/>
      <c r="E3611" s="2641"/>
      <c r="F3611" s="2641"/>
      <c r="G3611" s="2641"/>
      <c r="H3611" s="2641"/>
      <c r="I3611" s="2257"/>
      <c r="J3611" s="2257"/>
      <c r="K3611" s="2257"/>
      <c r="L3611" s="2257"/>
      <c r="M3611" s="2257"/>
      <c r="N3611" s="2257"/>
      <c r="O3611" s="2257"/>
      <c r="P3611" s="2257"/>
      <c r="Q3611" s="2995"/>
    </row>
    <row r="3612" spans="1:17">
      <c r="A3612" s="2995"/>
      <c r="B3612" s="2641"/>
      <c r="C3612" s="2641"/>
      <c r="D3612" s="2641"/>
      <c r="E3612" s="2641"/>
      <c r="F3612" s="2641"/>
      <c r="G3612" s="2641"/>
      <c r="H3612" s="2641"/>
      <c r="I3612" s="2257"/>
      <c r="J3612" s="2257"/>
      <c r="K3612" s="2257"/>
      <c r="L3612" s="2257"/>
      <c r="M3612" s="2257"/>
      <c r="N3612" s="2257"/>
      <c r="O3612" s="2257"/>
      <c r="P3612" s="2257"/>
      <c r="Q3612" s="2995"/>
    </row>
    <row r="3613" spans="1:17">
      <c r="A3613" s="2995"/>
      <c r="B3613" s="2641"/>
      <c r="C3613" s="2641"/>
      <c r="D3613" s="2641"/>
      <c r="E3613" s="2641"/>
      <c r="F3613" s="2641"/>
      <c r="G3613" s="2641"/>
      <c r="H3613" s="2641"/>
      <c r="I3613" s="2257"/>
      <c r="J3613" s="2257"/>
      <c r="K3613" s="2257"/>
      <c r="L3613" s="2257"/>
      <c r="M3613" s="2257"/>
      <c r="N3613" s="2257"/>
      <c r="O3613" s="2257"/>
      <c r="P3613" s="2257"/>
      <c r="Q3613" s="2995"/>
    </row>
    <row r="3614" spans="1:17">
      <c r="A3614" s="2995"/>
      <c r="B3614" s="2641"/>
      <c r="C3614" s="2641"/>
      <c r="D3614" s="2641"/>
      <c r="E3614" s="2641"/>
      <c r="F3614" s="2641"/>
      <c r="G3614" s="2641"/>
      <c r="H3614" s="2641"/>
      <c r="I3614" s="2257"/>
      <c r="J3614" s="2257"/>
      <c r="K3614" s="2257"/>
      <c r="L3614" s="2257"/>
      <c r="M3614" s="2257"/>
      <c r="N3614" s="2257"/>
      <c r="O3614" s="2257"/>
      <c r="P3614" s="2257"/>
      <c r="Q3614" s="2995"/>
    </row>
    <row r="3615" spans="1:17">
      <c r="A3615" s="2995"/>
      <c r="B3615" s="2641"/>
      <c r="C3615" s="2641"/>
      <c r="D3615" s="2641"/>
      <c r="E3615" s="2641"/>
      <c r="F3615" s="2641"/>
      <c r="G3615" s="2641"/>
      <c r="H3615" s="2641"/>
      <c r="I3615" s="2257"/>
      <c r="J3615" s="2257"/>
      <c r="K3615" s="2257"/>
      <c r="L3615" s="2257"/>
      <c r="M3615" s="2257"/>
      <c r="N3615" s="2257"/>
      <c r="O3615" s="2257"/>
      <c r="P3615" s="2257"/>
      <c r="Q3615" s="2995"/>
    </row>
    <row r="3616" spans="1:17">
      <c r="A3616" s="2995"/>
      <c r="B3616" s="2641"/>
      <c r="C3616" s="2641"/>
      <c r="D3616" s="2641"/>
      <c r="E3616" s="2641"/>
      <c r="F3616" s="2641"/>
      <c r="G3616" s="2641"/>
      <c r="H3616" s="2641"/>
      <c r="I3616" s="2257"/>
      <c r="J3616" s="2257"/>
      <c r="K3616" s="2257"/>
      <c r="L3616" s="2257"/>
      <c r="M3616" s="2257"/>
      <c r="N3616" s="2257"/>
      <c r="O3616" s="2257"/>
      <c r="P3616" s="2257"/>
      <c r="Q3616" s="2995"/>
    </row>
    <row r="3617" spans="1:17">
      <c r="A3617" s="2995"/>
      <c r="B3617" s="2641"/>
      <c r="C3617" s="2641"/>
      <c r="D3617" s="2641"/>
      <c r="E3617" s="2641"/>
      <c r="F3617" s="2641"/>
      <c r="G3617" s="2641"/>
      <c r="H3617" s="2641"/>
      <c r="I3617" s="2257"/>
      <c r="J3617" s="2257"/>
      <c r="K3617" s="2257"/>
      <c r="L3617" s="2257"/>
      <c r="M3617" s="2257"/>
      <c r="N3617" s="2257"/>
      <c r="O3617" s="2257"/>
      <c r="P3617" s="2257"/>
      <c r="Q3617" s="2995"/>
    </row>
    <row r="3618" spans="1:17">
      <c r="A3618" s="2995"/>
      <c r="B3618" s="2641"/>
      <c r="C3618" s="2641"/>
      <c r="D3618" s="2641"/>
      <c r="E3618" s="2641"/>
      <c r="F3618" s="2641"/>
      <c r="G3618" s="2641"/>
      <c r="H3618" s="2641"/>
      <c r="I3618" s="2257"/>
      <c r="J3618" s="2257"/>
      <c r="K3618" s="2257"/>
      <c r="L3618" s="2257"/>
      <c r="M3618" s="2257"/>
      <c r="N3618" s="2257"/>
      <c r="O3618" s="2257"/>
      <c r="P3618" s="2257"/>
      <c r="Q3618" s="2995"/>
    </row>
    <row r="3619" spans="1:17">
      <c r="A3619" s="2995"/>
      <c r="B3619" s="2641"/>
      <c r="C3619" s="2641"/>
      <c r="D3619" s="2641"/>
      <c r="E3619" s="2641"/>
      <c r="F3619" s="2641"/>
      <c r="G3619" s="2641"/>
      <c r="H3619" s="2641"/>
      <c r="I3619" s="2257"/>
      <c r="J3619" s="2257"/>
      <c r="K3619" s="2257"/>
      <c r="L3619" s="2257"/>
      <c r="M3619" s="2257"/>
      <c r="N3619" s="2257"/>
      <c r="O3619" s="2257"/>
      <c r="P3619" s="2257"/>
      <c r="Q3619" s="2995"/>
    </row>
    <row r="3620" spans="1:17">
      <c r="A3620" s="2995"/>
      <c r="B3620" s="2641"/>
      <c r="C3620" s="2641"/>
      <c r="D3620" s="2641"/>
      <c r="E3620" s="2641"/>
      <c r="F3620" s="2641"/>
      <c r="G3620" s="2641"/>
      <c r="H3620" s="2641"/>
      <c r="I3620" s="2257"/>
      <c r="J3620" s="2257"/>
      <c r="K3620" s="2257"/>
      <c r="L3620" s="2257"/>
      <c r="M3620" s="2257"/>
      <c r="N3620" s="2257"/>
      <c r="O3620" s="2257"/>
      <c r="P3620" s="2257"/>
      <c r="Q3620" s="2995"/>
    </row>
    <row r="3621" spans="1:17">
      <c r="A3621" s="2995"/>
      <c r="B3621" s="2641"/>
      <c r="C3621" s="2641"/>
      <c r="D3621" s="2641"/>
      <c r="E3621" s="2641"/>
      <c r="F3621" s="2641"/>
      <c r="G3621" s="2641"/>
      <c r="H3621" s="2641"/>
      <c r="I3621" s="2257"/>
      <c r="J3621" s="2257"/>
      <c r="K3621" s="2257"/>
      <c r="L3621" s="2257"/>
      <c r="M3621" s="2257"/>
      <c r="N3621" s="2257"/>
      <c r="O3621" s="2257"/>
      <c r="P3621" s="2257"/>
      <c r="Q3621" s="2995"/>
    </row>
    <row r="3622" spans="1:17">
      <c r="A3622" s="2995"/>
      <c r="B3622" s="2641"/>
      <c r="C3622" s="2641"/>
      <c r="D3622" s="2641"/>
      <c r="E3622" s="2641"/>
      <c r="F3622" s="2641"/>
      <c r="G3622" s="2641"/>
      <c r="H3622" s="2641"/>
      <c r="I3622" s="2257"/>
      <c r="J3622" s="2257"/>
      <c r="K3622" s="2257"/>
      <c r="L3622" s="2257"/>
      <c r="M3622" s="2257"/>
      <c r="N3622" s="2257"/>
      <c r="O3622" s="2257"/>
      <c r="P3622" s="2257"/>
      <c r="Q3622" s="2995"/>
    </row>
    <row r="3623" spans="1:17">
      <c r="A3623" s="2995"/>
      <c r="B3623" s="2641"/>
      <c r="C3623" s="2641"/>
      <c r="D3623" s="2641"/>
      <c r="E3623" s="2641"/>
      <c r="F3623" s="2641"/>
      <c r="G3623" s="2641"/>
      <c r="H3623" s="2641"/>
      <c r="I3623" s="2257"/>
      <c r="J3623" s="2257"/>
      <c r="K3623" s="2257"/>
      <c r="L3623" s="2257"/>
      <c r="M3623" s="2257"/>
      <c r="N3623" s="2257"/>
      <c r="O3623" s="2257"/>
      <c r="P3623" s="2257"/>
      <c r="Q3623" s="2995"/>
    </row>
    <row r="3624" spans="1:17">
      <c r="A3624" s="2995"/>
      <c r="B3624" s="2641"/>
      <c r="C3624" s="2641"/>
      <c r="D3624" s="2641"/>
      <c r="E3624" s="2641"/>
      <c r="F3624" s="2641"/>
      <c r="G3624" s="2641"/>
      <c r="H3624" s="2641"/>
      <c r="I3624" s="2257"/>
      <c r="J3624" s="2257"/>
      <c r="K3624" s="2257"/>
      <c r="L3624" s="2257"/>
      <c r="M3624" s="2257"/>
      <c r="N3624" s="2257"/>
      <c r="O3624" s="2257"/>
      <c r="P3624" s="2257"/>
      <c r="Q3624" s="2995"/>
    </row>
    <row r="3625" spans="1:17">
      <c r="A3625" s="2995"/>
      <c r="B3625" s="2641"/>
      <c r="C3625" s="2641"/>
      <c r="D3625" s="2641"/>
      <c r="E3625" s="2641"/>
      <c r="F3625" s="2641"/>
      <c r="G3625" s="2641"/>
      <c r="H3625" s="2641"/>
      <c r="I3625" s="2257"/>
      <c r="J3625" s="2257"/>
      <c r="K3625" s="2257"/>
      <c r="L3625" s="2257"/>
      <c r="M3625" s="2257"/>
      <c r="N3625" s="2257"/>
      <c r="O3625" s="2257"/>
      <c r="P3625" s="2257"/>
      <c r="Q3625" s="2995"/>
    </row>
    <row r="3626" spans="1:17">
      <c r="A3626" s="2995"/>
      <c r="B3626" s="2641"/>
      <c r="C3626" s="2641"/>
      <c r="D3626" s="2641"/>
      <c r="E3626" s="2641"/>
      <c r="F3626" s="2641"/>
      <c r="G3626" s="2641"/>
      <c r="H3626" s="2641"/>
      <c r="I3626" s="2257"/>
      <c r="J3626" s="2257"/>
      <c r="K3626" s="2257"/>
      <c r="L3626" s="2257"/>
      <c r="M3626" s="2257"/>
      <c r="N3626" s="2257"/>
      <c r="O3626" s="2257"/>
      <c r="P3626" s="2257"/>
      <c r="Q3626" s="2995"/>
    </row>
    <row r="3627" spans="1:17">
      <c r="A3627" s="2995"/>
      <c r="B3627" s="2641"/>
      <c r="C3627" s="2641"/>
      <c r="D3627" s="2641"/>
      <c r="E3627" s="2641"/>
      <c r="F3627" s="2641"/>
      <c r="G3627" s="2641"/>
      <c r="H3627" s="2641"/>
      <c r="I3627" s="2257"/>
      <c r="J3627" s="2257"/>
      <c r="K3627" s="2257"/>
      <c r="L3627" s="2257"/>
      <c r="M3627" s="2257"/>
      <c r="N3627" s="2257"/>
      <c r="O3627" s="2257"/>
      <c r="P3627" s="2257"/>
      <c r="Q3627" s="2995"/>
    </row>
    <row r="3628" spans="1:17">
      <c r="A3628" s="2995"/>
      <c r="B3628" s="2641"/>
      <c r="C3628" s="2641"/>
      <c r="D3628" s="2641"/>
      <c r="E3628" s="2641"/>
      <c r="F3628" s="2641"/>
      <c r="G3628" s="2641"/>
      <c r="H3628" s="2641"/>
      <c r="I3628" s="2257"/>
      <c r="J3628" s="2257"/>
      <c r="K3628" s="2257"/>
      <c r="L3628" s="2257"/>
      <c r="M3628" s="2257"/>
      <c r="N3628" s="2257"/>
      <c r="O3628" s="2257"/>
      <c r="P3628" s="2257"/>
      <c r="Q3628" s="2995"/>
    </row>
    <row r="3629" spans="1:17">
      <c r="A3629" s="2995"/>
      <c r="B3629" s="2641"/>
      <c r="C3629" s="2641"/>
      <c r="D3629" s="2641"/>
      <c r="E3629" s="2641"/>
      <c r="F3629" s="2641"/>
      <c r="G3629" s="2641"/>
      <c r="H3629" s="2641"/>
      <c r="I3629" s="2257"/>
      <c r="J3629" s="2257"/>
      <c r="K3629" s="2257"/>
      <c r="L3629" s="2257"/>
      <c r="M3629" s="2257"/>
      <c r="N3629" s="2257"/>
      <c r="O3629" s="2257"/>
      <c r="P3629" s="2257"/>
      <c r="Q3629" s="2995"/>
    </row>
    <row r="3630" spans="1:17">
      <c r="A3630" s="2995"/>
      <c r="B3630" s="2641"/>
      <c r="C3630" s="2641"/>
      <c r="D3630" s="2641"/>
      <c r="E3630" s="2641"/>
      <c r="F3630" s="2641"/>
      <c r="G3630" s="2641"/>
      <c r="H3630" s="2641"/>
      <c r="I3630" s="2257"/>
      <c r="J3630" s="2257"/>
      <c r="K3630" s="2257"/>
      <c r="L3630" s="2257"/>
      <c r="M3630" s="2257"/>
      <c r="N3630" s="2257"/>
      <c r="O3630" s="2257"/>
      <c r="P3630" s="2257"/>
      <c r="Q3630" s="2995"/>
    </row>
    <row r="3631" spans="1:17">
      <c r="A3631" s="2995"/>
      <c r="B3631" s="2641"/>
      <c r="C3631" s="2641"/>
      <c r="D3631" s="2641"/>
      <c r="E3631" s="2641"/>
      <c r="F3631" s="2641"/>
      <c r="G3631" s="2641"/>
      <c r="H3631" s="2641"/>
      <c r="I3631" s="2257"/>
      <c r="J3631" s="2257"/>
      <c r="K3631" s="2257"/>
      <c r="L3631" s="2257"/>
      <c r="M3631" s="2257"/>
      <c r="N3631" s="2257"/>
      <c r="O3631" s="2257"/>
      <c r="P3631" s="2257"/>
      <c r="Q3631" s="2995"/>
    </row>
    <row r="3632" spans="1:17">
      <c r="A3632" s="2995"/>
      <c r="B3632" s="2641"/>
      <c r="C3632" s="2641"/>
      <c r="D3632" s="2641"/>
      <c r="E3632" s="2641"/>
      <c r="F3632" s="2641"/>
      <c r="G3632" s="2641"/>
      <c r="H3632" s="2641"/>
      <c r="I3632" s="2257"/>
      <c r="J3632" s="2257"/>
      <c r="K3632" s="2257"/>
      <c r="L3632" s="2257"/>
      <c r="M3632" s="2257"/>
      <c r="N3632" s="2257"/>
      <c r="O3632" s="2257"/>
      <c r="P3632" s="2257"/>
      <c r="Q3632" s="2995"/>
    </row>
    <row r="3633" spans="1:17">
      <c r="A3633" s="2995"/>
      <c r="B3633" s="2641"/>
      <c r="C3633" s="2641"/>
      <c r="D3633" s="2641"/>
      <c r="E3633" s="2641"/>
      <c r="F3633" s="2641"/>
      <c r="G3633" s="2641"/>
      <c r="H3633" s="2641"/>
      <c r="I3633" s="2257"/>
      <c r="J3633" s="2257"/>
      <c r="K3633" s="2257"/>
      <c r="L3633" s="2257"/>
      <c r="M3633" s="2257"/>
      <c r="N3633" s="2257"/>
      <c r="O3633" s="2257"/>
      <c r="P3633" s="2257"/>
      <c r="Q3633" s="2995"/>
    </row>
    <row r="3634" spans="1:17">
      <c r="A3634" s="2995"/>
      <c r="B3634" s="2641"/>
      <c r="C3634" s="2641"/>
      <c r="D3634" s="2641"/>
      <c r="E3634" s="2641"/>
      <c r="F3634" s="2641"/>
      <c r="G3634" s="2641"/>
      <c r="H3634" s="2641"/>
      <c r="I3634" s="2257"/>
      <c r="J3634" s="2257"/>
      <c r="K3634" s="2257"/>
      <c r="L3634" s="2257"/>
      <c r="M3634" s="2257"/>
      <c r="N3634" s="2257"/>
      <c r="O3634" s="2257"/>
      <c r="P3634" s="2257"/>
      <c r="Q3634" s="2995"/>
    </row>
    <row r="3635" spans="1:17">
      <c r="A3635" s="2995"/>
      <c r="B3635" s="2641"/>
      <c r="C3635" s="2641"/>
      <c r="D3635" s="2641"/>
      <c r="E3635" s="2641"/>
      <c r="F3635" s="2641"/>
      <c r="G3635" s="2641"/>
      <c r="H3635" s="2641"/>
      <c r="I3635" s="2257"/>
      <c r="J3635" s="2257"/>
      <c r="K3635" s="2257"/>
      <c r="L3635" s="2257"/>
      <c r="M3635" s="2257"/>
      <c r="N3635" s="2257"/>
      <c r="O3635" s="2257"/>
      <c r="P3635" s="2257"/>
      <c r="Q3635" s="2995"/>
    </row>
    <row r="3636" spans="1:17">
      <c r="A3636" s="2995"/>
      <c r="B3636" s="2641"/>
      <c r="C3636" s="2641"/>
      <c r="D3636" s="2641"/>
      <c r="E3636" s="2641"/>
      <c r="F3636" s="2641"/>
      <c r="G3636" s="2641"/>
      <c r="H3636" s="2641"/>
      <c r="I3636" s="2257"/>
      <c r="J3636" s="2257"/>
      <c r="K3636" s="2257"/>
      <c r="L3636" s="2257"/>
      <c r="M3636" s="2257"/>
      <c r="N3636" s="2257"/>
      <c r="O3636" s="2257"/>
      <c r="P3636" s="2257"/>
      <c r="Q3636" s="2995"/>
    </row>
    <row r="3637" spans="1:17">
      <c r="A3637" s="2995"/>
      <c r="B3637" s="2641"/>
      <c r="C3637" s="2641"/>
      <c r="D3637" s="2641"/>
      <c r="E3637" s="2641"/>
      <c r="F3637" s="2641"/>
      <c r="G3637" s="2641"/>
      <c r="H3637" s="2641"/>
      <c r="I3637" s="2257"/>
      <c r="J3637" s="2257"/>
      <c r="K3637" s="2257"/>
      <c r="L3637" s="2257"/>
      <c r="M3637" s="2257"/>
      <c r="N3637" s="2257"/>
      <c r="O3637" s="2257"/>
      <c r="P3637" s="2257"/>
      <c r="Q3637" s="2995"/>
    </row>
    <row r="3638" spans="1:17">
      <c r="A3638" s="2995"/>
      <c r="B3638" s="2641"/>
      <c r="C3638" s="2641"/>
      <c r="D3638" s="2641"/>
      <c r="E3638" s="2641"/>
      <c r="F3638" s="2641"/>
      <c r="G3638" s="2641"/>
      <c r="H3638" s="2641"/>
      <c r="I3638" s="2257"/>
      <c r="J3638" s="2257"/>
      <c r="K3638" s="2257"/>
      <c r="L3638" s="2257"/>
      <c r="M3638" s="2257"/>
      <c r="N3638" s="2257"/>
      <c r="O3638" s="2257"/>
      <c r="P3638" s="2257"/>
      <c r="Q3638" s="2995"/>
    </row>
    <row r="3639" spans="1:17">
      <c r="A3639" s="2995"/>
      <c r="B3639" s="2641"/>
      <c r="C3639" s="2641"/>
      <c r="D3639" s="2641"/>
      <c r="E3639" s="2641"/>
      <c r="F3639" s="2641"/>
      <c r="G3639" s="2641"/>
      <c r="H3639" s="2641"/>
      <c r="I3639" s="2257"/>
      <c r="J3639" s="2257"/>
      <c r="K3639" s="2257"/>
      <c r="L3639" s="2257"/>
      <c r="M3639" s="2257"/>
      <c r="N3639" s="2257"/>
      <c r="O3639" s="2257"/>
      <c r="P3639" s="2257"/>
      <c r="Q3639" s="2995"/>
    </row>
    <row r="3640" spans="1:17">
      <c r="A3640" s="2995"/>
      <c r="B3640" s="2641"/>
      <c r="C3640" s="2641"/>
      <c r="D3640" s="2641"/>
      <c r="E3640" s="2641"/>
      <c r="F3640" s="2641"/>
      <c r="G3640" s="2641"/>
      <c r="H3640" s="2641"/>
      <c r="I3640" s="2257"/>
      <c r="J3640" s="2257"/>
      <c r="K3640" s="2257"/>
      <c r="L3640" s="2257"/>
      <c r="M3640" s="2257"/>
      <c r="N3640" s="2257"/>
      <c r="O3640" s="2257"/>
      <c r="P3640" s="2257"/>
      <c r="Q3640" s="2995"/>
    </row>
    <row r="3641" spans="1:17">
      <c r="A3641" s="2995"/>
      <c r="B3641" s="2641"/>
      <c r="C3641" s="2641"/>
      <c r="D3641" s="2641"/>
      <c r="E3641" s="2641"/>
      <c r="F3641" s="2641"/>
      <c r="G3641" s="2641"/>
      <c r="H3641" s="2641"/>
      <c r="I3641" s="2257"/>
      <c r="J3641" s="2257"/>
      <c r="K3641" s="2257"/>
      <c r="L3641" s="2257"/>
      <c r="M3641" s="2257"/>
      <c r="N3641" s="2257"/>
      <c r="O3641" s="2257"/>
      <c r="P3641" s="2257"/>
      <c r="Q3641" s="2995"/>
    </row>
    <row r="3642" spans="1:17">
      <c r="A3642" s="2995"/>
      <c r="B3642" s="2641"/>
      <c r="C3642" s="2641"/>
      <c r="D3642" s="2641"/>
      <c r="E3642" s="2641"/>
      <c r="F3642" s="2641"/>
      <c r="G3642" s="2641"/>
      <c r="H3642" s="2641"/>
      <c r="I3642" s="2257"/>
      <c r="J3642" s="2257"/>
      <c r="K3642" s="2257"/>
      <c r="L3642" s="2257"/>
      <c r="M3642" s="2257"/>
      <c r="N3642" s="2257"/>
      <c r="O3642" s="2257"/>
      <c r="P3642" s="2257"/>
      <c r="Q3642" s="2995"/>
    </row>
    <row r="3643" spans="1:17">
      <c r="A3643" s="2995"/>
      <c r="B3643" s="2641"/>
      <c r="C3643" s="2641"/>
      <c r="D3643" s="2641"/>
      <c r="E3643" s="2641"/>
      <c r="F3643" s="2641"/>
      <c r="G3643" s="2641"/>
      <c r="H3643" s="2641"/>
      <c r="I3643" s="2257"/>
      <c r="J3643" s="2257"/>
      <c r="K3643" s="2257"/>
      <c r="L3643" s="2257"/>
      <c r="M3643" s="2257"/>
      <c r="N3643" s="2257"/>
      <c r="O3643" s="2257"/>
      <c r="P3643" s="2257"/>
      <c r="Q3643" s="2995"/>
    </row>
    <row r="3644" spans="1:17">
      <c r="A3644" s="2995"/>
      <c r="B3644" s="2641"/>
      <c r="C3644" s="2641"/>
      <c r="D3644" s="2641"/>
      <c r="E3644" s="2641"/>
      <c r="F3644" s="2641"/>
      <c r="G3644" s="2641"/>
      <c r="H3644" s="2641"/>
      <c r="I3644" s="2257"/>
      <c r="J3644" s="2257"/>
      <c r="K3644" s="2257"/>
      <c r="L3644" s="2257"/>
      <c r="M3644" s="2257"/>
      <c r="N3644" s="2257"/>
      <c r="O3644" s="2257"/>
      <c r="P3644" s="2257"/>
      <c r="Q3644" s="2995"/>
    </row>
    <row r="3645" spans="1:17">
      <c r="A3645" s="2995"/>
      <c r="B3645" s="2641"/>
      <c r="C3645" s="2641"/>
      <c r="D3645" s="2641"/>
      <c r="E3645" s="2641"/>
      <c r="F3645" s="2641"/>
      <c r="G3645" s="2641"/>
      <c r="H3645" s="2641"/>
      <c r="I3645" s="2257"/>
      <c r="J3645" s="2257"/>
      <c r="K3645" s="2257"/>
      <c r="L3645" s="2257"/>
      <c r="M3645" s="2257"/>
      <c r="N3645" s="2257"/>
      <c r="O3645" s="2257"/>
      <c r="P3645" s="2257"/>
      <c r="Q3645" s="2995"/>
    </row>
    <row r="3646" spans="1:17">
      <c r="A3646" s="2995"/>
      <c r="B3646" s="2641"/>
      <c r="C3646" s="2641"/>
      <c r="D3646" s="2641"/>
      <c r="E3646" s="2641"/>
      <c r="F3646" s="2641"/>
      <c r="G3646" s="2641"/>
      <c r="H3646" s="2641"/>
      <c r="I3646" s="2257"/>
      <c r="J3646" s="2257"/>
      <c r="K3646" s="2257"/>
      <c r="L3646" s="2257"/>
      <c r="M3646" s="2257"/>
      <c r="N3646" s="2257"/>
      <c r="O3646" s="2257"/>
      <c r="P3646" s="2257"/>
      <c r="Q3646" s="2995"/>
    </row>
    <row r="3647" spans="1:17">
      <c r="A3647" s="2995"/>
      <c r="B3647" s="2641"/>
      <c r="C3647" s="2641"/>
      <c r="D3647" s="2641"/>
      <c r="E3647" s="2641"/>
      <c r="F3647" s="2641"/>
      <c r="G3647" s="2641"/>
      <c r="H3647" s="2641"/>
      <c r="I3647" s="2257"/>
      <c r="J3647" s="2257"/>
      <c r="K3647" s="2257"/>
      <c r="L3647" s="2257"/>
      <c r="M3647" s="2257"/>
      <c r="N3647" s="2257"/>
      <c r="O3647" s="2257"/>
      <c r="P3647" s="2257"/>
      <c r="Q3647" s="2995"/>
    </row>
    <row r="3648" spans="1:17">
      <c r="A3648" s="2995"/>
      <c r="B3648" s="2641"/>
      <c r="C3648" s="2641"/>
      <c r="D3648" s="2641"/>
      <c r="E3648" s="2641"/>
      <c r="F3648" s="2641"/>
      <c r="G3648" s="2641"/>
      <c r="H3648" s="2641"/>
      <c r="I3648" s="2257"/>
      <c r="J3648" s="2257"/>
      <c r="K3648" s="2257"/>
      <c r="L3648" s="2257"/>
      <c r="M3648" s="2257"/>
      <c r="N3648" s="2257"/>
      <c r="O3648" s="2257"/>
      <c r="P3648" s="2257"/>
      <c r="Q3648" s="2995"/>
    </row>
    <row r="3649" spans="1:17">
      <c r="A3649" s="2995"/>
      <c r="B3649" s="2641"/>
      <c r="C3649" s="2641"/>
      <c r="D3649" s="2641"/>
      <c r="E3649" s="2641"/>
      <c r="F3649" s="2641"/>
      <c r="G3649" s="2641"/>
      <c r="H3649" s="2641"/>
      <c r="I3649" s="2257"/>
      <c r="J3649" s="2257"/>
      <c r="K3649" s="2257"/>
      <c r="L3649" s="2257"/>
      <c r="M3649" s="2257"/>
      <c r="N3649" s="2257"/>
      <c r="O3649" s="2257"/>
      <c r="P3649" s="2257"/>
      <c r="Q3649" s="2995"/>
    </row>
    <row r="3650" spans="1:17">
      <c r="A3650" s="2995"/>
      <c r="B3650" s="2995"/>
      <c r="C3650" s="2641"/>
      <c r="D3650" s="2641"/>
      <c r="E3650" s="2641"/>
      <c r="F3650" s="2641"/>
      <c r="G3650" s="2641"/>
      <c r="H3650" s="2641"/>
      <c r="I3650" s="2257"/>
      <c r="J3650" s="2257"/>
      <c r="K3650" s="2257"/>
      <c r="L3650" s="2257"/>
      <c r="M3650" s="3001"/>
      <c r="N3650" s="3001"/>
      <c r="O3650" s="3001"/>
      <c r="P3650" s="3001"/>
      <c r="Q3650" s="2995"/>
    </row>
    <row r="3651" spans="1:17">
      <c r="A3651" s="2995"/>
      <c r="B3651" s="2995"/>
      <c r="C3651" s="2999"/>
      <c r="D3651" s="2999"/>
      <c r="E3651" s="2999"/>
      <c r="F3651" s="2999"/>
      <c r="G3651" s="2999"/>
      <c r="H3651" s="2999"/>
      <c r="I3651" s="2257"/>
      <c r="J3651" s="2257"/>
      <c r="K3651" s="2257"/>
      <c r="L3651" s="2257"/>
      <c r="M3651" s="3001"/>
      <c r="N3651" s="3001"/>
      <c r="O3651" s="3001"/>
      <c r="P3651" s="3001"/>
      <c r="Q3651" s="2995"/>
    </row>
    <row r="3652" spans="1:17">
      <c r="A3652" s="2996"/>
      <c r="B3652" s="2996"/>
      <c r="C3652" s="2994"/>
      <c r="D3652" s="2994"/>
      <c r="E3652" s="2997"/>
      <c r="F3652" s="2997"/>
      <c r="G3652" s="2997"/>
      <c r="H3652" s="2997"/>
      <c r="I3652" s="2996"/>
      <c r="J3652" s="2996"/>
      <c r="K3652" s="2994"/>
      <c r="L3652" s="2994"/>
      <c r="M3652" s="2997"/>
      <c r="N3652" s="3002"/>
      <c r="O3652" s="2999"/>
      <c r="P3652" s="2999"/>
      <c r="Q3652" s="2999"/>
    </row>
    <row r="3653" spans="1:17">
      <c r="A3653" s="2994"/>
      <c r="B3653" s="2994"/>
      <c r="C3653" s="2994"/>
      <c r="D3653" s="2994"/>
      <c r="E3653" s="2994"/>
      <c r="F3653" s="2994"/>
      <c r="G3653" s="2994"/>
      <c r="H3653" s="2994"/>
      <c r="I3653" s="2994"/>
      <c r="J3653" s="2994"/>
      <c r="K3653" s="2994"/>
      <c r="L3653" s="2994"/>
      <c r="M3653" s="2994"/>
      <c r="N3653" s="2994"/>
      <c r="O3653" s="2994"/>
      <c r="P3653" s="2994"/>
      <c r="Q3653" s="2994"/>
    </row>
    <row r="3654" spans="1:17" ht="15.75">
      <c r="A3654" s="2993"/>
      <c r="B3654" s="2997"/>
      <c r="C3654" s="2997"/>
      <c r="D3654" s="2997"/>
      <c r="E3654" s="2998"/>
      <c r="F3654" s="2997"/>
      <c r="G3654" s="2997"/>
      <c r="H3654" s="2997"/>
      <c r="I3654" s="2993"/>
      <c r="J3654" s="2641"/>
      <c r="K3654" s="2997"/>
      <c r="L3654" s="2997"/>
      <c r="M3654" s="2997"/>
      <c r="N3654" s="2997"/>
      <c r="O3654" s="2998"/>
      <c r="P3654" s="2999"/>
      <c r="Q3654" s="2999"/>
    </row>
    <row r="3655" spans="1:17">
      <c r="A3655" s="2997"/>
      <c r="B3655" s="2997"/>
      <c r="C3655" s="2997"/>
      <c r="D3655" s="2997"/>
      <c r="E3655" s="2997"/>
      <c r="F3655" s="2997"/>
      <c r="G3655" s="2997"/>
      <c r="H3655" s="2997"/>
      <c r="I3655" s="2641"/>
      <c r="J3655" s="2641"/>
      <c r="K3655" s="2997"/>
      <c r="L3655" s="2997"/>
      <c r="M3655" s="2997"/>
      <c r="N3655" s="2997"/>
      <c r="O3655" s="2997"/>
      <c r="P3655" s="2997"/>
      <c r="Q3655" s="2997"/>
    </row>
    <row r="3656" spans="1:17">
      <c r="A3656" s="2994"/>
      <c r="B3656" s="2994"/>
      <c r="C3656" s="2994"/>
      <c r="D3656" s="2994"/>
      <c r="E3656" s="2994"/>
      <c r="F3656" s="2994"/>
      <c r="G3656" s="3000"/>
      <c r="H3656" s="3000"/>
      <c r="I3656" s="2994"/>
      <c r="J3656" s="2994"/>
      <c r="K3656" s="2994"/>
      <c r="L3656" s="2994"/>
      <c r="M3656" s="2994"/>
      <c r="N3656" s="2994"/>
      <c r="O3656" s="2994"/>
      <c r="P3656" s="2994"/>
      <c r="Q3656" s="2641"/>
    </row>
    <row r="3657" spans="1:17">
      <c r="A3657" s="2994"/>
      <c r="B3657" s="2994"/>
      <c r="C3657" s="2994"/>
      <c r="D3657" s="2994"/>
      <c r="E3657" s="2994"/>
      <c r="F3657" s="2994"/>
      <c r="G3657" s="3000"/>
      <c r="H3657" s="3000"/>
      <c r="I3657" s="2994"/>
      <c r="J3657" s="2994"/>
      <c r="K3657" s="2994"/>
      <c r="L3657" s="2994"/>
      <c r="M3657" s="2994"/>
      <c r="N3657" s="2994"/>
      <c r="O3657" s="2994"/>
      <c r="P3657" s="2994"/>
      <c r="Q3657" s="2641"/>
    </row>
    <row r="3658" spans="1:17">
      <c r="A3658" s="2997"/>
      <c r="B3658" s="2997"/>
      <c r="C3658" s="2997"/>
      <c r="D3658" s="2997"/>
      <c r="E3658" s="2997"/>
      <c r="F3658" s="2997"/>
      <c r="G3658" s="2997"/>
      <c r="H3658" s="2997"/>
      <c r="I3658" s="2641"/>
      <c r="J3658" s="2641"/>
      <c r="K3658" s="2997"/>
      <c r="L3658" s="2997"/>
      <c r="M3658" s="2997"/>
      <c r="N3658" s="2997"/>
      <c r="O3658" s="2997"/>
      <c r="P3658" s="2997"/>
      <c r="Q3658" s="2997"/>
    </row>
    <row r="3659" spans="1:17">
      <c r="A3659" s="2995"/>
      <c r="B3659" s="2641"/>
      <c r="C3659" s="2641"/>
      <c r="D3659" s="2641"/>
      <c r="E3659" s="2641"/>
      <c r="F3659" s="3420"/>
      <c r="G3659" s="3420"/>
      <c r="H3659" s="2995"/>
      <c r="I3659" s="2994"/>
      <c r="J3659" s="2994"/>
      <c r="K3659" s="2994"/>
      <c r="L3659" s="2994"/>
      <c r="M3659" s="2994"/>
      <c r="N3659" s="2994"/>
      <c r="O3659" s="2994"/>
      <c r="P3659" s="2994"/>
      <c r="Q3659" s="2641"/>
    </row>
    <row r="3660" spans="1:17">
      <c r="A3660" s="2995"/>
      <c r="B3660" s="2995"/>
      <c r="C3660" s="2641"/>
      <c r="D3660" s="2995"/>
      <c r="E3660" s="2995"/>
      <c r="F3660" s="2995"/>
      <c r="G3660" s="2995"/>
      <c r="H3660" s="2995"/>
      <c r="I3660" s="2994"/>
      <c r="J3660" s="2994"/>
      <c r="K3660" s="2641"/>
      <c r="L3660" s="2641"/>
      <c r="M3660" s="2995"/>
      <c r="N3660" s="2995"/>
      <c r="O3660" s="2995"/>
      <c r="P3660" s="2641"/>
      <c r="Q3660" s="2641"/>
    </row>
    <row r="3661" spans="1:17">
      <c r="A3661" s="2995"/>
      <c r="B3661" s="2995"/>
      <c r="C3661" s="2995"/>
      <c r="D3661" s="2995"/>
      <c r="E3661" s="2995"/>
      <c r="F3661" s="2995"/>
      <c r="G3661" s="2995"/>
      <c r="H3661" s="2995"/>
      <c r="I3661" s="2994"/>
      <c r="J3661" s="2994"/>
      <c r="K3661" s="2995"/>
      <c r="L3661" s="2995"/>
      <c r="M3661" s="2995"/>
      <c r="N3661" s="2995"/>
      <c r="O3661" s="2995"/>
      <c r="P3661" s="2995"/>
      <c r="Q3661" s="2995"/>
    </row>
    <row r="3662" spans="1:17">
      <c r="A3662" s="2995"/>
      <c r="B3662" s="2995"/>
      <c r="C3662" s="2995"/>
      <c r="D3662" s="2995"/>
      <c r="E3662" s="2995"/>
      <c r="F3662" s="2995"/>
      <c r="G3662" s="2995"/>
      <c r="H3662" s="2995"/>
      <c r="I3662" s="2994"/>
      <c r="J3662" s="2994"/>
      <c r="K3662" s="2995"/>
      <c r="L3662" s="2995"/>
      <c r="M3662" s="2995"/>
      <c r="N3662" s="2995"/>
      <c r="O3662" s="2995"/>
      <c r="P3662" s="2995"/>
      <c r="Q3662" s="2995"/>
    </row>
    <row r="3663" spans="1:17">
      <c r="A3663" s="2995"/>
      <c r="B3663" s="2995"/>
      <c r="C3663" s="2995"/>
      <c r="D3663" s="2995"/>
      <c r="E3663" s="2995"/>
      <c r="F3663" s="2995"/>
      <c r="G3663" s="2995"/>
      <c r="H3663" s="2995"/>
      <c r="I3663" s="2995"/>
      <c r="J3663" s="2641"/>
      <c r="K3663" s="2995"/>
      <c r="L3663" s="2995"/>
      <c r="M3663" s="2995"/>
      <c r="N3663" s="2995"/>
      <c r="O3663" s="2995"/>
      <c r="P3663" s="2995"/>
      <c r="Q3663" s="2995"/>
    </row>
    <row r="3664" spans="1:17">
      <c r="A3664" s="2995"/>
      <c r="B3664" s="2641"/>
      <c r="C3664" s="2641"/>
      <c r="D3664" s="2641"/>
      <c r="E3664" s="2641"/>
      <c r="F3664" s="2641"/>
      <c r="G3664" s="2641"/>
      <c r="H3664" s="2641"/>
      <c r="I3664" s="2257"/>
      <c r="J3664" s="2257"/>
      <c r="K3664" s="2257"/>
      <c r="L3664" s="2257"/>
      <c r="M3664" s="3001"/>
      <c r="N3664" s="3001"/>
      <c r="O3664" s="3001"/>
      <c r="P3664" s="3001"/>
      <c r="Q3664" s="2995"/>
    </row>
    <row r="3665" spans="1:17">
      <c r="A3665" s="2995"/>
      <c r="B3665" s="2641"/>
      <c r="C3665" s="2641"/>
      <c r="D3665" s="2641"/>
      <c r="E3665" s="2641"/>
      <c r="F3665" s="2641"/>
      <c r="G3665" s="2641"/>
      <c r="H3665" s="2641"/>
      <c r="I3665" s="2257"/>
      <c r="J3665" s="2257"/>
      <c r="K3665" s="2257"/>
      <c r="L3665" s="2257"/>
      <c r="M3665" s="2257"/>
      <c r="N3665" s="2257"/>
      <c r="O3665" s="2257"/>
      <c r="P3665" s="2257"/>
      <c r="Q3665" s="2995"/>
    </row>
    <row r="3666" spans="1:17">
      <c r="A3666" s="2995"/>
      <c r="B3666" s="2641"/>
      <c r="C3666" s="2641"/>
      <c r="D3666" s="2641"/>
      <c r="E3666" s="2641"/>
      <c r="F3666" s="2641"/>
      <c r="G3666" s="2641"/>
      <c r="H3666" s="2641"/>
      <c r="I3666" s="2257"/>
      <c r="J3666" s="2257"/>
      <c r="K3666" s="2257"/>
      <c r="L3666" s="2257"/>
      <c r="M3666" s="2257"/>
      <c r="N3666" s="2257"/>
      <c r="O3666" s="2257"/>
      <c r="P3666" s="2257"/>
      <c r="Q3666" s="2995"/>
    </row>
    <row r="3667" spans="1:17">
      <c r="A3667" s="2995"/>
      <c r="B3667" s="2641"/>
      <c r="C3667" s="2641"/>
      <c r="D3667" s="2641"/>
      <c r="E3667" s="2641"/>
      <c r="F3667" s="2641"/>
      <c r="G3667" s="2641"/>
      <c r="H3667" s="2641"/>
      <c r="I3667" s="2257"/>
      <c r="J3667" s="2257"/>
      <c r="K3667" s="2257"/>
      <c r="L3667" s="2257"/>
      <c r="M3667" s="2257"/>
      <c r="N3667" s="2257"/>
      <c r="O3667" s="2257"/>
      <c r="P3667" s="2257"/>
      <c r="Q3667" s="2995"/>
    </row>
    <row r="3668" spans="1:17">
      <c r="A3668" s="2995"/>
      <c r="B3668" s="2641"/>
      <c r="C3668" s="2641"/>
      <c r="D3668" s="2641"/>
      <c r="E3668" s="2641"/>
      <c r="F3668" s="2641"/>
      <c r="G3668" s="2641"/>
      <c r="H3668" s="2641"/>
      <c r="I3668" s="2257"/>
      <c r="J3668" s="2257"/>
      <c r="K3668" s="2257"/>
      <c r="L3668" s="2257"/>
      <c r="M3668" s="2257"/>
      <c r="N3668" s="2257"/>
      <c r="O3668" s="2257"/>
      <c r="P3668" s="2257"/>
      <c r="Q3668" s="2995"/>
    </row>
    <row r="3669" spans="1:17">
      <c r="A3669" s="2995"/>
      <c r="B3669" s="2641"/>
      <c r="C3669" s="2641"/>
      <c r="D3669" s="2641"/>
      <c r="E3669" s="2641"/>
      <c r="F3669" s="2641"/>
      <c r="G3669" s="2641"/>
      <c r="H3669" s="2641"/>
      <c r="I3669" s="2257"/>
      <c r="J3669" s="2257"/>
      <c r="K3669" s="2257"/>
      <c r="L3669" s="2257"/>
      <c r="M3669" s="2257"/>
      <c r="N3669" s="2257"/>
      <c r="O3669" s="2257"/>
      <c r="P3669" s="2257"/>
      <c r="Q3669" s="2995"/>
    </row>
    <row r="3670" spans="1:17">
      <c r="A3670" s="2995"/>
      <c r="B3670" s="2641"/>
      <c r="C3670" s="2641"/>
      <c r="D3670" s="2641"/>
      <c r="E3670" s="2641"/>
      <c r="F3670" s="2641"/>
      <c r="G3670" s="2641"/>
      <c r="H3670" s="2641"/>
      <c r="I3670" s="2257"/>
      <c r="J3670" s="2257"/>
      <c r="K3670" s="2257"/>
      <c r="L3670" s="2257"/>
      <c r="M3670" s="2257"/>
      <c r="N3670" s="2257"/>
      <c r="O3670" s="2257"/>
      <c r="P3670" s="2257"/>
      <c r="Q3670" s="2995"/>
    </row>
    <row r="3671" spans="1:17">
      <c r="A3671" s="2995"/>
      <c r="B3671" s="2641"/>
      <c r="C3671" s="2641"/>
      <c r="D3671" s="2641"/>
      <c r="E3671" s="2641"/>
      <c r="F3671" s="2641"/>
      <c r="G3671" s="2641"/>
      <c r="H3671" s="2641"/>
      <c r="I3671" s="2257"/>
      <c r="J3671" s="2257"/>
      <c r="K3671" s="2257"/>
      <c r="L3671" s="2257"/>
      <c r="M3671" s="2257"/>
      <c r="N3671" s="2257"/>
      <c r="O3671" s="2257"/>
      <c r="P3671" s="2257"/>
      <c r="Q3671" s="2995"/>
    </row>
    <row r="3672" spans="1:17">
      <c r="A3672" s="2995"/>
      <c r="B3672" s="2641"/>
      <c r="C3672" s="2641"/>
      <c r="D3672" s="2641"/>
      <c r="E3672" s="2641"/>
      <c r="F3672" s="2641"/>
      <c r="G3672" s="2641"/>
      <c r="H3672" s="2641"/>
      <c r="I3672" s="2257"/>
      <c r="J3672" s="2257"/>
      <c r="K3672" s="2257"/>
      <c r="L3672" s="2257"/>
      <c r="M3672" s="2257"/>
      <c r="N3672" s="2257"/>
      <c r="O3672" s="2257"/>
      <c r="P3672" s="2257"/>
      <c r="Q3672" s="2995"/>
    </row>
    <row r="3673" spans="1:17">
      <c r="A3673" s="2995"/>
      <c r="B3673" s="2641"/>
      <c r="C3673" s="2641"/>
      <c r="D3673" s="2641"/>
      <c r="E3673" s="2641"/>
      <c r="F3673" s="2641"/>
      <c r="G3673" s="2641"/>
      <c r="H3673" s="2641"/>
      <c r="I3673" s="2257"/>
      <c r="J3673" s="2257"/>
      <c r="K3673" s="2257"/>
      <c r="L3673" s="2257"/>
      <c r="M3673" s="2257"/>
      <c r="N3673" s="2257"/>
      <c r="O3673" s="2257"/>
      <c r="P3673" s="2257"/>
      <c r="Q3673" s="2995"/>
    </row>
    <row r="3674" spans="1:17">
      <c r="A3674" s="2995"/>
      <c r="B3674" s="2641"/>
      <c r="C3674" s="2641"/>
      <c r="D3674" s="2641"/>
      <c r="E3674" s="2641"/>
      <c r="F3674" s="2641"/>
      <c r="G3674" s="2641"/>
      <c r="H3674" s="2641"/>
      <c r="I3674" s="2257"/>
      <c r="J3674" s="2257"/>
      <c r="K3674" s="2257"/>
      <c r="L3674" s="2257"/>
      <c r="M3674" s="2257"/>
      <c r="N3674" s="2257"/>
      <c r="O3674" s="2257"/>
      <c r="P3674" s="2257"/>
      <c r="Q3674" s="2995"/>
    </row>
    <row r="3675" spans="1:17">
      <c r="A3675" s="2995"/>
      <c r="B3675" s="2641"/>
      <c r="C3675" s="2641"/>
      <c r="D3675" s="2641"/>
      <c r="E3675" s="2641"/>
      <c r="F3675" s="2641"/>
      <c r="G3675" s="2641"/>
      <c r="H3675" s="2641"/>
      <c r="I3675" s="2257"/>
      <c r="J3675" s="2257"/>
      <c r="K3675" s="2257"/>
      <c r="L3675" s="2257"/>
      <c r="M3675" s="2257"/>
      <c r="N3675" s="2257"/>
      <c r="O3675" s="2257"/>
      <c r="P3675" s="2257"/>
      <c r="Q3675" s="2995"/>
    </row>
    <row r="3676" spans="1:17">
      <c r="A3676" s="2995"/>
      <c r="B3676" s="2641"/>
      <c r="C3676" s="2641"/>
      <c r="D3676" s="2641"/>
      <c r="E3676" s="2641"/>
      <c r="F3676" s="2641"/>
      <c r="G3676" s="2641"/>
      <c r="H3676" s="2641"/>
      <c r="I3676" s="2257"/>
      <c r="J3676" s="2257"/>
      <c r="K3676" s="2257"/>
      <c r="L3676" s="2257"/>
      <c r="M3676" s="2257"/>
      <c r="N3676" s="2257"/>
      <c r="O3676" s="2257"/>
      <c r="P3676" s="2257"/>
      <c r="Q3676" s="2995"/>
    </row>
    <row r="3677" spans="1:17">
      <c r="A3677" s="2995"/>
      <c r="B3677" s="2641"/>
      <c r="C3677" s="2641"/>
      <c r="D3677" s="2641"/>
      <c r="E3677" s="2641"/>
      <c r="F3677" s="2641"/>
      <c r="G3677" s="2641"/>
      <c r="H3677" s="2641"/>
      <c r="I3677" s="2257"/>
      <c r="J3677" s="2257"/>
      <c r="K3677" s="2257"/>
      <c r="L3677" s="2257"/>
      <c r="M3677" s="2257"/>
      <c r="N3677" s="2257"/>
      <c r="O3677" s="2257"/>
      <c r="P3677" s="2257"/>
      <c r="Q3677" s="2995"/>
    </row>
    <row r="3678" spans="1:17">
      <c r="A3678" s="2995"/>
      <c r="B3678" s="2641"/>
      <c r="C3678" s="2641"/>
      <c r="D3678" s="2641"/>
      <c r="E3678" s="2641"/>
      <c r="F3678" s="2641"/>
      <c r="G3678" s="2641"/>
      <c r="H3678" s="2641"/>
      <c r="I3678" s="2257"/>
      <c r="J3678" s="2257"/>
      <c r="K3678" s="2257"/>
      <c r="L3678" s="2257"/>
      <c r="M3678" s="2257"/>
      <c r="N3678" s="2257"/>
      <c r="O3678" s="2257"/>
      <c r="P3678" s="2257"/>
      <c r="Q3678" s="2995"/>
    </row>
    <row r="3679" spans="1:17">
      <c r="A3679" s="2995"/>
      <c r="B3679" s="2641"/>
      <c r="C3679" s="2641"/>
      <c r="D3679" s="2641"/>
      <c r="E3679" s="2641"/>
      <c r="F3679" s="2641"/>
      <c r="G3679" s="2641"/>
      <c r="H3679" s="2641"/>
      <c r="I3679" s="2257"/>
      <c r="J3679" s="2257"/>
      <c r="K3679" s="2257"/>
      <c r="L3679" s="2257"/>
      <c r="M3679" s="2257"/>
      <c r="N3679" s="2257"/>
      <c r="O3679" s="2257"/>
      <c r="P3679" s="2257"/>
      <c r="Q3679" s="2995"/>
    </row>
    <row r="3680" spans="1:17">
      <c r="A3680" s="2995"/>
      <c r="B3680" s="2641"/>
      <c r="C3680" s="2641"/>
      <c r="D3680" s="2641"/>
      <c r="E3680" s="2641"/>
      <c r="F3680" s="2641"/>
      <c r="G3680" s="2641"/>
      <c r="H3680" s="2641"/>
      <c r="I3680" s="2257"/>
      <c r="J3680" s="2257"/>
      <c r="K3680" s="2257"/>
      <c r="L3680" s="2257"/>
      <c r="M3680" s="2257"/>
      <c r="N3680" s="2257"/>
      <c r="O3680" s="2257"/>
      <c r="P3680" s="2257"/>
      <c r="Q3680" s="2995"/>
    </row>
    <row r="3681" spans="1:17">
      <c r="A3681" s="2995"/>
      <c r="B3681" s="2641"/>
      <c r="C3681" s="2641"/>
      <c r="D3681" s="2641"/>
      <c r="E3681" s="2641"/>
      <c r="F3681" s="2641"/>
      <c r="G3681" s="2641"/>
      <c r="H3681" s="2641"/>
      <c r="I3681" s="2257"/>
      <c r="J3681" s="2257"/>
      <c r="K3681" s="2257"/>
      <c r="L3681" s="2257"/>
      <c r="M3681" s="2257"/>
      <c r="N3681" s="2257"/>
      <c r="O3681" s="2257"/>
      <c r="P3681" s="2257"/>
      <c r="Q3681" s="2995"/>
    </row>
    <row r="3682" spans="1:17">
      <c r="A3682" s="2995"/>
      <c r="B3682" s="2641"/>
      <c r="C3682" s="2641"/>
      <c r="D3682" s="2641"/>
      <c r="E3682" s="2641"/>
      <c r="F3682" s="2641"/>
      <c r="G3682" s="2641"/>
      <c r="H3682" s="2641"/>
      <c r="I3682" s="2257"/>
      <c r="J3682" s="2257"/>
      <c r="K3682" s="2257"/>
      <c r="L3682" s="2257"/>
      <c r="M3682" s="2257"/>
      <c r="N3682" s="2257"/>
      <c r="O3682" s="2257"/>
      <c r="P3682" s="2257"/>
      <c r="Q3682" s="2995"/>
    </row>
    <row r="3683" spans="1:17">
      <c r="A3683" s="2995"/>
      <c r="B3683" s="2641"/>
      <c r="C3683" s="2641"/>
      <c r="D3683" s="2641"/>
      <c r="E3683" s="2641"/>
      <c r="F3683" s="2641"/>
      <c r="G3683" s="2641"/>
      <c r="H3683" s="2641"/>
      <c r="I3683" s="2257"/>
      <c r="J3683" s="2257"/>
      <c r="K3683" s="2257"/>
      <c r="L3683" s="2257"/>
      <c r="M3683" s="2257"/>
      <c r="N3683" s="2257"/>
      <c r="O3683" s="2257"/>
      <c r="P3683" s="2257"/>
      <c r="Q3683" s="2995"/>
    </row>
    <row r="3684" spans="1:17">
      <c r="A3684" s="2995"/>
      <c r="B3684" s="2641"/>
      <c r="C3684" s="2641"/>
      <c r="D3684" s="2641"/>
      <c r="E3684" s="2641"/>
      <c r="F3684" s="2641"/>
      <c r="G3684" s="2641"/>
      <c r="H3684" s="2641"/>
      <c r="I3684" s="2257"/>
      <c r="J3684" s="2257"/>
      <c r="K3684" s="2257"/>
      <c r="L3684" s="2257"/>
      <c r="M3684" s="2257"/>
      <c r="N3684" s="2257"/>
      <c r="O3684" s="2257"/>
      <c r="P3684" s="2257"/>
      <c r="Q3684" s="2995"/>
    </row>
    <row r="3685" spans="1:17">
      <c r="A3685" s="2995"/>
      <c r="B3685" s="2641"/>
      <c r="C3685" s="2641"/>
      <c r="D3685" s="2641"/>
      <c r="E3685" s="2641"/>
      <c r="F3685" s="2641"/>
      <c r="G3685" s="2641"/>
      <c r="H3685" s="2641"/>
      <c r="I3685" s="2257"/>
      <c r="J3685" s="2257"/>
      <c r="K3685" s="2257"/>
      <c r="L3685" s="2257"/>
      <c r="M3685" s="2257"/>
      <c r="N3685" s="2257"/>
      <c r="O3685" s="2257"/>
      <c r="P3685" s="2257"/>
      <c r="Q3685" s="2995"/>
    </row>
    <row r="3686" spans="1:17">
      <c r="A3686" s="2995"/>
      <c r="B3686" s="2641"/>
      <c r="C3686" s="2641"/>
      <c r="D3686" s="2641"/>
      <c r="E3686" s="2641"/>
      <c r="F3686" s="2641"/>
      <c r="G3686" s="2641"/>
      <c r="H3686" s="2641"/>
      <c r="I3686" s="2257"/>
      <c r="J3686" s="2257"/>
      <c r="K3686" s="2257"/>
      <c r="L3686" s="2257"/>
      <c r="M3686" s="2257"/>
      <c r="N3686" s="2257"/>
      <c r="O3686" s="2257"/>
      <c r="P3686" s="2257"/>
      <c r="Q3686" s="2995"/>
    </row>
    <row r="3687" spans="1:17">
      <c r="A3687" s="2995"/>
      <c r="B3687" s="2641"/>
      <c r="C3687" s="2641"/>
      <c r="D3687" s="2641"/>
      <c r="E3687" s="2641"/>
      <c r="F3687" s="2641"/>
      <c r="G3687" s="2641"/>
      <c r="H3687" s="2641"/>
      <c r="I3687" s="2257"/>
      <c r="J3687" s="2257"/>
      <c r="K3687" s="2257"/>
      <c r="L3687" s="2257"/>
      <c r="M3687" s="2257"/>
      <c r="N3687" s="2257"/>
      <c r="O3687" s="2257"/>
      <c r="P3687" s="2257"/>
      <c r="Q3687" s="2995"/>
    </row>
    <row r="3688" spans="1:17">
      <c r="A3688" s="2995"/>
      <c r="B3688" s="2641"/>
      <c r="C3688" s="2641"/>
      <c r="D3688" s="2641"/>
      <c r="E3688" s="2641"/>
      <c r="F3688" s="2641"/>
      <c r="G3688" s="2641"/>
      <c r="H3688" s="2641"/>
      <c r="I3688" s="2257"/>
      <c r="J3688" s="2257"/>
      <c r="K3688" s="2257"/>
      <c r="L3688" s="2257"/>
      <c r="M3688" s="2257"/>
      <c r="N3688" s="2257"/>
      <c r="O3688" s="2257"/>
      <c r="P3688" s="2257"/>
      <c r="Q3688" s="2995"/>
    </row>
    <row r="3689" spans="1:17">
      <c r="A3689" s="2995"/>
      <c r="B3689" s="2641"/>
      <c r="C3689" s="2641"/>
      <c r="D3689" s="2641"/>
      <c r="E3689" s="2641"/>
      <c r="F3689" s="2641"/>
      <c r="G3689" s="2641"/>
      <c r="H3689" s="2641"/>
      <c r="I3689" s="2257"/>
      <c r="J3689" s="2257"/>
      <c r="K3689" s="2257"/>
      <c r="L3689" s="2257"/>
      <c r="M3689" s="2257"/>
      <c r="N3689" s="2257"/>
      <c r="O3689" s="2257"/>
      <c r="P3689" s="2257"/>
      <c r="Q3689" s="2995"/>
    </row>
    <row r="3690" spans="1:17">
      <c r="A3690" s="2995"/>
      <c r="B3690" s="2641"/>
      <c r="C3690" s="2641"/>
      <c r="D3690" s="2641"/>
      <c r="E3690" s="2641"/>
      <c r="F3690" s="2641"/>
      <c r="G3690" s="2641"/>
      <c r="H3690" s="2641"/>
      <c r="I3690" s="2257"/>
      <c r="J3690" s="2257"/>
      <c r="K3690" s="2257"/>
      <c r="L3690" s="2257"/>
      <c r="M3690" s="2257"/>
      <c r="N3690" s="2257"/>
      <c r="O3690" s="2257"/>
      <c r="P3690" s="2257"/>
      <c r="Q3690" s="2995"/>
    </row>
    <row r="3691" spans="1:17">
      <c r="A3691" s="2995"/>
      <c r="B3691" s="2641"/>
      <c r="C3691" s="2641"/>
      <c r="D3691" s="2641"/>
      <c r="E3691" s="2641"/>
      <c r="F3691" s="2641"/>
      <c r="G3691" s="2641"/>
      <c r="H3691" s="2641"/>
      <c r="I3691" s="2257"/>
      <c r="J3691" s="2257"/>
      <c r="K3691" s="2257"/>
      <c r="L3691" s="2257"/>
      <c r="M3691" s="2257"/>
      <c r="N3691" s="2257"/>
      <c r="O3691" s="2257"/>
      <c r="P3691" s="2257"/>
      <c r="Q3691" s="2995"/>
    </row>
    <row r="3692" spans="1:17">
      <c r="A3692" s="2995"/>
      <c r="B3692" s="2641"/>
      <c r="C3692" s="2641"/>
      <c r="D3692" s="2641"/>
      <c r="E3692" s="2641"/>
      <c r="F3692" s="2641"/>
      <c r="G3692" s="2641"/>
      <c r="H3692" s="2641"/>
      <c r="I3692" s="2257"/>
      <c r="J3692" s="2257"/>
      <c r="K3692" s="2257"/>
      <c r="L3692" s="2257"/>
      <c r="M3692" s="2257"/>
      <c r="N3692" s="2257"/>
      <c r="O3692" s="2257"/>
      <c r="P3692" s="2257"/>
      <c r="Q3692" s="2995"/>
    </row>
    <row r="3693" spans="1:17">
      <c r="A3693" s="2995"/>
      <c r="B3693" s="2641"/>
      <c r="C3693" s="2641"/>
      <c r="D3693" s="2641"/>
      <c r="E3693" s="2641"/>
      <c r="F3693" s="2641"/>
      <c r="G3693" s="2641"/>
      <c r="H3693" s="2641"/>
      <c r="I3693" s="2257"/>
      <c r="J3693" s="2257"/>
      <c r="K3693" s="2257"/>
      <c r="L3693" s="2257"/>
      <c r="M3693" s="2257"/>
      <c r="N3693" s="2257"/>
      <c r="O3693" s="2257"/>
      <c r="P3693" s="2257"/>
      <c r="Q3693" s="2995"/>
    </row>
    <row r="3694" spans="1:17">
      <c r="A3694" s="2995"/>
      <c r="B3694" s="2641"/>
      <c r="C3694" s="2641"/>
      <c r="D3694" s="2641"/>
      <c r="E3694" s="2641"/>
      <c r="F3694" s="2641"/>
      <c r="G3694" s="2641"/>
      <c r="H3694" s="2641"/>
      <c r="I3694" s="2257"/>
      <c r="J3694" s="2257"/>
      <c r="K3694" s="2257"/>
      <c r="L3694" s="2257"/>
      <c r="M3694" s="2257"/>
      <c r="N3694" s="2257"/>
      <c r="O3694" s="2257"/>
      <c r="P3694" s="2257"/>
      <c r="Q3694" s="2995"/>
    </row>
    <row r="3695" spans="1:17">
      <c r="A3695" s="2995"/>
      <c r="B3695" s="2641"/>
      <c r="C3695" s="2641"/>
      <c r="D3695" s="2641"/>
      <c r="E3695" s="2641"/>
      <c r="F3695" s="2641"/>
      <c r="G3695" s="2641"/>
      <c r="H3695" s="2641"/>
      <c r="I3695" s="2257"/>
      <c r="J3695" s="2257"/>
      <c r="K3695" s="2257"/>
      <c r="L3695" s="2257"/>
      <c r="M3695" s="2257"/>
      <c r="N3695" s="2257"/>
      <c r="O3695" s="2257"/>
      <c r="P3695" s="2257"/>
      <c r="Q3695" s="2995"/>
    </row>
    <row r="3696" spans="1:17">
      <c r="A3696" s="2995"/>
      <c r="B3696" s="2641"/>
      <c r="C3696" s="2641"/>
      <c r="D3696" s="2641"/>
      <c r="E3696" s="2641"/>
      <c r="F3696" s="2641"/>
      <c r="G3696" s="2641"/>
      <c r="H3696" s="2641"/>
      <c r="I3696" s="2257"/>
      <c r="J3696" s="2257"/>
      <c r="K3696" s="2257"/>
      <c r="L3696" s="2257"/>
      <c r="M3696" s="2257"/>
      <c r="N3696" s="2257"/>
      <c r="O3696" s="2257"/>
      <c r="P3696" s="2257"/>
      <c r="Q3696" s="2995"/>
    </row>
    <row r="3697" spans="1:17">
      <c r="A3697" s="2995"/>
      <c r="B3697" s="2641"/>
      <c r="C3697" s="2641"/>
      <c r="D3697" s="2641"/>
      <c r="E3697" s="2641"/>
      <c r="F3697" s="2641"/>
      <c r="G3697" s="2641"/>
      <c r="H3697" s="2641"/>
      <c r="I3697" s="2257"/>
      <c r="J3697" s="2257"/>
      <c r="K3697" s="2257"/>
      <c r="L3697" s="2257"/>
      <c r="M3697" s="2257"/>
      <c r="N3697" s="2257"/>
      <c r="O3697" s="2257"/>
      <c r="P3697" s="2257"/>
      <c r="Q3697" s="2995"/>
    </row>
    <row r="3698" spans="1:17">
      <c r="A3698" s="2995"/>
      <c r="B3698" s="2641"/>
      <c r="C3698" s="2641"/>
      <c r="D3698" s="2641"/>
      <c r="E3698" s="2641"/>
      <c r="F3698" s="2641"/>
      <c r="G3698" s="2641"/>
      <c r="H3698" s="2641"/>
      <c r="I3698" s="2257"/>
      <c r="J3698" s="2257"/>
      <c r="K3698" s="2257"/>
      <c r="L3698" s="2257"/>
      <c r="M3698" s="2257"/>
      <c r="N3698" s="2257"/>
      <c r="O3698" s="2257"/>
      <c r="P3698" s="2257"/>
      <c r="Q3698" s="2995"/>
    </row>
    <row r="3699" spans="1:17">
      <c r="A3699" s="2995"/>
      <c r="B3699" s="2641"/>
      <c r="C3699" s="2641"/>
      <c r="D3699" s="2641"/>
      <c r="E3699" s="2641"/>
      <c r="F3699" s="2641"/>
      <c r="G3699" s="2641"/>
      <c r="H3699" s="2641"/>
      <c r="I3699" s="2257"/>
      <c r="J3699" s="2257"/>
      <c r="K3699" s="2257"/>
      <c r="L3699" s="2257"/>
      <c r="M3699" s="2257"/>
      <c r="N3699" s="2257"/>
      <c r="O3699" s="2257"/>
      <c r="P3699" s="2257"/>
      <c r="Q3699" s="2995"/>
    </row>
    <row r="3700" spans="1:17">
      <c r="A3700" s="2995"/>
      <c r="B3700" s="2641"/>
      <c r="C3700" s="2641"/>
      <c r="D3700" s="2641"/>
      <c r="E3700" s="2641"/>
      <c r="F3700" s="2641"/>
      <c r="G3700" s="2641"/>
      <c r="H3700" s="2641"/>
      <c r="I3700" s="2257"/>
      <c r="J3700" s="2257"/>
      <c r="K3700" s="2257"/>
      <c r="L3700" s="2257"/>
      <c r="M3700" s="2257"/>
      <c r="N3700" s="2257"/>
      <c r="O3700" s="2257"/>
      <c r="P3700" s="2257"/>
      <c r="Q3700" s="2995"/>
    </row>
    <row r="3701" spans="1:17">
      <c r="A3701" s="2995"/>
      <c r="B3701" s="2641"/>
      <c r="C3701" s="2641"/>
      <c r="D3701" s="2641"/>
      <c r="E3701" s="2641"/>
      <c r="F3701" s="2641"/>
      <c r="G3701" s="2641"/>
      <c r="H3701" s="2641"/>
      <c r="I3701" s="2257"/>
      <c r="J3701" s="2257"/>
      <c r="K3701" s="2257"/>
      <c r="L3701" s="2257"/>
      <c r="M3701" s="2257"/>
      <c r="N3701" s="2257"/>
      <c r="O3701" s="2257"/>
      <c r="P3701" s="2257"/>
      <c r="Q3701" s="2995"/>
    </row>
    <row r="3702" spans="1:17">
      <c r="A3702" s="2995"/>
      <c r="B3702" s="2641"/>
      <c r="C3702" s="2641"/>
      <c r="D3702" s="2641"/>
      <c r="E3702" s="2641"/>
      <c r="F3702" s="2641"/>
      <c r="G3702" s="2641"/>
      <c r="H3702" s="2641"/>
      <c r="I3702" s="2257"/>
      <c r="J3702" s="2257"/>
      <c r="K3702" s="2257"/>
      <c r="L3702" s="2257"/>
      <c r="M3702" s="2257"/>
      <c r="N3702" s="2257"/>
      <c r="O3702" s="2257"/>
      <c r="P3702" s="2257"/>
      <c r="Q3702" s="2995"/>
    </row>
    <row r="3703" spans="1:17">
      <c r="A3703" s="2995"/>
      <c r="B3703" s="2641"/>
      <c r="C3703" s="2641"/>
      <c r="D3703" s="2641"/>
      <c r="E3703" s="2641"/>
      <c r="F3703" s="2641"/>
      <c r="G3703" s="2641"/>
      <c r="H3703" s="2641"/>
      <c r="I3703" s="2257"/>
      <c r="J3703" s="2257"/>
      <c r="K3703" s="2257"/>
      <c r="L3703" s="2257"/>
      <c r="M3703" s="2257"/>
      <c r="N3703" s="2257"/>
      <c r="O3703" s="2257"/>
      <c r="P3703" s="2257"/>
      <c r="Q3703" s="2995"/>
    </row>
    <row r="3704" spans="1:17">
      <c r="A3704" s="2995"/>
      <c r="B3704" s="2641"/>
      <c r="C3704" s="2641"/>
      <c r="D3704" s="2641"/>
      <c r="E3704" s="2641"/>
      <c r="F3704" s="2641"/>
      <c r="G3704" s="2641"/>
      <c r="H3704" s="2641"/>
      <c r="I3704" s="2257"/>
      <c r="J3704" s="2257"/>
      <c r="K3704" s="2257"/>
      <c r="L3704" s="2257"/>
      <c r="M3704" s="2257"/>
      <c r="N3704" s="2257"/>
      <c r="O3704" s="2257"/>
      <c r="P3704" s="2257"/>
      <c r="Q3704" s="2995"/>
    </row>
    <row r="3705" spans="1:17">
      <c r="A3705" s="2995"/>
      <c r="B3705" s="2641"/>
      <c r="C3705" s="2641"/>
      <c r="D3705" s="2641"/>
      <c r="E3705" s="2641"/>
      <c r="F3705" s="2641"/>
      <c r="G3705" s="2641"/>
      <c r="H3705" s="2641"/>
      <c r="I3705" s="2257"/>
      <c r="J3705" s="2257"/>
      <c r="K3705" s="2257"/>
      <c r="L3705" s="2257"/>
      <c r="M3705" s="2257"/>
      <c r="N3705" s="2257"/>
      <c r="O3705" s="2257"/>
      <c r="P3705" s="2257"/>
      <c r="Q3705" s="2995"/>
    </row>
    <row r="3706" spans="1:17">
      <c r="A3706" s="2995"/>
      <c r="B3706" s="2641"/>
      <c r="C3706" s="2641"/>
      <c r="D3706" s="2641"/>
      <c r="E3706" s="2641"/>
      <c r="F3706" s="2641"/>
      <c r="G3706" s="2641"/>
      <c r="H3706" s="2641"/>
      <c r="I3706" s="2257"/>
      <c r="J3706" s="2257"/>
      <c r="K3706" s="2257"/>
      <c r="L3706" s="2257"/>
      <c r="M3706" s="2257"/>
      <c r="N3706" s="2257"/>
      <c r="O3706" s="2257"/>
      <c r="P3706" s="2257"/>
      <c r="Q3706" s="2995"/>
    </row>
    <row r="3707" spans="1:17">
      <c r="A3707" s="2995"/>
      <c r="B3707" s="2641"/>
      <c r="C3707" s="2641"/>
      <c r="D3707" s="2641"/>
      <c r="E3707" s="2641"/>
      <c r="F3707" s="2641"/>
      <c r="G3707" s="2641"/>
      <c r="H3707" s="2641"/>
      <c r="I3707" s="2257"/>
      <c r="J3707" s="2257"/>
      <c r="K3707" s="2257"/>
      <c r="L3707" s="2257"/>
      <c r="M3707" s="2257"/>
      <c r="N3707" s="2257"/>
      <c r="O3707" s="2257"/>
      <c r="P3707" s="2257"/>
      <c r="Q3707" s="2995"/>
    </row>
    <row r="3708" spans="1:17">
      <c r="A3708" s="2995"/>
      <c r="B3708" s="2641"/>
      <c r="C3708" s="2641"/>
      <c r="D3708" s="2641"/>
      <c r="E3708" s="2641"/>
      <c r="F3708" s="2641"/>
      <c r="G3708" s="2641"/>
      <c r="H3708" s="2641"/>
      <c r="I3708" s="2257"/>
      <c r="J3708" s="2257"/>
      <c r="K3708" s="2257"/>
      <c r="L3708" s="2257"/>
      <c r="M3708" s="2257"/>
      <c r="N3708" s="2257"/>
      <c r="O3708" s="2257"/>
      <c r="P3708" s="2257"/>
      <c r="Q3708" s="2995"/>
    </row>
    <row r="3709" spans="1:17">
      <c r="A3709" s="2995"/>
      <c r="B3709" s="2641"/>
      <c r="C3709" s="2641"/>
      <c r="D3709" s="2641"/>
      <c r="E3709" s="2641"/>
      <c r="F3709" s="2641"/>
      <c r="G3709" s="2641"/>
      <c r="H3709" s="2641"/>
      <c r="I3709" s="2257"/>
      <c r="J3709" s="2257"/>
      <c r="K3709" s="2257"/>
      <c r="L3709" s="2257"/>
      <c r="M3709" s="2257"/>
      <c r="N3709" s="2257"/>
      <c r="O3709" s="2257"/>
      <c r="P3709" s="2257"/>
      <c r="Q3709" s="2995"/>
    </row>
    <row r="3710" spans="1:17">
      <c r="A3710" s="2995"/>
      <c r="B3710" s="2641"/>
      <c r="C3710" s="2641"/>
      <c r="D3710" s="2641"/>
      <c r="E3710" s="2641"/>
      <c r="F3710" s="2641"/>
      <c r="G3710" s="2641"/>
      <c r="H3710" s="2641"/>
      <c r="I3710" s="2257"/>
      <c r="J3710" s="2257"/>
      <c r="K3710" s="2257"/>
      <c r="L3710" s="2257"/>
      <c r="M3710" s="2257"/>
      <c r="N3710" s="2257"/>
      <c r="O3710" s="2257"/>
      <c r="P3710" s="2257"/>
      <c r="Q3710" s="2995"/>
    </row>
    <row r="3711" spans="1:17">
      <c r="A3711" s="2995"/>
      <c r="B3711" s="2641"/>
      <c r="C3711" s="2641"/>
      <c r="D3711" s="2641"/>
      <c r="E3711" s="2641"/>
      <c r="F3711" s="2641"/>
      <c r="G3711" s="2641"/>
      <c r="H3711" s="2641"/>
      <c r="I3711" s="2257"/>
      <c r="J3711" s="2257"/>
      <c r="K3711" s="2257"/>
      <c r="L3711" s="2257"/>
      <c r="M3711" s="2257"/>
      <c r="N3711" s="2257"/>
      <c r="O3711" s="2257"/>
      <c r="P3711" s="2257"/>
      <c r="Q3711" s="2995"/>
    </row>
    <row r="3712" spans="1:17">
      <c r="A3712" s="2995"/>
      <c r="B3712" s="2641"/>
      <c r="C3712" s="2641"/>
      <c r="D3712" s="2641"/>
      <c r="E3712" s="2641"/>
      <c r="F3712" s="2641"/>
      <c r="G3712" s="2641"/>
      <c r="H3712" s="2641"/>
      <c r="I3712" s="2257"/>
      <c r="J3712" s="2257"/>
      <c r="K3712" s="2257"/>
      <c r="L3712" s="2257"/>
      <c r="M3712" s="2257"/>
      <c r="N3712" s="2257"/>
      <c r="O3712" s="2257"/>
      <c r="P3712" s="2257"/>
      <c r="Q3712" s="2995"/>
    </row>
    <row r="3713" spans="1:17">
      <c r="A3713" s="2995"/>
      <c r="B3713" s="2995"/>
      <c r="C3713" s="2641"/>
      <c r="D3713" s="2641"/>
      <c r="E3713" s="2641"/>
      <c r="F3713" s="2641"/>
      <c r="G3713" s="2641"/>
      <c r="H3713" s="2641"/>
      <c r="I3713" s="2257"/>
      <c r="J3713" s="2257"/>
      <c r="K3713" s="2257"/>
      <c r="L3713" s="2257"/>
      <c r="M3713" s="3001"/>
      <c r="N3713" s="3001"/>
      <c r="O3713" s="3001"/>
      <c r="P3713" s="3001"/>
      <c r="Q3713" s="2995"/>
    </row>
    <row r="3714" spans="1:17">
      <c r="A3714" s="2995"/>
      <c r="B3714" s="2995"/>
      <c r="C3714" s="2999"/>
      <c r="D3714" s="2999"/>
      <c r="E3714" s="2999"/>
      <c r="F3714" s="2999"/>
      <c r="G3714" s="2999"/>
      <c r="H3714" s="2999"/>
      <c r="I3714" s="2257"/>
      <c r="J3714" s="2257"/>
      <c r="K3714" s="2257"/>
      <c r="L3714" s="2257"/>
      <c r="M3714" s="3001"/>
      <c r="N3714" s="3001"/>
      <c r="O3714" s="3001"/>
      <c r="P3714" s="3001"/>
      <c r="Q3714" s="2995"/>
    </row>
    <row r="3715" spans="1:17">
      <c r="A3715" s="2996"/>
      <c r="B3715" s="2996"/>
      <c r="C3715" s="2994"/>
      <c r="D3715" s="2994"/>
      <c r="E3715" s="2997"/>
      <c r="F3715" s="2997"/>
      <c r="G3715" s="2997"/>
      <c r="H3715" s="2997"/>
      <c r="I3715" s="2996"/>
      <c r="J3715" s="2996"/>
      <c r="K3715" s="2994"/>
      <c r="L3715" s="2994"/>
      <c r="M3715" s="2997"/>
      <c r="N3715" s="3002"/>
      <c r="O3715" s="2999"/>
      <c r="P3715" s="2999"/>
      <c r="Q3715" s="2999"/>
    </row>
    <row r="3716" spans="1:17">
      <c r="A3716" s="2994"/>
      <c r="B3716" s="2994"/>
      <c r="C3716" s="2994"/>
      <c r="D3716" s="2994"/>
      <c r="E3716" s="2994"/>
      <c r="F3716" s="2994"/>
      <c r="G3716" s="2994"/>
      <c r="H3716" s="2994"/>
      <c r="I3716" s="2994"/>
      <c r="J3716" s="2994"/>
      <c r="K3716" s="2994"/>
      <c r="L3716" s="2994"/>
      <c r="M3716" s="2994"/>
      <c r="N3716" s="2994"/>
      <c r="O3716" s="2994"/>
      <c r="P3716" s="2994"/>
      <c r="Q3716" s="2994"/>
    </row>
    <row r="3717" spans="1:17" ht="15.75">
      <c r="A3717" s="2993"/>
      <c r="B3717" s="2997"/>
      <c r="C3717" s="2997"/>
      <c r="D3717" s="2997"/>
      <c r="E3717" s="2998"/>
      <c r="F3717" s="2997"/>
      <c r="G3717" s="2997"/>
      <c r="H3717" s="2997"/>
      <c r="I3717" s="2993"/>
      <c r="J3717" s="2641"/>
      <c r="K3717" s="2997"/>
      <c r="L3717" s="2997"/>
      <c r="M3717" s="2997"/>
      <c r="N3717" s="2997"/>
      <c r="O3717" s="2998"/>
      <c r="P3717" s="2999"/>
      <c r="Q3717" s="2999"/>
    </row>
    <row r="3718" spans="1:17">
      <c r="A3718" s="2997"/>
      <c r="B3718" s="2997"/>
      <c r="C3718" s="2997"/>
      <c r="D3718" s="2997"/>
      <c r="E3718" s="2997"/>
      <c r="F3718" s="2997"/>
      <c r="G3718" s="2997"/>
      <c r="H3718" s="2997"/>
      <c r="I3718" s="2641"/>
      <c r="J3718" s="2641"/>
      <c r="K3718" s="2997"/>
      <c r="L3718" s="2997"/>
      <c r="M3718" s="2997"/>
      <c r="N3718" s="2997"/>
      <c r="O3718" s="2997"/>
      <c r="P3718" s="2997"/>
      <c r="Q3718" s="2997"/>
    </row>
    <row r="3719" spans="1:17">
      <c r="A3719" s="2994"/>
      <c r="B3719" s="2994"/>
      <c r="C3719" s="2994"/>
      <c r="D3719" s="2994"/>
      <c r="E3719" s="2994"/>
      <c r="F3719" s="2994"/>
      <c r="G3719" s="3000"/>
      <c r="H3719" s="3000"/>
      <c r="I3719" s="2994"/>
      <c r="J3719" s="2994"/>
      <c r="K3719" s="2994"/>
      <c r="L3719" s="2994"/>
      <c r="M3719" s="2994"/>
      <c r="N3719" s="2994"/>
      <c r="O3719" s="2994"/>
      <c r="P3719" s="2994"/>
      <c r="Q3719" s="2641"/>
    </row>
    <row r="3720" spans="1:17">
      <c r="A3720" s="2994"/>
      <c r="B3720" s="2994"/>
      <c r="C3720" s="2994"/>
      <c r="D3720" s="2994"/>
      <c r="E3720" s="2994"/>
      <c r="F3720" s="2994"/>
      <c r="G3720" s="3000"/>
      <c r="H3720" s="3000"/>
      <c r="I3720" s="2994"/>
      <c r="J3720" s="2994"/>
      <c r="K3720" s="2994"/>
      <c r="L3720" s="2994"/>
      <c r="M3720" s="2994"/>
      <c r="N3720" s="2994"/>
      <c r="O3720" s="2994"/>
      <c r="P3720" s="2994"/>
      <c r="Q3720" s="2641"/>
    </row>
    <row r="3721" spans="1:17">
      <c r="A3721" s="2997"/>
      <c r="B3721" s="2997"/>
      <c r="C3721" s="2997"/>
      <c r="D3721" s="2997"/>
      <c r="E3721" s="2997"/>
      <c r="F3721" s="2997"/>
      <c r="G3721" s="2997"/>
      <c r="H3721" s="2997"/>
      <c r="I3721" s="2641"/>
      <c r="J3721" s="2641"/>
      <c r="K3721" s="2997"/>
      <c r="L3721" s="2997"/>
      <c r="M3721" s="2997"/>
      <c r="N3721" s="2997"/>
      <c r="O3721" s="2997"/>
      <c r="P3721" s="2997"/>
      <c r="Q3721" s="2997"/>
    </row>
    <row r="3722" spans="1:17">
      <c r="A3722" s="2995"/>
      <c r="B3722" s="2641"/>
      <c r="C3722" s="2641"/>
      <c r="D3722" s="2641"/>
      <c r="E3722" s="2641"/>
      <c r="F3722" s="3420"/>
      <c r="G3722" s="3420"/>
      <c r="H3722" s="2995"/>
      <c r="I3722" s="2994"/>
      <c r="J3722" s="2994"/>
      <c r="K3722" s="2994"/>
      <c r="L3722" s="2994"/>
      <c r="M3722" s="2994"/>
      <c r="N3722" s="2994"/>
      <c r="O3722" s="2994"/>
      <c r="P3722" s="2994"/>
      <c r="Q3722" s="2641"/>
    </row>
    <row r="3723" spans="1:17">
      <c r="A3723" s="2995"/>
      <c r="B3723" s="2995"/>
      <c r="C3723" s="2641"/>
      <c r="D3723" s="2995"/>
      <c r="E3723" s="2995"/>
      <c r="F3723" s="2995"/>
      <c r="G3723" s="2995"/>
      <c r="H3723" s="2995"/>
      <c r="I3723" s="2994"/>
      <c r="J3723" s="2994"/>
      <c r="K3723" s="2641"/>
      <c r="L3723" s="2641"/>
      <c r="M3723" s="2995"/>
      <c r="N3723" s="2995"/>
      <c r="O3723" s="2995"/>
      <c r="P3723" s="2641"/>
      <c r="Q3723" s="2641"/>
    </row>
    <row r="3724" spans="1:17">
      <c r="A3724" s="2995"/>
      <c r="B3724" s="2995"/>
      <c r="C3724" s="2995"/>
      <c r="D3724" s="2995"/>
      <c r="E3724" s="2995"/>
      <c r="F3724" s="2995"/>
      <c r="G3724" s="2995"/>
      <c r="H3724" s="2995"/>
      <c r="I3724" s="2994"/>
      <c r="J3724" s="2994"/>
      <c r="K3724" s="2995"/>
      <c r="L3724" s="2995"/>
      <c r="M3724" s="2995"/>
      <c r="N3724" s="2995"/>
      <c r="O3724" s="2995"/>
      <c r="P3724" s="2995"/>
      <c r="Q3724" s="2995"/>
    </row>
    <row r="3725" spans="1:17">
      <c r="A3725" s="2995"/>
      <c r="B3725" s="2995"/>
      <c r="C3725" s="2995"/>
      <c r="D3725" s="2995"/>
      <c r="E3725" s="2995"/>
      <c r="F3725" s="2995"/>
      <c r="G3725" s="2995"/>
      <c r="H3725" s="2995"/>
      <c r="I3725" s="2994"/>
      <c r="J3725" s="2994"/>
      <c r="K3725" s="2995"/>
      <c r="L3725" s="2995"/>
      <c r="M3725" s="2995"/>
      <c r="N3725" s="2995"/>
      <c r="O3725" s="2995"/>
      <c r="P3725" s="2995"/>
      <c r="Q3725" s="2995"/>
    </row>
    <row r="3726" spans="1:17">
      <c r="A3726" s="2995"/>
      <c r="B3726" s="2995"/>
      <c r="C3726" s="2995"/>
      <c r="D3726" s="2995"/>
      <c r="E3726" s="2995"/>
      <c r="F3726" s="2995"/>
      <c r="G3726" s="2995"/>
      <c r="H3726" s="2995"/>
      <c r="I3726" s="2995"/>
      <c r="J3726" s="2641"/>
      <c r="K3726" s="2995"/>
      <c r="L3726" s="2995"/>
      <c r="M3726" s="2995"/>
      <c r="N3726" s="2995"/>
      <c r="O3726" s="2995"/>
      <c r="P3726" s="2995"/>
      <c r="Q3726" s="2995"/>
    </row>
    <row r="3727" spans="1:17">
      <c r="A3727" s="2995"/>
      <c r="B3727" s="2641"/>
      <c r="C3727" s="2641"/>
      <c r="D3727" s="2641"/>
      <c r="E3727" s="2641"/>
      <c r="F3727" s="2641"/>
      <c r="G3727" s="2641"/>
      <c r="H3727" s="2641"/>
      <c r="I3727" s="2257"/>
      <c r="J3727" s="2257"/>
      <c r="K3727" s="2257"/>
      <c r="L3727" s="2257"/>
      <c r="M3727" s="3001"/>
      <c r="N3727" s="3001"/>
      <c r="O3727" s="3001"/>
      <c r="P3727" s="3001"/>
      <c r="Q3727" s="2995"/>
    </row>
    <row r="3728" spans="1:17">
      <c r="A3728" s="2995"/>
      <c r="B3728" s="2641"/>
      <c r="C3728" s="2641"/>
      <c r="D3728" s="2641"/>
      <c r="E3728" s="2641"/>
      <c r="F3728" s="2641"/>
      <c r="G3728" s="2641"/>
      <c r="H3728" s="2641"/>
      <c r="I3728" s="2257"/>
      <c r="J3728" s="2257"/>
      <c r="K3728" s="2257"/>
      <c r="L3728" s="2257"/>
      <c r="M3728" s="2257"/>
      <c r="N3728" s="2257"/>
      <c r="O3728" s="2257"/>
      <c r="P3728" s="2257"/>
      <c r="Q3728" s="2995"/>
    </row>
    <row r="3729" spans="1:17">
      <c r="A3729" s="2995"/>
      <c r="B3729" s="2641"/>
      <c r="C3729" s="2641"/>
      <c r="D3729" s="2641"/>
      <c r="E3729" s="2641"/>
      <c r="F3729" s="2641"/>
      <c r="G3729" s="2641"/>
      <c r="H3729" s="2641"/>
      <c r="I3729" s="2257"/>
      <c r="J3729" s="2257"/>
      <c r="K3729" s="2257"/>
      <c r="L3729" s="2257"/>
      <c r="M3729" s="2257"/>
      <c r="N3729" s="2257"/>
      <c r="O3729" s="2257"/>
      <c r="P3729" s="2257"/>
      <c r="Q3729" s="2995"/>
    </row>
    <row r="3730" spans="1:17">
      <c r="A3730" s="2995"/>
      <c r="B3730" s="2641"/>
      <c r="C3730" s="2641"/>
      <c r="D3730" s="2641"/>
      <c r="E3730" s="2641"/>
      <c r="F3730" s="2641"/>
      <c r="G3730" s="2641"/>
      <c r="H3730" s="2641"/>
      <c r="I3730" s="2257"/>
      <c r="J3730" s="2257"/>
      <c r="K3730" s="2257"/>
      <c r="L3730" s="2257"/>
      <c r="M3730" s="2257"/>
      <c r="N3730" s="2257"/>
      <c r="O3730" s="2257"/>
      <c r="P3730" s="2257"/>
      <c r="Q3730" s="2995"/>
    </row>
    <row r="3731" spans="1:17">
      <c r="A3731" s="2995"/>
      <c r="B3731" s="2641"/>
      <c r="C3731" s="2641"/>
      <c r="D3731" s="2641"/>
      <c r="E3731" s="2641"/>
      <c r="F3731" s="2641"/>
      <c r="G3731" s="2641"/>
      <c r="H3731" s="2641"/>
      <c r="I3731" s="2257"/>
      <c r="J3731" s="2257"/>
      <c r="K3731" s="2257"/>
      <c r="L3731" s="2257"/>
      <c r="M3731" s="2257"/>
      <c r="N3731" s="2257"/>
      <c r="O3731" s="2257"/>
      <c r="P3731" s="2257"/>
      <c r="Q3731" s="2995"/>
    </row>
    <row r="3732" spans="1:17">
      <c r="A3732" s="2995"/>
      <c r="B3732" s="2641"/>
      <c r="C3732" s="2641"/>
      <c r="D3732" s="2641"/>
      <c r="E3732" s="2641"/>
      <c r="F3732" s="2641"/>
      <c r="G3732" s="2641"/>
      <c r="H3732" s="2641"/>
      <c r="I3732" s="2257"/>
      <c r="J3732" s="2257"/>
      <c r="K3732" s="2257"/>
      <c r="L3732" s="2257"/>
      <c r="M3732" s="2257"/>
      <c r="N3732" s="2257"/>
      <c r="O3732" s="2257"/>
      <c r="P3732" s="2257"/>
      <c r="Q3732" s="2995"/>
    </row>
    <row r="3733" spans="1:17">
      <c r="A3733" s="2995"/>
      <c r="B3733" s="2641"/>
      <c r="C3733" s="2641"/>
      <c r="D3733" s="2641"/>
      <c r="E3733" s="2641"/>
      <c r="F3733" s="2641"/>
      <c r="G3733" s="2641"/>
      <c r="H3733" s="2641"/>
      <c r="I3733" s="2257"/>
      <c r="J3733" s="2257"/>
      <c r="K3733" s="2257"/>
      <c r="L3733" s="2257"/>
      <c r="M3733" s="2257"/>
      <c r="N3733" s="2257"/>
      <c r="O3733" s="2257"/>
      <c r="P3733" s="2257"/>
      <c r="Q3733" s="2995"/>
    </row>
    <row r="3734" spans="1:17">
      <c r="A3734" s="2995"/>
      <c r="B3734" s="2641"/>
      <c r="C3734" s="2641"/>
      <c r="D3734" s="2641"/>
      <c r="E3734" s="2641"/>
      <c r="F3734" s="2641"/>
      <c r="G3734" s="2641"/>
      <c r="H3734" s="2641"/>
      <c r="I3734" s="2257"/>
      <c r="J3734" s="2257"/>
      <c r="K3734" s="2257"/>
      <c r="L3734" s="2257"/>
      <c r="M3734" s="2257"/>
      <c r="N3734" s="2257"/>
      <c r="O3734" s="2257"/>
      <c r="P3734" s="2257"/>
      <c r="Q3734" s="2995"/>
    </row>
    <row r="3735" spans="1:17">
      <c r="A3735" s="2995"/>
      <c r="B3735" s="2641"/>
      <c r="C3735" s="2641"/>
      <c r="D3735" s="2641"/>
      <c r="E3735" s="2641"/>
      <c r="F3735" s="2641"/>
      <c r="G3735" s="2641"/>
      <c r="H3735" s="2641"/>
      <c r="I3735" s="2257"/>
      <c r="J3735" s="2257"/>
      <c r="K3735" s="2257"/>
      <c r="L3735" s="2257"/>
      <c r="M3735" s="2257"/>
      <c r="N3735" s="2257"/>
      <c r="O3735" s="2257"/>
      <c r="P3735" s="2257"/>
      <c r="Q3735" s="2995"/>
    </row>
    <row r="3736" spans="1:17">
      <c r="A3736" s="2995"/>
      <c r="B3736" s="2641"/>
      <c r="C3736" s="2641"/>
      <c r="D3736" s="2641"/>
      <c r="E3736" s="2641"/>
      <c r="F3736" s="2641"/>
      <c r="G3736" s="2641"/>
      <c r="H3736" s="2641"/>
      <c r="I3736" s="2257"/>
      <c r="J3736" s="2257"/>
      <c r="K3736" s="2257"/>
      <c r="L3736" s="2257"/>
      <c r="M3736" s="2257"/>
      <c r="N3736" s="2257"/>
      <c r="O3736" s="2257"/>
      <c r="P3736" s="2257"/>
      <c r="Q3736" s="2995"/>
    </row>
    <row r="3737" spans="1:17">
      <c r="A3737" s="2995"/>
      <c r="B3737" s="2641"/>
      <c r="C3737" s="2641"/>
      <c r="D3737" s="2641"/>
      <c r="E3737" s="2641"/>
      <c r="F3737" s="2641"/>
      <c r="G3737" s="2641"/>
      <c r="H3737" s="2641"/>
      <c r="I3737" s="2257"/>
      <c r="J3737" s="2257"/>
      <c r="K3737" s="2257"/>
      <c r="L3737" s="2257"/>
      <c r="M3737" s="2257"/>
      <c r="N3737" s="2257"/>
      <c r="O3737" s="2257"/>
      <c r="P3737" s="2257"/>
      <c r="Q3737" s="2995"/>
    </row>
    <row r="3738" spans="1:17">
      <c r="A3738" s="2995"/>
      <c r="B3738" s="2641"/>
      <c r="C3738" s="2641"/>
      <c r="D3738" s="2641"/>
      <c r="E3738" s="2641"/>
      <c r="F3738" s="2641"/>
      <c r="G3738" s="2641"/>
      <c r="H3738" s="2641"/>
      <c r="I3738" s="2257"/>
      <c r="J3738" s="2257"/>
      <c r="K3738" s="2257"/>
      <c r="L3738" s="2257"/>
      <c r="M3738" s="2257"/>
      <c r="N3738" s="2257"/>
      <c r="O3738" s="2257"/>
      <c r="P3738" s="2257"/>
      <c r="Q3738" s="2995"/>
    </row>
    <row r="3739" spans="1:17">
      <c r="A3739" s="2995"/>
      <c r="B3739" s="2641"/>
      <c r="C3739" s="2641"/>
      <c r="D3739" s="2641"/>
      <c r="E3739" s="2641"/>
      <c r="F3739" s="2641"/>
      <c r="G3739" s="2641"/>
      <c r="H3739" s="2641"/>
      <c r="I3739" s="2257"/>
      <c r="J3739" s="2257"/>
      <c r="K3739" s="2257"/>
      <c r="L3739" s="2257"/>
      <c r="M3739" s="2257"/>
      <c r="N3739" s="2257"/>
      <c r="O3739" s="2257"/>
      <c r="P3739" s="2257"/>
      <c r="Q3739" s="2995"/>
    </row>
    <row r="3740" spans="1:17">
      <c r="A3740" s="2995"/>
      <c r="B3740" s="2641"/>
      <c r="C3740" s="2641"/>
      <c r="D3740" s="2641"/>
      <c r="E3740" s="2641"/>
      <c r="F3740" s="2641"/>
      <c r="G3740" s="2641"/>
      <c r="H3740" s="2641"/>
      <c r="I3740" s="2257"/>
      <c r="J3740" s="2257"/>
      <c r="K3740" s="2257"/>
      <c r="L3740" s="2257"/>
      <c r="M3740" s="2257"/>
      <c r="N3740" s="2257"/>
      <c r="O3740" s="2257"/>
      <c r="P3740" s="2257"/>
      <c r="Q3740" s="2995"/>
    </row>
    <row r="3741" spans="1:17">
      <c r="A3741" s="2995"/>
      <c r="B3741" s="2641"/>
      <c r="C3741" s="2641"/>
      <c r="D3741" s="2641"/>
      <c r="E3741" s="2641"/>
      <c r="F3741" s="2641"/>
      <c r="G3741" s="2641"/>
      <c r="H3741" s="2641"/>
      <c r="I3741" s="2257"/>
      <c r="J3741" s="2257"/>
      <c r="K3741" s="2257"/>
      <c r="L3741" s="2257"/>
      <c r="M3741" s="2257"/>
      <c r="N3741" s="2257"/>
      <c r="O3741" s="2257"/>
      <c r="P3741" s="2257"/>
      <c r="Q3741" s="2995"/>
    </row>
    <row r="3742" spans="1:17">
      <c r="A3742" s="2995"/>
      <c r="B3742" s="2641"/>
      <c r="C3742" s="2641"/>
      <c r="D3742" s="2641"/>
      <c r="E3742" s="2641"/>
      <c r="F3742" s="2641"/>
      <c r="G3742" s="2641"/>
      <c r="H3742" s="2641"/>
      <c r="I3742" s="2257"/>
      <c r="J3742" s="2257"/>
      <c r="K3742" s="2257"/>
      <c r="L3742" s="2257"/>
      <c r="M3742" s="2257"/>
      <c r="N3742" s="2257"/>
      <c r="O3742" s="2257"/>
      <c r="P3742" s="2257"/>
      <c r="Q3742" s="2995"/>
    </row>
    <row r="3743" spans="1:17">
      <c r="A3743" s="2995"/>
      <c r="B3743" s="2641"/>
      <c r="C3743" s="2641"/>
      <c r="D3743" s="2641"/>
      <c r="E3743" s="2641"/>
      <c r="F3743" s="2641"/>
      <c r="G3743" s="2641"/>
      <c r="H3743" s="2641"/>
      <c r="I3743" s="2257"/>
      <c r="J3743" s="2257"/>
      <c r="K3743" s="2257"/>
      <c r="L3743" s="2257"/>
      <c r="M3743" s="2257"/>
      <c r="N3743" s="2257"/>
      <c r="O3743" s="2257"/>
      <c r="P3743" s="2257"/>
      <c r="Q3743" s="2995"/>
    </row>
    <row r="3744" spans="1:17">
      <c r="A3744" s="2995"/>
      <c r="B3744" s="2641"/>
      <c r="C3744" s="2641"/>
      <c r="D3744" s="2641"/>
      <c r="E3744" s="2641"/>
      <c r="F3744" s="2641"/>
      <c r="G3744" s="2641"/>
      <c r="H3744" s="2641"/>
      <c r="I3744" s="2257"/>
      <c r="J3744" s="2257"/>
      <c r="K3744" s="2257"/>
      <c r="L3744" s="2257"/>
      <c r="M3744" s="2257"/>
      <c r="N3744" s="2257"/>
      <c r="O3744" s="2257"/>
      <c r="P3744" s="2257"/>
      <c r="Q3744" s="2995"/>
    </row>
    <row r="3745" spans="1:17">
      <c r="A3745" s="2995"/>
      <c r="B3745" s="2641"/>
      <c r="C3745" s="2641"/>
      <c r="D3745" s="2641"/>
      <c r="E3745" s="2641"/>
      <c r="F3745" s="2641"/>
      <c r="G3745" s="2641"/>
      <c r="H3745" s="2641"/>
      <c r="I3745" s="2257"/>
      <c r="J3745" s="2257"/>
      <c r="K3745" s="2257"/>
      <c r="L3745" s="2257"/>
      <c r="M3745" s="2257"/>
      <c r="N3745" s="2257"/>
      <c r="O3745" s="2257"/>
      <c r="P3745" s="2257"/>
      <c r="Q3745" s="2995"/>
    </row>
    <row r="3746" spans="1:17">
      <c r="A3746" s="2995"/>
      <c r="B3746" s="2641"/>
      <c r="C3746" s="2641"/>
      <c r="D3746" s="2641"/>
      <c r="E3746" s="2641"/>
      <c r="F3746" s="2641"/>
      <c r="G3746" s="2641"/>
      <c r="H3746" s="2641"/>
      <c r="I3746" s="2257"/>
      <c r="J3746" s="2257"/>
      <c r="K3746" s="2257"/>
      <c r="L3746" s="2257"/>
      <c r="M3746" s="2257"/>
      <c r="N3746" s="2257"/>
      <c r="O3746" s="2257"/>
      <c r="P3746" s="2257"/>
      <c r="Q3746" s="2995"/>
    </row>
    <row r="3747" spans="1:17">
      <c r="A3747" s="2995"/>
      <c r="B3747" s="2641"/>
      <c r="C3747" s="2641"/>
      <c r="D3747" s="2641"/>
      <c r="E3747" s="2641"/>
      <c r="F3747" s="2641"/>
      <c r="G3747" s="2641"/>
      <c r="H3747" s="2641"/>
      <c r="I3747" s="2257"/>
      <c r="J3747" s="2257"/>
      <c r="K3747" s="2257"/>
      <c r="L3747" s="2257"/>
      <c r="M3747" s="2257"/>
      <c r="N3747" s="2257"/>
      <c r="O3747" s="2257"/>
      <c r="P3747" s="2257"/>
      <c r="Q3747" s="2995"/>
    </row>
    <row r="3748" spans="1:17">
      <c r="A3748" s="2995"/>
      <c r="B3748" s="2641"/>
      <c r="C3748" s="2641"/>
      <c r="D3748" s="2641"/>
      <c r="E3748" s="2641"/>
      <c r="F3748" s="2641"/>
      <c r="G3748" s="2641"/>
      <c r="H3748" s="2641"/>
      <c r="I3748" s="2257"/>
      <c r="J3748" s="2257"/>
      <c r="K3748" s="2257"/>
      <c r="L3748" s="2257"/>
      <c r="M3748" s="2257"/>
      <c r="N3748" s="2257"/>
      <c r="O3748" s="2257"/>
      <c r="P3748" s="2257"/>
      <c r="Q3748" s="2995"/>
    </row>
    <row r="3749" spans="1:17">
      <c r="A3749" s="2995"/>
      <c r="B3749" s="2641"/>
      <c r="C3749" s="2641"/>
      <c r="D3749" s="2641"/>
      <c r="E3749" s="2641"/>
      <c r="F3749" s="2641"/>
      <c r="G3749" s="2641"/>
      <c r="H3749" s="2641"/>
      <c r="I3749" s="2257"/>
      <c r="J3749" s="2257"/>
      <c r="K3749" s="2257"/>
      <c r="L3749" s="2257"/>
      <c r="M3749" s="2257"/>
      <c r="N3749" s="2257"/>
      <c r="O3749" s="2257"/>
      <c r="P3749" s="2257"/>
      <c r="Q3749" s="2995"/>
    </row>
    <row r="3750" spans="1:17">
      <c r="A3750" s="2995"/>
      <c r="B3750" s="2641"/>
      <c r="C3750" s="2641"/>
      <c r="D3750" s="2641"/>
      <c r="E3750" s="2641"/>
      <c r="F3750" s="2641"/>
      <c r="G3750" s="2641"/>
      <c r="H3750" s="2641"/>
      <c r="I3750" s="2257"/>
      <c r="J3750" s="2257"/>
      <c r="K3750" s="2257"/>
      <c r="L3750" s="2257"/>
      <c r="M3750" s="2257"/>
      <c r="N3750" s="2257"/>
      <c r="O3750" s="2257"/>
      <c r="P3750" s="2257"/>
      <c r="Q3750" s="2995"/>
    </row>
    <row r="3751" spans="1:17">
      <c r="A3751" s="2995"/>
      <c r="B3751" s="2641"/>
      <c r="C3751" s="2641"/>
      <c r="D3751" s="2641"/>
      <c r="E3751" s="2641"/>
      <c r="F3751" s="2641"/>
      <c r="G3751" s="2641"/>
      <c r="H3751" s="2641"/>
      <c r="I3751" s="2257"/>
      <c r="J3751" s="2257"/>
      <c r="K3751" s="2257"/>
      <c r="L3751" s="2257"/>
      <c r="M3751" s="2257"/>
      <c r="N3751" s="2257"/>
      <c r="O3751" s="2257"/>
      <c r="P3751" s="2257"/>
      <c r="Q3751" s="2995"/>
    </row>
    <row r="3752" spans="1:17">
      <c r="A3752" s="2995"/>
      <c r="B3752" s="2641"/>
      <c r="C3752" s="2641"/>
      <c r="D3752" s="2641"/>
      <c r="E3752" s="2641"/>
      <c r="F3752" s="2641"/>
      <c r="G3752" s="2641"/>
      <c r="H3752" s="2641"/>
      <c r="I3752" s="2257"/>
      <c r="J3752" s="2257"/>
      <c r="K3752" s="2257"/>
      <c r="L3752" s="2257"/>
      <c r="M3752" s="2257"/>
      <c r="N3752" s="2257"/>
      <c r="O3752" s="2257"/>
      <c r="P3752" s="2257"/>
      <c r="Q3752" s="2995"/>
    </row>
    <row r="3753" spans="1:17">
      <c r="A3753" s="2995"/>
      <c r="B3753" s="2641"/>
      <c r="C3753" s="2641"/>
      <c r="D3753" s="2641"/>
      <c r="E3753" s="2641"/>
      <c r="F3753" s="2641"/>
      <c r="G3753" s="2641"/>
      <c r="H3753" s="2641"/>
      <c r="I3753" s="2257"/>
      <c r="J3753" s="2257"/>
      <c r="K3753" s="2257"/>
      <c r="L3753" s="2257"/>
      <c r="M3753" s="2257"/>
      <c r="N3753" s="2257"/>
      <c r="O3753" s="2257"/>
      <c r="P3753" s="2257"/>
      <c r="Q3753" s="2995"/>
    </row>
    <row r="3754" spans="1:17">
      <c r="A3754" s="2995"/>
      <c r="B3754" s="2641"/>
      <c r="C3754" s="2641"/>
      <c r="D3754" s="2641"/>
      <c r="E3754" s="2641"/>
      <c r="F3754" s="2641"/>
      <c r="G3754" s="2641"/>
      <c r="H3754" s="2641"/>
      <c r="I3754" s="2257"/>
      <c r="J3754" s="2257"/>
      <c r="K3754" s="2257"/>
      <c r="L3754" s="2257"/>
      <c r="M3754" s="2257"/>
      <c r="N3754" s="2257"/>
      <c r="O3754" s="2257"/>
      <c r="P3754" s="2257"/>
      <c r="Q3754" s="2995"/>
    </row>
    <row r="3755" spans="1:17">
      <c r="A3755" s="2995"/>
      <c r="B3755" s="2641"/>
      <c r="C3755" s="2641"/>
      <c r="D3755" s="2641"/>
      <c r="E3755" s="2641"/>
      <c r="F3755" s="2641"/>
      <c r="G3755" s="2641"/>
      <c r="H3755" s="2641"/>
      <c r="I3755" s="2257"/>
      <c r="J3755" s="2257"/>
      <c r="K3755" s="2257"/>
      <c r="L3755" s="2257"/>
      <c r="M3755" s="2257"/>
      <c r="N3755" s="2257"/>
      <c r="O3755" s="2257"/>
      <c r="P3755" s="2257"/>
      <c r="Q3755" s="2995"/>
    </row>
    <row r="3756" spans="1:17">
      <c r="A3756" s="2995"/>
      <c r="B3756" s="2641"/>
      <c r="C3756" s="2641"/>
      <c r="D3756" s="2641"/>
      <c r="E3756" s="2641"/>
      <c r="F3756" s="2641"/>
      <c r="G3756" s="2641"/>
      <c r="H3756" s="2641"/>
      <c r="I3756" s="2257"/>
      <c r="J3756" s="2257"/>
      <c r="K3756" s="2257"/>
      <c r="L3756" s="2257"/>
      <c r="M3756" s="2257"/>
      <c r="N3756" s="2257"/>
      <c r="O3756" s="2257"/>
      <c r="P3756" s="2257"/>
      <c r="Q3756" s="2995"/>
    </row>
    <row r="3757" spans="1:17">
      <c r="A3757" s="2995"/>
      <c r="B3757" s="2641"/>
      <c r="C3757" s="2641"/>
      <c r="D3757" s="2641"/>
      <c r="E3757" s="2641"/>
      <c r="F3757" s="2641"/>
      <c r="G3757" s="2641"/>
      <c r="H3757" s="2641"/>
      <c r="I3757" s="2257"/>
      <c r="J3757" s="2257"/>
      <c r="K3757" s="2257"/>
      <c r="L3757" s="2257"/>
      <c r="M3757" s="2257"/>
      <c r="N3757" s="2257"/>
      <c r="O3757" s="2257"/>
      <c r="P3757" s="2257"/>
      <c r="Q3757" s="2995"/>
    </row>
    <row r="3758" spans="1:17">
      <c r="A3758" s="2995"/>
      <c r="B3758" s="2641"/>
      <c r="C3758" s="2641"/>
      <c r="D3758" s="2641"/>
      <c r="E3758" s="2641"/>
      <c r="F3758" s="2641"/>
      <c r="G3758" s="2641"/>
      <c r="H3758" s="2641"/>
      <c r="I3758" s="2257"/>
      <c r="J3758" s="2257"/>
      <c r="K3758" s="2257"/>
      <c r="L3758" s="2257"/>
      <c r="M3758" s="2257"/>
      <c r="N3758" s="2257"/>
      <c r="O3758" s="2257"/>
      <c r="P3758" s="2257"/>
      <c r="Q3758" s="2995"/>
    </row>
    <row r="3759" spans="1:17">
      <c r="A3759" s="2995"/>
      <c r="B3759" s="2641"/>
      <c r="C3759" s="2641"/>
      <c r="D3759" s="2641"/>
      <c r="E3759" s="2641"/>
      <c r="F3759" s="2641"/>
      <c r="G3759" s="2641"/>
      <c r="H3759" s="2641"/>
      <c r="I3759" s="2257"/>
      <c r="J3759" s="2257"/>
      <c r="K3759" s="2257"/>
      <c r="L3759" s="2257"/>
      <c r="M3759" s="2257"/>
      <c r="N3759" s="2257"/>
      <c r="O3759" s="2257"/>
      <c r="P3759" s="2257"/>
      <c r="Q3759" s="2995"/>
    </row>
    <row r="3760" spans="1:17">
      <c r="A3760" s="2995"/>
      <c r="B3760" s="2641"/>
      <c r="C3760" s="2641"/>
      <c r="D3760" s="2641"/>
      <c r="E3760" s="2641"/>
      <c r="F3760" s="2641"/>
      <c r="G3760" s="2641"/>
      <c r="H3760" s="2641"/>
      <c r="I3760" s="2257"/>
      <c r="J3760" s="2257"/>
      <c r="K3760" s="2257"/>
      <c r="L3760" s="2257"/>
      <c r="M3760" s="2257"/>
      <c r="N3760" s="2257"/>
      <c r="O3760" s="2257"/>
      <c r="P3760" s="2257"/>
      <c r="Q3760" s="2995"/>
    </row>
    <row r="3761" spans="1:17">
      <c r="A3761" s="2995"/>
      <c r="B3761" s="2641"/>
      <c r="C3761" s="2641"/>
      <c r="D3761" s="2641"/>
      <c r="E3761" s="2641"/>
      <c r="F3761" s="2641"/>
      <c r="G3761" s="2641"/>
      <c r="H3761" s="2641"/>
      <c r="I3761" s="2257"/>
      <c r="J3761" s="2257"/>
      <c r="K3761" s="2257"/>
      <c r="L3761" s="2257"/>
      <c r="M3761" s="2257"/>
      <c r="N3761" s="2257"/>
      <c r="O3761" s="2257"/>
      <c r="P3761" s="2257"/>
      <c r="Q3761" s="2995"/>
    </row>
    <row r="3762" spans="1:17">
      <c r="A3762" s="2995"/>
      <c r="B3762" s="2641"/>
      <c r="C3762" s="2641"/>
      <c r="D3762" s="2641"/>
      <c r="E3762" s="2641"/>
      <c r="F3762" s="2641"/>
      <c r="G3762" s="2641"/>
      <c r="H3762" s="2641"/>
      <c r="I3762" s="2257"/>
      <c r="J3762" s="2257"/>
      <c r="K3762" s="2257"/>
      <c r="L3762" s="2257"/>
      <c r="M3762" s="2257"/>
      <c r="N3762" s="2257"/>
      <c r="O3762" s="2257"/>
      <c r="P3762" s="2257"/>
      <c r="Q3762" s="2995"/>
    </row>
    <row r="3763" spans="1:17">
      <c r="A3763" s="2995"/>
      <c r="B3763" s="2641"/>
      <c r="C3763" s="2641"/>
      <c r="D3763" s="2641"/>
      <c r="E3763" s="2641"/>
      <c r="F3763" s="2641"/>
      <c r="G3763" s="2641"/>
      <c r="H3763" s="2641"/>
      <c r="I3763" s="2257"/>
      <c r="J3763" s="2257"/>
      <c r="K3763" s="2257"/>
      <c r="L3763" s="2257"/>
      <c r="M3763" s="2257"/>
      <c r="N3763" s="2257"/>
      <c r="O3763" s="2257"/>
      <c r="P3763" s="2257"/>
      <c r="Q3763" s="2995"/>
    </row>
    <row r="3764" spans="1:17">
      <c r="A3764" s="2995"/>
      <c r="B3764" s="2641"/>
      <c r="C3764" s="2641"/>
      <c r="D3764" s="2641"/>
      <c r="E3764" s="2641"/>
      <c r="F3764" s="2641"/>
      <c r="G3764" s="2641"/>
      <c r="H3764" s="2641"/>
      <c r="I3764" s="2257"/>
      <c r="J3764" s="2257"/>
      <c r="K3764" s="2257"/>
      <c r="L3764" s="2257"/>
      <c r="M3764" s="2257"/>
      <c r="N3764" s="2257"/>
      <c r="O3764" s="2257"/>
      <c r="P3764" s="2257"/>
      <c r="Q3764" s="2995"/>
    </row>
    <row r="3765" spans="1:17">
      <c r="A3765" s="2995"/>
      <c r="B3765" s="2641"/>
      <c r="C3765" s="2641"/>
      <c r="D3765" s="2641"/>
      <c r="E3765" s="2641"/>
      <c r="F3765" s="2641"/>
      <c r="G3765" s="2641"/>
      <c r="H3765" s="2641"/>
      <c r="I3765" s="2257"/>
      <c r="J3765" s="2257"/>
      <c r="K3765" s="2257"/>
      <c r="L3765" s="2257"/>
      <c r="M3765" s="2257"/>
      <c r="N3765" s="2257"/>
      <c r="O3765" s="2257"/>
      <c r="P3765" s="2257"/>
      <c r="Q3765" s="2995"/>
    </row>
    <row r="3766" spans="1:17">
      <c r="A3766" s="2995"/>
      <c r="B3766" s="2641"/>
      <c r="C3766" s="2641"/>
      <c r="D3766" s="2641"/>
      <c r="E3766" s="2641"/>
      <c r="F3766" s="2641"/>
      <c r="G3766" s="2641"/>
      <c r="H3766" s="2641"/>
      <c r="I3766" s="2257"/>
      <c r="J3766" s="2257"/>
      <c r="K3766" s="2257"/>
      <c r="L3766" s="2257"/>
      <c r="M3766" s="2257"/>
      <c r="N3766" s="2257"/>
      <c r="O3766" s="2257"/>
      <c r="P3766" s="2257"/>
      <c r="Q3766" s="2995"/>
    </row>
    <row r="3767" spans="1:17">
      <c r="A3767" s="2995"/>
      <c r="B3767" s="2641"/>
      <c r="C3767" s="2641"/>
      <c r="D3767" s="2641"/>
      <c r="E3767" s="2641"/>
      <c r="F3767" s="2641"/>
      <c r="G3767" s="2641"/>
      <c r="H3767" s="2641"/>
      <c r="I3767" s="2257"/>
      <c r="J3767" s="2257"/>
      <c r="K3767" s="2257"/>
      <c r="L3767" s="2257"/>
      <c r="M3767" s="2257"/>
      <c r="N3767" s="2257"/>
      <c r="O3767" s="2257"/>
      <c r="P3767" s="2257"/>
      <c r="Q3767" s="2995"/>
    </row>
    <row r="3768" spans="1:17">
      <c r="A3768" s="2995"/>
      <c r="B3768" s="2641"/>
      <c r="C3768" s="2641"/>
      <c r="D3768" s="2641"/>
      <c r="E3768" s="2641"/>
      <c r="F3768" s="2641"/>
      <c r="G3768" s="2641"/>
      <c r="H3768" s="2641"/>
      <c r="I3768" s="2257"/>
      <c r="J3768" s="2257"/>
      <c r="K3768" s="2257"/>
      <c r="L3768" s="2257"/>
      <c r="M3768" s="2257"/>
      <c r="N3768" s="2257"/>
      <c r="O3768" s="2257"/>
      <c r="P3768" s="2257"/>
      <c r="Q3768" s="2995"/>
    </row>
    <row r="3769" spans="1:17">
      <c r="A3769" s="2995"/>
      <c r="B3769" s="2641"/>
      <c r="C3769" s="2641"/>
      <c r="D3769" s="2641"/>
      <c r="E3769" s="2641"/>
      <c r="F3769" s="2641"/>
      <c r="G3769" s="2641"/>
      <c r="H3769" s="2641"/>
      <c r="I3769" s="2257"/>
      <c r="J3769" s="2257"/>
      <c r="K3769" s="2257"/>
      <c r="L3769" s="2257"/>
      <c r="M3769" s="2257"/>
      <c r="N3769" s="2257"/>
      <c r="O3769" s="2257"/>
      <c r="P3769" s="2257"/>
      <c r="Q3769" s="2995"/>
    </row>
    <row r="3770" spans="1:17">
      <c r="A3770" s="2995"/>
      <c r="B3770" s="2641"/>
      <c r="C3770" s="2641"/>
      <c r="D3770" s="2641"/>
      <c r="E3770" s="2641"/>
      <c r="F3770" s="2641"/>
      <c r="G3770" s="2641"/>
      <c r="H3770" s="2641"/>
      <c r="I3770" s="2257"/>
      <c r="J3770" s="2257"/>
      <c r="K3770" s="2257"/>
      <c r="L3770" s="2257"/>
      <c r="M3770" s="2257"/>
      <c r="N3770" s="2257"/>
      <c r="O3770" s="2257"/>
      <c r="P3770" s="2257"/>
      <c r="Q3770" s="2995"/>
    </row>
    <row r="3771" spans="1:17">
      <c r="A3771" s="2995"/>
      <c r="B3771" s="2641"/>
      <c r="C3771" s="2641"/>
      <c r="D3771" s="2641"/>
      <c r="E3771" s="2641"/>
      <c r="F3771" s="2641"/>
      <c r="G3771" s="2641"/>
      <c r="H3771" s="2641"/>
      <c r="I3771" s="2257"/>
      <c r="J3771" s="2257"/>
      <c r="K3771" s="2257"/>
      <c r="L3771" s="2257"/>
      <c r="M3771" s="2257"/>
      <c r="N3771" s="2257"/>
      <c r="O3771" s="2257"/>
      <c r="P3771" s="2257"/>
      <c r="Q3771" s="2995"/>
    </row>
    <row r="3772" spans="1:17">
      <c r="A3772" s="2995"/>
      <c r="B3772" s="2641"/>
      <c r="C3772" s="2641"/>
      <c r="D3772" s="2641"/>
      <c r="E3772" s="2641"/>
      <c r="F3772" s="2641"/>
      <c r="G3772" s="2641"/>
      <c r="H3772" s="2641"/>
      <c r="I3772" s="2257"/>
      <c r="J3772" s="2257"/>
      <c r="K3772" s="2257"/>
      <c r="L3772" s="2257"/>
      <c r="M3772" s="2257"/>
      <c r="N3772" s="2257"/>
      <c r="O3772" s="2257"/>
      <c r="P3772" s="2257"/>
      <c r="Q3772" s="2995"/>
    </row>
    <row r="3773" spans="1:17">
      <c r="A3773" s="2995"/>
      <c r="B3773" s="2641"/>
      <c r="C3773" s="2641"/>
      <c r="D3773" s="2641"/>
      <c r="E3773" s="2641"/>
      <c r="F3773" s="2641"/>
      <c r="G3773" s="2641"/>
      <c r="H3773" s="2641"/>
      <c r="I3773" s="2257"/>
      <c r="J3773" s="2257"/>
      <c r="K3773" s="2257"/>
      <c r="L3773" s="2257"/>
      <c r="M3773" s="2257"/>
      <c r="N3773" s="2257"/>
      <c r="O3773" s="2257"/>
      <c r="P3773" s="2257"/>
      <c r="Q3773" s="2995"/>
    </row>
    <row r="3774" spans="1:17">
      <c r="A3774" s="2995"/>
      <c r="B3774" s="2641"/>
      <c r="C3774" s="2641"/>
      <c r="D3774" s="2641"/>
      <c r="E3774" s="2641"/>
      <c r="F3774" s="2641"/>
      <c r="G3774" s="2641"/>
      <c r="H3774" s="2641"/>
      <c r="I3774" s="2257"/>
      <c r="J3774" s="2257"/>
      <c r="K3774" s="2257"/>
      <c r="L3774" s="2257"/>
      <c r="M3774" s="2257"/>
      <c r="N3774" s="2257"/>
      <c r="O3774" s="2257"/>
      <c r="P3774" s="2257"/>
      <c r="Q3774" s="2995"/>
    </row>
    <row r="3775" spans="1:17">
      <c r="A3775" s="2995"/>
      <c r="B3775" s="2641"/>
      <c r="C3775" s="2641"/>
      <c r="D3775" s="2641"/>
      <c r="E3775" s="2641"/>
      <c r="F3775" s="2641"/>
      <c r="G3775" s="2641"/>
      <c r="H3775" s="2641"/>
      <c r="I3775" s="2257"/>
      <c r="J3775" s="2257"/>
      <c r="K3775" s="2257"/>
      <c r="L3775" s="2257"/>
      <c r="M3775" s="2257"/>
      <c r="N3775" s="2257"/>
      <c r="O3775" s="2257"/>
      <c r="P3775" s="2257"/>
      <c r="Q3775" s="2995"/>
    </row>
    <row r="3776" spans="1:17">
      <c r="A3776" s="2995"/>
      <c r="B3776" s="2995"/>
      <c r="C3776" s="2641"/>
      <c r="D3776" s="2641"/>
      <c r="E3776" s="2641"/>
      <c r="F3776" s="2641"/>
      <c r="G3776" s="2641"/>
      <c r="H3776" s="2641"/>
      <c r="I3776" s="2257"/>
      <c r="J3776" s="2257"/>
      <c r="K3776" s="2257"/>
      <c r="L3776" s="2257"/>
      <c r="M3776" s="3001"/>
      <c r="N3776" s="3001"/>
      <c r="O3776" s="3001"/>
      <c r="P3776" s="3001"/>
      <c r="Q3776" s="2995"/>
    </row>
    <row r="3777" spans="1:17">
      <c r="A3777" s="2995"/>
      <c r="B3777" s="2995"/>
      <c r="C3777" s="2999"/>
      <c r="D3777" s="2999"/>
      <c r="E3777" s="2999"/>
      <c r="F3777" s="2999"/>
      <c r="G3777" s="2999"/>
      <c r="H3777" s="2999"/>
      <c r="I3777" s="2257"/>
      <c r="J3777" s="2257"/>
      <c r="K3777" s="2257"/>
      <c r="L3777" s="2257"/>
      <c r="M3777" s="3001"/>
      <c r="N3777" s="3001"/>
      <c r="O3777" s="3001"/>
      <c r="P3777" s="3001"/>
      <c r="Q3777" s="2995"/>
    </row>
    <row r="3778" spans="1:17">
      <c r="A3778" s="2996"/>
      <c r="B3778" s="2996"/>
      <c r="C3778" s="2994"/>
      <c r="D3778" s="2994"/>
      <c r="E3778" s="2997"/>
      <c r="F3778" s="2997"/>
      <c r="G3778" s="2997"/>
      <c r="H3778" s="2997"/>
      <c r="I3778" s="2996"/>
      <c r="J3778" s="2996"/>
      <c r="K3778" s="2994"/>
      <c r="L3778" s="2994"/>
      <c r="M3778" s="2997"/>
      <c r="N3778" s="3002"/>
      <c r="O3778" s="2999"/>
      <c r="P3778" s="2999"/>
      <c r="Q3778" s="2999"/>
    </row>
    <row r="3779" spans="1:17">
      <c r="A3779" s="2994"/>
      <c r="B3779" s="2994"/>
      <c r="C3779" s="2994"/>
      <c r="D3779" s="2994"/>
      <c r="E3779" s="2994"/>
      <c r="F3779" s="2994"/>
      <c r="G3779" s="2994"/>
      <c r="H3779" s="2994"/>
      <c r="I3779" s="2994"/>
      <c r="J3779" s="2994"/>
      <c r="K3779" s="2994"/>
      <c r="L3779" s="2994"/>
      <c r="M3779" s="2994"/>
      <c r="N3779" s="2994"/>
      <c r="O3779" s="2994"/>
      <c r="P3779" s="2994"/>
      <c r="Q3779" s="2994"/>
    </row>
    <row r="3780" spans="1:17" ht="15.75">
      <c r="A3780" s="2993"/>
      <c r="B3780" s="2997"/>
      <c r="C3780" s="2997"/>
      <c r="D3780" s="2997"/>
      <c r="E3780" s="2998"/>
      <c r="F3780" s="2997"/>
      <c r="G3780" s="2997"/>
      <c r="H3780" s="2997"/>
      <c r="I3780" s="2993"/>
      <c r="J3780" s="2641"/>
      <c r="K3780" s="2997"/>
      <c r="L3780" s="2997"/>
      <c r="M3780" s="2997"/>
      <c r="N3780" s="2997"/>
      <c r="O3780" s="2998"/>
      <c r="P3780" s="2999"/>
      <c r="Q3780" s="2999"/>
    </row>
    <row r="3781" spans="1:17">
      <c r="A3781" s="2997"/>
      <c r="B3781" s="2997"/>
      <c r="C3781" s="2997"/>
      <c r="D3781" s="2997"/>
      <c r="E3781" s="2997"/>
      <c r="F3781" s="2997"/>
      <c r="G3781" s="2997"/>
      <c r="H3781" s="2997"/>
      <c r="I3781" s="2641"/>
      <c r="J3781" s="2641"/>
      <c r="K3781" s="2997"/>
      <c r="L3781" s="2997"/>
      <c r="M3781" s="2997"/>
      <c r="N3781" s="2997"/>
      <c r="O3781" s="2997"/>
      <c r="P3781" s="2997"/>
      <c r="Q3781" s="2997"/>
    </row>
    <row r="3782" spans="1:17">
      <c r="A3782" s="2994"/>
      <c r="B3782" s="2994"/>
      <c r="C3782" s="2994"/>
      <c r="D3782" s="2994"/>
      <c r="E3782" s="2994"/>
      <c r="F3782" s="2994"/>
      <c r="G3782" s="3000"/>
      <c r="H3782" s="3000"/>
      <c r="I3782" s="2994"/>
      <c r="J3782" s="2994"/>
      <c r="K3782" s="2994"/>
      <c r="L3782" s="2994"/>
      <c r="M3782" s="2994"/>
      <c r="N3782" s="2994"/>
      <c r="O3782" s="2994"/>
      <c r="P3782" s="2994"/>
      <c r="Q3782" s="2641"/>
    </row>
    <row r="3783" spans="1:17">
      <c r="A3783" s="2994"/>
      <c r="B3783" s="2994"/>
      <c r="C3783" s="2994"/>
      <c r="D3783" s="2994"/>
      <c r="E3783" s="2994"/>
      <c r="F3783" s="2994"/>
      <c r="G3783" s="3000"/>
      <c r="H3783" s="3000"/>
      <c r="I3783" s="2994"/>
      <c r="J3783" s="2994"/>
      <c r="K3783" s="2994"/>
      <c r="L3783" s="2994"/>
      <c r="M3783" s="2994"/>
      <c r="N3783" s="2994"/>
      <c r="O3783" s="2994"/>
      <c r="P3783" s="2994"/>
      <c r="Q3783" s="2641"/>
    </row>
    <row r="3784" spans="1:17">
      <c r="A3784" s="2997"/>
      <c r="B3784" s="2997"/>
      <c r="C3784" s="2997"/>
      <c r="D3784" s="2997"/>
      <c r="E3784" s="2997"/>
      <c r="F3784" s="2997"/>
      <c r="G3784" s="2997"/>
      <c r="H3784" s="2997"/>
      <c r="I3784" s="2641"/>
      <c r="J3784" s="2641"/>
      <c r="K3784" s="2997"/>
      <c r="L3784" s="2997"/>
      <c r="M3784" s="2997"/>
      <c r="N3784" s="2997"/>
      <c r="O3784" s="2997"/>
      <c r="P3784" s="2997"/>
      <c r="Q3784" s="2997"/>
    </row>
    <row r="3785" spans="1:17">
      <c r="A3785" s="2995"/>
      <c r="B3785" s="2641"/>
      <c r="C3785" s="2641"/>
      <c r="D3785" s="2641"/>
      <c r="E3785" s="2641"/>
      <c r="F3785" s="3420"/>
      <c r="G3785" s="3420"/>
      <c r="H3785" s="2995"/>
      <c r="I3785" s="2994"/>
      <c r="J3785" s="2994"/>
      <c r="K3785" s="2994"/>
      <c r="L3785" s="2994"/>
      <c r="M3785" s="2994"/>
      <c r="N3785" s="2994"/>
      <c r="O3785" s="2994"/>
      <c r="P3785" s="2994"/>
      <c r="Q3785" s="2641"/>
    </row>
    <row r="3786" spans="1:17">
      <c r="A3786" s="2995"/>
      <c r="B3786" s="2995"/>
      <c r="C3786" s="2641"/>
      <c r="D3786" s="2995"/>
      <c r="E3786" s="2995"/>
      <c r="F3786" s="2995"/>
      <c r="G3786" s="2995"/>
      <c r="H3786" s="2995"/>
      <c r="I3786" s="2994"/>
      <c r="J3786" s="2994"/>
      <c r="K3786" s="2641"/>
      <c r="L3786" s="2641"/>
      <c r="M3786" s="2995"/>
      <c r="N3786" s="2995"/>
      <c r="O3786" s="2995"/>
      <c r="P3786" s="2641"/>
      <c r="Q3786" s="2641"/>
    </row>
    <row r="3787" spans="1:17">
      <c r="A3787" s="2995"/>
      <c r="B3787" s="2995"/>
      <c r="C3787" s="2995"/>
      <c r="D3787" s="2995"/>
      <c r="E3787" s="2995"/>
      <c r="F3787" s="2995"/>
      <c r="G3787" s="2995"/>
      <c r="H3787" s="2995"/>
      <c r="I3787" s="2994"/>
      <c r="J3787" s="2994"/>
      <c r="K3787" s="2995"/>
      <c r="L3787" s="2995"/>
      <c r="M3787" s="2995"/>
      <c r="N3787" s="2995"/>
      <c r="O3787" s="2995"/>
      <c r="P3787" s="2995"/>
      <c r="Q3787" s="2995"/>
    </row>
    <row r="3788" spans="1:17">
      <c r="A3788" s="2995"/>
      <c r="B3788" s="2995"/>
      <c r="C3788" s="2995"/>
      <c r="D3788" s="2995"/>
      <c r="E3788" s="2995"/>
      <c r="F3788" s="2995"/>
      <c r="G3788" s="2995"/>
      <c r="H3788" s="2995"/>
      <c r="I3788" s="2994"/>
      <c r="J3788" s="2994"/>
      <c r="K3788" s="2995"/>
      <c r="L3788" s="2995"/>
      <c r="M3788" s="2995"/>
      <c r="N3788" s="2995"/>
      <c r="O3788" s="2995"/>
      <c r="P3788" s="2995"/>
      <c r="Q3788" s="2995"/>
    </row>
    <row r="3789" spans="1:17">
      <c r="A3789" s="2995"/>
      <c r="B3789" s="2995"/>
      <c r="C3789" s="2995"/>
      <c r="D3789" s="2995"/>
      <c r="E3789" s="2995"/>
      <c r="F3789" s="2995"/>
      <c r="G3789" s="2995"/>
      <c r="H3789" s="2995"/>
      <c r="I3789" s="2995"/>
      <c r="J3789" s="2641"/>
      <c r="K3789" s="2995"/>
      <c r="L3789" s="2995"/>
      <c r="M3789" s="2995"/>
      <c r="N3789" s="2995"/>
      <c r="O3789" s="2995"/>
      <c r="P3789" s="2995"/>
      <c r="Q3789" s="2995"/>
    </row>
    <row r="3790" spans="1:17">
      <c r="A3790" s="2995"/>
      <c r="B3790" s="2641"/>
      <c r="C3790" s="2641"/>
      <c r="D3790" s="2641"/>
      <c r="E3790" s="2641"/>
      <c r="F3790" s="2641"/>
      <c r="G3790" s="2641"/>
      <c r="H3790" s="2641"/>
      <c r="I3790" s="2257"/>
      <c r="J3790" s="2257"/>
      <c r="K3790" s="2257"/>
      <c r="L3790" s="2257"/>
      <c r="M3790" s="3001"/>
      <c r="N3790" s="3001"/>
      <c r="O3790" s="3001"/>
      <c r="P3790" s="3001"/>
      <c r="Q3790" s="2995"/>
    </row>
    <row r="3791" spans="1:17">
      <c r="A3791" s="2995"/>
      <c r="B3791" s="2641"/>
      <c r="C3791" s="2641"/>
      <c r="D3791" s="2641"/>
      <c r="E3791" s="2641"/>
      <c r="F3791" s="2641"/>
      <c r="G3791" s="2641"/>
      <c r="H3791" s="2641"/>
      <c r="I3791" s="2257"/>
      <c r="J3791" s="2257"/>
      <c r="K3791" s="2257"/>
      <c r="L3791" s="2257"/>
      <c r="M3791" s="2257"/>
      <c r="N3791" s="2257"/>
      <c r="O3791" s="2257"/>
      <c r="P3791" s="2257"/>
      <c r="Q3791" s="2995"/>
    </row>
    <row r="3792" spans="1:17">
      <c r="A3792" s="2995"/>
      <c r="B3792" s="2641"/>
      <c r="C3792" s="2641"/>
      <c r="D3792" s="2641"/>
      <c r="E3792" s="2641"/>
      <c r="F3792" s="2641"/>
      <c r="G3792" s="2641"/>
      <c r="H3792" s="2641"/>
      <c r="I3792" s="2257"/>
      <c r="J3792" s="2257"/>
      <c r="K3792" s="2257"/>
      <c r="L3792" s="2257"/>
      <c r="M3792" s="2257"/>
      <c r="N3792" s="2257"/>
      <c r="O3792" s="2257"/>
      <c r="P3792" s="2257"/>
      <c r="Q3792" s="2995"/>
    </row>
    <row r="3793" spans="1:17">
      <c r="A3793" s="2995"/>
      <c r="B3793" s="2641"/>
      <c r="C3793" s="2641"/>
      <c r="D3793" s="2641"/>
      <c r="E3793" s="2641"/>
      <c r="F3793" s="2641"/>
      <c r="G3793" s="2641"/>
      <c r="H3793" s="2641"/>
      <c r="I3793" s="2257"/>
      <c r="J3793" s="2257"/>
      <c r="K3793" s="2257"/>
      <c r="L3793" s="2257"/>
      <c r="M3793" s="2257"/>
      <c r="N3793" s="2257"/>
      <c r="O3793" s="2257"/>
      <c r="P3793" s="2257"/>
      <c r="Q3793" s="2995"/>
    </row>
    <row r="3794" spans="1:17">
      <c r="A3794" s="2995"/>
      <c r="B3794" s="2641"/>
      <c r="C3794" s="2641"/>
      <c r="D3794" s="2641"/>
      <c r="E3794" s="2641"/>
      <c r="F3794" s="2641"/>
      <c r="G3794" s="2641"/>
      <c r="H3794" s="2641"/>
      <c r="I3794" s="2257"/>
      <c r="J3794" s="2257"/>
      <c r="K3794" s="2257"/>
      <c r="L3794" s="2257"/>
      <c r="M3794" s="2257"/>
      <c r="N3794" s="2257"/>
      <c r="O3794" s="2257"/>
      <c r="P3794" s="2257"/>
      <c r="Q3794" s="2995"/>
    </row>
    <row r="3795" spans="1:17">
      <c r="A3795" s="2995"/>
      <c r="B3795" s="2641"/>
      <c r="C3795" s="2641"/>
      <c r="D3795" s="2641"/>
      <c r="E3795" s="2641"/>
      <c r="F3795" s="2641"/>
      <c r="G3795" s="2641"/>
      <c r="H3795" s="2641"/>
      <c r="I3795" s="2257"/>
      <c r="J3795" s="2257"/>
      <c r="K3795" s="2257"/>
      <c r="L3795" s="2257"/>
      <c r="M3795" s="2257"/>
      <c r="N3795" s="2257"/>
      <c r="O3795" s="2257"/>
      <c r="P3795" s="2257"/>
      <c r="Q3795" s="2995"/>
    </row>
    <row r="3796" spans="1:17">
      <c r="A3796" s="2995"/>
      <c r="B3796" s="2641"/>
      <c r="C3796" s="2641"/>
      <c r="D3796" s="2641"/>
      <c r="E3796" s="2641"/>
      <c r="F3796" s="2641"/>
      <c r="G3796" s="2641"/>
      <c r="H3796" s="2641"/>
      <c r="I3796" s="2257"/>
      <c r="J3796" s="2257"/>
      <c r="K3796" s="2257"/>
      <c r="L3796" s="2257"/>
      <c r="M3796" s="2257"/>
      <c r="N3796" s="2257"/>
      <c r="O3796" s="2257"/>
      <c r="P3796" s="2257"/>
      <c r="Q3796" s="2995"/>
    </row>
    <row r="3797" spans="1:17">
      <c r="A3797" s="2995"/>
      <c r="B3797" s="2641"/>
      <c r="C3797" s="2641"/>
      <c r="D3797" s="2641"/>
      <c r="E3797" s="2641"/>
      <c r="F3797" s="2641"/>
      <c r="G3797" s="2641"/>
      <c r="H3797" s="2641"/>
      <c r="I3797" s="2257"/>
      <c r="J3797" s="2257"/>
      <c r="K3797" s="2257"/>
      <c r="L3797" s="2257"/>
      <c r="M3797" s="2257"/>
      <c r="N3797" s="2257"/>
      <c r="O3797" s="2257"/>
      <c r="P3797" s="2257"/>
      <c r="Q3797" s="2995"/>
    </row>
    <row r="3798" spans="1:17">
      <c r="A3798" s="2995"/>
      <c r="B3798" s="2641"/>
      <c r="C3798" s="2641"/>
      <c r="D3798" s="2641"/>
      <c r="E3798" s="2641"/>
      <c r="F3798" s="2641"/>
      <c r="G3798" s="2641"/>
      <c r="H3798" s="2641"/>
      <c r="I3798" s="2257"/>
      <c r="J3798" s="2257"/>
      <c r="K3798" s="2257"/>
      <c r="L3798" s="2257"/>
      <c r="M3798" s="2257"/>
      <c r="N3798" s="2257"/>
      <c r="O3798" s="2257"/>
      <c r="P3798" s="2257"/>
      <c r="Q3798" s="2995"/>
    </row>
    <row r="3799" spans="1:17">
      <c r="A3799" s="2995"/>
      <c r="B3799" s="2641"/>
      <c r="C3799" s="2641"/>
      <c r="D3799" s="2641"/>
      <c r="E3799" s="2641"/>
      <c r="F3799" s="2641"/>
      <c r="G3799" s="2641"/>
      <c r="H3799" s="2641"/>
      <c r="I3799" s="2257"/>
      <c r="J3799" s="2257"/>
      <c r="K3799" s="2257"/>
      <c r="L3799" s="2257"/>
      <c r="M3799" s="2257"/>
      <c r="N3799" s="2257"/>
      <c r="O3799" s="2257"/>
      <c r="P3799" s="2257"/>
      <c r="Q3799" s="2995"/>
    </row>
    <row r="3800" spans="1:17">
      <c r="A3800" s="2995"/>
      <c r="B3800" s="2641"/>
      <c r="C3800" s="2641"/>
      <c r="D3800" s="2641"/>
      <c r="E3800" s="2641"/>
      <c r="F3800" s="2641"/>
      <c r="G3800" s="2641"/>
      <c r="H3800" s="2641"/>
      <c r="I3800" s="2257"/>
      <c r="J3800" s="2257"/>
      <c r="K3800" s="2257"/>
      <c r="L3800" s="2257"/>
      <c r="M3800" s="2257"/>
      <c r="N3800" s="2257"/>
      <c r="O3800" s="2257"/>
      <c r="P3800" s="2257"/>
      <c r="Q3800" s="2995"/>
    </row>
    <row r="3801" spans="1:17">
      <c r="A3801" s="2995"/>
      <c r="B3801" s="2641"/>
      <c r="C3801" s="2641"/>
      <c r="D3801" s="2641"/>
      <c r="E3801" s="2641"/>
      <c r="F3801" s="2641"/>
      <c r="G3801" s="2641"/>
      <c r="H3801" s="2641"/>
      <c r="I3801" s="2257"/>
      <c r="J3801" s="2257"/>
      <c r="K3801" s="2257"/>
      <c r="L3801" s="2257"/>
      <c r="M3801" s="2257"/>
      <c r="N3801" s="2257"/>
      <c r="O3801" s="2257"/>
      <c r="P3801" s="2257"/>
      <c r="Q3801" s="2995"/>
    </row>
    <row r="3802" spans="1:17">
      <c r="A3802" s="2995"/>
      <c r="B3802" s="2641"/>
      <c r="C3802" s="2641"/>
      <c r="D3802" s="2641"/>
      <c r="E3802" s="2641"/>
      <c r="F3802" s="2641"/>
      <c r="G3802" s="2641"/>
      <c r="H3802" s="2641"/>
      <c r="I3802" s="2257"/>
      <c r="J3802" s="2257"/>
      <c r="K3802" s="2257"/>
      <c r="L3802" s="2257"/>
      <c r="M3802" s="2257"/>
      <c r="N3802" s="2257"/>
      <c r="O3802" s="2257"/>
      <c r="P3802" s="2257"/>
      <c r="Q3802" s="2995"/>
    </row>
    <row r="3803" spans="1:17">
      <c r="A3803" s="2995"/>
      <c r="B3803" s="2641"/>
      <c r="C3803" s="2641"/>
      <c r="D3803" s="2641"/>
      <c r="E3803" s="2641"/>
      <c r="F3803" s="2641"/>
      <c r="G3803" s="2641"/>
      <c r="H3803" s="2641"/>
      <c r="I3803" s="2257"/>
      <c r="J3803" s="2257"/>
      <c r="K3803" s="2257"/>
      <c r="L3803" s="2257"/>
      <c r="M3803" s="2257"/>
      <c r="N3803" s="2257"/>
      <c r="O3803" s="2257"/>
      <c r="P3803" s="2257"/>
      <c r="Q3803" s="2995"/>
    </row>
    <row r="3804" spans="1:17">
      <c r="A3804" s="2995"/>
      <c r="B3804" s="2641"/>
      <c r="C3804" s="2641"/>
      <c r="D3804" s="2641"/>
      <c r="E3804" s="2641"/>
      <c r="F3804" s="2641"/>
      <c r="G3804" s="2641"/>
      <c r="H3804" s="2641"/>
      <c r="I3804" s="2257"/>
      <c r="J3804" s="2257"/>
      <c r="K3804" s="2257"/>
      <c r="L3804" s="2257"/>
      <c r="M3804" s="2257"/>
      <c r="N3804" s="2257"/>
      <c r="O3804" s="2257"/>
      <c r="P3804" s="2257"/>
      <c r="Q3804" s="2995"/>
    </row>
    <row r="3805" spans="1:17">
      <c r="A3805" s="2995"/>
      <c r="B3805" s="2641"/>
      <c r="C3805" s="2641"/>
      <c r="D3805" s="2641"/>
      <c r="E3805" s="2641"/>
      <c r="F3805" s="2641"/>
      <c r="G3805" s="2641"/>
      <c r="H3805" s="2641"/>
      <c r="I3805" s="2257"/>
      <c r="J3805" s="2257"/>
      <c r="K3805" s="2257"/>
      <c r="L3805" s="2257"/>
      <c r="M3805" s="2257"/>
      <c r="N3805" s="2257"/>
      <c r="O3805" s="2257"/>
      <c r="P3805" s="2257"/>
      <c r="Q3805" s="2995"/>
    </row>
    <row r="3806" spans="1:17">
      <c r="A3806" s="2995"/>
      <c r="B3806" s="2641"/>
      <c r="C3806" s="2641"/>
      <c r="D3806" s="2641"/>
      <c r="E3806" s="2641"/>
      <c r="F3806" s="2641"/>
      <c r="G3806" s="2641"/>
      <c r="H3806" s="2641"/>
      <c r="I3806" s="2257"/>
      <c r="J3806" s="2257"/>
      <c r="K3806" s="2257"/>
      <c r="L3806" s="2257"/>
      <c r="M3806" s="2257"/>
      <c r="N3806" s="2257"/>
      <c r="O3806" s="2257"/>
      <c r="P3806" s="2257"/>
      <c r="Q3806" s="2995"/>
    </row>
    <row r="3807" spans="1:17">
      <c r="A3807" s="2995"/>
      <c r="B3807" s="2641"/>
      <c r="C3807" s="2641"/>
      <c r="D3807" s="2641"/>
      <c r="E3807" s="2641"/>
      <c r="F3807" s="2641"/>
      <c r="G3807" s="2641"/>
      <c r="H3807" s="2641"/>
      <c r="I3807" s="2257"/>
      <c r="J3807" s="2257"/>
      <c r="K3807" s="2257"/>
      <c r="L3807" s="2257"/>
      <c r="M3807" s="2257"/>
      <c r="N3807" s="2257"/>
      <c r="O3807" s="2257"/>
      <c r="P3807" s="2257"/>
      <c r="Q3807" s="2995"/>
    </row>
    <row r="3808" spans="1:17">
      <c r="A3808" s="2995"/>
      <c r="B3808" s="2641"/>
      <c r="C3808" s="2641"/>
      <c r="D3808" s="2641"/>
      <c r="E3808" s="2641"/>
      <c r="F3808" s="2641"/>
      <c r="G3808" s="2641"/>
      <c r="H3808" s="2641"/>
      <c r="I3808" s="2257"/>
      <c r="J3808" s="2257"/>
      <c r="K3808" s="2257"/>
      <c r="L3808" s="2257"/>
      <c r="M3808" s="2257"/>
      <c r="N3808" s="2257"/>
      <c r="O3808" s="2257"/>
      <c r="P3808" s="2257"/>
      <c r="Q3808" s="2995"/>
    </row>
    <row r="3809" spans="1:17">
      <c r="A3809" s="2995"/>
      <c r="B3809" s="2641"/>
      <c r="C3809" s="2641"/>
      <c r="D3809" s="2641"/>
      <c r="E3809" s="2641"/>
      <c r="F3809" s="2641"/>
      <c r="G3809" s="2641"/>
      <c r="H3809" s="2641"/>
      <c r="I3809" s="2257"/>
      <c r="J3809" s="2257"/>
      <c r="K3809" s="2257"/>
      <c r="L3809" s="2257"/>
      <c r="M3809" s="2257"/>
      <c r="N3809" s="2257"/>
      <c r="O3809" s="2257"/>
      <c r="P3809" s="2257"/>
      <c r="Q3809" s="2995"/>
    </row>
    <row r="3810" spans="1:17">
      <c r="A3810" s="2995"/>
      <c r="B3810" s="2641"/>
      <c r="C3810" s="2641"/>
      <c r="D3810" s="2641"/>
      <c r="E3810" s="2641"/>
      <c r="F3810" s="2641"/>
      <c r="G3810" s="2641"/>
      <c r="H3810" s="2641"/>
      <c r="I3810" s="2257"/>
      <c r="J3810" s="2257"/>
      <c r="K3810" s="2257"/>
      <c r="L3810" s="2257"/>
      <c r="M3810" s="2257"/>
      <c r="N3810" s="2257"/>
      <c r="O3810" s="2257"/>
      <c r="P3810" s="2257"/>
      <c r="Q3810" s="2995"/>
    </row>
    <row r="3811" spans="1:17">
      <c r="A3811" s="2995"/>
      <c r="B3811" s="2641"/>
      <c r="C3811" s="2641"/>
      <c r="D3811" s="2641"/>
      <c r="E3811" s="2641"/>
      <c r="F3811" s="2641"/>
      <c r="G3811" s="2641"/>
      <c r="H3811" s="2641"/>
      <c r="I3811" s="2257"/>
      <c r="J3811" s="2257"/>
      <c r="K3811" s="2257"/>
      <c r="L3811" s="2257"/>
      <c r="M3811" s="2257"/>
      <c r="N3811" s="2257"/>
      <c r="O3811" s="2257"/>
      <c r="P3811" s="2257"/>
      <c r="Q3811" s="2995"/>
    </row>
    <row r="3812" spans="1:17">
      <c r="A3812" s="2995"/>
      <c r="B3812" s="2641"/>
      <c r="C3812" s="2641"/>
      <c r="D3812" s="2641"/>
      <c r="E3812" s="2641"/>
      <c r="F3812" s="2641"/>
      <c r="G3812" s="2641"/>
      <c r="H3812" s="2641"/>
      <c r="I3812" s="2257"/>
      <c r="J3812" s="2257"/>
      <c r="K3812" s="2257"/>
      <c r="L3812" s="2257"/>
      <c r="M3812" s="2257"/>
      <c r="N3812" s="2257"/>
      <c r="O3812" s="2257"/>
      <c r="P3812" s="2257"/>
      <c r="Q3812" s="2995"/>
    </row>
    <row r="3813" spans="1:17">
      <c r="A3813" s="2995"/>
      <c r="B3813" s="2641"/>
      <c r="C3813" s="2641"/>
      <c r="D3813" s="2641"/>
      <c r="E3813" s="2641"/>
      <c r="F3813" s="2641"/>
      <c r="G3813" s="2641"/>
      <c r="H3813" s="2641"/>
      <c r="I3813" s="2257"/>
      <c r="J3813" s="2257"/>
      <c r="K3813" s="2257"/>
      <c r="L3813" s="2257"/>
      <c r="M3813" s="2257"/>
      <c r="N3813" s="2257"/>
      <c r="O3813" s="2257"/>
      <c r="P3813" s="2257"/>
      <c r="Q3813" s="2995"/>
    </row>
    <row r="3814" spans="1:17">
      <c r="A3814" s="2995"/>
      <c r="B3814" s="2641"/>
      <c r="C3814" s="2641"/>
      <c r="D3814" s="2641"/>
      <c r="E3814" s="2641"/>
      <c r="F3814" s="2641"/>
      <c r="G3814" s="2641"/>
      <c r="H3814" s="2641"/>
      <c r="I3814" s="2257"/>
      <c r="J3814" s="2257"/>
      <c r="K3814" s="2257"/>
      <c r="L3814" s="2257"/>
      <c r="M3814" s="2257"/>
      <c r="N3814" s="2257"/>
      <c r="O3814" s="2257"/>
      <c r="P3814" s="2257"/>
      <c r="Q3814" s="2995"/>
    </row>
    <row r="3815" spans="1:17">
      <c r="A3815" s="2995"/>
      <c r="B3815" s="2641"/>
      <c r="C3815" s="2641"/>
      <c r="D3815" s="2641"/>
      <c r="E3815" s="2641"/>
      <c r="F3815" s="2641"/>
      <c r="G3815" s="2641"/>
      <c r="H3815" s="2641"/>
      <c r="I3815" s="2257"/>
      <c r="J3815" s="2257"/>
      <c r="K3815" s="2257"/>
      <c r="L3815" s="2257"/>
      <c r="M3815" s="2257"/>
      <c r="N3815" s="2257"/>
      <c r="O3815" s="2257"/>
      <c r="P3815" s="2257"/>
      <c r="Q3815" s="2995"/>
    </row>
    <row r="3816" spans="1:17">
      <c r="A3816" s="2995"/>
      <c r="B3816" s="2641"/>
      <c r="C3816" s="2641"/>
      <c r="D3816" s="2641"/>
      <c r="E3816" s="2641"/>
      <c r="F3816" s="2641"/>
      <c r="G3816" s="2641"/>
      <c r="H3816" s="2641"/>
      <c r="I3816" s="2257"/>
      <c r="J3816" s="2257"/>
      <c r="K3816" s="2257"/>
      <c r="L3816" s="2257"/>
      <c r="M3816" s="2257"/>
      <c r="N3816" s="2257"/>
      <c r="O3816" s="2257"/>
      <c r="P3816" s="2257"/>
      <c r="Q3816" s="2995"/>
    </row>
    <row r="3817" spans="1:17">
      <c r="A3817" s="2995"/>
      <c r="B3817" s="2641"/>
      <c r="C3817" s="2641"/>
      <c r="D3817" s="2641"/>
      <c r="E3817" s="2641"/>
      <c r="F3817" s="2641"/>
      <c r="G3817" s="2641"/>
      <c r="H3817" s="2641"/>
      <c r="I3817" s="2257"/>
      <c r="J3817" s="2257"/>
      <c r="K3817" s="2257"/>
      <c r="L3817" s="2257"/>
      <c r="M3817" s="2257"/>
      <c r="N3817" s="2257"/>
      <c r="O3817" s="2257"/>
      <c r="P3817" s="2257"/>
      <c r="Q3817" s="2995"/>
    </row>
    <row r="3818" spans="1:17">
      <c r="A3818" s="2995"/>
      <c r="B3818" s="2641"/>
      <c r="C3818" s="2641"/>
      <c r="D3818" s="2641"/>
      <c r="E3818" s="2641"/>
      <c r="F3818" s="2641"/>
      <c r="G3818" s="2641"/>
      <c r="H3818" s="2641"/>
      <c r="I3818" s="2257"/>
      <c r="J3818" s="2257"/>
      <c r="K3818" s="2257"/>
      <c r="L3818" s="2257"/>
      <c r="M3818" s="2257"/>
      <c r="N3818" s="2257"/>
      <c r="O3818" s="2257"/>
      <c r="P3818" s="2257"/>
      <c r="Q3818" s="2995"/>
    </row>
    <row r="3819" spans="1:17">
      <c r="A3819" s="2995"/>
      <c r="B3819" s="2641"/>
      <c r="C3819" s="2641"/>
      <c r="D3819" s="2641"/>
      <c r="E3819" s="2641"/>
      <c r="F3819" s="2641"/>
      <c r="G3819" s="2641"/>
      <c r="H3819" s="2641"/>
      <c r="I3819" s="2257"/>
      <c r="J3819" s="2257"/>
      <c r="K3819" s="2257"/>
      <c r="L3819" s="2257"/>
      <c r="M3819" s="2257"/>
      <c r="N3819" s="2257"/>
      <c r="O3819" s="2257"/>
      <c r="P3819" s="2257"/>
      <c r="Q3819" s="2995"/>
    </row>
    <row r="3820" spans="1:17">
      <c r="A3820" s="2995"/>
      <c r="B3820" s="2641"/>
      <c r="C3820" s="2641"/>
      <c r="D3820" s="2641"/>
      <c r="E3820" s="2641"/>
      <c r="F3820" s="2641"/>
      <c r="G3820" s="2641"/>
      <c r="H3820" s="2641"/>
      <c r="I3820" s="2257"/>
      <c r="J3820" s="2257"/>
      <c r="K3820" s="2257"/>
      <c r="L3820" s="2257"/>
      <c r="M3820" s="2257"/>
      <c r="N3820" s="2257"/>
      <c r="O3820" s="2257"/>
      <c r="P3820" s="2257"/>
      <c r="Q3820" s="2995"/>
    </row>
    <row r="3821" spans="1:17">
      <c r="A3821" s="2995"/>
      <c r="B3821" s="2641"/>
      <c r="C3821" s="2641"/>
      <c r="D3821" s="2641"/>
      <c r="E3821" s="2641"/>
      <c r="F3821" s="2641"/>
      <c r="G3821" s="2641"/>
      <c r="H3821" s="2641"/>
      <c r="I3821" s="2257"/>
      <c r="J3821" s="2257"/>
      <c r="K3821" s="2257"/>
      <c r="L3821" s="2257"/>
      <c r="M3821" s="2257"/>
      <c r="N3821" s="2257"/>
      <c r="O3821" s="2257"/>
      <c r="P3821" s="2257"/>
      <c r="Q3821" s="2995"/>
    </row>
    <row r="3822" spans="1:17">
      <c r="A3822" s="2995"/>
      <c r="B3822" s="2641"/>
      <c r="C3822" s="2641"/>
      <c r="D3822" s="2641"/>
      <c r="E3822" s="2641"/>
      <c r="F3822" s="2641"/>
      <c r="G3822" s="2641"/>
      <c r="H3822" s="2641"/>
      <c r="I3822" s="2257"/>
      <c r="J3822" s="2257"/>
      <c r="K3822" s="2257"/>
      <c r="L3822" s="2257"/>
      <c r="M3822" s="2257"/>
      <c r="N3822" s="2257"/>
      <c r="O3822" s="2257"/>
      <c r="P3822" s="2257"/>
      <c r="Q3822" s="2995"/>
    </row>
    <row r="3823" spans="1:17">
      <c r="A3823" s="2995"/>
      <c r="B3823" s="2641"/>
      <c r="C3823" s="2641"/>
      <c r="D3823" s="2641"/>
      <c r="E3823" s="2641"/>
      <c r="F3823" s="2641"/>
      <c r="G3823" s="2641"/>
      <c r="H3823" s="2641"/>
      <c r="I3823" s="2257"/>
      <c r="J3823" s="2257"/>
      <c r="K3823" s="2257"/>
      <c r="L3823" s="2257"/>
      <c r="M3823" s="2257"/>
      <c r="N3823" s="2257"/>
      <c r="O3823" s="2257"/>
      <c r="P3823" s="2257"/>
      <c r="Q3823" s="2995"/>
    </row>
    <row r="3824" spans="1:17">
      <c r="A3824" s="2995"/>
      <c r="B3824" s="2641"/>
      <c r="C3824" s="2641"/>
      <c r="D3824" s="2641"/>
      <c r="E3824" s="2641"/>
      <c r="F3824" s="2641"/>
      <c r="G3824" s="2641"/>
      <c r="H3824" s="2641"/>
      <c r="I3824" s="2257"/>
      <c r="J3824" s="2257"/>
      <c r="K3824" s="2257"/>
      <c r="L3824" s="2257"/>
      <c r="M3824" s="2257"/>
      <c r="N3824" s="2257"/>
      <c r="O3824" s="2257"/>
      <c r="P3824" s="2257"/>
      <c r="Q3824" s="2995"/>
    </row>
    <row r="3825" spans="1:17">
      <c r="A3825" s="2995"/>
      <c r="B3825" s="2641"/>
      <c r="C3825" s="2641"/>
      <c r="D3825" s="2641"/>
      <c r="E3825" s="2641"/>
      <c r="F3825" s="2641"/>
      <c r="G3825" s="2641"/>
      <c r="H3825" s="2641"/>
      <c r="I3825" s="2257"/>
      <c r="J3825" s="2257"/>
      <c r="K3825" s="2257"/>
      <c r="L3825" s="2257"/>
      <c r="M3825" s="2257"/>
      <c r="N3825" s="2257"/>
      <c r="O3825" s="2257"/>
      <c r="P3825" s="2257"/>
      <c r="Q3825" s="2995"/>
    </row>
    <row r="3826" spans="1:17">
      <c r="A3826" s="2995"/>
      <c r="B3826" s="2641"/>
      <c r="C3826" s="2641"/>
      <c r="D3826" s="2641"/>
      <c r="E3826" s="2641"/>
      <c r="F3826" s="2641"/>
      <c r="G3826" s="2641"/>
      <c r="H3826" s="2641"/>
      <c r="I3826" s="2257"/>
      <c r="J3826" s="2257"/>
      <c r="K3826" s="2257"/>
      <c r="L3826" s="2257"/>
      <c r="M3826" s="2257"/>
      <c r="N3826" s="2257"/>
      <c r="O3826" s="2257"/>
      <c r="P3826" s="2257"/>
      <c r="Q3826" s="2995"/>
    </row>
    <row r="3827" spans="1:17">
      <c r="A3827" s="2995"/>
      <c r="B3827" s="2641"/>
      <c r="C3827" s="2641"/>
      <c r="D3827" s="2641"/>
      <c r="E3827" s="2641"/>
      <c r="F3827" s="2641"/>
      <c r="G3827" s="2641"/>
      <c r="H3827" s="2641"/>
      <c r="I3827" s="2257"/>
      <c r="J3827" s="2257"/>
      <c r="K3827" s="2257"/>
      <c r="L3827" s="2257"/>
      <c r="M3827" s="2257"/>
      <c r="N3827" s="2257"/>
      <c r="O3827" s="2257"/>
      <c r="P3827" s="2257"/>
      <c r="Q3827" s="2995"/>
    </row>
    <row r="3828" spans="1:17">
      <c r="A3828" s="2995"/>
      <c r="B3828" s="2641"/>
      <c r="C3828" s="2641"/>
      <c r="D3828" s="2641"/>
      <c r="E3828" s="2641"/>
      <c r="F3828" s="2641"/>
      <c r="G3828" s="2641"/>
      <c r="H3828" s="2641"/>
      <c r="I3828" s="2257"/>
      <c r="J3828" s="2257"/>
      <c r="K3828" s="2257"/>
      <c r="L3828" s="2257"/>
      <c r="M3828" s="2257"/>
      <c r="N3828" s="2257"/>
      <c r="O3828" s="2257"/>
      <c r="P3828" s="2257"/>
      <c r="Q3828" s="2995"/>
    </row>
    <row r="3829" spans="1:17">
      <c r="A3829" s="2995"/>
      <c r="B3829" s="2641"/>
      <c r="C3829" s="2641"/>
      <c r="D3829" s="2641"/>
      <c r="E3829" s="2641"/>
      <c r="F3829" s="2641"/>
      <c r="G3829" s="2641"/>
      <c r="H3829" s="2641"/>
      <c r="I3829" s="2257"/>
      <c r="J3829" s="2257"/>
      <c r="K3829" s="2257"/>
      <c r="L3829" s="2257"/>
      <c r="M3829" s="2257"/>
      <c r="N3829" s="2257"/>
      <c r="O3829" s="2257"/>
      <c r="P3829" s="2257"/>
      <c r="Q3829" s="2995"/>
    </row>
    <row r="3830" spans="1:17">
      <c r="A3830" s="2995"/>
      <c r="B3830" s="2641"/>
      <c r="C3830" s="2641"/>
      <c r="D3830" s="2641"/>
      <c r="E3830" s="2641"/>
      <c r="F3830" s="2641"/>
      <c r="G3830" s="2641"/>
      <c r="H3830" s="2641"/>
      <c r="I3830" s="2257"/>
      <c r="J3830" s="2257"/>
      <c r="K3830" s="2257"/>
      <c r="L3830" s="2257"/>
      <c r="M3830" s="2257"/>
      <c r="N3830" s="2257"/>
      <c r="O3830" s="2257"/>
      <c r="P3830" s="2257"/>
      <c r="Q3830" s="2995"/>
    </row>
    <row r="3831" spans="1:17">
      <c r="A3831" s="2995"/>
      <c r="B3831" s="2641"/>
      <c r="C3831" s="2641"/>
      <c r="D3831" s="2641"/>
      <c r="E3831" s="2641"/>
      <c r="F3831" s="2641"/>
      <c r="G3831" s="2641"/>
      <c r="H3831" s="2641"/>
      <c r="I3831" s="2257"/>
      <c r="J3831" s="2257"/>
      <c r="K3831" s="2257"/>
      <c r="L3831" s="2257"/>
      <c r="M3831" s="2257"/>
      <c r="N3831" s="2257"/>
      <c r="O3831" s="2257"/>
      <c r="P3831" s="2257"/>
      <c r="Q3831" s="2995"/>
    </row>
    <row r="3832" spans="1:17">
      <c r="A3832" s="2995"/>
      <c r="B3832" s="2641"/>
      <c r="C3832" s="2641"/>
      <c r="D3832" s="2641"/>
      <c r="E3832" s="2641"/>
      <c r="F3832" s="2641"/>
      <c r="G3832" s="2641"/>
      <c r="H3832" s="2641"/>
      <c r="I3832" s="2257"/>
      <c r="J3832" s="2257"/>
      <c r="K3832" s="2257"/>
      <c r="L3832" s="2257"/>
      <c r="M3832" s="2257"/>
      <c r="N3832" s="2257"/>
      <c r="O3832" s="2257"/>
      <c r="P3832" s="2257"/>
      <c r="Q3832" s="2995"/>
    </row>
    <row r="3833" spans="1:17">
      <c r="A3833" s="2995"/>
      <c r="B3833" s="2641"/>
      <c r="C3833" s="2641"/>
      <c r="D3833" s="2641"/>
      <c r="E3833" s="2641"/>
      <c r="F3833" s="2641"/>
      <c r="G3833" s="2641"/>
      <c r="H3833" s="2641"/>
      <c r="I3833" s="2257"/>
      <c r="J3833" s="2257"/>
      <c r="K3833" s="2257"/>
      <c r="L3833" s="2257"/>
      <c r="M3833" s="2257"/>
      <c r="N3833" s="2257"/>
      <c r="O3833" s="2257"/>
      <c r="P3833" s="2257"/>
      <c r="Q3833" s="2995"/>
    </row>
    <row r="3834" spans="1:17">
      <c r="A3834" s="2995"/>
      <c r="B3834" s="2641"/>
      <c r="C3834" s="2641"/>
      <c r="D3834" s="2641"/>
      <c r="E3834" s="2641"/>
      <c r="F3834" s="2641"/>
      <c r="G3834" s="2641"/>
      <c r="H3834" s="2641"/>
      <c r="I3834" s="2257"/>
      <c r="J3834" s="2257"/>
      <c r="K3834" s="2257"/>
      <c r="L3834" s="2257"/>
      <c r="M3834" s="2257"/>
      <c r="N3834" s="2257"/>
      <c r="O3834" s="2257"/>
      <c r="P3834" s="2257"/>
      <c r="Q3834" s="2995"/>
    </row>
    <row r="3835" spans="1:17">
      <c r="A3835" s="2995"/>
      <c r="B3835" s="2641"/>
      <c r="C3835" s="2641"/>
      <c r="D3835" s="2641"/>
      <c r="E3835" s="2641"/>
      <c r="F3835" s="2641"/>
      <c r="G3835" s="2641"/>
      <c r="H3835" s="2641"/>
      <c r="I3835" s="2257"/>
      <c r="J3835" s="2257"/>
      <c r="K3835" s="2257"/>
      <c r="L3835" s="2257"/>
      <c r="M3835" s="2257"/>
      <c r="N3835" s="2257"/>
      <c r="O3835" s="2257"/>
      <c r="P3835" s="2257"/>
      <c r="Q3835" s="2995"/>
    </row>
    <row r="3836" spans="1:17">
      <c r="A3836" s="2995"/>
      <c r="B3836" s="2641"/>
      <c r="C3836" s="2641"/>
      <c r="D3836" s="2641"/>
      <c r="E3836" s="2641"/>
      <c r="F3836" s="2641"/>
      <c r="G3836" s="2641"/>
      <c r="H3836" s="2641"/>
      <c r="I3836" s="2257"/>
      <c r="J3836" s="2257"/>
      <c r="K3836" s="2257"/>
      <c r="L3836" s="2257"/>
      <c r="M3836" s="2257"/>
      <c r="N3836" s="2257"/>
      <c r="O3836" s="2257"/>
      <c r="P3836" s="2257"/>
      <c r="Q3836" s="2995"/>
    </row>
    <row r="3837" spans="1:17">
      <c r="A3837" s="2995"/>
      <c r="B3837" s="2641"/>
      <c r="C3837" s="2641"/>
      <c r="D3837" s="2641"/>
      <c r="E3837" s="2641"/>
      <c r="F3837" s="2641"/>
      <c r="G3837" s="2641"/>
      <c r="H3837" s="2641"/>
      <c r="I3837" s="2257"/>
      <c r="J3837" s="2257"/>
      <c r="K3837" s="2257"/>
      <c r="L3837" s="2257"/>
      <c r="M3837" s="2257"/>
      <c r="N3837" s="2257"/>
      <c r="O3837" s="2257"/>
      <c r="P3837" s="2257"/>
      <c r="Q3837" s="2995"/>
    </row>
    <row r="3838" spans="1:17">
      <c r="A3838" s="2995"/>
      <c r="B3838" s="2641"/>
      <c r="C3838" s="2641"/>
      <c r="D3838" s="2641"/>
      <c r="E3838" s="2641"/>
      <c r="F3838" s="2641"/>
      <c r="G3838" s="2641"/>
      <c r="H3838" s="2641"/>
      <c r="I3838" s="2257"/>
      <c r="J3838" s="2257"/>
      <c r="K3838" s="2257"/>
      <c r="L3838" s="2257"/>
      <c r="M3838" s="2257"/>
      <c r="N3838" s="2257"/>
      <c r="O3838" s="2257"/>
      <c r="P3838" s="2257"/>
      <c r="Q3838" s="2995"/>
    </row>
    <row r="3839" spans="1:17">
      <c r="A3839" s="2995"/>
      <c r="B3839" s="2995"/>
      <c r="C3839" s="2641"/>
      <c r="D3839" s="2641"/>
      <c r="E3839" s="2641"/>
      <c r="F3839" s="2641"/>
      <c r="G3839" s="2641"/>
      <c r="H3839" s="2641"/>
      <c r="I3839" s="2257"/>
      <c r="J3839" s="2257"/>
      <c r="K3839" s="2257"/>
      <c r="L3839" s="2257"/>
      <c r="M3839" s="3001"/>
      <c r="N3839" s="3001"/>
      <c r="O3839" s="3001"/>
      <c r="P3839" s="3001"/>
      <c r="Q3839" s="2995"/>
    </row>
    <row r="3840" spans="1:17">
      <c r="A3840" s="2995"/>
      <c r="B3840" s="2995"/>
      <c r="C3840" s="2999"/>
      <c r="D3840" s="2999"/>
      <c r="E3840" s="2999"/>
      <c r="F3840" s="2999"/>
      <c r="G3840" s="2999"/>
      <c r="H3840" s="2999"/>
      <c r="I3840" s="2257"/>
      <c r="J3840" s="2257"/>
      <c r="K3840" s="2257"/>
      <c r="L3840" s="2257"/>
      <c r="M3840" s="3001"/>
      <c r="N3840" s="3001"/>
      <c r="O3840" s="3001"/>
      <c r="P3840" s="3001"/>
      <c r="Q3840" s="2995"/>
    </row>
    <row r="3841" spans="1:17">
      <c r="A3841" s="2996"/>
      <c r="B3841" s="2996"/>
      <c r="C3841" s="2994"/>
      <c r="D3841" s="2994"/>
      <c r="E3841" s="2997"/>
      <c r="F3841" s="2997"/>
      <c r="G3841" s="2997"/>
      <c r="H3841" s="2997"/>
      <c r="I3841" s="2996"/>
      <c r="J3841" s="2996"/>
      <c r="K3841" s="2994"/>
      <c r="L3841" s="2994"/>
      <c r="M3841" s="2997"/>
      <c r="N3841" s="3002"/>
      <c r="O3841" s="2999"/>
      <c r="P3841" s="2999"/>
      <c r="Q3841" s="2999"/>
    </row>
    <row r="3842" spans="1:17">
      <c r="A3842" s="2994"/>
      <c r="B3842" s="2994"/>
      <c r="C3842" s="2994"/>
      <c r="D3842" s="2994"/>
      <c r="E3842" s="2994"/>
      <c r="F3842" s="2994"/>
      <c r="G3842" s="2994"/>
      <c r="H3842" s="2994"/>
      <c r="I3842" s="2994"/>
      <c r="J3842" s="2994"/>
      <c r="K3842" s="2994"/>
      <c r="L3842" s="2994"/>
      <c r="M3842" s="2994"/>
      <c r="N3842" s="2994"/>
      <c r="O3842" s="2994"/>
      <c r="P3842" s="2994"/>
      <c r="Q3842" s="2994"/>
    </row>
    <row r="3843" spans="1:17" ht="15.75">
      <c r="A3843" s="2993"/>
      <c r="B3843" s="2997"/>
      <c r="C3843" s="2997"/>
      <c r="D3843" s="2997"/>
      <c r="E3843" s="2998"/>
      <c r="F3843" s="2997"/>
      <c r="G3843" s="2997"/>
      <c r="H3843" s="2997"/>
      <c r="I3843" s="2993"/>
      <c r="J3843" s="2641"/>
      <c r="K3843" s="2997"/>
      <c r="L3843" s="2997"/>
      <c r="M3843" s="2997"/>
      <c r="N3843" s="2997"/>
      <c r="O3843" s="2998"/>
      <c r="P3843" s="2999"/>
      <c r="Q3843" s="2999"/>
    </row>
    <row r="3844" spans="1:17">
      <c r="A3844" s="2997"/>
      <c r="B3844" s="2997"/>
      <c r="C3844" s="2997"/>
      <c r="D3844" s="2997"/>
      <c r="E3844" s="2997"/>
      <c r="F3844" s="2997"/>
      <c r="G3844" s="2997"/>
      <c r="H3844" s="2997"/>
      <c r="I3844" s="2641"/>
      <c r="J3844" s="2641"/>
      <c r="K3844" s="2997"/>
      <c r="L3844" s="2997"/>
      <c r="M3844" s="2997"/>
      <c r="N3844" s="2997"/>
      <c r="O3844" s="2997"/>
      <c r="P3844" s="2997"/>
      <c r="Q3844" s="2997"/>
    </row>
    <row r="3845" spans="1:17">
      <c r="A3845" s="2994"/>
      <c r="B3845" s="2994"/>
      <c r="C3845" s="2994"/>
      <c r="D3845" s="2994"/>
      <c r="E3845" s="2994"/>
      <c r="F3845" s="2994"/>
      <c r="G3845" s="3000"/>
      <c r="H3845" s="3000"/>
      <c r="I3845" s="2994"/>
      <c r="J3845" s="2994"/>
      <c r="K3845" s="2994"/>
      <c r="L3845" s="2994"/>
      <c r="M3845" s="2994"/>
      <c r="N3845" s="2994"/>
      <c r="O3845" s="2994"/>
      <c r="P3845" s="2994"/>
      <c r="Q3845" s="2641"/>
    </row>
    <row r="3846" spans="1:17">
      <c r="A3846" s="2994"/>
      <c r="B3846" s="2994"/>
      <c r="C3846" s="2994"/>
      <c r="D3846" s="2994"/>
      <c r="E3846" s="2994"/>
      <c r="F3846" s="2994"/>
      <c r="G3846" s="3000"/>
      <c r="H3846" s="3000"/>
      <c r="I3846" s="2994"/>
      <c r="J3846" s="2994"/>
      <c r="K3846" s="2994"/>
      <c r="L3846" s="2994"/>
      <c r="M3846" s="2994"/>
      <c r="N3846" s="2994"/>
      <c r="O3846" s="2994"/>
      <c r="P3846" s="2994"/>
      <c r="Q3846" s="2641"/>
    </row>
    <row r="3847" spans="1:17">
      <c r="A3847" s="2997"/>
      <c r="B3847" s="2997"/>
      <c r="C3847" s="2997"/>
      <c r="D3847" s="2997"/>
      <c r="E3847" s="2997"/>
      <c r="F3847" s="2997"/>
      <c r="G3847" s="2997"/>
      <c r="H3847" s="2997"/>
      <c r="I3847" s="2641"/>
      <c r="J3847" s="2641"/>
      <c r="K3847" s="2997"/>
      <c r="L3847" s="2997"/>
      <c r="M3847" s="2997"/>
      <c r="N3847" s="2997"/>
      <c r="O3847" s="2997"/>
      <c r="P3847" s="2997"/>
      <c r="Q3847" s="2997"/>
    </row>
    <row r="3848" spans="1:17">
      <c r="A3848" s="2995"/>
      <c r="B3848" s="2641"/>
      <c r="C3848" s="2641"/>
      <c r="D3848" s="2641"/>
      <c r="E3848" s="2641"/>
      <c r="F3848" s="3420"/>
      <c r="G3848" s="3420"/>
      <c r="H3848" s="2995"/>
      <c r="I3848" s="2994"/>
      <c r="J3848" s="2994"/>
      <c r="K3848" s="2994"/>
      <c r="L3848" s="2994"/>
      <c r="M3848" s="2994"/>
      <c r="N3848" s="2994"/>
      <c r="O3848" s="2994"/>
      <c r="P3848" s="2994"/>
      <c r="Q3848" s="2641"/>
    </row>
    <row r="3849" spans="1:17">
      <c r="A3849" s="2995"/>
      <c r="B3849" s="2995"/>
      <c r="C3849" s="2641"/>
      <c r="D3849" s="2995"/>
      <c r="E3849" s="2995"/>
      <c r="F3849" s="2995"/>
      <c r="G3849" s="2995"/>
      <c r="H3849" s="2995"/>
      <c r="I3849" s="2994"/>
      <c r="J3849" s="2994"/>
      <c r="K3849" s="2641"/>
      <c r="L3849" s="2641"/>
      <c r="M3849" s="2995"/>
      <c r="N3849" s="2995"/>
      <c r="O3849" s="2995"/>
      <c r="P3849" s="2641"/>
      <c r="Q3849" s="2641"/>
    </row>
    <row r="3850" spans="1:17">
      <c r="A3850" s="2995"/>
      <c r="B3850" s="2995"/>
      <c r="C3850" s="2995"/>
      <c r="D3850" s="2995"/>
      <c r="E3850" s="2995"/>
      <c r="F3850" s="2995"/>
      <c r="G3850" s="2995"/>
      <c r="H3850" s="2995"/>
      <c r="I3850" s="2994"/>
      <c r="J3850" s="2994"/>
      <c r="K3850" s="2995"/>
      <c r="L3850" s="2995"/>
      <c r="M3850" s="2995"/>
      <c r="N3850" s="2995"/>
      <c r="O3850" s="2995"/>
      <c r="P3850" s="2995"/>
      <c r="Q3850" s="2995"/>
    </row>
    <row r="3851" spans="1:17">
      <c r="A3851" s="2995"/>
      <c r="B3851" s="2995"/>
      <c r="C3851" s="2995"/>
      <c r="D3851" s="2995"/>
      <c r="E3851" s="2995"/>
      <c r="F3851" s="2995"/>
      <c r="G3851" s="2995"/>
      <c r="H3851" s="2995"/>
      <c r="I3851" s="2994"/>
      <c r="J3851" s="2994"/>
      <c r="K3851" s="2995"/>
      <c r="L3851" s="2995"/>
      <c r="M3851" s="2995"/>
      <c r="N3851" s="2995"/>
      <c r="O3851" s="2995"/>
      <c r="P3851" s="2995"/>
      <c r="Q3851" s="2995"/>
    </row>
    <row r="3852" spans="1:17">
      <c r="A3852" s="2995"/>
      <c r="B3852" s="2995"/>
      <c r="C3852" s="2995"/>
      <c r="D3852" s="2995"/>
      <c r="E3852" s="2995"/>
      <c r="F3852" s="2995"/>
      <c r="G3852" s="2995"/>
      <c r="H3852" s="2995"/>
      <c r="I3852" s="2995"/>
      <c r="J3852" s="2641"/>
      <c r="K3852" s="2995"/>
      <c r="L3852" s="2995"/>
      <c r="M3852" s="2995"/>
      <c r="N3852" s="2995"/>
      <c r="O3852" s="2995"/>
      <c r="P3852" s="2995"/>
      <c r="Q3852" s="2995"/>
    </row>
    <row r="3853" spans="1:17">
      <c r="A3853" s="2995"/>
      <c r="B3853" s="2641"/>
      <c r="C3853" s="2641"/>
      <c r="D3853" s="2641"/>
      <c r="E3853" s="2641"/>
      <c r="F3853" s="2641"/>
      <c r="G3853" s="2641"/>
      <c r="H3853" s="2641"/>
      <c r="I3853" s="2257"/>
      <c r="J3853" s="2257"/>
      <c r="K3853" s="2257"/>
      <c r="L3853" s="2257"/>
      <c r="M3853" s="3001"/>
      <c r="N3853" s="3001"/>
      <c r="O3853" s="3001"/>
      <c r="P3853" s="3001"/>
      <c r="Q3853" s="2995"/>
    </row>
    <row r="3854" spans="1:17">
      <c r="A3854" s="2995"/>
      <c r="B3854" s="2641"/>
      <c r="C3854" s="2641"/>
      <c r="D3854" s="2641"/>
      <c r="E3854" s="2641"/>
      <c r="F3854" s="2641"/>
      <c r="G3854" s="2641"/>
      <c r="H3854" s="2641"/>
      <c r="I3854" s="2257"/>
      <c r="J3854" s="2257"/>
      <c r="K3854" s="2257"/>
      <c r="L3854" s="2257"/>
      <c r="M3854" s="2257"/>
      <c r="N3854" s="2257"/>
      <c r="O3854" s="2257"/>
      <c r="P3854" s="2257"/>
      <c r="Q3854" s="2995"/>
    </row>
    <row r="3855" spans="1:17">
      <c r="A3855" s="2995"/>
      <c r="B3855" s="2641"/>
      <c r="C3855" s="2641"/>
      <c r="D3855" s="2641"/>
      <c r="E3855" s="2641"/>
      <c r="F3855" s="2641"/>
      <c r="G3855" s="2641"/>
      <c r="H3855" s="2641"/>
      <c r="I3855" s="2257"/>
      <c r="J3855" s="2257"/>
      <c r="K3855" s="2257"/>
      <c r="L3855" s="2257"/>
      <c r="M3855" s="2257"/>
      <c r="N3855" s="2257"/>
      <c r="O3855" s="2257"/>
      <c r="P3855" s="2257"/>
      <c r="Q3855" s="2995"/>
    </row>
    <row r="3856" spans="1:17">
      <c r="A3856" s="2995"/>
      <c r="B3856" s="2641"/>
      <c r="C3856" s="2641"/>
      <c r="D3856" s="2641"/>
      <c r="E3856" s="2641"/>
      <c r="F3856" s="2641"/>
      <c r="G3856" s="2641"/>
      <c r="H3856" s="2641"/>
      <c r="I3856" s="2257"/>
      <c r="J3856" s="2257"/>
      <c r="K3856" s="2257"/>
      <c r="L3856" s="2257"/>
      <c r="M3856" s="2257"/>
      <c r="N3856" s="2257"/>
      <c r="O3856" s="2257"/>
      <c r="P3856" s="2257"/>
      <c r="Q3856" s="2995"/>
    </row>
    <row r="3857" spans="1:17">
      <c r="A3857" s="2995"/>
      <c r="B3857" s="2641"/>
      <c r="C3857" s="2641"/>
      <c r="D3857" s="2641"/>
      <c r="E3857" s="2641"/>
      <c r="F3857" s="2641"/>
      <c r="G3857" s="2641"/>
      <c r="H3857" s="2641"/>
      <c r="I3857" s="2257"/>
      <c r="J3857" s="2257"/>
      <c r="K3857" s="2257"/>
      <c r="L3857" s="2257"/>
      <c r="M3857" s="2257"/>
      <c r="N3857" s="2257"/>
      <c r="O3857" s="2257"/>
      <c r="P3857" s="2257"/>
      <c r="Q3857" s="2995"/>
    </row>
    <row r="3858" spans="1:17">
      <c r="A3858" s="2995"/>
      <c r="B3858" s="2641"/>
      <c r="C3858" s="2641"/>
      <c r="D3858" s="2641"/>
      <c r="E3858" s="2641"/>
      <c r="F3858" s="2641"/>
      <c r="G3858" s="2641"/>
      <c r="H3858" s="2641"/>
      <c r="I3858" s="2257"/>
      <c r="J3858" s="2257"/>
      <c r="K3858" s="2257"/>
      <c r="L3858" s="2257"/>
      <c r="M3858" s="2257"/>
      <c r="N3858" s="2257"/>
      <c r="O3858" s="2257"/>
      <c r="P3858" s="2257"/>
      <c r="Q3858" s="2995"/>
    </row>
    <row r="3859" spans="1:17">
      <c r="A3859" s="2995"/>
      <c r="B3859" s="2641"/>
      <c r="C3859" s="2641"/>
      <c r="D3859" s="2641"/>
      <c r="E3859" s="2641"/>
      <c r="F3859" s="2641"/>
      <c r="G3859" s="2641"/>
      <c r="H3859" s="2641"/>
      <c r="I3859" s="2257"/>
      <c r="J3859" s="2257"/>
      <c r="K3859" s="2257"/>
      <c r="L3859" s="2257"/>
      <c r="M3859" s="2257"/>
      <c r="N3859" s="2257"/>
      <c r="O3859" s="2257"/>
      <c r="P3859" s="2257"/>
      <c r="Q3859" s="2995"/>
    </row>
    <row r="3860" spans="1:17">
      <c r="A3860" s="2995"/>
      <c r="B3860" s="2641"/>
      <c r="C3860" s="2641"/>
      <c r="D3860" s="2641"/>
      <c r="E3860" s="2641"/>
      <c r="F3860" s="2641"/>
      <c r="G3860" s="2641"/>
      <c r="H3860" s="2641"/>
      <c r="I3860" s="2257"/>
      <c r="J3860" s="2257"/>
      <c r="K3860" s="2257"/>
      <c r="L3860" s="2257"/>
      <c r="M3860" s="2257"/>
      <c r="N3860" s="2257"/>
      <c r="O3860" s="2257"/>
      <c r="P3860" s="2257"/>
      <c r="Q3860" s="2995"/>
    </row>
    <row r="3861" spans="1:17">
      <c r="A3861" s="2995"/>
      <c r="B3861" s="2641"/>
      <c r="C3861" s="2641"/>
      <c r="D3861" s="2641"/>
      <c r="E3861" s="2641"/>
      <c r="F3861" s="2641"/>
      <c r="G3861" s="2641"/>
      <c r="H3861" s="2641"/>
      <c r="I3861" s="2257"/>
      <c r="J3861" s="2257"/>
      <c r="K3861" s="2257"/>
      <c r="L3861" s="2257"/>
      <c r="M3861" s="2257"/>
      <c r="N3861" s="2257"/>
      <c r="O3861" s="2257"/>
      <c r="P3861" s="2257"/>
      <c r="Q3861" s="2995"/>
    </row>
    <row r="3862" spans="1:17">
      <c r="A3862" s="2995"/>
      <c r="B3862" s="2641"/>
      <c r="C3862" s="2641"/>
      <c r="D3862" s="2641"/>
      <c r="E3862" s="2641"/>
      <c r="F3862" s="2641"/>
      <c r="G3862" s="2641"/>
      <c r="H3862" s="2641"/>
      <c r="I3862" s="2257"/>
      <c r="J3862" s="2257"/>
      <c r="K3862" s="2257"/>
      <c r="L3862" s="2257"/>
      <c r="M3862" s="2257"/>
      <c r="N3862" s="2257"/>
      <c r="O3862" s="2257"/>
      <c r="P3862" s="2257"/>
      <c r="Q3862" s="2995"/>
    </row>
    <row r="3863" spans="1:17">
      <c r="A3863" s="2995"/>
      <c r="B3863" s="2641"/>
      <c r="C3863" s="2641"/>
      <c r="D3863" s="2641"/>
      <c r="E3863" s="2641"/>
      <c r="F3863" s="2641"/>
      <c r="G3863" s="2641"/>
      <c r="H3863" s="2641"/>
      <c r="I3863" s="2257"/>
      <c r="J3863" s="2257"/>
      <c r="K3863" s="2257"/>
      <c r="L3863" s="2257"/>
      <c r="M3863" s="2257"/>
      <c r="N3863" s="2257"/>
      <c r="O3863" s="2257"/>
      <c r="P3863" s="2257"/>
      <c r="Q3863" s="2995"/>
    </row>
    <row r="3864" spans="1:17">
      <c r="A3864" s="2995"/>
      <c r="B3864" s="2641"/>
      <c r="C3864" s="2641"/>
      <c r="D3864" s="2641"/>
      <c r="E3864" s="2641"/>
      <c r="F3864" s="2641"/>
      <c r="G3864" s="2641"/>
      <c r="H3864" s="2641"/>
      <c r="I3864" s="2257"/>
      <c r="J3864" s="2257"/>
      <c r="K3864" s="2257"/>
      <c r="L3864" s="2257"/>
      <c r="M3864" s="2257"/>
      <c r="N3864" s="2257"/>
      <c r="O3864" s="2257"/>
      <c r="P3864" s="2257"/>
      <c r="Q3864" s="2995"/>
    </row>
    <row r="3865" spans="1:17">
      <c r="A3865" s="2995"/>
      <c r="B3865" s="2641"/>
      <c r="C3865" s="2641"/>
      <c r="D3865" s="2641"/>
      <c r="E3865" s="2641"/>
      <c r="F3865" s="2641"/>
      <c r="G3865" s="2641"/>
      <c r="H3865" s="2641"/>
      <c r="I3865" s="2257"/>
      <c r="J3865" s="2257"/>
      <c r="K3865" s="2257"/>
      <c r="L3865" s="2257"/>
      <c r="M3865" s="2257"/>
      <c r="N3865" s="2257"/>
      <c r="O3865" s="2257"/>
      <c r="P3865" s="2257"/>
      <c r="Q3865" s="2995"/>
    </row>
    <row r="3866" spans="1:17">
      <c r="A3866" s="2995"/>
      <c r="B3866" s="2641"/>
      <c r="C3866" s="2641"/>
      <c r="D3866" s="2641"/>
      <c r="E3866" s="2641"/>
      <c r="F3866" s="2641"/>
      <c r="G3866" s="2641"/>
      <c r="H3866" s="2641"/>
      <c r="I3866" s="2257"/>
      <c r="J3866" s="2257"/>
      <c r="K3866" s="2257"/>
      <c r="L3866" s="2257"/>
      <c r="M3866" s="2257"/>
      <c r="N3866" s="2257"/>
      <c r="O3866" s="2257"/>
      <c r="P3866" s="2257"/>
      <c r="Q3866" s="2995"/>
    </row>
    <row r="3867" spans="1:17">
      <c r="A3867" s="2995"/>
      <c r="B3867" s="2641"/>
      <c r="C3867" s="2641"/>
      <c r="D3867" s="2641"/>
      <c r="E3867" s="2641"/>
      <c r="F3867" s="2641"/>
      <c r="G3867" s="2641"/>
      <c r="H3867" s="2641"/>
      <c r="I3867" s="2257"/>
      <c r="J3867" s="2257"/>
      <c r="K3867" s="2257"/>
      <c r="L3867" s="2257"/>
      <c r="M3867" s="2257"/>
      <c r="N3867" s="2257"/>
      <c r="O3867" s="2257"/>
      <c r="P3867" s="2257"/>
      <c r="Q3867" s="2995"/>
    </row>
    <row r="3868" spans="1:17">
      <c r="A3868" s="2995"/>
      <c r="B3868" s="2641"/>
      <c r="C3868" s="2641"/>
      <c r="D3868" s="2641"/>
      <c r="E3868" s="2641"/>
      <c r="F3868" s="2641"/>
      <c r="G3868" s="2641"/>
      <c r="H3868" s="2641"/>
      <c r="I3868" s="2257"/>
      <c r="J3868" s="2257"/>
      <c r="K3868" s="2257"/>
      <c r="L3868" s="2257"/>
      <c r="M3868" s="2257"/>
      <c r="N3868" s="2257"/>
      <c r="O3868" s="2257"/>
      <c r="P3868" s="2257"/>
      <c r="Q3868" s="2995"/>
    </row>
    <row r="3869" spans="1:17">
      <c r="A3869" s="2995"/>
      <c r="B3869" s="2641"/>
      <c r="C3869" s="2641"/>
      <c r="D3869" s="2641"/>
      <c r="E3869" s="2641"/>
      <c r="F3869" s="2641"/>
      <c r="G3869" s="2641"/>
      <c r="H3869" s="2641"/>
      <c r="I3869" s="2257"/>
      <c r="J3869" s="2257"/>
      <c r="K3869" s="2257"/>
      <c r="L3869" s="2257"/>
      <c r="M3869" s="2257"/>
      <c r="N3869" s="2257"/>
      <c r="O3869" s="2257"/>
      <c r="P3869" s="2257"/>
      <c r="Q3869" s="2995"/>
    </row>
    <row r="3870" spans="1:17">
      <c r="A3870" s="2995"/>
      <c r="B3870" s="2641"/>
      <c r="C3870" s="2641"/>
      <c r="D3870" s="2641"/>
      <c r="E3870" s="2641"/>
      <c r="F3870" s="2641"/>
      <c r="G3870" s="2641"/>
      <c r="H3870" s="2641"/>
      <c r="I3870" s="2257"/>
      <c r="J3870" s="2257"/>
      <c r="K3870" s="2257"/>
      <c r="L3870" s="2257"/>
      <c r="M3870" s="2257"/>
      <c r="N3870" s="2257"/>
      <c r="O3870" s="2257"/>
      <c r="P3870" s="2257"/>
      <c r="Q3870" s="2995"/>
    </row>
    <row r="3871" spans="1:17">
      <c r="A3871" s="2995"/>
      <c r="B3871" s="2641"/>
      <c r="C3871" s="2641"/>
      <c r="D3871" s="2641"/>
      <c r="E3871" s="2641"/>
      <c r="F3871" s="2641"/>
      <c r="G3871" s="2641"/>
      <c r="H3871" s="2641"/>
      <c r="I3871" s="2257"/>
      <c r="J3871" s="2257"/>
      <c r="K3871" s="2257"/>
      <c r="L3871" s="2257"/>
      <c r="M3871" s="2257"/>
      <c r="N3871" s="2257"/>
      <c r="O3871" s="2257"/>
      <c r="P3871" s="2257"/>
      <c r="Q3871" s="2995"/>
    </row>
    <row r="3872" spans="1:17">
      <c r="A3872" s="2995"/>
      <c r="B3872" s="2641"/>
      <c r="C3872" s="2641"/>
      <c r="D3872" s="2641"/>
      <c r="E3872" s="2641"/>
      <c r="F3872" s="2641"/>
      <c r="G3872" s="2641"/>
      <c r="H3872" s="2641"/>
      <c r="I3872" s="2257"/>
      <c r="J3872" s="2257"/>
      <c r="K3872" s="2257"/>
      <c r="L3872" s="2257"/>
      <c r="M3872" s="2257"/>
      <c r="N3872" s="2257"/>
      <c r="O3872" s="2257"/>
      <c r="P3872" s="2257"/>
      <c r="Q3872" s="2995"/>
    </row>
    <row r="3873" spans="1:17">
      <c r="A3873" s="2995"/>
      <c r="B3873" s="2641"/>
      <c r="C3873" s="2641"/>
      <c r="D3873" s="2641"/>
      <c r="E3873" s="2641"/>
      <c r="F3873" s="2641"/>
      <c r="G3873" s="2641"/>
      <c r="H3873" s="2641"/>
      <c r="I3873" s="2257"/>
      <c r="J3873" s="2257"/>
      <c r="K3873" s="2257"/>
      <c r="L3873" s="2257"/>
      <c r="M3873" s="2257"/>
      <c r="N3873" s="2257"/>
      <c r="O3873" s="2257"/>
      <c r="P3873" s="2257"/>
      <c r="Q3873" s="2995"/>
    </row>
    <row r="3874" spans="1:17">
      <c r="A3874" s="2995"/>
      <c r="B3874" s="2641"/>
      <c r="C3874" s="2641"/>
      <c r="D3874" s="2641"/>
      <c r="E3874" s="2641"/>
      <c r="F3874" s="2641"/>
      <c r="G3874" s="2641"/>
      <c r="H3874" s="2641"/>
      <c r="I3874" s="2257"/>
      <c r="J3874" s="2257"/>
      <c r="K3874" s="2257"/>
      <c r="L3874" s="2257"/>
      <c r="M3874" s="2257"/>
      <c r="N3874" s="2257"/>
      <c r="O3874" s="2257"/>
      <c r="P3874" s="2257"/>
      <c r="Q3874" s="2995"/>
    </row>
    <row r="3875" spans="1:17">
      <c r="A3875" s="2995"/>
      <c r="B3875" s="2641"/>
      <c r="C3875" s="2641"/>
      <c r="D3875" s="2641"/>
      <c r="E3875" s="2641"/>
      <c r="F3875" s="2641"/>
      <c r="G3875" s="2641"/>
      <c r="H3875" s="2641"/>
      <c r="I3875" s="2257"/>
      <c r="J3875" s="2257"/>
      <c r="K3875" s="2257"/>
      <c r="L3875" s="2257"/>
      <c r="M3875" s="2257"/>
      <c r="N3875" s="2257"/>
      <c r="O3875" s="2257"/>
      <c r="P3875" s="2257"/>
      <c r="Q3875" s="2995"/>
    </row>
    <row r="3876" spans="1:17">
      <c r="A3876" s="2995"/>
      <c r="B3876" s="2641"/>
      <c r="C3876" s="2641"/>
      <c r="D3876" s="2641"/>
      <c r="E3876" s="2641"/>
      <c r="F3876" s="2641"/>
      <c r="G3876" s="2641"/>
      <c r="H3876" s="2641"/>
      <c r="I3876" s="2257"/>
      <c r="J3876" s="2257"/>
      <c r="K3876" s="2257"/>
      <c r="L3876" s="2257"/>
      <c r="M3876" s="2257"/>
      <c r="N3876" s="2257"/>
      <c r="O3876" s="2257"/>
      <c r="P3876" s="2257"/>
      <c r="Q3876" s="2995"/>
    </row>
    <row r="3877" spans="1:17">
      <c r="A3877" s="2995"/>
      <c r="B3877" s="2641"/>
      <c r="C3877" s="2641"/>
      <c r="D3877" s="2641"/>
      <c r="E3877" s="2641"/>
      <c r="F3877" s="2641"/>
      <c r="G3877" s="2641"/>
      <c r="H3877" s="2641"/>
      <c r="I3877" s="2257"/>
      <c r="J3877" s="2257"/>
      <c r="K3877" s="2257"/>
      <c r="L3877" s="2257"/>
      <c r="M3877" s="2257"/>
      <c r="N3877" s="2257"/>
      <c r="O3877" s="2257"/>
      <c r="P3877" s="2257"/>
      <c r="Q3877" s="2995"/>
    </row>
    <row r="3878" spans="1:17">
      <c r="A3878" s="2995"/>
      <c r="B3878" s="2641"/>
      <c r="C3878" s="2641"/>
      <c r="D3878" s="2641"/>
      <c r="E3878" s="2641"/>
      <c r="F3878" s="2641"/>
      <c r="G3878" s="2641"/>
      <c r="H3878" s="2641"/>
      <c r="I3878" s="2257"/>
      <c r="J3878" s="2257"/>
      <c r="K3878" s="2257"/>
      <c r="L3878" s="2257"/>
      <c r="M3878" s="2257"/>
      <c r="N3878" s="2257"/>
      <c r="O3878" s="2257"/>
      <c r="P3878" s="2257"/>
      <c r="Q3878" s="2995"/>
    </row>
    <row r="3879" spans="1:17">
      <c r="A3879" s="2995"/>
      <c r="B3879" s="2641"/>
      <c r="C3879" s="2641"/>
      <c r="D3879" s="2641"/>
      <c r="E3879" s="2641"/>
      <c r="F3879" s="2641"/>
      <c r="G3879" s="2641"/>
      <c r="H3879" s="2641"/>
      <c r="I3879" s="2257"/>
      <c r="J3879" s="2257"/>
      <c r="K3879" s="2257"/>
      <c r="L3879" s="2257"/>
      <c r="M3879" s="2257"/>
      <c r="N3879" s="2257"/>
      <c r="O3879" s="2257"/>
      <c r="P3879" s="2257"/>
      <c r="Q3879" s="2995"/>
    </row>
    <row r="3880" spans="1:17">
      <c r="A3880" s="2995"/>
      <c r="B3880" s="2641"/>
      <c r="C3880" s="2641"/>
      <c r="D3880" s="2641"/>
      <c r="E3880" s="2641"/>
      <c r="F3880" s="2641"/>
      <c r="G3880" s="2641"/>
      <c r="H3880" s="2641"/>
      <c r="I3880" s="2257"/>
      <c r="J3880" s="2257"/>
      <c r="K3880" s="2257"/>
      <c r="L3880" s="2257"/>
      <c r="M3880" s="2257"/>
      <c r="N3880" s="2257"/>
      <c r="O3880" s="2257"/>
      <c r="P3880" s="2257"/>
      <c r="Q3880" s="2995"/>
    </row>
    <row r="3881" spans="1:17">
      <c r="A3881" s="2995"/>
      <c r="B3881" s="2641"/>
      <c r="C3881" s="2641"/>
      <c r="D3881" s="2641"/>
      <c r="E3881" s="2641"/>
      <c r="F3881" s="2641"/>
      <c r="G3881" s="2641"/>
      <c r="H3881" s="2641"/>
      <c r="I3881" s="2257"/>
      <c r="J3881" s="2257"/>
      <c r="K3881" s="2257"/>
      <c r="L3881" s="2257"/>
      <c r="M3881" s="2257"/>
      <c r="N3881" s="2257"/>
      <c r="O3881" s="2257"/>
      <c r="P3881" s="2257"/>
      <c r="Q3881" s="2995"/>
    </row>
    <row r="3882" spans="1:17">
      <c r="A3882" s="2995"/>
      <c r="B3882" s="2641"/>
      <c r="C3882" s="2641"/>
      <c r="D3882" s="2641"/>
      <c r="E3882" s="2641"/>
      <c r="F3882" s="2641"/>
      <c r="G3882" s="2641"/>
      <c r="H3882" s="2641"/>
      <c r="I3882" s="2257"/>
      <c r="J3882" s="2257"/>
      <c r="K3882" s="2257"/>
      <c r="L3882" s="2257"/>
      <c r="M3882" s="2257"/>
      <c r="N3882" s="2257"/>
      <c r="O3882" s="2257"/>
      <c r="P3882" s="2257"/>
      <c r="Q3882" s="2995"/>
    </row>
    <row r="3883" spans="1:17">
      <c r="A3883" s="2995"/>
      <c r="B3883" s="2641"/>
      <c r="C3883" s="2641"/>
      <c r="D3883" s="2641"/>
      <c r="E3883" s="2641"/>
      <c r="F3883" s="2641"/>
      <c r="G3883" s="2641"/>
      <c r="H3883" s="2641"/>
      <c r="I3883" s="2257"/>
      <c r="J3883" s="2257"/>
      <c r="K3883" s="2257"/>
      <c r="L3883" s="2257"/>
      <c r="M3883" s="2257"/>
      <c r="N3883" s="2257"/>
      <c r="O3883" s="2257"/>
      <c r="P3883" s="2257"/>
      <c r="Q3883" s="2995"/>
    </row>
    <row r="3884" spans="1:17">
      <c r="A3884" s="2995"/>
      <c r="B3884" s="2641"/>
      <c r="C3884" s="2641"/>
      <c r="D3884" s="2641"/>
      <c r="E3884" s="2641"/>
      <c r="F3884" s="2641"/>
      <c r="G3884" s="2641"/>
      <c r="H3884" s="2641"/>
      <c r="I3884" s="2257"/>
      <c r="J3884" s="2257"/>
      <c r="K3884" s="2257"/>
      <c r="L3884" s="2257"/>
      <c r="M3884" s="2257"/>
      <c r="N3884" s="2257"/>
      <c r="O3884" s="2257"/>
      <c r="P3884" s="2257"/>
      <c r="Q3884" s="2995"/>
    </row>
    <row r="3885" spans="1:17">
      <c r="A3885" s="2995"/>
      <c r="B3885" s="2641"/>
      <c r="C3885" s="2641"/>
      <c r="D3885" s="2641"/>
      <c r="E3885" s="2641"/>
      <c r="F3885" s="2641"/>
      <c r="G3885" s="2641"/>
      <c r="H3885" s="2641"/>
      <c r="I3885" s="2257"/>
      <c r="J3885" s="2257"/>
      <c r="K3885" s="2257"/>
      <c r="L3885" s="2257"/>
      <c r="M3885" s="2257"/>
      <c r="N3885" s="2257"/>
      <c r="O3885" s="2257"/>
      <c r="P3885" s="2257"/>
      <c r="Q3885" s="2995"/>
    </row>
    <row r="3886" spans="1:17">
      <c r="A3886" s="2995"/>
      <c r="B3886" s="2641"/>
      <c r="C3886" s="2641"/>
      <c r="D3886" s="2641"/>
      <c r="E3886" s="2641"/>
      <c r="F3886" s="2641"/>
      <c r="G3886" s="2641"/>
      <c r="H3886" s="2641"/>
      <c r="I3886" s="2257"/>
      <c r="J3886" s="2257"/>
      <c r="K3886" s="2257"/>
      <c r="L3886" s="2257"/>
      <c r="M3886" s="2257"/>
      <c r="N3886" s="2257"/>
      <c r="O3886" s="2257"/>
      <c r="P3886" s="2257"/>
      <c r="Q3886" s="2995"/>
    </row>
    <row r="3887" spans="1:17">
      <c r="A3887" s="2995"/>
      <c r="B3887" s="2641"/>
      <c r="C3887" s="2641"/>
      <c r="D3887" s="2641"/>
      <c r="E3887" s="2641"/>
      <c r="F3887" s="2641"/>
      <c r="G3887" s="2641"/>
      <c r="H3887" s="2641"/>
      <c r="I3887" s="2257"/>
      <c r="J3887" s="2257"/>
      <c r="K3887" s="2257"/>
      <c r="L3887" s="2257"/>
      <c r="M3887" s="2257"/>
      <c r="N3887" s="2257"/>
      <c r="O3887" s="2257"/>
      <c r="P3887" s="2257"/>
      <c r="Q3887" s="2995"/>
    </row>
    <row r="3888" spans="1:17">
      <c r="A3888" s="2995"/>
      <c r="B3888" s="2641"/>
      <c r="C3888" s="2641"/>
      <c r="D3888" s="2641"/>
      <c r="E3888" s="2641"/>
      <c r="F3888" s="2641"/>
      <c r="G3888" s="2641"/>
      <c r="H3888" s="2641"/>
      <c r="I3888" s="2257"/>
      <c r="J3888" s="2257"/>
      <c r="K3888" s="2257"/>
      <c r="L3888" s="2257"/>
      <c r="M3888" s="2257"/>
      <c r="N3888" s="2257"/>
      <c r="O3888" s="2257"/>
      <c r="P3888" s="2257"/>
      <c r="Q3888" s="2995"/>
    </row>
    <row r="3889" spans="1:17">
      <c r="A3889" s="2995"/>
      <c r="B3889" s="2641"/>
      <c r="C3889" s="2641"/>
      <c r="D3889" s="2641"/>
      <c r="E3889" s="2641"/>
      <c r="F3889" s="2641"/>
      <c r="G3889" s="2641"/>
      <c r="H3889" s="2641"/>
      <c r="I3889" s="2257"/>
      <c r="J3889" s="2257"/>
      <c r="K3889" s="2257"/>
      <c r="L3889" s="2257"/>
      <c r="M3889" s="2257"/>
      <c r="N3889" s="2257"/>
      <c r="O3889" s="2257"/>
      <c r="P3889" s="2257"/>
      <c r="Q3889" s="2995"/>
    </row>
    <row r="3890" spans="1:17">
      <c r="A3890" s="2995"/>
      <c r="B3890" s="2641"/>
      <c r="C3890" s="2641"/>
      <c r="D3890" s="2641"/>
      <c r="E3890" s="2641"/>
      <c r="F3890" s="2641"/>
      <c r="G3890" s="2641"/>
      <c r="H3890" s="2641"/>
      <c r="I3890" s="2257"/>
      <c r="J3890" s="2257"/>
      <c r="K3890" s="2257"/>
      <c r="L3890" s="2257"/>
      <c r="M3890" s="2257"/>
      <c r="N3890" s="2257"/>
      <c r="O3890" s="2257"/>
      <c r="P3890" s="2257"/>
      <c r="Q3890" s="2995"/>
    </row>
    <row r="3891" spans="1:17">
      <c r="A3891" s="2995"/>
      <c r="B3891" s="2641"/>
      <c r="C3891" s="2641"/>
      <c r="D3891" s="2641"/>
      <c r="E3891" s="2641"/>
      <c r="F3891" s="2641"/>
      <c r="G3891" s="2641"/>
      <c r="H3891" s="2641"/>
      <c r="I3891" s="2257"/>
      <c r="J3891" s="2257"/>
      <c r="K3891" s="2257"/>
      <c r="L3891" s="2257"/>
      <c r="M3891" s="2257"/>
      <c r="N3891" s="2257"/>
      <c r="O3891" s="2257"/>
      <c r="P3891" s="2257"/>
      <c r="Q3891" s="2995"/>
    </row>
    <row r="3892" spans="1:17">
      <c r="A3892" s="2995"/>
      <c r="B3892" s="2641"/>
      <c r="C3892" s="2641"/>
      <c r="D3892" s="2641"/>
      <c r="E3892" s="2641"/>
      <c r="F3892" s="2641"/>
      <c r="G3892" s="2641"/>
      <c r="H3892" s="2641"/>
      <c r="I3892" s="2257"/>
      <c r="J3892" s="2257"/>
      <c r="K3892" s="2257"/>
      <c r="L3892" s="2257"/>
      <c r="M3892" s="2257"/>
      <c r="N3892" s="2257"/>
      <c r="O3892" s="2257"/>
      <c r="P3892" s="2257"/>
      <c r="Q3892" s="2995"/>
    </row>
    <row r="3893" spans="1:17">
      <c r="A3893" s="2995"/>
      <c r="B3893" s="2641"/>
      <c r="C3893" s="2641"/>
      <c r="D3893" s="2641"/>
      <c r="E3893" s="2641"/>
      <c r="F3893" s="2641"/>
      <c r="G3893" s="2641"/>
      <c r="H3893" s="2641"/>
      <c r="I3893" s="2257"/>
      <c r="J3893" s="2257"/>
      <c r="K3893" s="2257"/>
      <c r="L3893" s="2257"/>
      <c r="M3893" s="2257"/>
      <c r="N3893" s="2257"/>
      <c r="O3893" s="2257"/>
      <c r="P3893" s="2257"/>
      <c r="Q3893" s="2995"/>
    </row>
    <row r="3894" spans="1:17">
      <c r="A3894" s="2995"/>
      <c r="B3894" s="2641"/>
      <c r="C3894" s="2641"/>
      <c r="D3894" s="2641"/>
      <c r="E3894" s="2641"/>
      <c r="F3894" s="2641"/>
      <c r="G3894" s="2641"/>
      <c r="H3894" s="2641"/>
      <c r="I3894" s="2257"/>
      <c r="J3894" s="2257"/>
      <c r="K3894" s="2257"/>
      <c r="L3894" s="2257"/>
      <c r="M3894" s="2257"/>
      <c r="N3894" s="2257"/>
      <c r="O3894" s="2257"/>
      <c r="P3894" s="2257"/>
      <c r="Q3894" s="2995"/>
    </row>
    <row r="3895" spans="1:17">
      <c r="A3895" s="2995"/>
      <c r="B3895" s="2641"/>
      <c r="C3895" s="2641"/>
      <c r="D3895" s="2641"/>
      <c r="E3895" s="2641"/>
      <c r="F3895" s="2641"/>
      <c r="G3895" s="2641"/>
      <c r="H3895" s="2641"/>
      <c r="I3895" s="2257"/>
      <c r="J3895" s="2257"/>
      <c r="K3895" s="2257"/>
      <c r="L3895" s="2257"/>
      <c r="M3895" s="2257"/>
      <c r="N3895" s="2257"/>
      <c r="O3895" s="2257"/>
      <c r="P3895" s="2257"/>
      <c r="Q3895" s="2995"/>
    </row>
    <row r="3896" spans="1:17">
      <c r="A3896" s="2995"/>
      <c r="B3896" s="2641"/>
      <c r="C3896" s="2641"/>
      <c r="D3896" s="2641"/>
      <c r="E3896" s="2641"/>
      <c r="F3896" s="2641"/>
      <c r="G3896" s="2641"/>
      <c r="H3896" s="2641"/>
      <c r="I3896" s="2257"/>
      <c r="J3896" s="2257"/>
      <c r="K3896" s="2257"/>
      <c r="L3896" s="2257"/>
      <c r="M3896" s="2257"/>
      <c r="N3896" s="2257"/>
      <c r="O3896" s="2257"/>
      <c r="P3896" s="2257"/>
      <c r="Q3896" s="2995"/>
    </row>
    <row r="3897" spans="1:17">
      <c r="A3897" s="2995"/>
      <c r="B3897" s="2641"/>
      <c r="C3897" s="2641"/>
      <c r="D3897" s="2641"/>
      <c r="E3897" s="2641"/>
      <c r="F3897" s="2641"/>
      <c r="G3897" s="2641"/>
      <c r="H3897" s="2641"/>
      <c r="I3897" s="2257"/>
      <c r="J3897" s="2257"/>
      <c r="K3897" s="2257"/>
      <c r="L3897" s="2257"/>
      <c r="M3897" s="2257"/>
      <c r="N3897" s="2257"/>
      <c r="O3897" s="2257"/>
      <c r="P3897" s="2257"/>
      <c r="Q3897" s="2995"/>
    </row>
    <row r="3898" spans="1:17">
      <c r="A3898" s="2995"/>
      <c r="B3898" s="2641"/>
      <c r="C3898" s="2641"/>
      <c r="D3898" s="2641"/>
      <c r="E3898" s="2641"/>
      <c r="F3898" s="2641"/>
      <c r="G3898" s="2641"/>
      <c r="H3898" s="2641"/>
      <c r="I3898" s="2257"/>
      <c r="J3898" s="2257"/>
      <c r="K3898" s="2257"/>
      <c r="L3898" s="2257"/>
      <c r="M3898" s="2257"/>
      <c r="N3898" s="2257"/>
      <c r="O3898" s="2257"/>
      <c r="P3898" s="2257"/>
      <c r="Q3898" s="2995"/>
    </row>
    <row r="3899" spans="1:17">
      <c r="A3899" s="2995"/>
      <c r="B3899" s="2641"/>
      <c r="C3899" s="2641"/>
      <c r="D3899" s="2641"/>
      <c r="E3899" s="2641"/>
      <c r="F3899" s="2641"/>
      <c r="G3899" s="2641"/>
      <c r="H3899" s="2641"/>
      <c r="I3899" s="2257"/>
      <c r="J3899" s="2257"/>
      <c r="K3899" s="2257"/>
      <c r="L3899" s="2257"/>
      <c r="M3899" s="2257"/>
      <c r="N3899" s="2257"/>
      <c r="O3899" s="2257"/>
      <c r="P3899" s="2257"/>
      <c r="Q3899" s="2995"/>
    </row>
    <row r="3900" spans="1:17">
      <c r="A3900" s="2995"/>
      <c r="B3900" s="2641"/>
      <c r="C3900" s="2641"/>
      <c r="D3900" s="2641"/>
      <c r="E3900" s="2641"/>
      <c r="F3900" s="2641"/>
      <c r="G3900" s="2641"/>
      <c r="H3900" s="2641"/>
      <c r="I3900" s="2257"/>
      <c r="J3900" s="2257"/>
      <c r="K3900" s="2257"/>
      <c r="L3900" s="2257"/>
      <c r="M3900" s="2257"/>
      <c r="N3900" s="2257"/>
      <c r="O3900" s="2257"/>
      <c r="P3900" s="2257"/>
      <c r="Q3900" s="2995"/>
    </row>
    <row r="3901" spans="1:17">
      <c r="A3901" s="2995"/>
      <c r="B3901" s="2641"/>
      <c r="C3901" s="2641"/>
      <c r="D3901" s="2641"/>
      <c r="E3901" s="2641"/>
      <c r="F3901" s="2641"/>
      <c r="G3901" s="2641"/>
      <c r="H3901" s="2641"/>
      <c r="I3901" s="2257"/>
      <c r="J3901" s="2257"/>
      <c r="K3901" s="2257"/>
      <c r="L3901" s="2257"/>
      <c r="M3901" s="2257"/>
      <c r="N3901" s="2257"/>
      <c r="O3901" s="2257"/>
      <c r="P3901" s="2257"/>
      <c r="Q3901" s="2995"/>
    </row>
    <row r="3902" spans="1:17">
      <c r="A3902" s="2995"/>
      <c r="B3902" s="2995"/>
      <c r="C3902" s="2641"/>
      <c r="D3902" s="2641"/>
      <c r="E3902" s="2641"/>
      <c r="F3902" s="2641"/>
      <c r="G3902" s="2641"/>
      <c r="H3902" s="2641"/>
      <c r="I3902" s="2257"/>
      <c r="J3902" s="2257"/>
      <c r="K3902" s="2257"/>
      <c r="L3902" s="2257"/>
      <c r="M3902" s="3001"/>
      <c r="N3902" s="3001"/>
      <c r="O3902" s="3001"/>
      <c r="P3902" s="3001"/>
      <c r="Q3902" s="2995"/>
    </row>
    <row r="3903" spans="1:17">
      <c r="A3903" s="2995"/>
      <c r="B3903" s="2995"/>
      <c r="C3903" s="2999"/>
      <c r="D3903" s="2999"/>
      <c r="E3903" s="2999"/>
      <c r="F3903" s="2999"/>
      <c r="G3903" s="2999"/>
      <c r="H3903" s="2999"/>
      <c r="I3903" s="2257"/>
      <c r="J3903" s="2257"/>
      <c r="K3903" s="2257"/>
      <c r="L3903" s="2257"/>
      <c r="M3903" s="3001"/>
      <c r="N3903" s="3001"/>
      <c r="O3903" s="3001"/>
      <c r="P3903" s="3001"/>
      <c r="Q3903" s="2995"/>
    </row>
    <row r="3904" spans="1:17">
      <c r="A3904" s="2996"/>
      <c r="B3904" s="2996"/>
      <c r="C3904" s="2994"/>
      <c r="D3904" s="2994"/>
      <c r="E3904" s="2997"/>
      <c r="F3904" s="2997"/>
      <c r="G3904" s="2997"/>
      <c r="H3904" s="2997"/>
      <c r="I3904" s="2996"/>
      <c r="J3904" s="2996"/>
      <c r="K3904" s="2994"/>
      <c r="L3904" s="2994"/>
      <c r="M3904" s="2997"/>
      <c r="N3904" s="3002"/>
      <c r="O3904" s="2999"/>
      <c r="P3904" s="2999"/>
      <c r="Q3904" s="2999"/>
    </row>
    <row r="3905" spans="1:17">
      <c r="A3905" s="2994"/>
      <c r="B3905" s="2994"/>
      <c r="C3905" s="2994"/>
      <c r="D3905" s="2994"/>
      <c r="E3905" s="2994"/>
      <c r="F3905" s="2994"/>
      <c r="G3905" s="2994"/>
      <c r="H3905" s="2994"/>
      <c r="I3905" s="2994"/>
      <c r="J3905" s="2994"/>
      <c r="K3905" s="2994"/>
      <c r="L3905" s="2994"/>
      <c r="M3905" s="2994"/>
      <c r="N3905" s="2994"/>
      <c r="O3905" s="2994"/>
      <c r="P3905" s="2994"/>
      <c r="Q3905" s="2994"/>
    </row>
    <row r="3906" spans="1:17" ht="15.75">
      <c r="A3906" s="2993"/>
      <c r="B3906" s="2997"/>
      <c r="C3906" s="2997"/>
      <c r="D3906" s="2997"/>
      <c r="E3906" s="2998"/>
      <c r="F3906" s="2997"/>
      <c r="G3906" s="2997"/>
      <c r="H3906" s="2997"/>
      <c r="I3906" s="2993"/>
      <c r="J3906" s="2641"/>
      <c r="K3906" s="2997"/>
      <c r="L3906" s="2997"/>
      <c r="M3906" s="2997"/>
      <c r="N3906" s="2997"/>
      <c r="O3906" s="2998"/>
      <c r="P3906" s="2999"/>
      <c r="Q3906" s="2999"/>
    </row>
    <row r="3907" spans="1:17">
      <c r="A3907" s="2997"/>
      <c r="B3907" s="2997"/>
      <c r="C3907" s="2997"/>
      <c r="D3907" s="2997"/>
      <c r="E3907" s="2997"/>
      <c r="F3907" s="2997"/>
      <c r="G3907" s="2997"/>
      <c r="H3907" s="2997"/>
      <c r="I3907" s="2641"/>
      <c r="J3907" s="2641"/>
      <c r="K3907" s="2997"/>
      <c r="L3907" s="2997"/>
      <c r="M3907" s="2997"/>
      <c r="N3907" s="2997"/>
      <c r="O3907" s="2997"/>
      <c r="P3907" s="2997"/>
      <c r="Q3907" s="2997"/>
    </row>
    <row r="3908" spans="1:17">
      <c r="A3908" s="2994"/>
      <c r="B3908" s="2994"/>
      <c r="C3908" s="2994"/>
      <c r="D3908" s="2994"/>
      <c r="E3908" s="2994"/>
      <c r="F3908" s="2994"/>
      <c r="G3908" s="3000"/>
      <c r="H3908" s="3000"/>
      <c r="I3908" s="2994"/>
      <c r="J3908" s="2994"/>
      <c r="K3908" s="2994"/>
      <c r="L3908" s="2994"/>
      <c r="M3908" s="2994"/>
      <c r="N3908" s="2994"/>
      <c r="O3908" s="2994"/>
      <c r="P3908" s="2994"/>
      <c r="Q3908" s="2641"/>
    </row>
    <row r="3909" spans="1:17">
      <c r="A3909" s="2994"/>
      <c r="B3909" s="2994"/>
      <c r="C3909" s="2994"/>
      <c r="D3909" s="2994"/>
      <c r="E3909" s="2994"/>
      <c r="F3909" s="2994"/>
      <c r="G3909" s="3000"/>
      <c r="H3909" s="3000"/>
      <c r="I3909" s="2994"/>
      <c r="J3909" s="2994"/>
      <c r="K3909" s="2994"/>
      <c r="L3909" s="2994"/>
      <c r="M3909" s="2994"/>
      <c r="N3909" s="2994"/>
      <c r="O3909" s="2994"/>
      <c r="P3909" s="2994"/>
      <c r="Q3909" s="2641"/>
    </row>
    <row r="3910" spans="1:17">
      <c r="A3910" s="2997"/>
      <c r="B3910" s="2997"/>
      <c r="C3910" s="2997"/>
      <c r="D3910" s="2997"/>
      <c r="E3910" s="2997"/>
      <c r="F3910" s="2997"/>
      <c r="G3910" s="2997"/>
      <c r="H3910" s="2997"/>
      <c r="I3910" s="2641"/>
      <c r="J3910" s="2641"/>
      <c r="K3910" s="2997"/>
      <c r="L3910" s="2997"/>
      <c r="M3910" s="2997"/>
      <c r="N3910" s="2997"/>
      <c r="O3910" s="2997"/>
      <c r="P3910" s="2997"/>
      <c r="Q3910" s="2997"/>
    </row>
    <row r="3911" spans="1:17">
      <c r="A3911" s="2995"/>
      <c r="B3911" s="2641"/>
      <c r="C3911" s="2641"/>
      <c r="D3911" s="2641"/>
      <c r="E3911" s="2641"/>
      <c r="F3911" s="3420"/>
      <c r="G3911" s="3420"/>
      <c r="H3911" s="2995"/>
      <c r="I3911" s="2994"/>
      <c r="J3911" s="2994"/>
      <c r="K3911" s="2994"/>
      <c r="L3911" s="2994"/>
      <c r="M3911" s="2994"/>
      <c r="N3911" s="2994"/>
      <c r="O3911" s="2994"/>
      <c r="P3911" s="2994"/>
      <c r="Q3911" s="2641"/>
    </row>
    <row r="3912" spans="1:17">
      <c r="A3912" s="2995"/>
      <c r="B3912" s="2995"/>
      <c r="C3912" s="2641"/>
      <c r="D3912" s="2995"/>
      <c r="E3912" s="2995"/>
      <c r="F3912" s="2995"/>
      <c r="G3912" s="2995"/>
      <c r="H3912" s="2995"/>
      <c r="I3912" s="2994"/>
      <c r="J3912" s="2994"/>
      <c r="K3912" s="2641"/>
      <c r="L3912" s="2641"/>
      <c r="M3912" s="2995"/>
      <c r="N3912" s="2995"/>
      <c r="O3912" s="2995"/>
      <c r="P3912" s="2641"/>
      <c r="Q3912" s="2641"/>
    </row>
    <row r="3913" spans="1:17">
      <c r="A3913" s="2995"/>
      <c r="B3913" s="2995"/>
      <c r="C3913" s="2995"/>
      <c r="D3913" s="2995"/>
      <c r="E3913" s="2995"/>
      <c r="F3913" s="2995"/>
      <c r="G3913" s="2995"/>
      <c r="H3913" s="2995"/>
      <c r="I3913" s="2994"/>
      <c r="J3913" s="2994"/>
      <c r="K3913" s="2995"/>
      <c r="L3913" s="2995"/>
      <c r="M3913" s="2995"/>
      <c r="N3913" s="2995"/>
      <c r="O3913" s="2995"/>
      <c r="P3913" s="2995"/>
      <c r="Q3913" s="2995"/>
    </row>
    <row r="3914" spans="1:17">
      <c r="A3914" s="2995"/>
      <c r="B3914" s="2995"/>
      <c r="C3914" s="2995"/>
      <c r="D3914" s="2995"/>
      <c r="E3914" s="2995"/>
      <c r="F3914" s="2995"/>
      <c r="G3914" s="2995"/>
      <c r="H3914" s="2995"/>
      <c r="I3914" s="2994"/>
      <c r="J3914" s="2994"/>
      <c r="K3914" s="2995"/>
      <c r="L3914" s="2995"/>
      <c r="M3914" s="2995"/>
      <c r="N3914" s="2995"/>
      <c r="O3914" s="2995"/>
      <c r="P3914" s="2995"/>
      <c r="Q3914" s="2995"/>
    </row>
    <row r="3915" spans="1:17">
      <c r="A3915" s="2995"/>
      <c r="B3915" s="2995"/>
      <c r="C3915" s="2995"/>
      <c r="D3915" s="2995"/>
      <c r="E3915" s="2995"/>
      <c r="F3915" s="2995"/>
      <c r="G3915" s="2995"/>
      <c r="H3915" s="2995"/>
      <c r="I3915" s="2995"/>
      <c r="J3915" s="2641"/>
      <c r="K3915" s="2995"/>
      <c r="L3915" s="2995"/>
      <c r="M3915" s="2995"/>
      <c r="N3915" s="2995"/>
      <c r="O3915" s="2995"/>
      <c r="P3915" s="2995"/>
      <c r="Q3915" s="2995"/>
    </row>
    <row r="3916" spans="1:17">
      <c r="A3916" s="2995"/>
      <c r="B3916" s="2641"/>
      <c r="C3916" s="2641"/>
      <c r="D3916" s="2641"/>
      <c r="E3916" s="2641"/>
      <c r="F3916" s="2641"/>
      <c r="G3916" s="2641"/>
      <c r="H3916" s="2641"/>
      <c r="I3916" s="2257"/>
      <c r="J3916" s="2257"/>
      <c r="K3916" s="2257"/>
      <c r="L3916" s="2257"/>
      <c r="M3916" s="3001"/>
      <c r="N3916" s="3001"/>
      <c r="O3916" s="3001"/>
      <c r="P3916" s="3001"/>
      <c r="Q3916" s="2995"/>
    </row>
    <row r="3917" spans="1:17">
      <c r="A3917" s="2995"/>
      <c r="B3917" s="2641"/>
      <c r="C3917" s="2641"/>
      <c r="D3917" s="2641"/>
      <c r="E3917" s="2641"/>
      <c r="F3917" s="2641"/>
      <c r="G3917" s="2641"/>
      <c r="H3917" s="2641"/>
      <c r="I3917" s="2257"/>
      <c r="J3917" s="2257"/>
      <c r="K3917" s="2257"/>
      <c r="L3917" s="2257"/>
      <c r="M3917" s="2257"/>
      <c r="N3917" s="2257"/>
      <c r="O3917" s="2257"/>
      <c r="P3917" s="2257"/>
      <c r="Q3917" s="2995"/>
    </row>
    <row r="3918" spans="1:17">
      <c r="A3918" s="2995"/>
      <c r="B3918" s="2641"/>
      <c r="C3918" s="2641"/>
      <c r="D3918" s="2641"/>
      <c r="E3918" s="2641"/>
      <c r="F3918" s="2641"/>
      <c r="G3918" s="2641"/>
      <c r="H3918" s="2641"/>
      <c r="I3918" s="2257"/>
      <c r="J3918" s="2257"/>
      <c r="K3918" s="2257"/>
      <c r="L3918" s="2257"/>
      <c r="M3918" s="2257"/>
      <c r="N3918" s="2257"/>
      <c r="O3918" s="2257"/>
      <c r="P3918" s="2257"/>
      <c r="Q3918" s="2995"/>
    </row>
    <row r="3919" spans="1:17">
      <c r="A3919" s="2995"/>
      <c r="B3919" s="2641"/>
      <c r="C3919" s="2641"/>
      <c r="D3919" s="2641"/>
      <c r="E3919" s="2641"/>
      <c r="F3919" s="2641"/>
      <c r="G3919" s="2641"/>
      <c r="H3919" s="2641"/>
      <c r="I3919" s="2257"/>
      <c r="J3919" s="2257"/>
      <c r="K3919" s="2257"/>
      <c r="L3919" s="2257"/>
      <c r="M3919" s="2257"/>
      <c r="N3919" s="2257"/>
      <c r="O3919" s="2257"/>
      <c r="P3919" s="2257"/>
      <c r="Q3919" s="2995"/>
    </row>
    <row r="3920" spans="1:17">
      <c r="A3920" s="2995"/>
      <c r="B3920" s="2641"/>
      <c r="C3920" s="2641"/>
      <c r="D3920" s="2641"/>
      <c r="E3920" s="2641"/>
      <c r="F3920" s="2641"/>
      <c r="G3920" s="2641"/>
      <c r="H3920" s="2641"/>
      <c r="I3920" s="2257"/>
      <c r="J3920" s="2257"/>
      <c r="K3920" s="2257"/>
      <c r="L3920" s="2257"/>
      <c r="M3920" s="2257"/>
      <c r="N3920" s="2257"/>
      <c r="O3920" s="2257"/>
      <c r="P3920" s="2257"/>
      <c r="Q3920" s="2995"/>
    </row>
    <row r="3921" spans="1:17">
      <c r="A3921" s="2995"/>
      <c r="B3921" s="2641"/>
      <c r="C3921" s="2641"/>
      <c r="D3921" s="2641"/>
      <c r="E3921" s="2641"/>
      <c r="F3921" s="2641"/>
      <c r="G3921" s="2641"/>
      <c r="H3921" s="2641"/>
      <c r="I3921" s="2257"/>
      <c r="J3921" s="2257"/>
      <c r="K3921" s="2257"/>
      <c r="L3921" s="2257"/>
      <c r="M3921" s="2257"/>
      <c r="N3921" s="2257"/>
      <c r="O3921" s="2257"/>
      <c r="P3921" s="2257"/>
      <c r="Q3921" s="2995"/>
    </row>
    <row r="3922" spans="1:17">
      <c r="A3922" s="2995"/>
      <c r="B3922" s="2641"/>
      <c r="C3922" s="2641"/>
      <c r="D3922" s="2641"/>
      <c r="E3922" s="2641"/>
      <c r="F3922" s="2641"/>
      <c r="G3922" s="2641"/>
      <c r="H3922" s="2641"/>
      <c r="I3922" s="2257"/>
      <c r="J3922" s="2257"/>
      <c r="K3922" s="2257"/>
      <c r="L3922" s="2257"/>
      <c r="M3922" s="2257"/>
      <c r="N3922" s="2257"/>
      <c r="O3922" s="2257"/>
      <c r="P3922" s="2257"/>
      <c r="Q3922" s="2995"/>
    </row>
    <row r="3923" spans="1:17">
      <c r="A3923" s="2995"/>
      <c r="B3923" s="2641"/>
      <c r="C3923" s="2641"/>
      <c r="D3923" s="2641"/>
      <c r="E3923" s="2641"/>
      <c r="F3923" s="2641"/>
      <c r="G3923" s="2641"/>
      <c r="H3923" s="2641"/>
      <c r="I3923" s="2257"/>
      <c r="J3923" s="2257"/>
      <c r="K3923" s="2257"/>
      <c r="L3923" s="2257"/>
      <c r="M3923" s="2257"/>
      <c r="N3923" s="2257"/>
      <c r="O3923" s="2257"/>
      <c r="P3923" s="2257"/>
      <c r="Q3923" s="2995"/>
    </row>
    <row r="3924" spans="1:17">
      <c r="A3924" s="2995"/>
      <c r="B3924" s="2641"/>
      <c r="C3924" s="2641"/>
      <c r="D3924" s="2641"/>
      <c r="E3924" s="2641"/>
      <c r="F3924" s="2641"/>
      <c r="G3924" s="2641"/>
      <c r="H3924" s="2641"/>
      <c r="I3924" s="2257"/>
      <c r="J3924" s="2257"/>
      <c r="K3924" s="2257"/>
      <c r="L3924" s="2257"/>
      <c r="M3924" s="2257"/>
      <c r="N3924" s="2257"/>
      <c r="O3924" s="2257"/>
      <c r="P3924" s="2257"/>
      <c r="Q3924" s="2995"/>
    </row>
    <row r="3925" spans="1:17">
      <c r="A3925" s="2995"/>
      <c r="B3925" s="2641"/>
      <c r="C3925" s="2641"/>
      <c r="D3925" s="2641"/>
      <c r="E3925" s="2641"/>
      <c r="F3925" s="2641"/>
      <c r="G3925" s="2641"/>
      <c r="H3925" s="2641"/>
      <c r="I3925" s="2257"/>
      <c r="J3925" s="2257"/>
      <c r="K3925" s="2257"/>
      <c r="L3925" s="2257"/>
      <c r="M3925" s="2257"/>
      <c r="N3925" s="2257"/>
      <c r="O3925" s="2257"/>
      <c r="P3925" s="2257"/>
      <c r="Q3925" s="2995"/>
    </row>
    <row r="3926" spans="1:17">
      <c r="A3926" s="2995"/>
      <c r="B3926" s="2641"/>
      <c r="C3926" s="2641"/>
      <c r="D3926" s="2641"/>
      <c r="E3926" s="2641"/>
      <c r="F3926" s="2641"/>
      <c r="G3926" s="2641"/>
      <c r="H3926" s="2641"/>
      <c r="I3926" s="2257"/>
      <c r="J3926" s="2257"/>
      <c r="K3926" s="2257"/>
      <c r="L3926" s="2257"/>
      <c r="M3926" s="2257"/>
      <c r="N3926" s="2257"/>
      <c r="O3926" s="2257"/>
      <c r="P3926" s="2257"/>
      <c r="Q3926" s="2995"/>
    </row>
    <row r="3927" spans="1:17">
      <c r="A3927" s="2995"/>
      <c r="B3927" s="2641"/>
      <c r="C3927" s="2641"/>
      <c r="D3927" s="2641"/>
      <c r="E3927" s="2641"/>
      <c r="F3927" s="2641"/>
      <c r="G3927" s="2641"/>
      <c r="H3927" s="2641"/>
      <c r="I3927" s="2257"/>
      <c r="J3927" s="2257"/>
      <c r="K3927" s="2257"/>
      <c r="L3927" s="2257"/>
      <c r="M3927" s="2257"/>
      <c r="N3927" s="2257"/>
      <c r="O3927" s="2257"/>
      <c r="P3927" s="2257"/>
      <c r="Q3927" s="2995"/>
    </row>
    <row r="3928" spans="1:17">
      <c r="A3928" s="2995"/>
      <c r="B3928" s="2641"/>
      <c r="C3928" s="2641"/>
      <c r="D3928" s="2641"/>
      <c r="E3928" s="2641"/>
      <c r="F3928" s="2641"/>
      <c r="G3928" s="2641"/>
      <c r="H3928" s="2641"/>
      <c r="I3928" s="2257"/>
      <c r="J3928" s="2257"/>
      <c r="K3928" s="2257"/>
      <c r="L3928" s="2257"/>
      <c r="M3928" s="2257"/>
      <c r="N3928" s="2257"/>
      <c r="O3928" s="2257"/>
      <c r="P3928" s="2257"/>
      <c r="Q3928" s="2995"/>
    </row>
    <row r="3929" spans="1:17">
      <c r="A3929" s="2995"/>
      <c r="B3929" s="2641"/>
      <c r="C3929" s="2641"/>
      <c r="D3929" s="2641"/>
      <c r="E3929" s="2641"/>
      <c r="F3929" s="2641"/>
      <c r="G3929" s="2641"/>
      <c r="H3929" s="2641"/>
      <c r="I3929" s="2257"/>
      <c r="J3929" s="2257"/>
      <c r="K3929" s="2257"/>
      <c r="L3929" s="2257"/>
      <c r="M3929" s="2257"/>
      <c r="N3929" s="2257"/>
      <c r="O3929" s="2257"/>
      <c r="P3929" s="2257"/>
      <c r="Q3929" s="2995"/>
    </row>
    <row r="3930" spans="1:17">
      <c r="A3930" s="2995"/>
      <c r="B3930" s="2641"/>
      <c r="C3930" s="2641"/>
      <c r="D3930" s="2641"/>
      <c r="E3930" s="2641"/>
      <c r="F3930" s="2641"/>
      <c r="G3930" s="2641"/>
      <c r="H3930" s="2641"/>
      <c r="I3930" s="2257"/>
      <c r="J3930" s="2257"/>
      <c r="K3930" s="2257"/>
      <c r="L3930" s="2257"/>
      <c r="M3930" s="2257"/>
      <c r="N3930" s="2257"/>
      <c r="O3930" s="2257"/>
      <c r="P3930" s="2257"/>
      <c r="Q3930" s="2995"/>
    </row>
    <row r="3931" spans="1:17">
      <c r="A3931" s="2995"/>
      <c r="B3931" s="2641"/>
      <c r="C3931" s="2641"/>
      <c r="D3931" s="2641"/>
      <c r="E3931" s="2641"/>
      <c r="F3931" s="2641"/>
      <c r="G3931" s="2641"/>
      <c r="H3931" s="2641"/>
      <c r="I3931" s="2257"/>
      <c r="J3931" s="2257"/>
      <c r="K3931" s="2257"/>
      <c r="L3931" s="2257"/>
      <c r="M3931" s="2257"/>
      <c r="N3931" s="2257"/>
      <c r="O3931" s="2257"/>
      <c r="P3931" s="2257"/>
      <c r="Q3931" s="2995"/>
    </row>
    <row r="3932" spans="1:17">
      <c r="A3932" s="2995"/>
      <c r="B3932" s="2641"/>
      <c r="C3932" s="2641"/>
      <c r="D3932" s="2641"/>
      <c r="E3932" s="2641"/>
      <c r="F3932" s="2641"/>
      <c r="G3932" s="2641"/>
      <c r="H3932" s="2641"/>
      <c r="I3932" s="2257"/>
      <c r="J3932" s="2257"/>
      <c r="K3932" s="2257"/>
      <c r="L3932" s="2257"/>
      <c r="M3932" s="2257"/>
      <c r="N3932" s="2257"/>
      <c r="O3932" s="2257"/>
      <c r="P3932" s="2257"/>
      <c r="Q3932" s="2995"/>
    </row>
    <row r="3933" spans="1:17">
      <c r="A3933" s="2995"/>
      <c r="B3933" s="2641"/>
      <c r="C3933" s="2641"/>
      <c r="D3933" s="2641"/>
      <c r="E3933" s="2641"/>
      <c r="F3933" s="2641"/>
      <c r="G3933" s="2641"/>
      <c r="H3933" s="2641"/>
      <c r="I3933" s="2257"/>
      <c r="J3933" s="2257"/>
      <c r="K3933" s="2257"/>
      <c r="L3933" s="2257"/>
      <c r="M3933" s="2257"/>
      <c r="N3933" s="2257"/>
      <c r="O3933" s="2257"/>
      <c r="P3933" s="2257"/>
      <c r="Q3933" s="2995"/>
    </row>
    <row r="3934" spans="1:17">
      <c r="A3934" s="2995"/>
      <c r="B3934" s="2641"/>
      <c r="C3934" s="2641"/>
      <c r="D3934" s="2641"/>
      <c r="E3934" s="2641"/>
      <c r="F3934" s="2641"/>
      <c r="G3934" s="2641"/>
      <c r="H3934" s="2641"/>
      <c r="I3934" s="2257"/>
      <c r="J3934" s="2257"/>
      <c r="K3934" s="2257"/>
      <c r="L3934" s="2257"/>
      <c r="M3934" s="2257"/>
      <c r="N3934" s="2257"/>
      <c r="O3934" s="2257"/>
      <c r="P3934" s="2257"/>
      <c r="Q3934" s="2995"/>
    </row>
    <row r="3935" spans="1:17">
      <c r="A3935" s="2995"/>
      <c r="B3935" s="2641"/>
      <c r="C3935" s="2641"/>
      <c r="D3935" s="2641"/>
      <c r="E3935" s="2641"/>
      <c r="F3935" s="2641"/>
      <c r="G3935" s="2641"/>
      <c r="H3935" s="2641"/>
      <c r="I3935" s="2257"/>
      <c r="J3935" s="2257"/>
      <c r="K3935" s="2257"/>
      <c r="L3935" s="2257"/>
      <c r="M3935" s="2257"/>
      <c r="N3935" s="2257"/>
      <c r="O3935" s="2257"/>
      <c r="P3935" s="2257"/>
      <c r="Q3935" s="2995"/>
    </row>
    <row r="3936" spans="1:17">
      <c r="A3936" s="2995"/>
      <c r="B3936" s="2641"/>
      <c r="C3936" s="2641"/>
      <c r="D3936" s="2641"/>
      <c r="E3936" s="2641"/>
      <c r="F3936" s="2641"/>
      <c r="G3936" s="2641"/>
      <c r="H3936" s="2641"/>
      <c r="I3936" s="2257"/>
      <c r="J3936" s="2257"/>
      <c r="K3936" s="2257"/>
      <c r="L3936" s="2257"/>
      <c r="M3936" s="2257"/>
      <c r="N3936" s="2257"/>
      <c r="O3936" s="2257"/>
      <c r="P3936" s="2257"/>
      <c r="Q3936" s="2995"/>
    </row>
    <row r="3937" spans="1:17">
      <c r="A3937" s="2995"/>
      <c r="B3937" s="2641"/>
      <c r="C3937" s="2641"/>
      <c r="D3937" s="2641"/>
      <c r="E3937" s="2641"/>
      <c r="F3937" s="2641"/>
      <c r="G3937" s="2641"/>
      <c r="H3937" s="2641"/>
      <c r="I3937" s="2257"/>
      <c r="J3937" s="2257"/>
      <c r="K3937" s="2257"/>
      <c r="L3937" s="2257"/>
      <c r="M3937" s="2257"/>
      <c r="N3937" s="2257"/>
      <c r="O3937" s="2257"/>
      <c r="P3937" s="2257"/>
      <c r="Q3937" s="2995"/>
    </row>
    <row r="3938" spans="1:17">
      <c r="A3938" s="2995"/>
      <c r="B3938" s="2641"/>
      <c r="C3938" s="2641"/>
      <c r="D3938" s="2641"/>
      <c r="E3938" s="2641"/>
      <c r="F3938" s="2641"/>
      <c r="G3938" s="2641"/>
      <c r="H3938" s="2641"/>
      <c r="I3938" s="2257"/>
      <c r="J3938" s="2257"/>
      <c r="K3938" s="2257"/>
      <c r="L3938" s="2257"/>
      <c r="M3938" s="2257"/>
      <c r="N3938" s="2257"/>
      <c r="O3938" s="2257"/>
      <c r="P3938" s="2257"/>
      <c r="Q3938" s="2995"/>
    </row>
    <row r="3939" spans="1:17">
      <c r="A3939" s="2995"/>
      <c r="B3939" s="2641"/>
      <c r="C3939" s="2641"/>
      <c r="D3939" s="2641"/>
      <c r="E3939" s="2641"/>
      <c r="F3939" s="2641"/>
      <c r="G3939" s="2641"/>
      <c r="H3939" s="2641"/>
      <c r="I3939" s="2257"/>
      <c r="J3939" s="2257"/>
      <c r="K3939" s="2257"/>
      <c r="L3939" s="2257"/>
      <c r="M3939" s="2257"/>
      <c r="N3939" s="2257"/>
      <c r="O3939" s="2257"/>
      <c r="P3939" s="2257"/>
      <c r="Q3939" s="2995"/>
    </row>
    <row r="3940" spans="1:17">
      <c r="A3940" s="2995"/>
      <c r="B3940" s="2641"/>
      <c r="C3940" s="2641"/>
      <c r="D3940" s="2641"/>
      <c r="E3940" s="2641"/>
      <c r="F3940" s="2641"/>
      <c r="G3940" s="2641"/>
      <c r="H3940" s="2641"/>
      <c r="I3940" s="2257"/>
      <c r="J3940" s="2257"/>
      <c r="K3940" s="2257"/>
      <c r="L3940" s="2257"/>
      <c r="M3940" s="2257"/>
      <c r="N3940" s="2257"/>
      <c r="O3940" s="2257"/>
      <c r="P3940" s="2257"/>
      <c r="Q3940" s="2995"/>
    </row>
    <row r="3941" spans="1:17">
      <c r="A3941" s="2995"/>
      <c r="B3941" s="2641"/>
      <c r="C3941" s="2641"/>
      <c r="D3941" s="2641"/>
      <c r="E3941" s="2641"/>
      <c r="F3941" s="2641"/>
      <c r="G3941" s="2641"/>
      <c r="H3941" s="2641"/>
      <c r="I3941" s="2257"/>
      <c r="J3941" s="2257"/>
      <c r="K3941" s="2257"/>
      <c r="L3941" s="2257"/>
      <c r="M3941" s="2257"/>
      <c r="N3941" s="2257"/>
      <c r="O3941" s="2257"/>
      <c r="P3941" s="2257"/>
      <c r="Q3941" s="2995"/>
    </row>
    <row r="3942" spans="1:17">
      <c r="A3942" s="2995"/>
      <c r="B3942" s="2641"/>
      <c r="C3942" s="2641"/>
      <c r="D3942" s="2641"/>
      <c r="E3942" s="2641"/>
      <c r="F3942" s="2641"/>
      <c r="G3942" s="2641"/>
      <c r="H3942" s="2641"/>
      <c r="I3942" s="2257"/>
      <c r="J3942" s="2257"/>
      <c r="K3942" s="2257"/>
      <c r="L3942" s="2257"/>
      <c r="M3942" s="2257"/>
      <c r="N3942" s="2257"/>
      <c r="O3942" s="2257"/>
      <c r="P3942" s="2257"/>
      <c r="Q3942" s="2995"/>
    </row>
    <row r="3943" spans="1:17">
      <c r="A3943" s="2995"/>
      <c r="B3943" s="2641"/>
      <c r="C3943" s="2641"/>
      <c r="D3943" s="2641"/>
      <c r="E3943" s="2641"/>
      <c r="F3943" s="2641"/>
      <c r="G3943" s="2641"/>
      <c r="H3943" s="2641"/>
      <c r="I3943" s="2257"/>
      <c r="J3943" s="2257"/>
      <c r="K3943" s="2257"/>
      <c r="L3943" s="2257"/>
      <c r="M3943" s="2257"/>
      <c r="N3943" s="2257"/>
      <c r="O3943" s="2257"/>
      <c r="P3943" s="2257"/>
      <c r="Q3943" s="2995"/>
    </row>
    <row r="3944" spans="1:17">
      <c r="A3944" s="2995"/>
      <c r="B3944" s="2641"/>
      <c r="C3944" s="2641"/>
      <c r="D3944" s="2641"/>
      <c r="E3944" s="2641"/>
      <c r="F3944" s="2641"/>
      <c r="G3944" s="2641"/>
      <c r="H3944" s="2641"/>
      <c r="I3944" s="2257"/>
      <c r="J3944" s="2257"/>
      <c r="K3944" s="2257"/>
      <c r="L3944" s="2257"/>
      <c r="M3944" s="2257"/>
      <c r="N3944" s="2257"/>
      <c r="O3944" s="2257"/>
      <c r="P3944" s="2257"/>
      <c r="Q3944" s="2995"/>
    </row>
    <row r="3945" spans="1:17">
      <c r="A3945" s="2995"/>
      <c r="B3945" s="2641"/>
      <c r="C3945" s="2641"/>
      <c r="D3945" s="2641"/>
      <c r="E3945" s="2641"/>
      <c r="F3945" s="2641"/>
      <c r="G3945" s="2641"/>
      <c r="H3945" s="2641"/>
      <c r="I3945" s="2257"/>
      <c r="J3945" s="2257"/>
      <c r="K3945" s="2257"/>
      <c r="L3945" s="2257"/>
      <c r="M3945" s="2257"/>
      <c r="N3945" s="2257"/>
      <c r="O3945" s="2257"/>
      <c r="P3945" s="2257"/>
      <c r="Q3945" s="2995"/>
    </row>
    <row r="3946" spans="1:17">
      <c r="A3946" s="2995"/>
      <c r="B3946" s="2641"/>
      <c r="C3946" s="2641"/>
      <c r="D3946" s="2641"/>
      <c r="E3946" s="2641"/>
      <c r="F3946" s="2641"/>
      <c r="G3946" s="2641"/>
      <c r="H3946" s="2641"/>
      <c r="I3946" s="2257"/>
      <c r="J3946" s="2257"/>
      <c r="K3946" s="2257"/>
      <c r="L3946" s="2257"/>
      <c r="M3946" s="2257"/>
      <c r="N3946" s="2257"/>
      <c r="O3946" s="2257"/>
      <c r="P3946" s="2257"/>
      <c r="Q3946" s="2995"/>
    </row>
    <row r="3947" spans="1:17">
      <c r="A3947" s="2995"/>
      <c r="B3947" s="2641"/>
      <c r="C3947" s="2641"/>
      <c r="D3947" s="2641"/>
      <c r="E3947" s="2641"/>
      <c r="F3947" s="2641"/>
      <c r="G3947" s="2641"/>
      <c r="H3947" s="2641"/>
      <c r="I3947" s="2257"/>
      <c r="J3947" s="2257"/>
      <c r="K3947" s="2257"/>
      <c r="L3947" s="2257"/>
      <c r="M3947" s="2257"/>
      <c r="N3947" s="2257"/>
      <c r="O3947" s="2257"/>
      <c r="P3947" s="2257"/>
      <c r="Q3947" s="2995"/>
    </row>
    <row r="3948" spans="1:17">
      <c r="A3948" s="2995"/>
      <c r="B3948" s="2641"/>
      <c r="C3948" s="2641"/>
      <c r="D3948" s="2641"/>
      <c r="E3948" s="2641"/>
      <c r="F3948" s="2641"/>
      <c r="G3948" s="2641"/>
      <c r="H3948" s="2641"/>
      <c r="I3948" s="2257"/>
      <c r="J3948" s="2257"/>
      <c r="K3948" s="2257"/>
      <c r="L3948" s="2257"/>
      <c r="M3948" s="2257"/>
      <c r="N3948" s="2257"/>
      <c r="O3948" s="2257"/>
      <c r="P3948" s="2257"/>
      <c r="Q3948" s="2995"/>
    </row>
    <row r="3949" spans="1:17">
      <c r="A3949" s="2995"/>
      <c r="B3949" s="2641"/>
      <c r="C3949" s="2641"/>
      <c r="D3949" s="2641"/>
      <c r="E3949" s="2641"/>
      <c r="F3949" s="2641"/>
      <c r="G3949" s="2641"/>
      <c r="H3949" s="2641"/>
      <c r="I3949" s="2257"/>
      <c r="J3949" s="2257"/>
      <c r="K3949" s="2257"/>
      <c r="L3949" s="2257"/>
      <c r="M3949" s="2257"/>
      <c r="N3949" s="2257"/>
      <c r="O3949" s="2257"/>
      <c r="P3949" s="2257"/>
      <c r="Q3949" s="2995"/>
    </row>
    <row r="3950" spans="1:17">
      <c r="A3950" s="2995"/>
      <c r="B3950" s="2641"/>
      <c r="C3950" s="2641"/>
      <c r="D3950" s="2641"/>
      <c r="E3950" s="2641"/>
      <c r="F3950" s="2641"/>
      <c r="G3950" s="2641"/>
      <c r="H3950" s="2641"/>
      <c r="I3950" s="2257"/>
      <c r="J3950" s="2257"/>
      <c r="K3950" s="2257"/>
      <c r="L3950" s="2257"/>
      <c r="M3950" s="2257"/>
      <c r="N3950" s="2257"/>
      <c r="O3950" s="2257"/>
      <c r="P3950" s="2257"/>
      <c r="Q3950" s="2995"/>
    </row>
    <row r="3951" spans="1:17">
      <c r="A3951" s="2995"/>
      <c r="B3951" s="2641"/>
      <c r="C3951" s="2641"/>
      <c r="D3951" s="2641"/>
      <c r="E3951" s="2641"/>
      <c r="F3951" s="2641"/>
      <c r="G3951" s="2641"/>
      <c r="H3951" s="2641"/>
      <c r="I3951" s="2257"/>
      <c r="J3951" s="2257"/>
      <c r="K3951" s="2257"/>
      <c r="L3951" s="2257"/>
      <c r="M3951" s="2257"/>
      <c r="N3951" s="2257"/>
      <c r="O3951" s="2257"/>
      <c r="P3951" s="2257"/>
      <c r="Q3951" s="2995"/>
    </row>
    <row r="3952" spans="1:17">
      <c r="A3952" s="2995"/>
      <c r="B3952" s="2641"/>
      <c r="C3952" s="2641"/>
      <c r="D3952" s="2641"/>
      <c r="E3952" s="2641"/>
      <c r="F3952" s="2641"/>
      <c r="G3952" s="2641"/>
      <c r="H3952" s="2641"/>
      <c r="I3952" s="2257"/>
      <c r="J3952" s="2257"/>
      <c r="K3952" s="2257"/>
      <c r="L3952" s="2257"/>
      <c r="M3952" s="2257"/>
      <c r="N3952" s="2257"/>
      <c r="O3952" s="2257"/>
      <c r="P3952" s="2257"/>
      <c r="Q3952" s="2995"/>
    </row>
    <row r="3953" spans="1:17">
      <c r="A3953" s="2995"/>
      <c r="B3953" s="2641"/>
      <c r="C3953" s="2641"/>
      <c r="D3953" s="2641"/>
      <c r="E3953" s="2641"/>
      <c r="F3953" s="2641"/>
      <c r="G3953" s="2641"/>
      <c r="H3953" s="2641"/>
      <c r="I3953" s="2257"/>
      <c r="J3953" s="2257"/>
      <c r="K3953" s="2257"/>
      <c r="L3953" s="2257"/>
      <c r="M3953" s="2257"/>
      <c r="N3953" s="2257"/>
      <c r="O3953" s="2257"/>
      <c r="P3953" s="2257"/>
      <c r="Q3953" s="2995"/>
    </row>
    <row r="3954" spans="1:17">
      <c r="A3954" s="2995"/>
      <c r="B3954" s="2641"/>
      <c r="C3954" s="2641"/>
      <c r="D3954" s="2641"/>
      <c r="E3954" s="2641"/>
      <c r="F3954" s="2641"/>
      <c r="G3954" s="2641"/>
      <c r="H3954" s="2641"/>
      <c r="I3954" s="2257"/>
      <c r="J3954" s="2257"/>
      <c r="K3954" s="2257"/>
      <c r="L3954" s="2257"/>
      <c r="M3954" s="2257"/>
      <c r="N3954" s="2257"/>
      <c r="O3954" s="2257"/>
      <c r="P3954" s="2257"/>
      <c r="Q3954" s="2995"/>
    </row>
    <row r="3955" spans="1:17">
      <c r="A3955" s="2995"/>
      <c r="B3955" s="2641"/>
      <c r="C3955" s="2641"/>
      <c r="D3955" s="2641"/>
      <c r="E3955" s="2641"/>
      <c r="F3955" s="2641"/>
      <c r="G3955" s="2641"/>
      <c r="H3955" s="2641"/>
      <c r="I3955" s="2257"/>
      <c r="J3955" s="2257"/>
      <c r="K3955" s="2257"/>
      <c r="L3955" s="2257"/>
      <c r="M3955" s="2257"/>
      <c r="N3955" s="2257"/>
      <c r="O3955" s="2257"/>
      <c r="P3955" s="2257"/>
      <c r="Q3955" s="2995"/>
    </row>
    <row r="3956" spans="1:17">
      <c r="A3956" s="2995"/>
      <c r="B3956" s="2641"/>
      <c r="C3956" s="2641"/>
      <c r="D3956" s="2641"/>
      <c r="E3956" s="2641"/>
      <c r="F3956" s="2641"/>
      <c r="G3956" s="2641"/>
      <c r="H3956" s="2641"/>
      <c r="I3956" s="2257"/>
      <c r="J3956" s="2257"/>
      <c r="K3956" s="2257"/>
      <c r="L3956" s="2257"/>
      <c r="M3956" s="2257"/>
      <c r="N3956" s="2257"/>
      <c r="O3956" s="2257"/>
      <c r="P3956" s="2257"/>
      <c r="Q3956" s="2995"/>
    </row>
    <row r="3957" spans="1:17">
      <c r="A3957" s="2995"/>
      <c r="B3957" s="2641"/>
      <c r="C3957" s="2641"/>
      <c r="D3957" s="2641"/>
      <c r="E3957" s="2641"/>
      <c r="F3957" s="2641"/>
      <c r="G3957" s="2641"/>
      <c r="H3957" s="2641"/>
      <c r="I3957" s="2257"/>
      <c r="J3957" s="2257"/>
      <c r="K3957" s="2257"/>
      <c r="L3957" s="2257"/>
      <c r="M3957" s="2257"/>
      <c r="N3957" s="2257"/>
      <c r="O3957" s="2257"/>
      <c r="P3957" s="2257"/>
      <c r="Q3957" s="2995"/>
    </row>
    <row r="3958" spans="1:17">
      <c r="A3958" s="2995"/>
      <c r="B3958" s="2641"/>
      <c r="C3958" s="2641"/>
      <c r="D3958" s="2641"/>
      <c r="E3958" s="2641"/>
      <c r="F3958" s="2641"/>
      <c r="G3958" s="2641"/>
      <c r="H3958" s="2641"/>
      <c r="I3958" s="2257"/>
      <c r="J3958" s="2257"/>
      <c r="K3958" s="2257"/>
      <c r="L3958" s="2257"/>
      <c r="M3958" s="2257"/>
      <c r="N3958" s="2257"/>
      <c r="O3958" s="2257"/>
      <c r="P3958" s="2257"/>
      <c r="Q3958" s="2995"/>
    </row>
    <row r="3959" spans="1:17">
      <c r="A3959" s="2995"/>
      <c r="B3959" s="2641"/>
      <c r="C3959" s="2641"/>
      <c r="D3959" s="2641"/>
      <c r="E3959" s="2641"/>
      <c r="F3959" s="2641"/>
      <c r="G3959" s="2641"/>
      <c r="H3959" s="2641"/>
      <c r="I3959" s="2257"/>
      <c r="J3959" s="2257"/>
      <c r="K3959" s="2257"/>
      <c r="L3959" s="2257"/>
      <c r="M3959" s="2257"/>
      <c r="N3959" s="2257"/>
      <c r="O3959" s="2257"/>
      <c r="P3959" s="2257"/>
      <c r="Q3959" s="2995"/>
    </row>
    <row r="3960" spans="1:17">
      <c r="A3960" s="2995"/>
      <c r="B3960" s="2641"/>
      <c r="C3960" s="2641"/>
      <c r="D3960" s="2641"/>
      <c r="E3960" s="2641"/>
      <c r="F3960" s="2641"/>
      <c r="G3960" s="2641"/>
      <c r="H3960" s="2641"/>
      <c r="I3960" s="2257"/>
      <c r="J3960" s="2257"/>
      <c r="K3960" s="2257"/>
      <c r="L3960" s="2257"/>
      <c r="M3960" s="2257"/>
      <c r="N3960" s="2257"/>
      <c r="O3960" s="2257"/>
      <c r="P3960" s="2257"/>
      <c r="Q3960" s="2995"/>
    </row>
    <row r="3961" spans="1:17">
      <c r="A3961" s="2995"/>
      <c r="B3961" s="2641"/>
      <c r="C3961" s="2641"/>
      <c r="D3961" s="2641"/>
      <c r="E3961" s="2641"/>
      <c r="F3961" s="2641"/>
      <c r="G3961" s="2641"/>
      <c r="H3961" s="2641"/>
      <c r="I3961" s="2257"/>
      <c r="J3961" s="2257"/>
      <c r="K3961" s="2257"/>
      <c r="L3961" s="2257"/>
      <c r="M3961" s="2257"/>
      <c r="N3961" s="2257"/>
      <c r="O3961" s="2257"/>
      <c r="P3961" s="2257"/>
      <c r="Q3961" s="2995"/>
    </row>
    <row r="3962" spans="1:17">
      <c r="A3962" s="2995"/>
      <c r="B3962" s="2641"/>
      <c r="C3962" s="2641"/>
      <c r="D3962" s="2641"/>
      <c r="E3962" s="2641"/>
      <c r="F3962" s="2641"/>
      <c r="G3962" s="2641"/>
      <c r="H3962" s="2641"/>
      <c r="I3962" s="2257"/>
      <c r="J3962" s="2257"/>
      <c r="K3962" s="2257"/>
      <c r="L3962" s="2257"/>
      <c r="M3962" s="2257"/>
      <c r="N3962" s="2257"/>
      <c r="O3962" s="2257"/>
      <c r="P3962" s="2257"/>
      <c r="Q3962" s="2995"/>
    </row>
    <row r="3963" spans="1:17">
      <c r="A3963" s="2995"/>
      <c r="B3963" s="2641"/>
      <c r="C3963" s="2641"/>
      <c r="D3963" s="2641"/>
      <c r="E3963" s="2641"/>
      <c r="F3963" s="2641"/>
      <c r="G3963" s="2641"/>
      <c r="H3963" s="2641"/>
      <c r="I3963" s="2257"/>
      <c r="J3963" s="2257"/>
      <c r="K3963" s="2257"/>
      <c r="L3963" s="2257"/>
      <c r="M3963" s="2257"/>
      <c r="N3963" s="2257"/>
      <c r="O3963" s="2257"/>
      <c r="P3963" s="2257"/>
      <c r="Q3963" s="2995"/>
    </row>
    <row r="3964" spans="1:17">
      <c r="A3964" s="2995"/>
      <c r="B3964" s="2641"/>
      <c r="C3964" s="2641"/>
      <c r="D3964" s="2641"/>
      <c r="E3964" s="2641"/>
      <c r="F3964" s="2641"/>
      <c r="G3964" s="2641"/>
      <c r="H3964" s="2641"/>
      <c r="I3964" s="2257"/>
      <c r="J3964" s="2257"/>
      <c r="K3964" s="2257"/>
      <c r="L3964" s="2257"/>
      <c r="M3964" s="2257"/>
      <c r="N3964" s="2257"/>
      <c r="O3964" s="2257"/>
      <c r="P3964" s="2257"/>
      <c r="Q3964" s="2995"/>
    </row>
    <row r="3965" spans="1:17">
      <c r="A3965" s="2995"/>
      <c r="B3965" s="2995"/>
      <c r="C3965" s="2641"/>
      <c r="D3965" s="2641"/>
      <c r="E3965" s="2641"/>
      <c r="F3965" s="2641"/>
      <c r="G3965" s="2641"/>
      <c r="H3965" s="2641"/>
      <c r="I3965" s="2257"/>
      <c r="J3965" s="2257"/>
      <c r="K3965" s="2257"/>
      <c r="L3965" s="2257"/>
      <c r="M3965" s="3001"/>
      <c r="N3965" s="3001"/>
      <c r="O3965" s="3001"/>
      <c r="P3965" s="3001"/>
      <c r="Q3965" s="2995"/>
    </row>
    <row r="3966" spans="1:17">
      <c r="A3966" s="2995"/>
      <c r="B3966" s="2995"/>
      <c r="C3966" s="2999"/>
      <c r="D3966" s="2999"/>
      <c r="E3966" s="2999"/>
      <c r="F3966" s="2999"/>
      <c r="G3966" s="2999"/>
      <c r="H3966" s="2999"/>
      <c r="I3966" s="2257"/>
      <c r="J3966" s="2257"/>
      <c r="K3966" s="2257"/>
      <c r="L3966" s="2257"/>
      <c r="M3966" s="3001"/>
      <c r="N3966" s="3001"/>
      <c r="O3966" s="3001"/>
      <c r="P3966" s="3001"/>
      <c r="Q3966" s="2995"/>
    </row>
    <row r="3967" spans="1:17">
      <c r="A3967" s="2996"/>
      <c r="B3967" s="2996"/>
      <c r="C3967" s="2994"/>
      <c r="D3967" s="2994"/>
      <c r="E3967" s="2997"/>
      <c r="F3967" s="2997"/>
      <c r="G3967" s="2997"/>
      <c r="H3967" s="2997"/>
      <c r="I3967" s="2996"/>
      <c r="J3967" s="2996"/>
      <c r="K3967" s="2994"/>
      <c r="L3967" s="2994"/>
      <c r="M3967" s="2997"/>
      <c r="N3967" s="3002"/>
      <c r="O3967" s="2999"/>
      <c r="P3967" s="2999"/>
      <c r="Q3967" s="2999"/>
    </row>
    <row r="3968" spans="1:17">
      <c r="A3968" s="2994"/>
      <c r="B3968" s="2994"/>
      <c r="C3968" s="2994"/>
      <c r="D3968" s="2994"/>
      <c r="E3968" s="2994"/>
      <c r="F3968" s="2994"/>
      <c r="G3968" s="2994"/>
      <c r="H3968" s="2994"/>
      <c r="I3968" s="2994"/>
      <c r="J3968" s="2994"/>
      <c r="K3968" s="2994"/>
      <c r="L3968" s="2994"/>
      <c r="M3968" s="2994"/>
      <c r="N3968" s="2994"/>
      <c r="O3968" s="2994"/>
      <c r="P3968" s="2994"/>
      <c r="Q3968" s="2994"/>
    </row>
    <row r="3969" spans="1:17" ht="15.75">
      <c r="A3969" s="2993"/>
      <c r="B3969" s="2997"/>
      <c r="C3969" s="2997"/>
      <c r="D3969" s="2997"/>
      <c r="E3969" s="2998"/>
      <c r="F3969" s="2997"/>
      <c r="G3969" s="2997"/>
      <c r="H3969" s="2997"/>
      <c r="I3969" s="2993"/>
      <c r="J3969" s="2641"/>
      <c r="K3969" s="2997"/>
      <c r="L3969" s="2997"/>
      <c r="M3969" s="2997"/>
      <c r="N3969" s="2997"/>
      <c r="O3969" s="2998"/>
      <c r="P3969" s="2999"/>
      <c r="Q3969" s="2999"/>
    </row>
    <row r="3970" spans="1:17">
      <c r="A3970" s="2997"/>
      <c r="B3970" s="2997"/>
      <c r="C3970" s="2997"/>
      <c r="D3970" s="2997"/>
      <c r="E3970" s="2997"/>
      <c r="F3970" s="2997"/>
      <c r="G3970" s="2997"/>
      <c r="H3970" s="2997"/>
      <c r="I3970" s="2641"/>
      <c r="J3970" s="2641"/>
      <c r="K3970" s="2997"/>
      <c r="L3970" s="2997"/>
      <c r="M3970" s="2997"/>
      <c r="N3970" s="2997"/>
      <c r="O3970" s="2997"/>
      <c r="P3970" s="2997"/>
      <c r="Q3970" s="2997"/>
    </row>
    <row r="3971" spans="1:17">
      <c r="A3971" s="2994"/>
      <c r="B3971" s="2994"/>
      <c r="C3971" s="2994"/>
      <c r="D3971" s="2994"/>
      <c r="E3971" s="2994"/>
      <c r="F3971" s="2994"/>
      <c r="G3971" s="3000"/>
      <c r="H3971" s="3000"/>
      <c r="I3971" s="2994"/>
      <c r="J3971" s="2994"/>
      <c r="K3971" s="2994"/>
      <c r="L3971" s="2994"/>
      <c r="M3971" s="2994"/>
      <c r="N3971" s="2994"/>
      <c r="O3971" s="2994"/>
      <c r="P3971" s="2994"/>
      <c r="Q3971" s="2641"/>
    </row>
    <row r="3972" spans="1:17">
      <c r="A3972" s="2994"/>
      <c r="B3972" s="2994"/>
      <c r="C3972" s="2994"/>
      <c r="D3972" s="2994"/>
      <c r="E3972" s="2994"/>
      <c r="F3972" s="2994"/>
      <c r="G3972" s="3000"/>
      <c r="H3972" s="3000"/>
      <c r="I3972" s="2994"/>
      <c r="J3972" s="2994"/>
      <c r="K3972" s="2994"/>
      <c r="L3972" s="2994"/>
      <c r="M3972" s="2994"/>
      <c r="N3972" s="2994"/>
      <c r="O3972" s="2994"/>
      <c r="P3972" s="2994"/>
      <c r="Q3972" s="2641"/>
    </row>
    <row r="3973" spans="1:17">
      <c r="A3973" s="2997"/>
      <c r="B3973" s="2997"/>
      <c r="C3973" s="2997"/>
      <c r="D3973" s="2997"/>
      <c r="E3973" s="2997"/>
      <c r="F3973" s="2997"/>
      <c r="G3973" s="2997"/>
      <c r="H3973" s="2997"/>
      <c r="I3973" s="2641"/>
      <c r="J3973" s="2641"/>
      <c r="K3973" s="2997"/>
      <c r="L3973" s="2997"/>
      <c r="M3973" s="2997"/>
      <c r="N3973" s="2997"/>
      <c r="O3973" s="2997"/>
      <c r="P3973" s="2997"/>
      <c r="Q3973" s="2997"/>
    </row>
    <row r="3974" spans="1:17">
      <c r="A3974" s="2995"/>
      <c r="B3974" s="2641"/>
      <c r="C3974" s="2641"/>
      <c r="D3974" s="2641"/>
      <c r="E3974" s="2641"/>
      <c r="F3974" s="3420"/>
      <c r="G3974" s="3420"/>
      <c r="H3974" s="2995"/>
      <c r="I3974" s="2994"/>
      <c r="J3974" s="2994"/>
      <c r="K3974" s="2994"/>
      <c r="L3974" s="2994"/>
      <c r="M3974" s="2994"/>
      <c r="N3974" s="2994"/>
      <c r="O3974" s="2994"/>
      <c r="P3974" s="2994"/>
      <c r="Q3974" s="2641"/>
    </row>
    <row r="3975" spans="1:17">
      <c r="A3975" s="2995"/>
      <c r="B3975" s="2995"/>
      <c r="C3975" s="2641"/>
      <c r="D3975" s="2995"/>
      <c r="E3975" s="2995"/>
      <c r="F3975" s="2995"/>
      <c r="G3975" s="2995"/>
      <c r="H3975" s="2995"/>
      <c r="I3975" s="2994"/>
      <c r="J3975" s="2994"/>
      <c r="K3975" s="2641"/>
      <c r="L3975" s="2641"/>
      <c r="M3975" s="2995"/>
      <c r="N3975" s="2995"/>
      <c r="O3975" s="2995"/>
      <c r="P3975" s="2641"/>
      <c r="Q3975" s="2641"/>
    </row>
    <row r="3976" spans="1:17">
      <c r="A3976" s="2995"/>
      <c r="B3976" s="2995"/>
      <c r="C3976" s="2995"/>
      <c r="D3976" s="2995"/>
      <c r="E3976" s="2995"/>
      <c r="F3976" s="2995"/>
      <c r="G3976" s="2995"/>
      <c r="H3976" s="2995"/>
      <c r="I3976" s="2994"/>
      <c r="J3976" s="2994"/>
      <c r="K3976" s="2995"/>
      <c r="L3976" s="2995"/>
      <c r="M3976" s="2995"/>
      <c r="N3976" s="2995"/>
      <c r="O3976" s="2995"/>
      <c r="P3976" s="2995"/>
      <c r="Q3976" s="2995"/>
    </row>
    <row r="3977" spans="1:17">
      <c r="A3977" s="2995"/>
      <c r="B3977" s="2995"/>
      <c r="C3977" s="2995"/>
      <c r="D3977" s="2995"/>
      <c r="E3977" s="2995"/>
      <c r="F3977" s="2995"/>
      <c r="G3977" s="2995"/>
      <c r="H3977" s="2995"/>
      <c r="I3977" s="2994"/>
      <c r="J3977" s="2994"/>
      <c r="K3977" s="2995"/>
      <c r="L3977" s="2995"/>
      <c r="M3977" s="2995"/>
      <c r="N3977" s="2995"/>
      <c r="O3977" s="2995"/>
      <c r="P3977" s="2995"/>
      <c r="Q3977" s="2995"/>
    </row>
    <row r="3978" spans="1:17">
      <c r="A3978" s="2995"/>
      <c r="B3978" s="2995"/>
      <c r="C3978" s="2995"/>
      <c r="D3978" s="2995"/>
      <c r="E3978" s="2995"/>
      <c r="F3978" s="2995"/>
      <c r="G3978" s="2995"/>
      <c r="H3978" s="2995"/>
      <c r="I3978" s="2995"/>
      <c r="J3978" s="2641"/>
      <c r="K3978" s="2995"/>
      <c r="L3978" s="2995"/>
      <c r="M3978" s="2995"/>
      <c r="N3978" s="2995"/>
      <c r="O3978" s="2995"/>
      <c r="P3978" s="2995"/>
      <c r="Q3978" s="2995"/>
    </row>
    <row r="3979" spans="1:17">
      <c r="A3979" s="2995"/>
      <c r="B3979" s="2641"/>
      <c r="C3979" s="2641"/>
      <c r="D3979" s="2641"/>
      <c r="E3979" s="2641"/>
      <c r="F3979" s="2641"/>
      <c r="G3979" s="2641"/>
      <c r="H3979" s="2641"/>
      <c r="I3979" s="2257"/>
      <c r="J3979" s="2257"/>
      <c r="K3979" s="2257"/>
      <c r="L3979" s="2257"/>
      <c r="M3979" s="3001"/>
      <c r="N3979" s="3001"/>
      <c r="O3979" s="3001"/>
      <c r="P3979" s="3001"/>
      <c r="Q3979" s="2995"/>
    </row>
    <row r="3980" spans="1:17">
      <c r="A3980" s="2995"/>
      <c r="B3980" s="2641"/>
      <c r="C3980" s="2641"/>
      <c r="D3980" s="2641"/>
      <c r="E3980" s="2641"/>
      <c r="F3980" s="2641"/>
      <c r="G3980" s="2641"/>
      <c r="H3980" s="2641"/>
      <c r="I3980" s="2257"/>
      <c r="J3980" s="2257"/>
      <c r="K3980" s="2257"/>
      <c r="L3980" s="2257"/>
      <c r="M3980" s="2257"/>
      <c r="N3980" s="2257"/>
      <c r="O3980" s="2257"/>
      <c r="P3980" s="2257"/>
      <c r="Q3980" s="2995"/>
    </row>
    <row r="3981" spans="1:17">
      <c r="A3981" s="2995"/>
      <c r="B3981" s="2641"/>
      <c r="C3981" s="2641"/>
      <c r="D3981" s="2641"/>
      <c r="E3981" s="2641"/>
      <c r="F3981" s="2641"/>
      <c r="G3981" s="2641"/>
      <c r="H3981" s="2641"/>
      <c r="I3981" s="2257"/>
      <c r="J3981" s="2257"/>
      <c r="K3981" s="2257"/>
      <c r="L3981" s="2257"/>
      <c r="M3981" s="2257"/>
      <c r="N3981" s="2257"/>
      <c r="O3981" s="2257"/>
      <c r="P3981" s="2257"/>
      <c r="Q3981" s="2995"/>
    </row>
    <row r="3982" spans="1:17">
      <c r="A3982" s="2995"/>
      <c r="B3982" s="2641"/>
      <c r="C3982" s="2641"/>
      <c r="D3982" s="2641"/>
      <c r="E3982" s="2641"/>
      <c r="F3982" s="2641"/>
      <c r="G3982" s="2641"/>
      <c r="H3982" s="2641"/>
      <c r="I3982" s="2257"/>
      <c r="J3982" s="2257"/>
      <c r="K3982" s="2257"/>
      <c r="L3982" s="2257"/>
      <c r="M3982" s="2257"/>
      <c r="N3982" s="2257"/>
      <c r="O3982" s="2257"/>
      <c r="P3982" s="2257"/>
      <c r="Q3982" s="2995"/>
    </row>
    <row r="3983" spans="1:17">
      <c r="A3983" s="2995"/>
      <c r="B3983" s="2641"/>
      <c r="C3983" s="2641"/>
      <c r="D3983" s="2641"/>
      <c r="E3983" s="2641"/>
      <c r="F3983" s="2641"/>
      <c r="G3983" s="2641"/>
      <c r="H3983" s="2641"/>
      <c r="I3983" s="2257"/>
      <c r="J3983" s="2257"/>
      <c r="K3983" s="2257"/>
      <c r="L3983" s="2257"/>
      <c r="M3983" s="2257"/>
      <c r="N3983" s="2257"/>
      <c r="O3983" s="2257"/>
      <c r="P3983" s="2257"/>
      <c r="Q3983" s="2995"/>
    </row>
    <row r="3984" spans="1:17">
      <c r="A3984" s="2995"/>
      <c r="B3984" s="2641"/>
      <c r="C3984" s="2641"/>
      <c r="D3984" s="2641"/>
      <c r="E3984" s="2641"/>
      <c r="F3984" s="2641"/>
      <c r="G3984" s="2641"/>
      <c r="H3984" s="2641"/>
      <c r="I3984" s="2257"/>
      <c r="J3984" s="2257"/>
      <c r="K3984" s="2257"/>
      <c r="L3984" s="2257"/>
      <c r="M3984" s="2257"/>
      <c r="N3984" s="2257"/>
      <c r="O3984" s="2257"/>
      <c r="P3984" s="2257"/>
      <c r="Q3984" s="2995"/>
    </row>
    <row r="3985" spans="1:17">
      <c r="A3985" s="2995"/>
      <c r="B3985" s="2641"/>
      <c r="C3985" s="2641"/>
      <c r="D3985" s="2641"/>
      <c r="E3985" s="2641"/>
      <c r="F3985" s="2641"/>
      <c r="G3985" s="2641"/>
      <c r="H3985" s="2641"/>
      <c r="I3985" s="2257"/>
      <c r="J3985" s="2257"/>
      <c r="K3985" s="2257"/>
      <c r="L3985" s="2257"/>
      <c r="M3985" s="2257"/>
      <c r="N3985" s="2257"/>
      <c r="O3985" s="2257"/>
      <c r="P3985" s="2257"/>
      <c r="Q3985" s="2995"/>
    </row>
    <row r="3986" spans="1:17">
      <c r="A3986" s="2995"/>
      <c r="B3986" s="2641"/>
      <c r="C3986" s="2641"/>
      <c r="D3986" s="2641"/>
      <c r="E3986" s="2641"/>
      <c r="F3986" s="2641"/>
      <c r="G3986" s="2641"/>
      <c r="H3986" s="2641"/>
      <c r="I3986" s="2257"/>
      <c r="J3986" s="2257"/>
      <c r="K3986" s="2257"/>
      <c r="L3986" s="2257"/>
      <c r="M3986" s="2257"/>
      <c r="N3986" s="2257"/>
      <c r="O3986" s="2257"/>
      <c r="P3986" s="2257"/>
      <c r="Q3986" s="2995"/>
    </row>
    <row r="3987" spans="1:17">
      <c r="A3987" s="2995"/>
      <c r="B3987" s="2641"/>
      <c r="C3987" s="2641"/>
      <c r="D3987" s="2641"/>
      <c r="E3987" s="2641"/>
      <c r="F3987" s="2641"/>
      <c r="G3987" s="2641"/>
      <c r="H3987" s="2641"/>
      <c r="I3987" s="2257"/>
      <c r="J3987" s="2257"/>
      <c r="K3987" s="2257"/>
      <c r="L3987" s="2257"/>
      <c r="M3987" s="2257"/>
      <c r="N3987" s="2257"/>
      <c r="O3987" s="2257"/>
      <c r="P3987" s="2257"/>
      <c r="Q3987" s="2995"/>
    </row>
    <row r="3988" spans="1:17">
      <c r="A3988" s="2995"/>
      <c r="B3988" s="2641"/>
      <c r="C3988" s="2641"/>
      <c r="D3988" s="2641"/>
      <c r="E3988" s="2641"/>
      <c r="F3988" s="2641"/>
      <c r="G3988" s="2641"/>
      <c r="H3988" s="2641"/>
      <c r="I3988" s="2257"/>
      <c r="J3988" s="2257"/>
      <c r="K3988" s="2257"/>
      <c r="L3988" s="2257"/>
      <c r="M3988" s="2257"/>
      <c r="N3988" s="2257"/>
      <c r="O3988" s="2257"/>
      <c r="P3988" s="2257"/>
      <c r="Q3988" s="2995"/>
    </row>
    <row r="3989" spans="1:17">
      <c r="A3989" s="2995"/>
      <c r="B3989" s="2641"/>
      <c r="C3989" s="2641"/>
      <c r="D3989" s="2641"/>
      <c r="E3989" s="2641"/>
      <c r="F3989" s="2641"/>
      <c r="G3989" s="2641"/>
      <c r="H3989" s="2641"/>
      <c r="I3989" s="2257"/>
      <c r="J3989" s="2257"/>
      <c r="K3989" s="2257"/>
      <c r="L3989" s="2257"/>
      <c r="M3989" s="2257"/>
      <c r="N3989" s="2257"/>
      <c r="O3989" s="2257"/>
      <c r="P3989" s="2257"/>
      <c r="Q3989" s="2995"/>
    </row>
    <row r="3990" spans="1:17">
      <c r="A3990" s="2995"/>
      <c r="B3990" s="2641"/>
      <c r="C3990" s="2641"/>
      <c r="D3990" s="2641"/>
      <c r="E3990" s="2641"/>
      <c r="F3990" s="2641"/>
      <c r="G3990" s="2641"/>
      <c r="H3990" s="2641"/>
      <c r="I3990" s="2257"/>
      <c r="J3990" s="2257"/>
      <c r="K3990" s="2257"/>
      <c r="L3990" s="2257"/>
      <c r="M3990" s="2257"/>
      <c r="N3990" s="2257"/>
      <c r="O3990" s="2257"/>
      <c r="P3990" s="2257"/>
      <c r="Q3990" s="2995"/>
    </row>
    <row r="3991" spans="1:17">
      <c r="A3991" s="2995"/>
      <c r="B3991" s="2641"/>
      <c r="C3991" s="2641"/>
      <c r="D3991" s="2641"/>
      <c r="E3991" s="2641"/>
      <c r="F3991" s="2641"/>
      <c r="G3991" s="2641"/>
      <c r="H3991" s="2641"/>
      <c r="I3991" s="2257"/>
      <c r="J3991" s="2257"/>
      <c r="K3991" s="2257"/>
      <c r="L3991" s="2257"/>
      <c r="M3991" s="2257"/>
      <c r="N3991" s="2257"/>
      <c r="O3991" s="2257"/>
      <c r="P3991" s="2257"/>
      <c r="Q3991" s="2995"/>
    </row>
    <row r="3992" spans="1:17">
      <c r="A3992" s="2995"/>
      <c r="B3992" s="2641"/>
      <c r="C3992" s="2641"/>
      <c r="D3992" s="2641"/>
      <c r="E3992" s="2641"/>
      <c r="F3992" s="2641"/>
      <c r="G3992" s="2641"/>
      <c r="H3992" s="2641"/>
      <c r="I3992" s="2257"/>
      <c r="J3992" s="2257"/>
      <c r="K3992" s="2257"/>
      <c r="L3992" s="2257"/>
      <c r="M3992" s="2257"/>
      <c r="N3992" s="2257"/>
      <c r="O3992" s="2257"/>
      <c r="P3992" s="2257"/>
      <c r="Q3992" s="2995"/>
    </row>
    <row r="3993" spans="1:17">
      <c r="A3993" s="2995"/>
      <c r="B3993" s="2641"/>
      <c r="C3993" s="2641"/>
      <c r="D3993" s="2641"/>
      <c r="E3993" s="2641"/>
      <c r="F3993" s="2641"/>
      <c r="G3993" s="2641"/>
      <c r="H3993" s="2641"/>
      <c r="I3993" s="2257"/>
      <c r="J3993" s="2257"/>
      <c r="K3993" s="2257"/>
      <c r="L3993" s="2257"/>
      <c r="M3993" s="2257"/>
      <c r="N3993" s="2257"/>
      <c r="O3993" s="2257"/>
      <c r="P3993" s="2257"/>
      <c r="Q3993" s="2995"/>
    </row>
    <row r="3994" spans="1:17">
      <c r="A3994" s="2995"/>
      <c r="B3994" s="2641"/>
      <c r="C3994" s="2641"/>
      <c r="D3994" s="2641"/>
      <c r="E3994" s="2641"/>
      <c r="F3994" s="2641"/>
      <c r="G3994" s="2641"/>
      <c r="H3994" s="2641"/>
      <c r="I3994" s="2257"/>
      <c r="J3994" s="2257"/>
      <c r="K3994" s="2257"/>
      <c r="L3994" s="2257"/>
      <c r="M3994" s="2257"/>
      <c r="N3994" s="2257"/>
      <c r="O3994" s="2257"/>
      <c r="P3994" s="2257"/>
      <c r="Q3994" s="2995"/>
    </row>
    <row r="3995" spans="1:17">
      <c r="A3995" s="2995"/>
      <c r="B3995" s="2641"/>
      <c r="C3995" s="2641"/>
      <c r="D3995" s="2641"/>
      <c r="E3995" s="2641"/>
      <c r="F3995" s="2641"/>
      <c r="G3995" s="2641"/>
      <c r="H3995" s="2641"/>
      <c r="I3995" s="2257"/>
      <c r="J3995" s="2257"/>
      <c r="K3995" s="2257"/>
      <c r="L3995" s="2257"/>
      <c r="M3995" s="2257"/>
      <c r="N3995" s="2257"/>
      <c r="O3995" s="2257"/>
      <c r="P3995" s="2257"/>
      <c r="Q3995" s="2995"/>
    </row>
    <row r="3996" spans="1:17">
      <c r="A3996" s="2995"/>
      <c r="B3996" s="2641"/>
      <c r="C3996" s="2641"/>
      <c r="D3996" s="2641"/>
      <c r="E3996" s="2641"/>
      <c r="F3996" s="2641"/>
      <c r="G3996" s="2641"/>
      <c r="H3996" s="2641"/>
      <c r="I3996" s="2257"/>
      <c r="J3996" s="2257"/>
      <c r="K3996" s="2257"/>
      <c r="L3996" s="2257"/>
      <c r="M3996" s="2257"/>
      <c r="N3996" s="2257"/>
      <c r="O3996" s="2257"/>
      <c r="P3996" s="2257"/>
      <c r="Q3996" s="2995"/>
    </row>
    <row r="3997" spans="1:17">
      <c r="A3997" s="2995"/>
      <c r="B3997" s="2641"/>
      <c r="C3997" s="2641"/>
      <c r="D3997" s="2641"/>
      <c r="E3997" s="2641"/>
      <c r="F3997" s="2641"/>
      <c r="G3997" s="2641"/>
      <c r="H3997" s="2641"/>
      <c r="I3997" s="2257"/>
      <c r="J3997" s="2257"/>
      <c r="K3997" s="2257"/>
      <c r="L3997" s="2257"/>
      <c r="M3997" s="2257"/>
      <c r="N3997" s="2257"/>
      <c r="O3997" s="2257"/>
      <c r="P3997" s="2257"/>
      <c r="Q3997" s="2995"/>
    </row>
    <row r="3998" spans="1:17">
      <c r="A3998" s="2995"/>
      <c r="B3998" s="2641"/>
      <c r="C3998" s="2641"/>
      <c r="D3998" s="2641"/>
      <c r="E3998" s="2641"/>
      <c r="F3998" s="2641"/>
      <c r="G3998" s="2641"/>
      <c r="H3998" s="2641"/>
      <c r="I3998" s="2257"/>
      <c r="J3998" s="2257"/>
      <c r="K3998" s="2257"/>
      <c r="L3998" s="2257"/>
      <c r="M3998" s="2257"/>
      <c r="N3998" s="2257"/>
      <c r="O3998" s="2257"/>
      <c r="P3998" s="2257"/>
      <c r="Q3998" s="2995"/>
    </row>
    <row r="3999" spans="1:17">
      <c r="A3999" s="2995"/>
      <c r="B3999" s="2641"/>
      <c r="C3999" s="2641"/>
      <c r="D3999" s="2641"/>
      <c r="E3999" s="2641"/>
      <c r="F3999" s="2641"/>
      <c r="G3999" s="2641"/>
      <c r="H3999" s="2641"/>
      <c r="I3999" s="2257"/>
      <c r="J3999" s="2257"/>
      <c r="K3999" s="2257"/>
      <c r="L3999" s="2257"/>
      <c r="M3999" s="2257"/>
      <c r="N3999" s="2257"/>
      <c r="O3999" s="2257"/>
      <c r="P3999" s="2257"/>
      <c r="Q3999" s="2995"/>
    </row>
    <row r="4000" spans="1:17">
      <c r="A4000" s="2995"/>
      <c r="B4000" s="2641"/>
      <c r="C4000" s="2641"/>
      <c r="D4000" s="2641"/>
      <c r="E4000" s="2641"/>
      <c r="F4000" s="2641"/>
      <c r="G4000" s="2641"/>
      <c r="H4000" s="2641"/>
      <c r="I4000" s="2257"/>
      <c r="J4000" s="2257"/>
      <c r="K4000" s="2257"/>
      <c r="L4000" s="2257"/>
      <c r="M4000" s="2257"/>
      <c r="N4000" s="2257"/>
      <c r="O4000" s="2257"/>
      <c r="P4000" s="2257"/>
      <c r="Q4000" s="2995"/>
    </row>
    <row r="4001" spans="1:17">
      <c r="A4001" s="2995"/>
      <c r="B4001" s="2641"/>
      <c r="C4001" s="2641"/>
      <c r="D4001" s="2641"/>
      <c r="E4001" s="2641"/>
      <c r="F4001" s="2641"/>
      <c r="G4001" s="2641"/>
      <c r="H4001" s="2641"/>
      <c r="I4001" s="2257"/>
      <c r="J4001" s="2257"/>
      <c r="K4001" s="2257"/>
      <c r="L4001" s="2257"/>
      <c r="M4001" s="2257"/>
      <c r="N4001" s="2257"/>
      <c r="O4001" s="2257"/>
      <c r="P4001" s="2257"/>
      <c r="Q4001" s="2995"/>
    </row>
    <row r="4002" spans="1:17">
      <c r="A4002" s="2995"/>
      <c r="B4002" s="2641"/>
      <c r="C4002" s="2641"/>
      <c r="D4002" s="2641"/>
      <c r="E4002" s="2641"/>
      <c r="F4002" s="2641"/>
      <c r="G4002" s="2641"/>
      <c r="H4002" s="2641"/>
      <c r="I4002" s="2257"/>
      <c r="J4002" s="2257"/>
      <c r="K4002" s="2257"/>
      <c r="L4002" s="2257"/>
      <c r="M4002" s="2257"/>
      <c r="N4002" s="2257"/>
      <c r="O4002" s="2257"/>
      <c r="P4002" s="2257"/>
      <c r="Q4002" s="2995"/>
    </row>
    <row r="4003" spans="1:17">
      <c r="A4003" s="2995"/>
      <c r="B4003" s="2641"/>
      <c r="C4003" s="2641"/>
      <c r="D4003" s="2641"/>
      <c r="E4003" s="2641"/>
      <c r="F4003" s="2641"/>
      <c r="G4003" s="2641"/>
      <c r="H4003" s="2641"/>
      <c r="I4003" s="2257"/>
      <c r="J4003" s="2257"/>
      <c r="K4003" s="2257"/>
      <c r="L4003" s="2257"/>
      <c r="M4003" s="2257"/>
      <c r="N4003" s="2257"/>
      <c r="O4003" s="2257"/>
      <c r="P4003" s="2257"/>
      <c r="Q4003" s="2995"/>
    </row>
    <row r="4004" spans="1:17">
      <c r="A4004" s="2995"/>
      <c r="B4004" s="2641"/>
      <c r="C4004" s="2641"/>
      <c r="D4004" s="2641"/>
      <c r="E4004" s="2641"/>
      <c r="F4004" s="2641"/>
      <c r="G4004" s="2641"/>
      <c r="H4004" s="2641"/>
      <c r="I4004" s="2257"/>
      <c r="J4004" s="2257"/>
      <c r="K4004" s="2257"/>
      <c r="L4004" s="2257"/>
      <c r="M4004" s="2257"/>
      <c r="N4004" s="2257"/>
      <c r="O4004" s="2257"/>
      <c r="P4004" s="2257"/>
      <c r="Q4004" s="2995"/>
    </row>
    <row r="4005" spans="1:17">
      <c r="A4005" s="2995"/>
      <c r="B4005" s="2641"/>
      <c r="C4005" s="2641"/>
      <c r="D4005" s="2641"/>
      <c r="E4005" s="2641"/>
      <c r="F4005" s="2641"/>
      <c r="G4005" s="2641"/>
      <c r="H4005" s="2641"/>
      <c r="I4005" s="2257"/>
      <c r="J4005" s="2257"/>
      <c r="K4005" s="2257"/>
      <c r="L4005" s="2257"/>
      <c r="M4005" s="2257"/>
      <c r="N4005" s="2257"/>
      <c r="O4005" s="2257"/>
      <c r="P4005" s="2257"/>
      <c r="Q4005" s="2995"/>
    </row>
    <row r="4006" spans="1:17">
      <c r="A4006" s="2995"/>
      <c r="B4006" s="2641"/>
      <c r="C4006" s="2641"/>
      <c r="D4006" s="2641"/>
      <c r="E4006" s="2641"/>
      <c r="F4006" s="2641"/>
      <c r="G4006" s="2641"/>
      <c r="H4006" s="2641"/>
      <c r="I4006" s="2257"/>
      <c r="J4006" s="2257"/>
      <c r="K4006" s="2257"/>
      <c r="L4006" s="2257"/>
      <c r="M4006" s="2257"/>
      <c r="N4006" s="2257"/>
      <c r="O4006" s="2257"/>
      <c r="P4006" s="2257"/>
      <c r="Q4006" s="2995"/>
    </row>
    <row r="4007" spans="1:17">
      <c r="A4007" s="2995"/>
      <c r="B4007" s="2641"/>
      <c r="C4007" s="2641"/>
      <c r="D4007" s="2641"/>
      <c r="E4007" s="2641"/>
      <c r="F4007" s="2641"/>
      <c r="G4007" s="2641"/>
      <c r="H4007" s="2641"/>
      <c r="I4007" s="2257"/>
      <c r="J4007" s="2257"/>
      <c r="K4007" s="2257"/>
      <c r="L4007" s="2257"/>
      <c r="M4007" s="2257"/>
      <c r="N4007" s="2257"/>
      <c r="O4007" s="2257"/>
      <c r="P4007" s="2257"/>
      <c r="Q4007" s="2995"/>
    </row>
    <row r="4008" spans="1:17">
      <c r="A4008" s="2995"/>
      <c r="B4008" s="2641"/>
      <c r="C4008" s="2641"/>
      <c r="D4008" s="2641"/>
      <c r="E4008" s="2641"/>
      <c r="F4008" s="2641"/>
      <c r="G4008" s="2641"/>
      <c r="H4008" s="2641"/>
      <c r="I4008" s="2257"/>
      <c r="J4008" s="2257"/>
      <c r="K4008" s="2257"/>
      <c r="L4008" s="2257"/>
      <c r="M4008" s="2257"/>
      <c r="N4008" s="2257"/>
      <c r="O4008" s="2257"/>
      <c r="P4008" s="2257"/>
      <c r="Q4008" s="2995"/>
    </row>
    <row r="4009" spans="1:17">
      <c r="A4009" s="2995"/>
      <c r="B4009" s="2641"/>
      <c r="C4009" s="2641"/>
      <c r="D4009" s="2641"/>
      <c r="E4009" s="2641"/>
      <c r="F4009" s="2641"/>
      <c r="G4009" s="2641"/>
      <c r="H4009" s="2641"/>
      <c r="I4009" s="2257"/>
      <c r="J4009" s="2257"/>
      <c r="K4009" s="2257"/>
      <c r="L4009" s="2257"/>
      <c r="M4009" s="2257"/>
      <c r="N4009" s="2257"/>
      <c r="O4009" s="2257"/>
      <c r="P4009" s="2257"/>
      <c r="Q4009" s="2995"/>
    </row>
    <row r="4010" spans="1:17">
      <c r="A4010" s="2995"/>
      <c r="B4010" s="2641"/>
      <c r="C4010" s="2641"/>
      <c r="D4010" s="2641"/>
      <c r="E4010" s="2641"/>
      <c r="F4010" s="2641"/>
      <c r="G4010" s="2641"/>
      <c r="H4010" s="2641"/>
      <c r="I4010" s="2257"/>
      <c r="J4010" s="2257"/>
      <c r="K4010" s="2257"/>
      <c r="L4010" s="2257"/>
      <c r="M4010" s="2257"/>
      <c r="N4010" s="2257"/>
      <c r="O4010" s="2257"/>
      <c r="P4010" s="2257"/>
      <c r="Q4010" s="2995"/>
    </row>
    <row r="4011" spans="1:17">
      <c r="A4011" s="2995"/>
      <c r="B4011" s="2641"/>
      <c r="C4011" s="2641"/>
      <c r="D4011" s="2641"/>
      <c r="E4011" s="2641"/>
      <c r="F4011" s="2641"/>
      <c r="G4011" s="2641"/>
      <c r="H4011" s="2641"/>
      <c r="I4011" s="2257"/>
      <c r="J4011" s="2257"/>
      <c r="K4011" s="2257"/>
      <c r="L4011" s="2257"/>
      <c r="M4011" s="2257"/>
      <c r="N4011" s="2257"/>
      <c r="O4011" s="2257"/>
      <c r="P4011" s="2257"/>
      <c r="Q4011" s="2995"/>
    </row>
    <row r="4012" spans="1:17">
      <c r="A4012" s="2995"/>
      <c r="B4012" s="2641"/>
      <c r="C4012" s="2641"/>
      <c r="D4012" s="2641"/>
      <c r="E4012" s="2641"/>
      <c r="F4012" s="2641"/>
      <c r="G4012" s="2641"/>
      <c r="H4012" s="2641"/>
      <c r="I4012" s="2257"/>
      <c r="J4012" s="2257"/>
      <c r="K4012" s="2257"/>
      <c r="L4012" s="2257"/>
      <c r="M4012" s="2257"/>
      <c r="N4012" s="2257"/>
      <c r="O4012" s="2257"/>
      <c r="P4012" s="2257"/>
      <c r="Q4012" s="2995"/>
    </row>
    <row r="4013" spans="1:17">
      <c r="A4013" s="2995"/>
      <c r="B4013" s="2641"/>
      <c r="C4013" s="2641"/>
      <c r="D4013" s="2641"/>
      <c r="E4013" s="2641"/>
      <c r="F4013" s="2641"/>
      <c r="G4013" s="2641"/>
      <c r="H4013" s="2641"/>
      <c r="I4013" s="2257"/>
      <c r="J4013" s="2257"/>
      <c r="K4013" s="2257"/>
      <c r="L4013" s="2257"/>
      <c r="M4013" s="2257"/>
      <c r="N4013" s="2257"/>
      <c r="O4013" s="2257"/>
      <c r="P4013" s="2257"/>
      <c r="Q4013" s="2995"/>
    </row>
    <row r="4014" spans="1:17">
      <c r="A4014" s="2995"/>
      <c r="B4014" s="2641"/>
      <c r="C4014" s="2641"/>
      <c r="D4014" s="2641"/>
      <c r="E4014" s="2641"/>
      <c r="F4014" s="2641"/>
      <c r="G4014" s="2641"/>
      <c r="H4014" s="2641"/>
      <c r="I4014" s="2257"/>
      <c r="J4014" s="2257"/>
      <c r="K4014" s="2257"/>
      <c r="L4014" s="2257"/>
      <c r="M4014" s="2257"/>
      <c r="N4014" s="2257"/>
      <c r="O4014" s="2257"/>
      <c r="P4014" s="2257"/>
      <c r="Q4014" s="2995"/>
    </row>
    <row r="4015" spans="1:17">
      <c r="A4015" s="2995"/>
      <c r="B4015" s="2641"/>
      <c r="C4015" s="2641"/>
      <c r="D4015" s="2641"/>
      <c r="E4015" s="2641"/>
      <c r="F4015" s="2641"/>
      <c r="G4015" s="2641"/>
      <c r="H4015" s="2641"/>
      <c r="I4015" s="2257"/>
      <c r="J4015" s="2257"/>
      <c r="K4015" s="2257"/>
      <c r="L4015" s="2257"/>
      <c r="M4015" s="2257"/>
      <c r="N4015" s="2257"/>
      <c r="O4015" s="2257"/>
      <c r="P4015" s="2257"/>
      <c r="Q4015" s="2995"/>
    </row>
    <row r="4016" spans="1:17">
      <c r="A4016" s="2995"/>
      <c r="B4016" s="2641"/>
      <c r="C4016" s="2641"/>
      <c r="D4016" s="2641"/>
      <c r="E4016" s="2641"/>
      <c r="F4016" s="2641"/>
      <c r="G4016" s="2641"/>
      <c r="H4016" s="2641"/>
      <c r="I4016" s="2257"/>
      <c r="J4016" s="2257"/>
      <c r="K4016" s="2257"/>
      <c r="L4016" s="2257"/>
      <c r="M4016" s="2257"/>
      <c r="N4016" s="2257"/>
      <c r="O4016" s="2257"/>
      <c r="P4016" s="2257"/>
      <c r="Q4016" s="2995"/>
    </row>
    <row r="4017" spans="1:17">
      <c r="A4017" s="2995"/>
      <c r="B4017" s="2641"/>
      <c r="C4017" s="2641"/>
      <c r="D4017" s="2641"/>
      <c r="E4017" s="2641"/>
      <c r="F4017" s="2641"/>
      <c r="G4017" s="2641"/>
      <c r="H4017" s="2641"/>
      <c r="I4017" s="2257"/>
      <c r="J4017" s="2257"/>
      <c r="K4017" s="2257"/>
      <c r="L4017" s="2257"/>
      <c r="M4017" s="2257"/>
      <c r="N4017" s="2257"/>
      <c r="O4017" s="2257"/>
      <c r="P4017" s="2257"/>
      <c r="Q4017" s="2995"/>
    </row>
    <row r="4018" spans="1:17">
      <c r="A4018" s="2995"/>
      <c r="B4018" s="2641"/>
      <c r="C4018" s="2641"/>
      <c r="D4018" s="2641"/>
      <c r="E4018" s="2641"/>
      <c r="F4018" s="2641"/>
      <c r="G4018" s="2641"/>
      <c r="H4018" s="2641"/>
      <c r="I4018" s="2257"/>
      <c r="J4018" s="2257"/>
      <c r="K4018" s="2257"/>
      <c r="L4018" s="2257"/>
      <c r="M4018" s="2257"/>
      <c r="N4018" s="2257"/>
      <c r="O4018" s="2257"/>
      <c r="P4018" s="2257"/>
      <c r="Q4018" s="2995"/>
    </row>
    <row r="4019" spans="1:17">
      <c r="A4019" s="2995"/>
      <c r="B4019" s="2641"/>
      <c r="C4019" s="2641"/>
      <c r="D4019" s="2641"/>
      <c r="E4019" s="2641"/>
      <c r="F4019" s="2641"/>
      <c r="G4019" s="2641"/>
      <c r="H4019" s="2641"/>
      <c r="I4019" s="2257"/>
      <c r="J4019" s="2257"/>
      <c r="K4019" s="2257"/>
      <c r="L4019" s="2257"/>
      <c r="M4019" s="2257"/>
      <c r="N4019" s="2257"/>
      <c r="O4019" s="2257"/>
      <c r="P4019" s="2257"/>
      <c r="Q4019" s="2995"/>
    </row>
    <row r="4020" spans="1:17">
      <c r="A4020" s="2995"/>
      <c r="B4020" s="2641"/>
      <c r="C4020" s="2641"/>
      <c r="D4020" s="2641"/>
      <c r="E4020" s="2641"/>
      <c r="F4020" s="2641"/>
      <c r="G4020" s="2641"/>
      <c r="H4020" s="2641"/>
      <c r="I4020" s="2257"/>
      <c r="J4020" s="2257"/>
      <c r="K4020" s="2257"/>
      <c r="L4020" s="2257"/>
      <c r="M4020" s="2257"/>
      <c r="N4020" s="2257"/>
      <c r="O4020" s="2257"/>
      <c r="P4020" s="2257"/>
      <c r="Q4020" s="2995"/>
    </row>
    <row r="4021" spans="1:17">
      <c r="A4021" s="2995"/>
      <c r="B4021" s="2641"/>
      <c r="C4021" s="2641"/>
      <c r="D4021" s="2641"/>
      <c r="E4021" s="2641"/>
      <c r="F4021" s="2641"/>
      <c r="G4021" s="2641"/>
      <c r="H4021" s="2641"/>
      <c r="I4021" s="2257"/>
      <c r="J4021" s="2257"/>
      <c r="K4021" s="2257"/>
      <c r="L4021" s="2257"/>
      <c r="M4021" s="2257"/>
      <c r="N4021" s="2257"/>
      <c r="O4021" s="2257"/>
      <c r="P4021" s="2257"/>
      <c r="Q4021" s="2995"/>
    </row>
    <row r="4022" spans="1:17">
      <c r="A4022" s="2995"/>
      <c r="B4022" s="2641"/>
      <c r="C4022" s="2641"/>
      <c r="D4022" s="2641"/>
      <c r="E4022" s="2641"/>
      <c r="F4022" s="2641"/>
      <c r="G4022" s="2641"/>
      <c r="H4022" s="2641"/>
      <c r="I4022" s="2257"/>
      <c r="J4022" s="2257"/>
      <c r="K4022" s="2257"/>
      <c r="L4022" s="2257"/>
      <c r="M4022" s="2257"/>
      <c r="N4022" s="2257"/>
      <c r="O4022" s="2257"/>
      <c r="P4022" s="2257"/>
      <c r="Q4022" s="2995"/>
    </row>
    <row r="4023" spans="1:17">
      <c r="A4023" s="2995"/>
      <c r="B4023" s="2641"/>
      <c r="C4023" s="2641"/>
      <c r="D4023" s="2641"/>
      <c r="E4023" s="2641"/>
      <c r="F4023" s="2641"/>
      <c r="G4023" s="2641"/>
      <c r="H4023" s="2641"/>
      <c r="I4023" s="2257"/>
      <c r="J4023" s="2257"/>
      <c r="K4023" s="2257"/>
      <c r="L4023" s="2257"/>
      <c r="M4023" s="2257"/>
      <c r="N4023" s="2257"/>
      <c r="O4023" s="2257"/>
      <c r="P4023" s="2257"/>
      <c r="Q4023" s="2995"/>
    </row>
    <row r="4024" spans="1:17">
      <c r="A4024" s="2995"/>
      <c r="B4024" s="2641"/>
      <c r="C4024" s="2641"/>
      <c r="D4024" s="2641"/>
      <c r="E4024" s="2641"/>
      <c r="F4024" s="2641"/>
      <c r="G4024" s="2641"/>
      <c r="H4024" s="2641"/>
      <c r="I4024" s="2257"/>
      <c r="J4024" s="2257"/>
      <c r="K4024" s="2257"/>
      <c r="L4024" s="2257"/>
      <c r="M4024" s="2257"/>
      <c r="N4024" s="2257"/>
      <c r="O4024" s="2257"/>
      <c r="P4024" s="2257"/>
      <c r="Q4024" s="2995"/>
    </row>
    <row r="4025" spans="1:17">
      <c r="A4025" s="2995"/>
      <c r="B4025" s="2641"/>
      <c r="C4025" s="2641"/>
      <c r="D4025" s="2641"/>
      <c r="E4025" s="2641"/>
      <c r="F4025" s="2641"/>
      <c r="G4025" s="2641"/>
      <c r="H4025" s="2641"/>
      <c r="I4025" s="2257"/>
      <c r="J4025" s="2257"/>
      <c r="K4025" s="2257"/>
      <c r="L4025" s="2257"/>
      <c r="M4025" s="2257"/>
      <c r="N4025" s="2257"/>
      <c r="O4025" s="2257"/>
      <c r="P4025" s="2257"/>
      <c r="Q4025" s="2995"/>
    </row>
    <row r="4026" spans="1:17">
      <c r="A4026" s="2995"/>
      <c r="B4026" s="2641"/>
      <c r="C4026" s="2641"/>
      <c r="D4026" s="2641"/>
      <c r="E4026" s="2641"/>
      <c r="F4026" s="2641"/>
      <c r="G4026" s="2641"/>
      <c r="H4026" s="2641"/>
      <c r="I4026" s="2257"/>
      <c r="J4026" s="2257"/>
      <c r="K4026" s="2257"/>
      <c r="L4026" s="2257"/>
      <c r="M4026" s="2257"/>
      <c r="N4026" s="2257"/>
      <c r="O4026" s="2257"/>
      <c r="P4026" s="2257"/>
      <c r="Q4026" s="2995"/>
    </row>
    <row r="4027" spans="1:17">
      <c r="A4027" s="2995"/>
      <c r="B4027" s="2641"/>
      <c r="C4027" s="2641"/>
      <c r="D4027" s="2641"/>
      <c r="E4027" s="2641"/>
      <c r="F4027" s="2641"/>
      <c r="G4027" s="2641"/>
      <c r="H4027" s="2641"/>
      <c r="I4027" s="2257"/>
      <c r="J4027" s="2257"/>
      <c r="K4027" s="2257"/>
      <c r="L4027" s="2257"/>
      <c r="M4027" s="2257"/>
      <c r="N4027" s="2257"/>
      <c r="O4027" s="2257"/>
      <c r="P4027" s="2257"/>
      <c r="Q4027" s="2995"/>
    </row>
    <row r="4028" spans="1:17">
      <c r="A4028" s="2995"/>
      <c r="B4028" s="2995"/>
      <c r="C4028" s="2641"/>
      <c r="D4028" s="2641"/>
      <c r="E4028" s="2641"/>
      <c r="F4028" s="2641"/>
      <c r="G4028" s="2641"/>
      <c r="H4028" s="2641"/>
      <c r="I4028" s="2257"/>
      <c r="J4028" s="2257"/>
      <c r="K4028" s="2257"/>
      <c r="L4028" s="2257"/>
      <c r="M4028" s="3001"/>
      <c r="N4028" s="3001"/>
      <c r="O4028" s="3001"/>
      <c r="P4028" s="3001"/>
      <c r="Q4028" s="2995"/>
    </row>
    <row r="4029" spans="1:17">
      <c r="A4029" s="2995"/>
      <c r="B4029" s="2995"/>
      <c r="C4029" s="2999"/>
      <c r="D4029" s="2999"/>
      <c r="E4029" s="2999"/>
      <c r="F4029" s="2999"/>
      <c r="G4029" s="2999"/>
      <c r="H4029" s="2999"/>
      <c r="I4029" s="2257"/>
      <c r="J4029" s="2257"/>
      <c r="K4029" s="2257"/>
      <c r="L4029" s="2257"/>
      <c r="M4029" s="3001"/>
      <c r="N4029" s="3001"/>
      <c r="O4029" s="3001"/>
      <c r="P4029" s="3001"/>
      <c r="Q4029" s="2995"/>
    </row>
    <row r="4030" spans="1:17">
      <c r="A4030" s="2996"/>
      <c r="B4030" s="2996"/>
      <c r="C4030" s="2994"/>
      <c r="D4030" s="2994"/>
      <c r="E4030" s="2997"/>
      <c r="F4030" s="2997"/>
      <c r="G4030" s="2997"/>
      <c r="H4030" s="2997"/>
      <c r="I4030" s="2996"/>
      <c r="J4030" s="2996"/>
      <c r="K4030" s="2994"/>
      <c r="L4030" s="2994"/>
      <c r="M4030" s="2997"/>
      <c r="N4030" s="3002"/>
      <c r="O4030" s="2999"/>
      <c r="P4030" s="2999"/>
      <c r="Q4030" s="2999"/>
    </row>
    <row r="4031" spans="1:17">
      <c r="A4031" s="2994"/>
      <c r="B4031" s="2994"/>
      <c r="C4031" s="2994"/>
      <c r="D4031" s="2994"/>
      <c r="E4031" s="2994"/>
      <c r="F4031" s="2994"/>
      <c r="G4031" s="2994"/>
      <c r="H4031" s="2994"/>
      <c r="I4031" s="2994"/>
      <c r="J4031" s="2994"/>
      <c r="K4031" s="2994"/>
      <c r="L4031" s="2994"/>
      <c r="M4031" s="2994"/>
      <c r="N4031" s="2994"/>
      <c r="O4031" s="2994"/>
      <c r="P4031" s="2994"/>
      <c r="Q4031" s="2994"/>
    </row>
    <row r="4032" spans="1:17" ht="15.75">
      <c r="A4032" s="2993"/>
      <c r="B4032" s="2997"/>
      <c r="C4032" s="2997"/>
      <c r="D4032" s="2997"/>
      <c r="E4032" s="2998"/>
      <c r="F4032" s="2997"/>
      <c r="G4032" s="2997"/>
      <c r="H4032" s="2997"/>
      <c r="I4032" s="2993"/>
      <c r="J4032" s="2641"/>
      <c r="K4032" s="2997"/>
      <c r="L4032" s="2997"/>
      <c r="M4032" s="2997"/>
      <c r="N4032" s="2997"/>
      <c r="O4032" s="2998"/>
      <c r="P4032" s="2999"/>
      <c r="Q4032" s="2999"/>
    </row>
    <row r="4033" spans="1:17">
      <c r="A4033" s="2997"/>
      <c r="B4033" s="2997"/>
      <c r="C4033" s="2997"/>
      <c r="D4033" s="2997"/>
      <c r="E4033" s="2997"/>
      <c r="F4033" s="2997"/>
      <c r="G4033" s="2997"/>
      <c r="H4033" s="2997"/>
      <c r="I4033" s="2641"/>
      <c r="J4033" s="2641"/>
      <c r="K4033" s="2997"/>
      <c r="L4033" s="2997"/>
      <c r="M4033" s="2997"/>
      <c r="N4033" s="2997"/>
      <c r="O4033" s="2997"/>
      <c r="P4033" s="2997"/>
      <c r="Q4033" s="2997"/>
    </row>
    <row r="4034" spans="1:17">
      <c r="A4034" s="2994"/>
      <c r="B4034" s="2994"/>
      <c r="C4034" s="2994"/>
      <c r="D4034" s="2994"/>
      <c r="E4034" s="2994"/>
      <c r="F4034" s="2994"/>
      <c r="G4034" s="3000"/>
      <c r="H4034" s="3000"/>
      <c r="I4034" s="2994"/>
      <c r="J4034" s="2994"/>
      <c r="K4034" s="2994"/>
      <c r="L4034" s="2994"/>
      <c r="M4034" s="2994"/>
      <c r="N4034" s="2994"/>
      <c r="O4034" s="2994"/>
      <c r="P4034" s="2994"/>
      <c r="Q4034" s="2641"/>
    </row>
    <row r="4035" spans="1:17">
      <c r="A4035" s="2994"/>
      <c r="B4035" s="2994"/>
      <c r="C4035" s="2994"/>
      <c r="D4035" s="2994"/>
      <c r="E4035" s="2994"/>
      <c r="F4035" s="2994"/>
      <c r="G4035" s="3000"/>
      <c r="H4035" s="3000"/>
      <c r="I4035" s="2994"/>
      <c r="J4035" s="2994"/>
      <c r="K4035" s="2994"/>
      <c r="L4035" s="2994"/>
      <c r="M4035" s="2994"/>
      <c r="N4035" s="2994"/>
      <c r="O4035" s="2994"/>
      <c r="P4035" s="2994"/>
      <c r="Q4035" s="2641"/>
    </row>
    <row r="4036" spans="1:17">
      <c r="A4036" s="2997"/>
      <c r="B4036" s="2997"/>
      <c r="C4036" s="2997"/>
      <c r="D4036" s="2997"/>
      <c r="E4036" s="2997"/>
      <c r="F4036" s="2997"/>
      <c r="G4036" s="2997"/>
      <c r="H4036" s="2997"/>
      <c r="I4036" s="2641"/>
      <c r="J4036" s="2641"/>
      <c r="K4036" s="2997"/>
      <c r="L4036" s="2997"/>
      <c r="M4036" s="2997"/>
      <c r="N4036" s="2997"/>
      <c r="O4036" s="2997"/>
      <c r="P4036" s="2997"/>
      <c r="Q4036" s="2997"/>
    </row>
    <row r="4037" spans="1:17">
      <c r="A4037" s="2995"/>
      <c r="B4037" s="2641"/>
      <c r="C4037" s="2641"/>
      <c r="D4037" s="2641"/>
      <c r="E4037" s="2641"/>
      <c r="F4037" s="3420"/>
      <c r="G4037" s="3420"/>
      <c r="H4037" s="2995"/>
      <c r="I4037" s="2994"/>
      <c r="J4037" s="2994"/>
      <c r="K4037" s="2994"/>
      <c r="L4037" s="2994"/>
      <c r="M4037" s="2994"/>
      <c r="N4037" s="2994"/>
      <c r="O4037" s="2994"/>
      <c r="P4037" s="2994"/>
      <c r="Q4037" s="2641"/>
    </row>
    <row r="4038" spans="1:17">
      <c r="A4038" s="2995"/>
      <c r="B4038" s="2995"/>
      <c r="C4038" s="2641"/>
      <c r="D4038" s="2995"/>
      <c r="E4038" s="2995"/>
      <c r="F4038" s="2995"/>
      <c r="G4038" s="2995"/>
      <c r="H4038" s="2995"/>
      <c r="I4038" s="2994"/>
      <c r="J4038" s="2994"/>
      <c r="K4038" s="2641"/>
      <c r="L4038" s="2641"/>
      <c r="M4038" s="2995"/>
      <c r="N4038" s="2995"/>
      <c r="O4038" s="2995"/>
      <c r="P4038" s="2641"/>
      <c r="Q4038" s="2641"/>
    </row>
    <row r="4039" spans="1:17">
      <c r="A4039" s="2995"/>
      <c r="B4039" s="2995"/>
      <c r="C4039" s="2995"/>
      <c r="D4039" s="2995"/>
      <c r="E4039" s="2995"/>
      <c r="F4039" s="2995"/>
      <c r="G4039" s="2995"/>
      <c r="H4039" s="2995"/>
      <c r="I4039" s="2994"/>
      <c r="J4039" s="2994"/>
      <c r="K4039" s="2995"/>
      <c r="L4039" s="2995"/>
      <c r="M4039" s="2995"/>
      <c r="N4039" s="2995"/>
      <c r="O4039" s="2995"/>
      <c r="P4039" s="2995"/>
      <c r="Q4039" s="2995"/>
    </row>
    <row r="4040" spans="1:17">
      <c r="A4040" s="2995"/>
      <c r="B4040" s="2995"/>
      <c r="C4040" s="2995"/>
      <c r="D4040" s="2995"/>
      <c r="E4040" s="2995"/>
      <c r="F4040" s="2995"/>
      <c r="G4040" s="2995"/>
      <c r="H4040" s="2995"/>
      <c r="I4040" s="2994"/>
      <c r="J4040" s="2994"/>
      <c r="K4040" s="2995"/>
      <c r="L4040" s="2995"/>
      <c r="M4040" s="2995"/>
      <c r="N4040" s="2995"/>
      <c r="O4040" s="2995"/>
      <c r="P4040" s="2995"/>
      <c r="Q4040" s="2995"/>
    </row>
    <row r="4041" spans="1:17">
      <c r="A4041" s="2995"/>
      <c r="B4041" s="2995"/>
      <c r="C4041" s="2995"/>
      <c r="D4041" s="2995"/>
      <c r="E4041" s="2995"/>
      <c r="F4041" s="2995"/>
      <c r="G4041" s="2995"/>
      <c r="H4041" s="2995"/>
      <c r="I4041" s="2995"/>
      <c r="J4041" s="2641"/>
      <c r="K4041" s="2995"/>
      <c r="L4041" s="2995"/>
      <c r="M4041" s="2995"/>
      <c r="N4041" s="2995"/>
      <c r="O4041" s="2995"/>
      <c r="P4041" s="2995"/>
      <c r="Q4041" s="2995"/>
    </row>
    <row r="4042" spans="1:17">
      <c r="A4042" s="2995"/>
      <c r="B4042" s="2641"/>
      <c r="C4042" s="2641"/>
      <c r="D4042" s="2641"/>
      <c r="E4042" s="2641"/>
      <c r="F4042" s="2641"/>
      <c r="G4042" s="2641"/>
      <c r="H4042" s="2641"/>
      <c r="I4042" s="2257"/>
      <c r="J4042" s="2257"/>
      <c r="K4042" s="2257"/>
      <c r="L4042" s="2257"/>
      <c r="M4042" s="3001"/>
      <c r="N4042" s="3001"/>
      <c r="O4042" s="3001"/>
      <c r="P4042" s="3001"/>
      <c r="Q4042" s="2995"/>
    </row>
    <row r="4043" spans="1:17">
      <c r="A4043" s="2995"/>
      <c r="B4043" s="2641"/>
      <c r="C4043" s="2641"/>
      <c r="D4043" s="2641"/>
      <c r="E4043" s="2641"/>
      <c r="F4043" s="2641"/>
      <c r="G4043" s="2641"/>
      <c r="H4043" s="2641"/>
      <c r="I4043" s="2257"/>
      <c r="J4043" s="2257"/>
      <c r="K4043" s="2257"/>
      <c r="L4043" s="2257"/>
      <c r="M4043" s="2257"/>
      <c r="N4043" s="2257"/>
      <c r="O4043" s="2257"/>
      <c r="P4043" s="2257"/>
      <c r="Q4043" s="2995"/>
    </row>
    <row r="4044" spans="1:17">
      <c r="A4044" s="2995"/>
      <c r="B4044" s="2641"/>
      <c r="C4044" s="2641"/>
      <c r="D4044" s="2641"/>
      <c r="E4044" s="2641"/>
      <c r="F4044" s="2641"/>
      <c r="G4044" s="2641"/>
      <c r="H4044" s="2641"/>
      <c r="I4044" s="2257"/>
      <c r="J4044" s="2257"/>
      <c r="K4044" s="2257"/>
      <c r="L4044" s="2257"/>
      <c r="M4044" s="2257"/>
      <c r="N4044" s="2257"/>
      <c r="O4044" s="2257"/>
      <c r="P4044" s="2257"/>
      <c r="Q4044" s="2995"/>
    </row>
    <row r="4045" spans="1:17">
      <c r="A4045" s="2995"/>
      <c r="B4045" s="2641"/>
      <c r="C4045" s="2641"/>
      <c r="D4045" s="2641"/>
      <c r="E4045" s="2641"/>
      <c r="F4045" s="2641"/>
      <c r="G4045" s="2641"/>
      <c r="H4045" s="2641"/>
      <c r="I4045" s="2257"/>
      <c r="J4045" s="2257"/>
      <c r="K4045" s="2257"/>
      <c r="L4045" s="2257"/>
      <c r="M4045" s="2257"/>
      <c r="N4045" s="2257"/>
      <c r="O4045" s="2257"/>
      <c r="P4045" s="2257"/>
      <c r="Q4045" s="2995"/>
    </row>
    <row r="4046" spans="1:17">
      <c r="A4046" s="2995"/>
      <c r="B4046" s="2641"/>
      <c r="C4046" s="2641"/>
      <c r="D4046" s="2641"/>
      <c r="E4046" s="2641"/>
      <c r="F4046" s="2641"/>
      <c r="G4046" s="2641"/>
      <c r="H4046" s="2641"/>
      <c r="I4046" s="2257"/>
      <c r="J4046" s="2257"/>
      <c r="K4046" s="2257"/>
      <c r="L4046" s="2257"/>
      <c r="M4046" s="2257"/>
      <c r="N4046" s="2257"/>
      <c r="O4046" s="2257"/>
      <c r="P4046" s="2257"/>
      <c r="Q4046" s="2995"/>
    </row>
    <row r="4047" spans="1:17">
      <c r="A4047" s="2995"/>
      <c r="B4047" s="2641"/>
      <c r="C4047" s="2641"/>
      <c r="D4047" s="2641"/>
      <c r="E4047" s="2641"/>
      <c r="F4047" s="2641"/>
      <c r="G4047" s="2641"/>
      <c r="H4047" s="2641"/>
      <c r="I4047" s="2257"/>
      <c r="J4047" s="2257"/>
      <c r="K4047" s="2257"/>
      <c r="L4047" s="2257"/>
      <c r="M4047" s="2257"/>
      <c r="N4047" s="2257"/>
      <c r="O4047" s="2257"/>
      <c r="P4047" s="2257"/>
      <c r="Q4047" s="2995"/>
    </row>
    <row r="4048" spans="1:17">
      <c r="A4048" s="2995"/>
      <c r="B4048" s="2641"/>
      <c r="C4048" s="2641"/>
      <c r="D4048" s="2641"/>
      <c r="E4048" s="2641"/>
      <c r="F4048" s="2641"/>
      <c r="G4048" s="2641"/>
      <c r="H4048" s="2641"/>
      <c r="I4048" s="2257"/>
      <c r="J4048" s="2257"/>
      <c r="K4048" s="2257"/>
      <c r="L4048" s="2257"/>
      <c r="M4048" s="2257"/>
      <c r="N4048" s="2257"/>
      <c r="O4048" s="2257"/>
      <c r="P4048" s="2257"/>
      <c r="Q4048" s="2995"/>
    </row>
    <row r="4049" spans="1:17">
      <c r="A4049" s="2995"/>
      <c r="B4049" s="2641"/>
      <c r="C4049" s="2641"/>
      <c r="D4049" s="2641"/>
      <c r="E4049" s="2641"/>
      <c r="F4049" s="2641"/>
      <c r="G4049" s="2641"/>
      <c r="H4049" s="2641"/>
      <c r="I4049" s="2257"/>
      <c r="J4049" s="2257"/>
      <c r="K4049" s="2257"/>
      <c r="L4049" s="2257"/>
      <c r="M4049" s="2257"/>
      <c r="N4049" s="2257"/>
      <c r="O4049" s="2257"/>
      <c r="P4049" s="2257"/>
      <c r="Q4049" s="2995"/>
    </row>
    <row r="4050" spans="1:17">
      <c r="A4050" s="2995"/>
      <c r="B4050" s="2641"/>
      <c r="C4050" s="2641"/>
      <c r="D4050" s="2641"/>
      <c r="E4050" s="2641"/>
      <c r="F4050" s="2641"/>
      <c r="G4050" s="2641"/>
      <c r="H4050" s="2641"/>
      <c r="I4050" s="2257"/>
      <c r="J4050" s="2257"/>
      <c r="K4050" s="2257"/>
      <c r="L4050" s="2257"/>
      <c r="M4050" s="2257"/>
      <c r="N4050" s="2257"/>
      <c r="O4050" s="2257"/>
      <c r="P4050" s="2257"/>
      <c r="Q4050" s="2995"/>
    </row>
    <row r="4051" spans="1:17">
      <c r="A4051" s="2995"/>
      <c r="B4051" s="2641"/>
      <c r="C4051" s="2641"/>
      <c r="D4051" s="2641"/>
      <c r="E4051" s="2641"/>
      <c r="F4051" s="2641"/>
      <c r="G4051" s="2641"/>
      <c r="H4051" s="2641"/>
      <c r="I4051" s="2257"/>
      <c r="J4051" s="2257"/>
      <c r="K4051" s="2257"/>
      <c r="L4051" s="2257"/>
      <c r="M4051" s="2257"/>
      <c r="N4051" s="2257"/>
      <c r="O4051" s="2257"/>
      <c r="P4051" s="2257"/>
      <c r="Q4051" s="2995"/>
    </row>
    <row r="4052" spans="1:17">
      <c r="A4052" s="2995"/>
      <c r="B4052" s="2641"/>
      <c r="C4052" s="2641"/>
      <c r="D4052" s="2641"/>
      <c r="E4052" s="2641"/>
      <c r="F4052" s="2641"/>
      <c r="G4052" s="2641"/>
      <c r="H4052" s="2641"/>
      <c r="I4052" s="2257"/>
      <c r="J4052" s="2257"/>
      <c r="K4052" s="2257"/>
      <c r="L4052" s="2257"/>
      <c r="M4052" s="2257"/>
      <c r="N4052" s="2257"/>
      <c r="O4052" s="2257"/>
      <c r="P4052" s="2257"/>
      <c r="Q4052" s="2995"/>
    </row>
    <row r="4053" spans="1:17">
      <c r="A4053" s="2995"/>
      <c r="B4053" s="2641"/>
      <c r="C4053" s="2641"/>
      <c r="D4053" s="2641"/>
      <c r="E4053" s="2641"/>
      <c r="F4053" s="2641"/>
      <c r="G4053" s="2641"/>
      <c r="H4053" s="2641"/>
      <c r="I4053" s="2257"/>
      <c r="J4053" s="2257"/>
      <c r="K4053" s="2257"/>
      <c r="L4053" s="2257"/>
      <c r="M4053" s="2257"/>
      <c r="N4053" s="2257"/>
      <c r="O4053" s="2257"/>
      <c r="P4053" s="2257"/>
      <c r="Q4053" s="2995"/>
    </row>
    <row r="4054" spans="1:17">
      <c r="A4054" s="2995"/>
      <c r="B4054" s="2641"/>
      <c r="C4054" s="2641"/>
      <c r="D4054" s="2641"/>
      <c r="E4054" s="2641"/>
      <c r="F4054" s="2641"/>
      <c r="G4054" s="2641"/>
      <c r="H4054" s="2641"/>
      <c r="I4054" s="2257"/>
      <c r="J4054" s="2257"/>
      <c r="K4054" s="2257"/>
      <c r="L4054" s="2257"/>
      <c r="M4054" s="2257"/>
      <c r="N4054" s="2257"/>
      <c r="O4054" s="2257"/>
      <c r="P4054" s="2257"/>
      <c r="Q4054" s="2995"/>
    </row>
    <row r="4055" spans="1:17">
      <c r="A4055" s="2995"/>
      <c r="B4055" s="2641"/>
      <c r="C4055" s="2641"/>
      <c r="D4055" s="2641"/>
      <c r="E4055" s="2641"/>
      <c r="F4055" s="2641"/>
      <c r="G4055" s="2641"/>
      <c r="H4055" s="2641"/>
      <c r="I4055" s="2257"/>
      <c r="J4055" s="2257"/>
      <c r="K4055" s="2257"/>
      <c r="L4055" s="2257"/>
      <c r="M4055" s="2257"/>
      <c r="N4055" s="2257"/>
      <c r="O4055" s="2257"/>
      <c r="P4055" s="2257"/>
      <c r="Q4055" s="2995"/>
    </row>
    <row r="4056" spans="1:17">
      <c r="A4056" s="2995"/>
      <c r="B4056" s="2641"/>
      <c r="C4056" s="2641"/>
      <c r="D4056" s="2641"/>
      <c r="E4056" s="2641"/>
      <c r="F4056" s="2641"/>
      <c r="G4056" s="2641"/>
      <c r="H4056" s="2641"/>
      <c r="I4056" s="2257"/>
      <c r="J4056" s="2257"/>
      <c r="K4056" s="2257"/>
      <c r="L4056" s="2257"/>
      <c r="M4056" s="2257"/>
      <c r="N4056" s="2257"/>
      <c r="O4056" s="2257"/>
      <c r="P4056" s="2257"/>
      <c r="Q4056" s="2995"/>
    </row>
    <row r="4057" spans="1:17">
      <c r="A4057" s="2995"/>
      <c r="B4057" s="2641"/>
      <c r="C4057" s="2641"/>
      <c r="D4057" s="2641"/>
      <c r="E4057" s="2641"/>
      <c r="F4057" s="2641"/>
      <c r="G4057" s="2641"/>
      <c r="H4057" s="2641"/>
      <c r="I4057" s="2257"/>
      <c r="J4057" s="2257"/>
      <c r="K4057" s="2257"/>
      <c r="L4057" s="2257"/>
      <c r="M4057" s="2257"/>
      <c r="N4057" s="2257"/>
      <c r="O4057" s="2257"/>
      <c r="P4057" s="2257"/>
      <c r="Q4057" s="2995"/>
    </row>
    <row r="4058" spans="1:17">
      <c r="A4058" s="2995"/>
      <c r="B4058" s="2641"/>
      <c r="C4058" s="2641"/>
      <c r="D4058" s="2641"/>
      <c r="E4058" s="2641"/>
      <c r="F4058" s="2641"/>
      <c r="G4058" s="2641"/>
      <c r="H4058" s="2641"/>
      <c r="I4058" s="2257"/>
      <c r="J4058" s="2257"/>
      <c r="K4058" s="2257"/>
      <c r="L4058" s="2257"/>
      <c r="M4058" s="2257"/>
      <c r="N4058" s="2257"/>
      <c r="O4058" s="2257"/>
      <c r="P4058" s="2257"/>
      <c r="Q4058" s="2995"/>
    </row>
    <row r="4059" spans="1:17">
      <c r="A4059" s="2995"/>
      <c r="B4059" s="2641"/>
      <c r="C4059" s="2641"/>
      <c r="D4059" s="2641"/>
      <c r="E4059" s="2641"/>
      <c r="F4059" s="2641"/>
      <c r="G4059" s="2641"/>
      <c r="H4059" s="2641"/>
      <c r="I4059" s="2257"/>
      <c r="J4059" s="2257"/>
      <c r="K4059" s="2257"/>
      <c r="L4059" s="2257"/>
      <c r="M4059" s="2257"/>
      <c r="N4059" s="2257"/>
      <c r="O4059" s="2257"/>
      <c r="P4059" s="2257"/>
      <c r="Q4059" s="2995"/>
    </row>
    <row r="4060" spans="1:17">
      <c r="A4060" s="2995"/>
      <c r="B4060" s="2641"/>
      <c r="C4060" s="2641"/>
      <c r="D4060" s="2641"/>
      <c r="E4060" s="2641"/>
      <c r="F4060" s="2641"/>
      <c r="G4060" s="2641"/>
      <c r="H4060" s="2641"/>
      <c r="I4060" s="2257"/>
      <c r="J4060" s="2257"/>
      <c r="K4060" s="2257"/>
      <c r="L4060" s="2257"/>
      <c r="M4060" s="2257"/>
      <c r="N4060" s="2257"/>
      <c r="O4060" s="2257"/>
      <c r="P4060" s="2257"/>
      <c r="Q4060" s="2995"/>
    </row>
    <row r="4061" spans="1:17">
      <c r="A4061" s="2995"/>
      <c r="B4061" s="2641"/>
      <c r="C4061" s="2641"/>
      <c r="D4061" s="2641"/>
      <c r="E4061" s="2641"/>
      <c r="F4061" s="2641"/>
      <c r="G4061" s="2641"/>
      <c r="H4061" s="2641"/>
      <c r="I4061" s="2257"/>
      <c r="J4061" s="2257"/>
      <c r="K4061" s="2257"/>
      <c r="L4061" s="2257"/>
      <c r="M4061" s="2257"/>
      <c r="N4061" s="2257"/>
      <c r="O4061" s="2257"/>
      <c r="P4061" s="2257"/>
      <c r="Q4061" s="2995"/>
    </row>
    <row r="4062" spans="1:17">
      <c r="A4062" s="2995"/>
      <c r="B4062" s="2641"/>
      <c r="C4062" s="2641"/>
      <c r="D4062" s="2641"/>
      <c r="E4062" s="2641"/>
      <c r="F4062" s="2641"/>
      <c r="G4062" s="2641"/>
      <c r="H4062" s="2641"/>
      <c r="I4062" s="2257"/>
      <c r="J4062" s="2257"/>
      <c r="K4062" s="2257"/>
      <c r="L4062" s="2257"/>
      <c r="M4062" s="2257"/>
      <c r="N4062" s="2257"/>
      <c r="O4062" s="2257"/>
      <c r="P4062" s="2257"/>
      <c r="Q4062" s="2995"/>
    </row>
    <row r="4063" spans="1:17">
      <c r="A4063" s="2995"/>
      <c r="B4063" s="2641"/>
      <c r="C4063" s="2641"/>
      <c r="D4063" s="2641"/>
      <c r="E4063" s="2641"/>
      <c r="F4063" s="2641"/>
      <c r="G4063" s="2641"/>
      <c r="H4063" s="2641"/>
      <c r="I4063" s="2257"/>
      <c r="J4063" s="2257"/>
      <c r="K4063" s="2257"/>
      <c r="L4063" s="2257"/>
      <c r="M4063" s="2257"/>
      <c r="N4063" s="2257"/>
      <c r="O4063" s="2257"/>
      <c r="P4063" s="2257"/>
      <c r="Q4063" s="2995"/>
    </row>
    <row r="4064" spans="1:17">
      <c r="A4064" s="2995"/>
      <c r="B4064" s="2641"/>
      <c r="C4064" s="2641"/>
      <c r="D4064" s="2641"/>
      <c r="E4064" s="2641"/>
      <c r="F4064" s="2641"/>
      <c r="G4064" s="2641"/>
      <c r="H4064" s="2641"/>
      <c r="I4064" s="2257"/>
      <c r="J4064" s="2257"/>
      <c r="K4064" s="2257"/>
      <c r="L4064" s="2257"/>
      <c r="M4064" s="2257"/>
      <c r="N4064" s="2257"/>
      <c r="O4064" s="2257"/>
      <c r="P4064" s="2257"/>
      <c r="Q4064" s="2995"/>
    </row>
    <row r="4065" spans="1:17">
      <c r="A4065" s="2995"/>
      <c r="B4065" s="2641"/>
      <c r="C4065" s="2641"/>
      <c r="D4065" s="2641"/>
      <c r="E4065" s="2641"/>
      <c r="F4065" s="2641"/>
      <c r="G4065" s="2641"/>
      <c r="H4065" s="2641"/>
      <c r="I4065" s="2257"/>
      <c r="J4065" s="2257"/>
      <c r="K4065" s="2257"/>
      <c r="L4065" s="2257"/>
      <c r="M4065" s="2257"/>
      <c r="N4065" s="2257"/>
      <c r="O4065" s="2257"/>
      <c r="P4065" s="2257"/>
      <c r="Q4065" s="2995"/>
    </row>
    <row r="4066" spans="1:17">
      <c r="A4066" s="2995"/>
      <c r="B4066" s="2641"/>
      <c r="C4066" s="2641"/>
      <c r="D4066" s="2641"/>
      <c r="E4066" s="2641"/>
      <c r="F4066" s="2641"/>
      <c r="G4066" s="2641"/>
      <c r="H4066" s="2641"/>
      <c r="I4066" s="2257"/>
      <c r="J4066" s="2257"/>
      <c r="K4066" s="2257"/>
      <c r="L4066" s="2257"/>
      <c r="M4066" s="2257"/>
      <c r="N4066" s="2257"/>
      <c r="O4066" s="2257"/>
      <c r="P4066" s="2257"/>
      <c r="Q4066" s="2995"/>
    </row>
    <row r="4067" spans="1:17">
      <c r="A4067" s="2995"/>
      <c r="B4067" s="2641"/>
      <c r="C4067" s="2641"/>
      <c r="D4067" s="2641"/>
      <c r="E4067" s="2641"/>
      <c r="F4067" s="2641"/>
      <c r="G4067" s="2641"/>
      <c r="H4067" s="2641"/>
      <c r="I4067" s="2257"/>
      <c r="J4067" s="2257"/>
      <c r="K4067" s="2257"/>
      <c r="L4067" s="2257"/>
      <c r="M4067" s="2257"/>
      <c r="N4067" s="2257"/>
      <c r="O4067" s="2257"/>
      <c r="P4067" s="2257"/>
      <c r="Q4067" s="2995"/>
    </row>
    <row r="4068" spans="1:17">
      <c r="A4068" s="2995"/>
      <c r="B4068" s="2641"/>
      <c r="C4068" s="2641"/>
      <c r="D4068" s="2641"/>
      <c r="E4068" s="2641"/>
      <c r="F4068" s="2641"/>
      <c r="G4068" s="2641"/>
      <c r="H4068" s="2641"/>
      <c r="I4068" s="2257"/>
      <c r="J4068" s="2257"/>
      <c r="K4068" s="2257"/>
      <c r="L4068" s="2257"/>
      <c r="M4068" s="2257"/>
      <c r="N4068" s="2257"/>
      <c r="O4068" s="2257"/>
      <c r="P4068" s="2257"/>
      <c r="Q4068" s="2995"/>
    </row>
    <row r="4069" spans="1:17">
      <c r="A4069" s="2995"/>
      <c r="B4069" s="2641"/>
      <c r="C4069" s="2641"/>
      <c r="D4069" s="2641"/>
      <c r="E4069" s="2641"/>
      <c r="F4069" s="2641"/>
      <c r="G4069" s="2641"/>
      <c r="H4069" s="2641"/>
      <c r="I4069" s="2257"/>
      <c r="J4069" s="2257"/>
      <c r="K4069" s="2257"/>
      <c r="L4069" s="2257"/>
      <c r="M4069" s="2257"/>
      <c r="N4069" s="2257"/>
      <c r="O4069" s="2257"/>
      <c r="P4069" s="2257"/>
      <c r="Q4069" s="2995"/>
    </row>
    <row r="4070" spans="1:17">
      <c r="A4070" s="2995"/>
      <c r="B4070" s="2641"/>
      <c r="C4070" s="2641"/>
      <c r="D4070" s="2641"/>
      <c r="E4070" s="2641"/>
      <c r="F4070" s="2641"/>
      <c r="G4070" s="2641"/>
      <c r="H4070" s="2641"/>
      <c r="I4070" s="2257"/>
      <c r="J4070" s="2257"/>
      <c r="K4070" s="2257"/>
      <c r="L4070" s="2257"/>
      <c r="M4070" s="2257"/>
      <c r="N4070" s="2257"/>
      <c r="O4070" s="2257"/>
      <c r="P4070" s="2257"/>
      <c r="Q4070" s="2995"/>
    </row>
    <row r="4071" spans="1:17">
      <c r="A4071" s="2995"/>
      <c r="B4071" s="2641"/>
      <c r="C4071" s="2641"/>
      <c r="D4071" s="2641"/>
      <c r="E4071" s="2641"/>
      <c r="F4071" s="2641"/>
      <c r="G4071" s="2641"/>
      <c r="H4071" s="2641"/>
      <c r="I4071" s="2257"/>
      <c r="J4071" s="2257"/>
      <c r="K4071" s="2257"/>
      <c r="L4071" s="2257"/>
      <c r="M4071" s="2257"/>
      <c r="N4071" s="2257"/>
      <c r="O4071" s="2257"/>
      <c r="P4071" s="2257"/>
      <c r="Q4071" s="2995"/>
    </row>
    <row r="4072" spans="1:17">
      <c r="A4072" s="2995"/>
      <c r="B4072" s="2641"/>
      <c r="C4072" s="2641"/>
      <c r="D4072" s="2641"/>
      <c r="E4072" s="2641"/>
      <c r="F4072" s="2641"/>
      <c r="G4072" s="2641"/>
      <c r="H4072" s="2641"/>
      <c r="I4072" s="2257"/>
      <c r="J4072" s="2257"/>
      <c r="K4072" s="2257"/>
      <c r="L4072" s="2257"/>
      <c r="M4072" s="2257"/>
      <c r="N4072" s="2257"/>
      <c r="O4072" s="2257"/>
      <c r="P4072" s="2257"/>
      <c r="Q4072" s="2995"/>
    </row>
    <row r="4073" spans="1:17">
      <c r="A4073" s="2995"/>
      <c r="B4073" s="2641"/>
      <c r="C4073" s="2641"/>
      <c r="D4073" s="2641"/>
      <c r="E4073" s="2641"/>
      <c r="F4073" s="2641"/>
      <c r="G4073" s="2641"/>
      <c r="H4073" s="2641"/>
      <c r="I4073" s="2257"/>
      <c r="J4073" s="2257"/>
      <c r="K4073" s="2257"/>
      <c r="L4073" s="2257"/>
      <c r="M4073" s="2257"/>
      <c r="N4073" s="2257"/>
      <c r="O4073" s="2257"/>
      <c r="P4073" s="2257"/>
      <c r="Q4073" s="2995"/>
    </row>
    <row r="4074" spans="1:17">
      <c r="A4074" s="2995"/>
      <c r="B4074" s="2641"/>
      <c r="C4074" s="2641"/>
      <c r="D4074" s="2641"/>
      <c r="E4074" s="2641"/>
      <c r="F4074" s="2641"/>
      <c r="G4074" s="2641"/>
      <c r="H4074" s="2641"/>
      <c r="I4074" s="2257"/>
      <c r="J4074" s="2257"/>
      <c r="K4074" s="2257"/>
      <c r="L4074" s="2257"/>
      <c r="M4074" s="2257"/>
      <c r="N4074" s="2257"/>
      <c r="O4074" s="2257"/>
      <c r="P4074" s="2257"/>
      <c r="Q4074" s="2995"/>
    </row>
    <row r="4075" spans="1:17">
      <c r="A4075" s="2995"/>
      <c r="B4075" s="2641"/>
      <c r="C4075" s="2641"/>
      <c r="D4075" s="2641"/>
      <c r="E4075" s="2641"/>
      <c r="F4075" s="2641"/>
      <c r="G4075" s="2641"/>
      <c r="H4075" s="2641"/>
      <c r="I4075" s="2257"/>
      <c r="J4075" s="2257"/>
      <c r="K4075" s="2257"/>
      <c r="L4075" s="2257"/>
      <c r="M4075" s="2257"/>
      <c r="N4075" s="2257"/>
      <c r="O4075" s="2257"/>
      <c r="P4075" s="2257"/>
      <c r="Q4075" s="2995"/>
    </row>
    <row r="4076" spans="1:17">
      <c r="A4076" s="2995"/>
      <c r="B4076" s="2641"/>
      <c r="C4076" s="2641"/>
      <c r="D4076" s="2641"/>
      <c r="E4076" s="2641"/>
      <c r="F4076" s="2641"/>
      <c r="G4076" s="2641"/>
      <c r="H4076" s="2641"/>
      <c r="I4076" s="2257"/>
      <c r="J4076" s="2257"/>
      <c r="K4076" s="2257"/>
      <c r="L4076" s="2257"/>
      <c r="M4076" s="2257"/>
      <c r="N4076" s="2257"/>
      <c r="O4076" s="2257"/>
      <c r="P4076" s="2257"/>
      <c r="Q4076" s="2995"/>
    </row>
    <row r="4077" spans="1:17">
      <c r="A4077" s="2995"/>
      <c r="B4077" s="2641"/>
      <c r="C4077" s="2641"/>
      <c r="D4077" s="2641"/>
      <c r="E4077" s="2641"/>
      <c r="F4077" s="2641"/>
      <c r="G4077" s="2641"/>
      <c r="H4077" s="2641"/>
      <c r="I4077" s="2257"/>
      <c r="J4077" s="2257"/>
      <c r="K4077" s="2257"/>
      <c r="L4077" s="2257"/>
      <c r="M4077" s="2257"/>
      <c r="N4077" s="2257"/>
      <c r="O4077" s="2257"/>
      <c r="P4077" s="2257"/>
      <c r="Q4077" s="2995"/>
    </row>
    <row r="4078" spans="1:17">
      <c r="A4078" s="2995"/>
      <c r="B4078" s="2641"/>
      <c r="C4078" s="2641"/>
      <c r="D4078" s="2641"/>
      <c r="E4078" s="2641"/>
      <c r="F4078" s="2641"/>
      <c r="G4078" s="2641"/>
      <c r="H4078" s="2641"/>
      <c r="I4078" s="2257"/>
      <c r="J4078" s="2257"/>
      <c r="K4078" s="2257"/>
      <c r="L4078" s="2257"/>
      <c r="M4078" s="2257"/>
      <c r="N4078" s="2257"/>
      <c r="O4078" s="2257"/>
      <c r="P4078" s="2257"/>
      <c r="Q4078" s="2995"/>
    </row>
    <row r="4079" spans="1:17">
      <c r="A4079" s="2995"/>
      <c r="B4079" s="2641"/>
      <c r="C4079" s="2641"/>
      <c r="D4079" s="2641"/>
      <c r="E4079" s="2641"/>
      <c r="F4079" s="2641"/>
      <c r="G4079" s="2641"/>
      <c r="H4079" s="2641"/>
      <c r="I4079" s="2257"/>
      <c r="J4079" s="2257"/>
      <c r="K4079" s="2257"/>
      <c r="L4079" s="2257"/>
      <c r="M4079" s="2257"/>
      <c r="N4079" s="2257"/>
      <c r="O4079" s="2257"/>
      <c r="P4079" s="2257"/>
      <c r="Q4079" s="2995"/>
    </row>
    <row r="4080" spans="1:17">
      <c r="A4080" s="2995"/>
      <c r="B4080" s="2641"/>
      <c r="C4080" s="2641"/>
      <c r="D4080" s="2641"/>
      <c r="E4080" s="2641"/>
      <c r="F4080" s="2641"/>
      <c r="G4080" s="2641"/>
      <c r="H4080" s="2641"/>
      <c r="I4080" s="2257"/>
      <c r="J4080" s="2257"/>
      <c r="K4080" s="2257"/>
      <c r="L4080" s="2257"/>
      <c r="M4080" s="2257"/>
      <c r="N4080" s="2257"/>
      <c r="O4080" s="2257"/>
      <c r="P4080" s="2257"/>
      <c r="Q4080" s="2995"/>
    </row>
    <row r="4081" spans="1:17">
      <c r="A4081" s="2995"/>
      <c r="B4081" s="2641"/>
      <c r="C4081" s="2641"/>
      <c r="D4081" s="2641"/>
      <c r="E4081" s="2641"/>
      <c r="F4081" s="2641"/>
      <c r="G4081" s="2641"/>
      <c r="H4081" s="2641"/>
      <c r="I4081" s="2257"/>
      <c r="J4081" s="2257"/>
      <c r="K4081" s="2257"/>
      <c r="L4081" s="2257"/>
      <c r="M4081" s="2257"/>
      <c r="N4081" s="2257"/>
      <c r="O4081" s="2257"/>
      <c r="P4081" s="2257"/>
      <c r="Q4081" s="2995"/>
    </row>
    <row r="4082" spans="1:17">
      <c r="A4082" s="2995"/>
      <c r="B4082" s="2641"/>
      <c r="C4082" s="2641"/>
      <c r="D4082" s="2641"/>
      <c r="E4082" s="2641"/>
      <c r="F4082" s="2641"/>
      <c r="G4082" s="2641"/>
      <c r="H4082" s="2641"/>
      <c r="I4082" s="2257"/>
      <c r="J4082" s="2257"/>
      <c r="K4082" s="2257"/>
      <c r="L4082" s="2257"/>
      <c r="M4082" s="2257"/>
      <c r="N4082" s="2257"/>
      <c r="O4082" s="2257"/>
      <c r="P4082" s="2257"/>
      <c r="Q4082" s="2995"/>
    </row>
    <row r="4083" spans="1:17">
      <c r="A4083" s="2995"/>
      <c r="B4083" s="2641"/>
      <c r="C4083" s="2641"/>
      <c r="D4083" s="2641"/>
      <c r="E4083" s="2641"/>
      <c r="F4083" s="2641"/>
      <c r="G4083" s="2641"/>
      <c r="H4083" s="2641"/>
      <c r="I4083" s="2257"/>
      <c r="J4083" s="2257"/>
      <c r="K4083" s="2257"/>
      <c r="L4083" s="2257"/>
      <c r="M4083" s="2257"/>
      <c r="N4083" s="2257"/>
      <c r="O4083" s="2257"/>
      <c r="P4083" s="2257"/>
      <c r="Q4083" s="2995"/>
    </row>
    <row r="4084" spans="1:17">
      <c r="A4084" s="2995"/>
      <c r="B4084" s="2641"/>
      <c r="C4084" s="2641"/>
      <c r="D4084" s="2641"/>
      <c r="E4084" s="2641"/>
      <c r="F4084" s="2641"/>
      <c r="G4084" s="2641"/>
      <c r="H4084" s="2641"/>
      <c r="I4084" s="2257"/>
      <c r="J4084" s="2257"/>
      <c r="K4084" s="2257"/>
      <c r="L4084" s="2257"/>
      <c r="M4084" s="2257"/>
      <c r="N4084" s="2257"/>
      <c r="O4084" s="2257"/>
      <c r="P4084" s="2257"/>
      <c r="Q4084" s="2995"/>
    </row>
    <row r="4085" spans="1:17">
      <c r="A4085" s="2995"/>
      <c r="B4085" s="2641"/>
      <c r="C4085" s="2641"/>
      <c r="D4085" s="2641"/>
      <c r="E4085" s="2641"/>
      <c r="F4085" s="2641"/>
      <c r="G4085" s="2641"/>
      <c r="H4085" s="2641"/>
      <c r="I4085" s="2257"/>
      <c r="J4085" s="2257"/>
      <c r="K4085" s="2257"/>
      <c r="L4085" s="2257"/>
      <c r="M4085" s="2257"/>
      <c r="N4085" s="2257"/>
      <c r="O4085" s="2257"/>
      <c r="P4085" s="2257"/>
      <c r="Q4085" s="2995"/>
    </row>
    <row r="4086" spans="1:17">
      <c r="A4086" s="2995"/>
      <c r="B4086" s="2641"/>
      <c r="C4086" s="2641"/>
      <c r="D4086" s="2641"/>
      <c r="E4086" s="2641"/>
      <c r="F4086" s="2641"/>
      <c r="G4086" s="2641"/>
      <c r="H4086" s="2641"/>
      <c r="I4086" s="2257"/>
      <c r="J4086" s="2257"/>
      <c r="K4086" s="2257"/>
      <c r="L4086" s="2257"/>
      <c r="M4086" s="2257"/>
      <c r="N4086" s="2257"/>
      <c r="O4086" s="2257"/>
      <c r="P4086" s="2257"/>
      <c r="Q4086" s="2995"/>
    </row>
    <row r="4087" spans="1:17">
      <c r="A4087" s="2995"/>
      <c r="B4087" s="2641"/>
      <c r="C4087" s="2641"/>
      <c r="D4087" s="2641"/>
      <c r="E4087" s="2641"/>
      <c r="F4087" s="2641"/>
      <c r="G4087" s="2641"/>
      <c r="H4087" s="2641"/>
      <c r="I4087" s="2257"/>
      <c r="J4087" s="2257"/>
      <c r="K4087" s="2257"/>
      <c r="L4087" s="2257"/>
      <c r="M4087" s="2257"/>
      <c r="N4087" s="2257"/>
      <c r="O4087" s="2257"/>
      <c r="P4087" s="2257"/>
      <c r="Q4087" s="2995"/>
    </row>
    <row r="4088" spans="1:17">
      <c r="A4088" s="2995"/>
      <c r="B4088" s="2641"/>
      <c r="C4088" s="2641"/>
      <c r="D4088" s="2641"/>
      <c r="E4088" s="2641"/>
      <c r="F4088" s="2641"/>
      <c r="G4088" s="2641"/>
      <c r="H4088" s="2641"/>
      <c r="I4088" s="2257"/>
      <c r="J4088" s="2257"/>
      <c r="K4088" s="2257"/>
      <c r="L4088" s="2257"/>
      <c r="M4088" s="2257"/>
      <c r="N4088" s="2257"/>
      <c r="O4088" s="2257"/>
      <c r="P4088" s="2257"/>
      <c r="Q4088" s="2995"/>
    </row>
    <row r="4089" spans="1:17">
      <c r="A4089" s="2995"/>
      <c r="B4089" s="2641"/>
      <c r="C4089" s="2641"/>
      <c r="D4089" s="2641"/>
      <c r="E4089" s="2641"/>
      <c r="F4089" s="2641"/>
      <c r="G4089" s="2641"/>
      <c r="H4089" s="2641"/>
      <c r="I4089" s="2257"/>
      <c r="J4089" s="2257"/>
      <c r="K4089" s="2257"/>
      <c r="L4089" s="2257"/>
      <c r="M4089" s="2257"/>
      <c r="N4089" s="2257"/>
      <c r="O4089" s="2257"/>
      <c r="P4089" s="2257"/>
      <c r="Q4089" s="2995"/>
    </row>
    <row r="4090" spans="1:17">
      <c r="A4090" s="2995"/>
      <c r="B4090" s="2641"/>
      <c r="C4090" s="2641"/>
      <c r="D4090" s="2641"/>
      <c r="E4090" s="2641"/>
      <c r="F4090" s="2641"/>
      <c r="G4090" s="2641"/>
      <c r="H4090" s="2641"/>
      <c r="I4090" s="2257"/>
      <c r="J4090" s="2257"/>
      <c r="K4090" s="2257"/>
      <c r="L4090" s="2257"/>
      <c r="M4090" s="2257"/>
      <c r="N4090" s="2257"/>
      <c r="O4090" s="2257"/>
      <c r="P4090" s="2257"/>
      <c r="Q4090" s="2995"/>
    </row>
    <row r="4091" spans="1:17">
      <c r="A4091" s="2995"/>
      <c r="B4091" s="2995"/>
      <c r="C4091" s="2641"/>
      <c r="D4091" s="2641"/>
      <c r="E4091" s="2641"/>
      <c r="F4091" s="2641"/>
      <c r="G4091" s="2641"/>
      <c r="H4091" s="2641"/>
      <c r="I4091" s="2257"/>
      <c r="J4091" s="2257"/>
      <c r="K4091" s="2257"/>
      <c r="L4091" s="2257"/>
      <c r="M4091" s="3001"/>
      <c r="N4091" s="3001"/>
      <c r="O4091" s="3001"/>
      <c r="P4091" s="3001"/>
      <c r="Q4091" s="2995"/>
    </row>
    <row r="4092" spans="1:17">
      <c r="A4092" s="2995"/>
      <c r="B4092" s="2995"/>
      <c r="C4092" s="2999"/>
      <c r="D4092" s="2999"/>
      <c r="E4092" s="2999"/>
      <c r="F4092" s="2999"/>
      <c r="G4092" s="2999"/>
      <c r="H4092" s="2999"/>
      <c r="I4092" s="2257"/>
      <c r="J4092" s="2257"/>
      <c r="K4092" s="2257"/>
      <c r="L4092" s="2257"/>
      <c r="M4092" s="3001"/>
      <c r="N4092" s="3001"/>
      <c r="O4092" s="3001"/>
      <c r="P4092" s="3001"/>
      <c r="Q4092" s="2995"/>
    </row>
    <row r="4093" spans="1:17">
      <c r="A4093" s="2996"/>
      <c r="B4093" s="2996"/>
      <c r="C4093" s="2994"/>
      <c r="D4093" s="2994"/>
      <c r="E4093" s="2997"/>
      <c r="F4093" s="2997"/>
      <c r="G4093" s="2997"/>
      <c r="H4093" s="2997"/>
      <c r="I4093" s="2996"/>
      <c r="J4093" s="2996"/>
      <c r="K4093" s="2994"/>
      <c r="L4093" s="2994"/>
      <c r="M4093" s="2997"/>
      <c r="N4093" s="3002"/>
      <c r="O4093" s="2999"/>
      <c r="P4093" s="2999"/>
      <c r="Q4093" s="2999"/>
    </row>
    <row r="4094" spans="1:17">
      <c r="A4094" s="2994"/>
      <c r="B4094" s="2994"/>
      <c r="C4094" s="2994"/>
      <c r="D4094" s="2994"/>
      <c r="E4094" s="2994"/>
      <c r="F4094" s="2994"/>
      <c r="G4094" s="2994"/>
      <c r="H4094" s="2994"/>
      <c r="I4094" s="2994"/>
      <c r="J4094" s="2994"/>
      <c r="K4094" s="2994"/>
      <c r="L4094" s="2994"/>
      <c r="M4094" s="2994"/>
      <c r="N4094" s="2994"/>
      <c r="O4094" s="2994"/>
      <c r="P4094" s="2994"/>
      <c r="Q4094" s="2994"/>
    </row>
    <row r="4095" spans="1:17" ht="15.75">
      <c r="A4095" s="2993"/>
      <c r="B4095" s="2997"/>
      <c r="C4095" s="2997"/>
      <c r="D4095" s="2997"/>
      <c r="E4095" s="2998"/>
      <c r="F4095" s="2997"/>
      <c r="G4095" s="2997"/>
      <c r="H4095" s="2997"/>
      <c r="I4095" s="2993"/>
      <c r="J4095" s="2641"/>
      <c r="K4095" s="2997"/>
      <c r="L4095" s="2997"/>
      <c r="M4095" s="2997"/>
      <c r="N4095" s="2997"/>
      <c r="O4095" s="2998"/>
      <c r="P4095" s="2999"/>
      <c r="Q4095" s="2999"/>
    </row>
    <row r="4096" spans="1:17">
      <c r="A4096" s="2997"/>
      <c r="B4096" s="2997"/>
      <c r="C4096" s="2997"/>
      <c r="D4096" s="2997"/>
      <c r="E4096" s="2997"/>
      <c r="F4096" s="2997"/>
      <c r="G4096" s="2997"/>
      <c r="H4096" s="2997"/>
      <c r="I4096" s="2641"/>
      <c r="J4096" s="2641"/>
      <c r="K4096" s="2997"/>
      <c r="L4096" s="2997"/>
      <c r="M4096" s="2997"/>
      <c r="N4096" s="2997"/>
      <c r="O4096" s="2997"/>
      <c r="P4096" s="2997"/>
      <c r="Q4096" s="2997"/>
    </row>
    <row r="4097" spans="1:17">
      <c r="A4097" s="2994"/>
      <c r="B4097" s="2994"/>
      <c r="C4097" s="2994"/>
      <c r="D4097" s="2994"/>
      <c r="E4097" s="2994"/>
      <c r="F4097" s="2994"/>
      <c r="G4097" s="3000"/>
      <c r="H4097" s="3000"/>
      <c r="I4097" s="2994"/>
      <c r="J4097" s="2994"/>
      <c r="K4097" s="2994"/>
      <c r="L4097" s="2994"/>
      <c r="M4097" s="2994"/>
      <c r="N4097" s="2994"/>
      <c r="O4097" s="2994"/>
      <c r="P4097" s="2994"/>
      <c r="Q4097" s="2641"/>
    </row>
    <row r="4098" spans="1:17">
      <c r="A4098" s="2994"/>
      <c r="B4098" s="2994"/>
      <c r="C4098" s="2994"/>
      <c r="D4098" s="2994"/>
      <c r="E4098" s="2994"/>
      <c r="F4098" s="2994"/>
      <c r="G4098" s="3000"/>
      <c r="H4098" s="3000"/>
      <c r="I4098" s="2994"/>
      <c r="J4098" s="2994"/>
      <c r="K4098" s="2994"/>
      <c r="L4098" s="2994"/>
      <c r="M4098" s="2994"/>
      <c r="N4098" s="2994"/>
      <c r="O4098" s="2994"/>
      <c r="P4098" s="2994"/>
      <c r="Q4098" s="2641"/>
    </row>
    <row r="4099" spans="1:17">
      <c r="A4099" s="2997"/>
      <c r="B4099" s="2997"/>
      <c r="C4099" s="2997"/>
      <c r="D4099" s="2997"/>
      <c r="E4099" s="2997"/>
      <c r="F4099" s="2997"/>
      <c r="G4099" s="2997"/>
      <c r="H4099" s="2997"/>
      <c r="I4099" s="2641"/>
      <c r="J4099" s="2641"/>
      <c r="K4099" s="2997"/>
      <c r="L4099" s="2997"/>
      <c r="M4099" s="2997"/>
      <c r="N4099" s="2997"/>
      <c r="O4099" s="2997"/>
      <c r="P4099" s="2997"/>
      <c r="Q4099" s="2997"/>
    </row>
    <row r="4100" spans="1:17">
      <c r="A4100" s="2995"/>
      <c r="B4100" s="2641"/>
      <c r="C4100" s="2641"/>
      <c r="D4100" s="2641"/>
      <c r="E4100" s="2641"/>
      <c r="F4100" s="3420"/>
      <c r="G4100" s="3420"/>
      <c r="H4100" s="2995"/>
      <c r="I4100" s="2994"/>
      <c r="J4100" s="2994"/>
      <c r="K4100" s="2994"/>
      <c r="L4100" s="2994"/>
      <c r="M4100" s="2994"/>
      <c r="N4100" s="2994"/>
      <c r="O4100" s="2994"/>
      <c r="P4100" s="2994"/>
      <c r="Q4100" s="2641"/>
    </row>
    <row r="4101" spans="1:17">
      <c r="A4101" s="2995"/>
      <c r="B4101" s="2995"/>
      <c r="C4101" s="2641"/>
      <c r="D4101" s="2995"/>
      <c r="E4101" s="2995"/>
      <c r="F4101" s="2995"/>
      <c r="G4101" s="2995"/>
      <c r="H4101" s="2995"/>
      <c r="I4101" s="2994"/>
      <c r="J4101" s="2994"/>
      <c r="K4101" s="2641"/>
      <c r="L4101" s="2641"/>
      <c r="M4101" s="2995"/>
      <c r="N4101" s="2995"/>
      <c r="O4101" s="2995"/>
      <c r="P4101" s="2641"/>
      <c r="Q4101" s="2641"/>
    </row>
    <row r="4102" spans="1:17">
      <c r="A4102" s="2995"/>
      <c r="B4102" s="2995"/>
      <c r="C4102" s="2995"/>
      <c r="D4102" s="2995"/>
      <c r="E4102" s="2995"/>
      <c r="F4102" s="2995"/>
      <c r="G4102" s="2995"/>
      <c r="H4102" s="2995"/>
      <c r="I4102" s="2994"/>
      <c r="J4102" s="2994"/>
      <c r="K4102" s="2995"/>
      <c r="L4102" s="2995"/>
      <c r="M4102" s="2995"/>
      <c r="N4102" s="2995"/>
      <c r="O4102" s="2995"/>
      <c r="P4102" s="2995"/>
      <c r="Q4102" s="2995"/>
    </row>
    <row r="4103" spans="1:17">
      <c r="A4103" s="2995"/>
      <c r="B4103" s="2995"/>
      <c r="C4103" s="2995"/>
      <c r="D4103" s="2995"/>
      <c r="E4103" s="2995"/>
      <c r="F4103" s="2995"/>
      <c r="G4103" s="2995"/>
      <c r="H4103" s="2995"/>
      <c r="I4103" s="2994"/>
      <c r="J4103" s="2994"/>
      <c r="K4103" s="2995"/>
      <c r="L4103" s="2995"/>
      <c r="M4103" s="2995"/>
      <c r="N4103" s="2995"/>
      <c r="O4103" s="2995"/>
      <c r="P4103" s="2995"/>
      <c r="Q4103" s="2995"/>
    </row>
    <row r="4104" spans="1:17">
      <c r="A4104" s="2995"/>
      <c r="B4104" s="2995"/>
      <c r="C4104" s="2995"/>
      <c r="D4104" s="2995"/>
      <c r="E4104" s="2995"/>
      <c r="F4104" s="2995"/>
      <c r="G4104" s="2995"/>
      <c r="H4104" s="2995"/>
      <c r="I4104" s="2995"/>
      <c r="J4104" s="2641"/>
      <c r="K4104" s="2995"/>
      <c r="L4104" s="2995"/>
      <c r="M4104" s="2995"/>
      <c r="N4104" s="2995"/>
      <c r="O4104" s="2995"/>
      <c r="P4104" s="2995"/>
      <c r="Q4104" s="2995"/>
    </row>
    <row r="4105" spans="1:17">
      <c r="A4105" s="2995"/>
      <c r="B4105" s="2641"/>
      <c r="C4105" s="2641"/>
      <c r="D4105" s="2641"/>
      <c r="E4105" s="2641"/>
      <c r="F4105" s="2641"/>
      <c r="G4105" s="2641"/>
      <c r="H4105" s="2641"/>
      <c r="I4105" s="2257"/>
      <c r="J4105" s="2257"/>
      <c r="K4105" s="2257"/>
      <c r="L4105" s="2257"/>
      <c r="M4105" s="3001"/>
      <c r="N4105" s="3001"/>
      <c r="O4105" s="3001"/>
      <c r="P4105" s="3001"/>
      <c r="Q4105" s="2995"/>
    </row>
    <row r="4106" spans="1:17">
      <c r="A4106" s="2995"/>
      <c r="B4106" s="2641"/>
      <c r="C4106" s="2641"/>
      <c r="D4106" s="2641"/>
      <c r="E4106" s="2641"/>
      <c r="F4106" s="2641"/>
      <c r="G4106" s="2641"/>
      <c r="H4106" s="2641"/>
      <c r="I4106" s="2257"/>
      <c r="J4106" s="2257"/>
      <c r="K4106" s="2257"/>
      <c r="L4106" s="2257"/>
      <c r="M4106" s="2257"/>
      <c r="N4106" s="2257"/>
      <c r="O4106" s="2257"/>
      <c r="P4106" s="2257"/>
      <c r="Q4106" s="2995"/>
    </row>
    <row r="4107" spans="1:17">
      <c r="A4107" s="2995"/>
      <c r="B4107" s="2641"/>
      <c r="C4107" s="2641"/>
      <c r="D4107" s="2641"/>
      <c r="E4107" s="2641"/>
      <c r="F4107" s="2641"/>
      <c r="G4107" s="2641"/>
      <c r="H4107" s="2641"/>
      <c r="I4107" s="2257"/>
      <c r="J4107" s="2257"/>
      <c r="K4107" s="2257"/>
      <c r="L4107" s="2257"/>
      <c r="M4107" s="2257"/>
      <c r="N4107" s="2257"/>
      <c r="O4107" s="2257"/>
      <c r="P4107" s="2257"/>
      <c r="Q4107" s="2995"/>
    </row>
    <row r="4108" spans="1:17">
      <c r="A4108" s="2995"/>
      <c r="B4108" s="2641"/>
      <c r="C4108" s="2641"/>
      <c r="D4108" s="2641"/>
      <c r="E4108" s="2641"/>
      <c r="F4108" s="2641"/>
      <c r="G4108" s="2641"/>
      <c r="H4108" s="2641"/>
      <c r="I4108" s="2257"/>
      <c r="J4108" s="2257"/>
      <c r="K4108" s="2257"/>
      <c r="L4108" s="2257"/>
      <c r="M4108" s="2257"/>
      <c r="N4108" s="2257"/>
      <c r="O4108" s="2257"/>
      <c r="P4108" s="2257"/>
      <c r="Q4108" s="2995"/>
    </row>
    <row r="4109" spans="1:17">
      <c r="A4109" s="2995"/>
      <c r="B4109" s="2641"/>
      <c r="C4109" s="2641"/>
      <c r="D4109" s="2641"/>
      <c r="E4109" s="2641"/>
      <c r="F4109" s="2641"/>
      <c r="G4109" s="2641"/>
      <c r="H4109" s="2641"/>
      <c r="I4109" s="2257"/>
      <c r="J4109" s="2257"/>
      <c r="K4109" s="2257"/>
      <c r="L4109" s="2257"/>
      <c r="M4109" s="2257"/>
      <c r="N4109" s="2257"/>
      <c r="O4109" s="2257"/>
      <c r="P4109" s="2257"/>
      <c r="Q4109" s="2995"/>
    </row>
    <row r="4110" spans="1:17">
      <c r="A4110" s="2995"/>
      <c r="B4110" s="2641"/>
      <c r="C4110" s="2641"/>
      <c r="D4110" s="2641"/>
      <c r="E4110" s="2641"/>
      <c r="F4110" s="2641"/>
      <c r="G4110" s="2641"/>
      <c r="H4110" s="2641"/>
      <c r="I4110" s="2257"/>
      <c r="J4110" s="2257"/>
      <c r="K4110" s="2257"/>
      <c r="L4110" s="2257"/>
      <c r="M4110" s="2257"/>
      <c r="N4110" s="2257"/>
      <c r="O4110" s="2257"/>
      <c r="P4110" s="2257"/>
      <c r="Q4110" s="2995"/>
    </row>
    <row r="4111" spans="1:17">
      <c r="A4111" s="2995"/>
      <c r="B4111" s="2641"/>
      <c r="C4111" s="2641"/>
      <c r="D4111" s="2641"/>
      <c r="E4111" s="2641"/>
      <c r="F4111" s="2641"/>
      <c r="G4111" s="2641"/>
      <c r="H4111" s="2641"/>
      <c r="I4111" s="2257"/>
      <c r="J4111" s="2257"/>
      <c r="K4111" s="2257"/>
      <c r="L4111" s="2257"/>
      <c r="M4111" s="2257"/>
      <c r="N4111" s="2257"/>
      <c r="O4111" s="2257"/>
      <c r="P4111" s="2257"/>
      <c r="Q4111" s="2995"/>
    </row>
    <row r="4112" spans="1:17">
      <c r="A4112" s="2995"/>
      <c r="B4112" s="2641"/>
      <c r="C4112" s="2641"/>
      <c r="D4112" s="2641"/>
      <c r="E4112" s="2641"/>
      <c r="F4112" s="2641"/>
      <c r="G4112" s="2641"/>
      <c r="H4112" s="2641"/>
      <c r="I4112" s="2257"/>
      <c r="J4112" s="2257"/>
      <c r="K4112" s="2257"/>
      <c r="L4112" s="2257"/>
      <c r="M4112" s="2257"/>
      <c r="N4112" s="2257"/>
      <c r="O4112" s="2257"/>
      <c r="P4112" s="2257"/>
      <c r="Q4112" s="2995"/>
    </row>
    <row r="4113" spans="1:17">
      <c r="A4113" s="2995"/>
      <c r="B4113" s="2641"/>
      <c r="C4113" s="2641"/>
      <c r="D4113" s="2641"/>
      <c r="E4113" s="2641"/>
      <c r="F4113" s="2641"/>
      <c r="G4113" s="2641"/>
      <c r="H4113" s="2641"/>
      <c r="I4113" s="2257"/>
      <c r="J4113" s="2257"/>
      <c r="K4113" s="2257"/>
      <c r="L4113" s="2257"/>
      <c r="M4113" s="2257"/>
      <c r="N4113" s="2257"/>
      <c r="O4113" s="2257"/>
      <c r="P4113" s="2257"/>
      <c r="Q4113" s="2995"/>
    </row>
    <row r="4114" spans="1:17">
      <c r="A4114" s="2995"/>
      <c r="B4114" s="2641"/>
      <c r="C4114" s="2641"/>
      <c r="D4114" s="2641"/>
      <c r="E4114" s="2641"/>
      <c r="F4114" s="2641"/>
      <c r="G4114" s="2641"/>
      <c r="H4114" s="2641"/>
      <c r="I4114" s="2257"/>
      <c r="J4114" s="2257"/>
      <c r="K4114" s="2257"/>
      <c r="L4114" s="2257"/>
      <c r="M4114" s="2257"/>
      <c r="N4114" s="2257"/>
      <c r="O4114" s="2257"/>
      <c r="P4114" s="2257"/>
      <c r="Q4114" s="2995"/>
    </row>
    <row r="4115" spans="1:17">
      <c r="A4115" s="2995"/>
      <c r="B4115" s="2641"/>
      <c r="C4115" s="2641"/>
      <c r="D4115" s="2641"/>
      <c r="E4115" s="2641"/>
      <c r="F4115" s="2641"/>
      <c r="G4115" s="2641"/>
      <c r="H4115" s="2641"/>
      <c r="I4115" s="2257"/>
      <c r="J4115" s="2257"/>
      <c r="K4115" s="2257"/>
      <c r="L4115" s="2257"/>
      <c r="M4115" s="2257"/>
      <c r="N4115" s="2257"/>
      <c r="O4115" s="2257"/>
      <c r="P4115" s="2257"/>
      <c r="Q4115" s="2995"/>
    </row>
    <row r="4116" spans="1:17">
      <c r="A4116" s="2995"/>
      <c r="B4116" s="2641"/>
      <c r="C4116" s="2641"/>
      <c r="D4116" s="2641"/>
      <c r="E4116" s="2641"/>
      <c r="F4116" s="2641"/>
      <c r="G4116" s="2641"/>
      <c r="H4116" s="2641"/>
      <c r="I4116" s="2257"/>
      <c r="J4116" s="2257"/>
      <c r="K4116" s="2257"/>
      <c r="L4116" s="2257"/>
      <c r="M4116" s="2257"/>
      <c r="N4116" s="2257"/>
      <c r="O4116" s="2257"/>
      <c r="P4116" s="2257"/>
      <c r="Q4116" s="2995"/>
    </row>
    <row r="4117" spans="1:17">
      <c r="A4117" s="2995"/>
      <c r="B4117" s="2641"/>
      <c r="C4117" s="2641"/>
      <c r="D4117" s="2641"/>
      <c r="E4117" s="2641"/>
      <c r="F4117" s="2641"/>
      <c r="G4117" s="2641"/>
      <c r="H4117" s="2641"/>
      <c r="I4117" s="2257"/>
      <c r="J4117" s="2257"/>
      <c r="K4117" s="2257"/>
      <c r="L4117" s="2257"/>
      <c r="M4117" s="2257"/>
      <c r="N4117" s="2257"/>
      <c r="O4117" s="2257"/>
      <c r="P4117" s="2257"/>
      <c r="Q4117" s="2995"/>
    </row>
    <row r="4118" spans="1:17">
      <c r="A4118" s="2995"/>
      <c r="B4118" s="2641"/>
      <c r="C4118" s="2641"/>
      <c r="D4118" s="2641"/>
      <c r="E4118" s="2641"/>
      <c r="F4118" s="2641"/>
      <c r="G4118" s="2641"/>
      <c r="H4118" s="2641"/>
      <c r="I4118" s="2257"/>
      <c r="J4118" s="2257"/>
      <c r="K4118" s="2257"/>
      <c r="L4118" s="2257"/>
      <c r="M4118" s="2257"/>
      <c r="N4118" s="2257"/>
      <c r="O4118" s="2257"/>
      <c r="P4118" s="2257"/>
      <c r="Q4118" s="2995"/>
    </row>
    <row r="4119" spans="1:17">
      <c r="A4119" s="2995"/>
      <c r="B4119" s="2641"/>
      <c r="C4119" s="2641"/>
      <c r="D4119" s="2641"/>
      <c r="E4119" s="2641"/>
      <c r="F4119" s="2641"/>
      <c r="G4119" s="2641"/>
      <c r="H4119" s="2641"/>
      <c r="I4119" s="2257"/>
      <c r="J4119" s="2257"/>
      <c r="K4119" s="2257"/>
      <c r="L4119" s="2257"/>
      <c r="M4119" s="2257"/>
      <c r="N4119" s="2257"/>
      <c r="O4119" s="2257"/>
      <c r="P4119" s="2257"/>
      <c r="Q4119" s="2995"/>
    </row>
    <row r="4120" spans="1:17">
      <c r="A4120" s="2995"/>
      <c r="B4120" s="2641"/>
      <c r="C4120" s="2641"/>
      <c r="D4120" s="2641"/>
      <c r="E4120" s="2641"/>
      <c r="F4120" s="2641"/>
      <c r="G4120" s="2641"/>
      <c r="H4120" s="2641"/>
      <c r="I4120" s="2257"/>
      <c r="J4120" s="2257"/>
      <c r="K4120" s="2257"/>
      <c r="L4120" s="2257"/>
      <c r="M4120" s="2257"/>
      <c r="N4120" s="2257"/>
      <c r="O4120" s="2257"/>
      <c r="P4120" s="2257"/>
      <c r="Q4120" s="2995"/>
    </row>
    <row r="4121" spans="1:17">
      <c r="A4121" s="2995"/>
      <c r="B4121" s="2641"/>
      <c r="C4121" s="2641"/>
      <c r="D4121" s="2641"/>
      <c r="E4121" s="2641"/>
      <c r="F4121" s="2641"/>
      <c r="G4121" s="2641"/>
      <c r="H4121" s="2641"/>
      <c r="I4121" s="2257"/>
      <c r="J4121" s="2257"/>
      <c r="K4121" s="2257"/>
      <c r="L4121" s="2257"/>
      <c r="M4121" s="2257"/>
      <c r="N4121" s="2257"/>
      <c r="O4121" s="2257"/>
      <c r="P4121" s="2257"/>
      <c r="Q4121" s="2995"/>
    </row>
    <row r="4122" spans="1:17">
      <c r="A4122" s="2995"/>
      <c r="B4122" s="2641"/>
      <c r="C4122" s="2641"/>
      <c r="D4122" s="2641"/>
      <c r="E4122" s="2641"/>
      <c r="F4122" s="2641"/>
      <c r="G4122" s="2641"/>
      <c r="H4122" s="2641"/>
      <c r="I4122" s="2257"/>
      <c r="J4122" s="2257"/>
      <c r="K4122" s="2257"/>
      <c r="L4122" s="2257"/>
      <c r="M4122" s="2257"/>
      <c r="N4122" s="2257"/>
      <c r="O4122" s="2257"/>
      <c r="P4122" s="2257"/>
      <c r="Q4122" s="2995"/>
    </row>
    <row r="4123" spans="1:17">
      <c r="A4123" s="2995"/>
      <c r="B4123" s="2641"/>
      <c r="C4123" s="2641"/>
      <c r="D4123" s="2641"/>
      <c r="E4123" s="2641"/>
      <c r="F4123" s="2641"/>
      <c r="G4123" s="2641"/>
      <c r="H4123" s="2641"/>
      <c r="I4123" s="2257"/>
      <c r="J4123" s="2257"/>
      <c r="K4123" s="2257"/>
      <c r="L4123" s="2257"/>
      <c r="M4123" s="2257"/>
      <c r="N4123" s="2257"/>
      <c r="O4123" s="2257"/>
      <c r="P4123" s="2257"/>
      <c r="Q4123" s="2995"/>
    </row>
    <row r="4124" spans="1:17">
      <c r="A4124" s="2995"/>
      <c r="B4124" s="2641"/>
      <c r="C4124" s="2641"/>
      <c r="D4124" s="2641"/>
      <c r="E4124" s="2641"/>
      <c r="F4124" s="2641"/>
      <c r="G4124" s="2641"/>
      <c r="H4124" s="2641"/>
      <c r="I4124" s="2257"/>
      <c r="J4124" s="2257"/>
      <c r="K4124" s="2257"/>
      <c r="L4124" s="2257"/>
      <c r="M4124" s="2257"/>
      <c r="N4124" s="2257"/>
      <c r="O4124" s="2257"/>
      <c r="P4124" s="2257"/>
      <c r="Q4124" s="2995"/>
    </row>
    <row r="4125" spans="1:17">
      <c r="A4125" s="2995"/>
      <c r="B4125" s="2641"/>
      <c r="C4125" s="2641"/>
      <c r="D4125" s="2641"/>
      <c r="E4125" s="2641"/>
      <c r="F4125" s="2641"/>
      <c r="G4125" s="2641"/>
      <c r="H4125" s="2641"/>
      <c r="I4125" s="2257"/>
      <c r="J4125" s="2257"/>
      <c r="K4125" s="2257"/>
      <c r="L4125" s="2257"/>
      <c r="M4125" s="2257"/>
      <c r="N4125" s="2257"/>
      <c r="O4125" s="2257"/>
      <c r="P4125" s="2257"/>
      <c r="Q4125" s="2995"/>
    </row>
    <row r="4126" spans="1:17">
      <c r="A4126" s="2995"/>
      <c r="B4126" s="2641"/>
      <c r="C4126" s="2641"/>
      <c r="D4126" s="2641"/>
      <c r="E4126" s="2641"/>
      <c r="F4126" s="2641"/>
      <c r="G4126" s="2641"/>
      <c r="H4126" s="2641"/>
      <c r="I4126" s="2257"/>
      <c r="J4126" s="2257"/>
      <c r="K4126" s="2257"/>
      <c r="L4126" s="2257"/>
      <c r="M4126" s="2257"/>
      <c r="N4126" s="2257"/>
      <c r="O4126" s="2257"/>
      <c r="P4126" s="2257"/>
      <c r="Q4126" s="2995"/>
    </row>
    <row r="4127" spans="1:17">
      <c r="A4127" s="2995"/>
      <c r="B4127" s="2641"/>
      <c r="C4127" s="2641"/>
      <c r="D4127" s="2641"/>
      <c r="E4127" s="2641"/>
      <c r="F4127" s="2641"/>
      <c r="G4127" s="2641"/>
      <c r="H4127" s="2641"/>
      <c r="I4127" s="2257"/>
      <c r="J4127" s="2257"/>
      <c r="K4127" s="2257"/>
      <c r="L4127" s="2257"/>
      <c r="M4127" s="2257"/>
      <c r="N4127" s="2257"/>
      <c r="O4127" s="2257"/>
      <c r="P4127" s="2257"/>
      <c r="Q4127" s="2995"/>
    </row>
    <row r="4128" spans="1:17">
      <c r="A4128" s="2995"/>
      <c r="B4128" s="2641"/>
      <c r="C4128" s="2641"/>
      <c r="D4128" s="2641"/>
      <c r="E4128" s="2641"/>
      <c r="F4128" s="2641"/>
      <c r="G4128" s="2641"/>
      <c r="H4128" s="2641"/>
      <c r="I4128" s="2257"/>
      <c r="J4128" s="2257"/>
      <c r="K4128" s="2257"/>
      <c r="L4128" s="2257"/>
      <c r="M4128" s="2257"/>
      <c r="N4128" s="2257"/>
      <c r="O4128" s="2257"/>
      <c r="P4128" s="2257"/>
      <c r="Q4128" s="2995"/>
    </row>
    <row r="4129" spans="1:17">
      <c r="A4129" s="2995"/>
      <c r="B4129" s="2641"/>
      <c r="C4129" s="2641"/>
      <c r="D4129" s="2641"/>
      <c r="E4129" s="2641"/>
      <c r="F4129" s="2641"/>
      <c r="G4129" s="2641"/>
      <c r="H4129" s="2641"/>
      <c r="I4129" s="2257"/>
      <c r="J4129" s="2257"/>
      <c r="K4129" s="2257"/>
      <c r="L4129" s="2257"/>
      <c r="M4129" s="2257"/>
      <c r="N4129" s="2257"/>
      <c r="O4129" s="2257"/>
      <c r="P4129" s="2257"/>
      <c r="Q4129" s="2995"/>
    </row>
    <row r="4130" spans="1:17">
      <c r="A4130" s="2995"/>
      <c r="B4130" s="2641"/>
      <c r="C4130" s="2641"/>
      <c r="D4130" s="2641"/>
      <c r="E4130" s="2641"/>
      <c r="F4130" s="2641"/>
      <c r="G4130" s="2641"/>
      <c r="H4130" s="2641"/>
      <c r="I4130" s="2257"/>
      <c r="J4130" s="2257"/>
      <c r="K4130" s="2257"/>
      <c r="L4130" s="2257"/>
      <c r="M4130" s="2257"/>
      <c r="N4130" s="2257"/>
      <c r="O4130" s="2257"/>
      <c r="P4130" s="2257"/>
      <c r="Q4130" s="2995"/>
    </row>
    <row r="4131" spans="1:17">
      <c r="A4131" s="2995"/>
      <c r="B4131" s="2641"/>
      <c r="C4131" s="2641"/>
      <c r="D4131" s="2641"/>
      <c r="E4131" s="2641"/>
      <c r="F4131" s="2641"/>
      <c r="G4131" s="2641"/>
      <c r="H4131" s="2641"/>
      <c r="I4131" s="2257"/>
      <c r="J4131" s="2257"/>
      <c r="K4131" s="2257"/>
      <c r="L4131" s="2257"/>
      <c r="M4131" s="2257"/>
      <c r="N4131" s="2257"/>
      <c r="O4131" s="2257"/>
      <c r="P4131" s="2257"/>
      <c r="Q4131" s="2995"/>
    </row>
    <row r="4132" spans="1:17">
      <c r="A4132" s="2995"/>
      <c r="B4132" s="2641"/>
      <c r="C4132" s="2641"/>
      <c r="D4132" s="2641"/>
      <c r="E4132" s="2641"/>
      <c r="F4132" s="2641"/>
      <c r="G4132" s="2641"/>
      <c r="H4132" s="2641"/>
      <c r="I4132" s="2257"/>
      <c r="J4132" s="2257"/>
      <c r="K4132" s="2257"/>
      <c r="L4132" s="2257"/>
      <c r="M4132" s="2257"/>
      <c r="N4132" s="2257"/>
      <c r="O4132" s="2257"/>
      <c r="P4132" s="2257"/>
      <c r="Q4132" s="2995"/>
    </row>
    <row r="4133" spans="1:17">
      <c r="A4133" s="2995"/>
      <c r="B4133" s="2641"/>
      <c r="C4133" s="2641"/>
      <c r="D4133" s="2641"/>
      <c r="E4133" s="2641"/>
      <c r="F4133" s="2641"/>
      <c r="G4133" s="2641"/>
      <c r="H4133" s="2641"/>
      <c r="I4133" s="2257"/>
      <c r="J4133" s="2257"/>
      <c r="K4133" s="2257"/>
      <c r="L4133" s="2257"/>
      <c r="M4133" s="2257"/>
      <c r="N4133" s="2257"/>
      <c r="O4133" s="2257"/>
      <c r="P4133" s="2257"/>
      <c r="Q4133" s="2995"/>
    </row>
    <row r="4134" spans="1:17">
      <c r="A4134" s="2995"/>
      <c r="B4134" s="2641"/>
      <c r="C4134" s="2641"/>
      <c r="D4134" s="2641"/>
      <c r="E4134" s="2641"/>
      <c r="F4134" s="2641"/>
      <c r="G4134" s="2641"/>
      <c r="H4134" s="2641"/>
      <c r="I4134" s="2257"/>
      <c r="J4134" s="2257"/>
      <c r="K4134" s="2257"/>
      <c r="L4134" s="2257"/>
      <c r="M4134" s="2257"/>
      <c r="N4134" s="2257"/>
      <c r="O4134" s="2257"/>
      <c r="P4134" s="2257"/>
      <c r="Q4134" s="2995"/>
    </row>
    <row r="4135" spans="1:17">
      <c r="A4135" s="2995"/>
      <c r="B4135" s="2641"/>
      <c r="C4135" s="2641"/>
      <c r="D4135" s="2641"/>
      <c r="E4135" s="2641"/>
      <c r="F4135" s="2641"/>
      <c r="G4135" s="2641"/>
      <c r="H4135" s="2641"/>
      <c r="I4135" s="2257"/>
      <c r="J4135" s="2257"/>
      <c r="K4135" s="2257"/>
      <c r="L4135" s="2257"/>
      <c r="M4135" s="2257"/>
      <c r="N4135" s="2257"/>
      <c r="O4135" s="2257"/>
      <c r="P4135" s="2257"/>
      <c r="Q4135" s="2995"/>
    </row>
    <row r="4136" spans="1:17">
      <c r="A4136" s="2995"/>
      <c r="B4136" s="2641"/>
      <c r="C4136" s="2641"/>
      <c r="D4136" s="2641"/>
      <c r="E4136" s="2641"/>
      <c r="F4136" s="2641"/>
      <c r="G4136" s="2641"/>
      <c r="H4136" s="2641"/>
      <c r="I4136" s="2257"/>
      <c r="J4136" s="2257"/>
      <c r="K4136" s="2257"/>
      <c r="L4136" s="2257"/>
      <c r="M4136" s="2257"/>
      <c r="N4136" s="2257"/>
      <c r="O4136" s="2257"/>
      <c r="P4136" s="2257"/>
      <c r="Q4136" s="2995"/>
    </row>
    <row r="4137" spans="1:17">
      <c r="A4137" s="2995"/>
      <c r="B4137" s="2641"/>
      <c r="C4137" s="2641"/>
      <c r="D4137" s="2641"/>
      <c r="E4137" s="2641"/>
      <c r="F4137" s="2641"/>
      <c r="G4137" s="2641"/>
      <c r="H4137" s="2641"/>
      <c r="I4137" s="2257"/>
      <c r="J4137" s="2257"/>
      <c r="K4137" s="2257"/>
      <c r="L4137" s="2257"/>
      <c r="M4137" s="2257"/>
      <c r="N4137" s="2257"/>
      <c r="O4137" s="2257"/>
      <c r="P4137" s="2257"/>
      <c r="Q4137" s="2995"/>
    </row>
    <row r="4138" spans="1:17">
      <c r="A4138" s="2995"/>
      <c r="B4138" s="2641"/>
      <c r="C4138" s="2641"/>
      <c r="D4138" s="2641"/>
      <c r="E4138" s="2641"/>
      <c r="F4138" s="2641"/>
      <c r="G4138" s="2641"/>
      <c r="H4138" s="2641"/>
      <c r="I4138" s="2257"/>
      <c r="J4138" s="2257"/>
      <c r="K4138" s="2257"/>
      <c r="L4138" s="2257"/>
      <c r="M4138" s="2257"/>
      <c r="N4138" s="2257"/>
      <c r="O4138" s="2257"/>
      <c r="P4138" s="2257"/>
      <c r="Q4138" s="2995"/>
    </row>
    <row r="4139" spans="1:17">
      <c r="A4139" s="2995"/>
      <c r="B4139" s="2641"/>
      <c r="C4139" s="2641"/>
      <c r="D4139" s="2641"/>
      <c r="E4139" s="2641"/>
      <c r="F4139" s="2641"/>
      <c r="G4139" s="2641"/>
      <c r="H4139" s="2641"/>
      <c r="I4139" s="2257"/>
      <c r="J4139" s="2257"/>
      <c r="K4139" s="2257"/>
      <c r="L4139" s="2257"/>
      <c r="M4139" s="2257"/>
      <c r="N4139" s="2257"/>
      <c r="O4139" s="2257"/>
      <c r="P4139" s="2257"/>
      <c r="Q4139" s="2995"/>
    </row>
    <row r="4140" spans="1:17">
      <c r="A4140" s="2995"/>
      <c r="B4140" s="2641"/>
      <c r="C4140" s="2641"/>
      <c r="D4140" s="2641"/>
      <c r="E4140" s="2641"/>
      <c r="F4140" s="2641"/>
      <c r="G4140" s="2641"/>
      <c r="H4140" s="2641"/>
      <c r="I4140" s="2257"/>
      <c r="J4140" s="2257"/>
      <c r="K4140" s="2257"/>
      <c r="L4140" s="2257"/>
      <c r="M4140" s="2257"/>
      <c r="N4140" s="2257"/>
      <c r="O4140" s="2257"/>
      <c r="P4140" s="2257"/>
      <c r="Q4140" s="2995"/>
    </row>
    <row r="4141" spans="1:17">
      <c r="A4141" s="2995"/>
      <c r="B4141" s="2641"/>
      <c r="C4141" s="2641"/>
      <c r="D4141" s="2641"/>
      <c r="E4141" s="2641"/>
      <c r="F4141" s="2641"/>
      <c r="G4141" s="2641"/>
      <c r="H4141" s="2641"/>
      <c r="I4141" s="2257"/>
      <c r="J4141" s="2257"/>
      <c r="K4141" s="2257"/>
      <c r="L4141" s="2257"/>
      <c r="M4141" s="2257"/>
      <c r="N4141" s="2257"/>
      <c r="O4141" s="2257"/>
      <c r="P4141" s="2257"/>
      <c r="Q4141" s="2995"/>
    </row>
    <row r="4142" spans="1:17">
      <c r="A4142" s="2995"/>
      <c r="B4142" s="2641"/>
      <c r="C4142" s="2641"/>
      <c r="D4142" s="2641"/>
      <c r="E4142" s="2641"/>
      <c r="F4142" s="2641"/>
      <c r="G4142" s="2641"/>
      <c r="H4142" s="2641"/>
      <c r="I4142" s="2257"/>
      <c r="J4142" s="2257"/>
      <c r="K4142" s="2257"/>
      <c r="L4142" s="2257"/>
      <c r="M4142" s="2257"/>
      <c r="N4142" s="2257"/>
      <c r="O4142" s="2257"/>
      <c r="P4142" s="2257"/>
      <c r="Q4142" s="2995"/>
    </row>
    <row r="4143" spans="1:17">
      <c r="A4143" s="2995"/>
      <c r="B4143" s="2641"/>
      <c r="C4143" s="2641"/>
      <c r="D4143" s="2641"/>
      <c r="E4143" s="2641"/>
      <c r="F4143" s="2641"/>
      <c r="G4143" s="2641"/>
      <c r="H4143" s="2641"/>
      <c r="I4143" s="2257"/>
      <c r="J4143" s="2257"/>
      <c r="K4143" s="2257"/>
      <c r="L4143" s="2257"/>
      <c r="M4143" s="2257"/>
      <c r="N4143" s="2257"/>
      <c r="O4143" s="2257"/>
      <c r="P4143" s="2257"/>
      <c r="Q4143" s="2995"/>
    </row>
    <row r="4144" spans="1:17">
      <c r="A4144" s="2995"/>
      <c r="B4144" s="2641"/>
      <c r="C4144" s="2641"/>
      <c r="D4144" s="2641"/>
      <c r="E4144" s="2641"/>
      <c r="F4144" s="2641"/>
      <c r="G4144" s="2641"/>
      <c r="H4144" s="2641"/>
      <c r="I4144" s="2257"/>
      <c r="J4144" s="2257"/>
      <c r="K4144" s="2257"/>
      <c r="L4144" s="2257"/>
      <c r="M4144" s="2257"/>
      <c r="N4144" s="2257"/>
      <c r="O4144" s="2257"/>
      <c r="P4144" s="2257"/>
      <c r="Q4144" s="2995"/>
    </row>
    <row r="4145" spans="1:17">
      <c r="A4145" s="2995"/>
      <c r="B4145" s="2641"/>
      <c r="C4145" s="2641"/>
      <c r="D4145" s="2641"/>
      <c r="E4145" s="2641"/>
      <c r="F4145" s="2641"/>
      <c r="G4145" s="2641"/>
      <c r="H4145" s="2641"/>
      <c r="I4145" s="2257"/>
      <c r="J4145" s="2257"/>
      <c r="K4145" s="2257"/>
      <c r="L4145" s="2257"/>
      <c r="M4145" s="2257"/>
      <c r="N4145" s="2257"/>
      <c r="O4145" s="2257"/>
      <c r="P4145" s="2257"/>
      <c r="Q4145" s="2995"/>
    </row>
    <row r="4146" spans="1:17">
      <c r="A4146" s="2995"/>
      <c r="B4146" s="2641"/>
      <c r="C4146" s="2641"/>
      <c r="D4146" s="2641"/>
      <c r="E4146" s="2641"/>
      <c r="F4146" s="2641"/>
      <c r="G4146" s="2641"/>
      <c r="H4146" s="2641"/>
      <c r="I4146" s="2257"/>
      <c r="J4146" s="2257"/>
      <c r="K4146" s="2257"/>
      <c r="L4146" s="2257"/>
      <c r="M4146" s="2257"/>
      <c r="N4146" s="2257"/>
      <c r="O4146" s="2257"/>
      <c r="P4146" s="2257"/>
      <c r="Q4146" s="2995"/>
    </row>
    <row r="4147" spans="1:17">
      <c r="A4147" s="2995"/>
      <c r="B4147" s="2641"/>
      <c r="C4147" s="2641"/>
      <c r="D4147" s="2641"/>
      <c r="E4147" s="2641"/>
      <c r="F4147" s="2641"/>
      <c r="G4147" s="2641"/>
      <c r="H4147" s="2641"/>
      <c r="I4147" s="2257"/>
      <c r="J4147" s="2257"/>
      <c r="K4147" s="2257"/>
      <c r="L4147" s="2257"/>
      <c r="M4147" s="2257"/>
      <c r="N4147" s="2257"/>
      <c r="O4147" s="2257"/>
      <c r="P4147" s="2257"/>
      <c r="Q4147" s="2995"/>
    </row>
    <row r="4148" spans="1:17">
      <c r="A4148" s="2995"/>
      <c r="B4148" s="2641"/>
      <c r="C4148" s="2641"/>
      <c r="D4148" s="2641"/>
      <c r="E4148" s="2641"/>
      <c r="F4148" s="2641"/>
      <c r="G4148" s="2641"/>
      <c r="H4148" s="2641"/>
      <c r="I4148" s="2257"/>
      <c r="J4148" s="2257"/>
      <c r="K4148" s="2257"/>
      <c r="L4148" s="2257"/>
      <c r="M4148" s="2257"/>
      <c r="N4148" s="2257"/>
      <c r="O4148" s="2257"/>
      <c r="P4148" s="2257"/>
      <c r="Q4148" s="2995"/>
    </row>
    <row r="4149" spans="1:17">
      <c r="A4149" s="2995"/>
      <c r="B4149" s="2641"/>
      <c r="C4149" s="2641"/>
      <c r="D4149" s="2641"/>
      <c r="E4149" s="2641"/>
      <c r="F4149" s="2641"/>
      <c r="G4149" s="2641"/>
      <c r="H4149" s="2641"/>
      <c r="I4149" s="2257"/>
      <c r="J4149" s="2257"/>
      <c r="K4149" s="2257"/>
      <c r="L4149" s="2257"/>
      <c r="M4149" s="2257"/>
      <c r="N4149" s="2257"/>
      <c r="O4149" s="2257"/>
      <c r="P4149" s="2257"/>
      <c r="Q4149" s="2995"/>
    </row>
    <row r="4150" spans="1:17">
      <c r="A4150" s="2995"/>
      <c r="B4150" s="2641"/>
      <c r="C4150" s="2641"/>
      <c r="D4150" s="2641"/>
      <c r="E4150" s="2641"/>
      <c r="F4150" s="2641"/>
      <c r="G4150" s="2641"/>
      <c r="H4150" s="2641"/>
      <c r="I4150" s="2257"/>
      <c r="J4150" s="2257"/>
      <c r="K4150" s="2257"/>
      <c r="L4150" s="2257"/>
      <c r="M4150" s="2257"/>
      <c r="N4150" s="2257"/>
      <c r="O4150" s="2257"/>
      <c r="P4150" s="2257"/>
      <c r="Q4150" s="2995"/>
    </row>
    <row r="4151" spans="1:17">
      <c r="A4151" s="2995"/>
      <c r="B4151" s="2641"/>
      <c r="C4151" s="2641"/>
      <c r="D4151" s="2641"/>
      <c r="E4151" s="2641"/>
      <c r="F4151" s="2641"/>
      <c r="G4151" s="2641"/>
      <c r="H4151" s="2641"/>
      <c r="I4151" s="2257"/>
      <c r="J4151" s="2257"/>
      <c r="K4151" s="2257"/>
      <c r="L4151" s="2257"/>
      <c r="M4151" s="2257"/>
      <c r="N4151" s="2257"/>
      <c r="O4151" s="2257"/>
      <c r="P4151" s="2257"/>
      <c r="Q4151" s="2995"/>
    </row>
    <row r="4152" spans="1:17">
      <c r="A4152" s="2995"/>
      <c r="B4152" s="2641"/>
      <c r="C4152" s="2641"/>
      <c r="D4152" s="2641"/>
      <c r="E4152" s="2641"/>
      <c r="F4152" s="2641"/>
      <c r="G4152" s="2641"/>
      <c r="H4152" s="2641"/>
      <c r="I4152" s="2257"/>
      <c r="J4152" s="2257"/>
      <c r="K4152" s="2257"/>
      <c r="L4152" s="2257"/>
      <c r="M4152" s="2257"/>
      <c r="N4152" s="2257"/>
      <c r="O4152" s="2257"/>
      <c r="P4152" s="2257"/>
      <c r="Q4152" s="2995"/>
    </row>
    <row r="4153" spans="1:17">
      <c r="A4153" s="2995"/>
      <c r="B4153" s="2641"/>
      <c r="C4153" s="2641"/>
      <c r="D4153" s="2641"/>
      <c r="E4153" s="2641"/>
      <c r="F4153" s="2641"/>
      <c r="G4153" s="2641"/>
      <c r="H4153" s="2641"/>
      <c r="I4153" s="2257"/>
      <c r="J4153" s="2257"/>
      <c r="K4153" s="2257"/>
      <c r="L4153" s="2257"/>
      <c r="M4153" s="2257"/>
      <c r="N4153" s="2257"/>
      <c r="O4153" s="2257"/>
      <c r="P4153" s="2257"/>
      <c r="Q4153" s="2995"/>
    </row>
    <row r="4154" spans="1:17">
      <c r="A4154" s="2995"/>
      <c r="B4154" s="2995"/>
      <c r="C4154" s="2641"/>
      <c r="D4154" s="2641"/>
      <c r="E4154" s="2641"/>
      <c r="F4154" s="2641"/>
      <c r="G4154" s="2641"/>
      <c r="H4154" s="2641"/>
      <c r="I4154" s="2257"/>
      <c r="J4154" s="2257"/>
      <c r="K4154" s="2257"/>
      <c r="L4154" s="2257"/>
      <c r="M4154" s="3001"/>
      <c r="N4154" s="3001"/>
      <c r="O4154" s="3001"/>
      <c r="P4154" s="3001"/>
      <c r="Q4154" s="2995"/>
    </row>
    <row r="4155" spans="1:17">
      <c r="A4155" s="2995"/>
      <c r="B4155" s="2995"/>
      <c r="C4155" s="2999"/>
      <c r="D4155" s="2999"/>
      <c r="E4155" s="2999"/>
      <c r="F4155" s="2999"/>
      <c r="G4155" s="2999"/>
      <c r="H4155" s="2999"/>
      <c r="I4155" s="2257"/>
      <c r="J4155" s="2257"/>
      <c r="K4155" s="2257"/>
      <c r="L4155" s="2257"/>
      <c r="M4155" s="3001"/>
      <c r="N4155" s="3001"/>
      <c r="O4155" s="3001"/>
      <c r="P4155" s="3001"/>
      <c r="Q4155" s="2995"/>
    </row>
    <row r="4156" spans="1:17">
      <c r="A4156" s="2996"/>
      <c r="B4156" s="2996"/>
      <c r="C4156" s="2994"/>
      <c r="D4156" s="2994"/>
      <c r="E4156" s="2997"/>
      <c r="F4156" s="2997"/>
      <c r="G4156" s="2997"/>
      <c r="H4156" s="2997"/>
      <c r="I4156" s="2996"/>
      <c r="J4156" s="2996"/>
      <c r="K4156" s="2994"/>
      <c r="L4156" s="2994"/>
      <c r="M4156" s="2997"/>
      <c r="N4156" s="3002"/>
      <c r="O4156" s="2999"/>
      <c r="P4156" s="2999"/>
      <c r="Q4156" s="2999"/>
    </row>
    <row r="4157" spans="1:17">
      <c r="A4157" s="2994"/>
      <c r="B4157" s="2994"/>
      <c r="C4157" s="2994"/>
      <c r="D4157" s="2994"/>
      <c r="E4157" s="2994"/>
      <c r="F4157" s="2994"/>
      <c r="G4157" s="2994"/>
      <c r="H4157" s="2994"/>
      <c r="I4157" s="2994"/>
      <c r="J4157" s="2994"/>
      <c r="K4157" s="2994"/>
      <c r="L4157" s="2994"/>
      <c r="M4157" s="2994"/>
      <c r="N4157" s="2994"/>
      <c r="O4157" s="2994"/>
      <c r="P4157" s="2994"/>
      <c r="Q4157" s="2994"/>
    </row>
    <row r="4158" spans="1:17" ht="15.75">
      <c r="A4158" s="2993"/>
      <c r="B4158" s="2997"/>
      <c r="C4158" s="2997"/>
      <c r="D4158" s="2997"/>
      <c r="E4158" s="2998"/>
      <c r="F4158" s="2997"/>
      <c r="G4158" s="2997"/>
      <c r="H4158" s="2997"/>
      <c r="I4158" s="2993"/>
      <c r="J4158" s="2641"/>
      <c r="K4158" s="2997"/>
      <c r="L4158" s="2997"/>
      <c r="M4158" s="2997"/>
      <c r="N4158" s="2997"/>
      <c r="O4158" s="2998"/>
      <c r="P4158" s="2999"/>
      <c r="Q4158" s="2999"/>
    </row>
    <row r="4159" spans="1:17">
      <c r="A4159" s="2997"/>
      <c r="B4159" s="2997"/>
      <c r="C4159" s="2997"/>
      <c r="D4159" s="2997"/>
      <c r="E4159" s="2997"/>
      <c r="F4159" s="2997"/>
      <c r="G4159" s="2997"/>
      <c r="H4159" s="2997"/>
      <c r="I4159" s="2641"/>
      <c r="J4159" s="2641"/>
      <c r="K4159" s="2997"/>
      <c r="L4159" s="2997"/>
      <c r="M4159" s="2997"/>
      <c r="N4159" s="2997"/>
      <c r="O4159" s="2997"/>
      <c r="P4159" s="2997"/>
      <c r="Q4159" s="2997"/>
    </row>
    <row r="4160" spans="1:17">
      <c r="A4160" s="2994"/>
      <c r="B4160" s="2994"/>
      <c r="C4160" s="2994"/>
      <c r="D4160" s="2994"/>
      <c r="E4160" s="2994"/>
      <c r="F4160" s="2994"/>
      <c r="G4160" s="3000"/>
      <c r="H4160" s="3000"/>
      <c r="I4160" s="2994"/>
      <c r="J4160" s="2994"/>
      <c r="K4160" s="2994"/>
      <c r="L4160" s="2994"/>
      <c r="M4160" s="2994"/>
      <c r="N4160" s="2994"/>
      <c r="O4160" s="2994"/>
      <c r="P4160" s="2994"/>
      <c r="Q4160" s="2641"/>
    </row>
    <row r="4161" spans="1:17">
      <c r="A4161" s="2994"/>
      <c r="B4161" s="2994"/>
      <c r="C4161" s="2994"/>
      <c r="D4161" s="2994"/>
      <c r="E4161" s="2994"/>
      <c r="F4161" s="2994"/>
      <c r="G4161" s="3000"/>
      <c r="H4161" s="3000"/>
      <c r="I4161" s="2994"/>
      <c r="J4161" s="2994"/>
      <c r="K4161" s="2994"/>
      <c r="L4161" s="2994"/>
      <c r="M4161" s="2994"/>
      <c r="N4161" s="2994"/>
      <c r="O4161" s="2994"/>
      <c r="P4161" s="2994"/>
      <c r="Q4161" s="2641"/>
    </row>
    <row r="4162" spans="1:17">
      <c r="A4162" s="2997"/>
      <c r="B4162" s="2997"/>
      <c r="C4162" s="2997"/>
      <c r="D4162" s="2997"/>
      <c r="E4162" s="2997"/>
      <c r="F4162" s="2997"/>
      <c r="G4162" s="2997"/>
      <c r="H4162" s="2997"/>
      <c r="I4162" s="2641"/>
      <c r="J4162" s="2641"/>
      <c r="K4162" s="2997"/>
      <c r="L4162" s="2997"/>
      <c r="M4162" s="2997"/>
      <c r="N4162" s="2997"/>
      <c r="O4162" s="2997"/>
      <c r="P4162" s="2997"/>
      <c r="Q4162" s="2997"/>
    </row>
    <row r="4163" spans="1:17">
      <c r="A4163" s="2995"/>
      <c r="B4163" s="2641"/>
      <c r="C4163" s="2641"/>
      <c r="D4163" s="2641"/>
      <c r="E4163" s="2641"/>
      <c r="F4163" s="3420"/>
      <c r="G4163" s="3420"/>
      <c r="H4163" s="2995"/>
      <c r="I4163" s="2994"/>
      <c r="J4163" s="2994"/>
      <c r="K4163" s="2994"/>
      <c r="L4163" s="2994"/>
      <c r="M4163" s="2994"/>
      <c r="N4163" s="2994"/>
      <c r="O4163" s="2994"/>
      <c r="P4163" s="2994"/>
      <c r="Q4163" s="2641"/>
    </row>
    <row r="4164" spans="1:17">
      <c r="A4164" s="2995"/>
      <c r="B4164" s="2995"/>
      <c r="C4164" s="2641"/>
      <c r="D4164" s="2995"/>
      <c r="E4164" s="2995"/>
      <c r="F4164" s="2995"/>
      <c r="G4164" s="2995"/>
      <c r="H4164" s="2995"/>
      <c r="I4164" s="2994"/>
      <c r="J4164" s="2994"/>
      <c r="K4164" s="2641"/>
      <c r="L4164" s="2641"/>
      <c r="M4164" s="2995"/>
      <c r="N4164" s="2995"/>
      <c r="O4164" s="2995"/>
      <c r="P4164" s="2641"/>
      <c r="Q4164" s="2641"/>
    </row>
    <row r="4165" spans="1:17">
      <c r="A4165" s="2995"/>
      <c r="B4165" s="2995"/>
      <c r="C4165" s="2995"/>
      <c r="D4165" s="2995"/>
      <c r="E4165" s="2995"/>
      <c r="F4165" s="2995"/>
      <c r="G4165" s="2995"/>
      <c r="H4165" s="2995"/>
      <c r="I4165" s="2994"/>
      <c r="J4165" s="2994"/>
      <c r="K4165" s="2995"/>
      <c r="L4165" s="2995"/>
      <c r="M4165" s="2995"/>
      <c r="N4165" s="2995"/>
      <c r="O4165" s="2995"/>
      <c r="P4165" s="2995"/>
      <c r="Q4165" s="2995"/>
    </row>
    <row r="4166" spans="1:17">
      <c r="A4166" s="2995"/>
      <c r="B4166" s="2995"/>
      <c r="C4166" s="2995"/>
      <c r="D4166" s="2995"/>
      <c r="E4166" s="2995"/>
      <c r="F4166" s="2995"/>
      <c r="G4166" s="2995"/>
      <c r="H4166" s="2995"/>
      <c r="I4166" s="2994"/>
      <c r="J4166" s="2994"/>
      <c r="K4166" s="2995"/>
      <c r="L4166" s="2995"/>
      <c r="M4166" s="2995"/>
      <c r="N4166" s="2995"/>
      <c r="O4166" s="2995"/>
      <c r="P4166" s="2995"/>
      <c r="Q4166" s="2995"/>
    </row>
    <row r="4167" spans="1:17">
      <c r="A4167" s="2995"/>
      <c r="B4167" s="2995"/>
      <c r="C4167" s="2995"/>
      <c r="D4167" s="2995"/>
      <c r="E4167" s="2995"/>
      <c r="F4167" s="2995"/>
      <c r="G4167" s="2995"/>
      <c r="H4167" s="2995"/>
      <c r="I4167" s="2995"/>
      <c r="J4167" s="2641"/>
      <c r="K4167" s="2995"/>
      <c r="L4167" s="2995"/>
      <c r="M4167" s="2995"/>
      <c r="N4167" s="2995"/>
      <c r="O4167" s="2995"/>
      <c r="P4167" s="2995"/>
      <c r="Q4167" s="2995"/>
    </row>
    <row r="4168" spans="1:17">
      <c r="A4168" s="2995"/>
      <c r="B4168" s="2641"/>
      <c r="C4168" s="2641"/>
      <c r="D4168" s="2641"/>
      <c r="E4168" s="2641"/>
      <c r="F4168" s="2641"/>
      <c r="G4168" s="2641"/>
      <c r="H4168" s="2641"/>
      <c r="I4168" s="2257"/>
      <c r="J4168" s="2257"/>
      <c r="K4168" s="2257"/>
      <c r="L4168" s="2257"/>
      <c r="M4168" s="3001"/>
      <c r="N4168" s="3001"/>
      <c r="O4168" s="3001"/>
      <c r="P4168" s="3001"/>
      <c r="Q4168" s="2995"/>
    </row>
    <row r="4169" spans="1:17">
      <c r="A4169" s="2995"/>
      <c r="B4169" s="2641"/>
      <c r="C4169" s="2641"/>
      <c r="D4169" s="2641"/>
      <c r="E4169" s="2641"/>
      <c r="F4169" s="2641"/>
      <c r="G4169" s="2641"/>
      <c r="H4169" s="2641"/>
      <c r="I4169" s="2257"/>
      <c r="J4169" s="2257"/>
      <c r="K4169" s="2257"/>
      <c r="L4169" s="2257"/>
      <c r="M4169" s="2257"/>
      <c r="N4169" s="2257"/>
      <c r="O4169" s="2257"/>
      <c r="P4169" s="2257"/>
      <c r="Q4169" s="2995"/>
    </row>
    <row r="4170" spans="1:17">
      <c r="A4170" s="2995"/>
      <c r="B4170" s="2641"/>
      <c r="C4170" s="2641"/>
      <c r="D4170" s="2641"/>
      <c r="E4170" s="2641"/>
      <c r="F4170" s="2641"/>
      <c r="G4170" s="2641"/>
      <c r="H4170" s="2641"/>
      <c r="I4170" s="2257"/>
      <c r="J4170" s="2257"/>
      <c r="K4170" s="2257"/>
      <c r="L4170" s="2257"/>
      <c r="M4170" s="2257"/>
      <c r="N4170" s="2257"/>
      <c r="O4170" s="2257"/>
      <c r="P4170" s="2257"/>
      <c r="Q4170" s="2995"/>
    </row>
    <row r="4171" spans="1:17">
      <c r="A4171" s="2995"/>
      <c r="B4171" s="2641"/>
      <c r="C4171" s="2641"/>
      <c r="D4171" s="2641"/>
      <c r="E4171" s="2641"/>
      <c r="F4171" s="2641"/>
      <c r="G4171" s="2641"/>
      <c r="H4171" s="2641"/>
      <c r="I4171" s="2257"/>
      <c r="J4171" s="2257"/>
      <c r="K4171" s="2257"/>
      <c r="L4171" s="2257"/>
      <c r="M4171" s="2257"/>
      <c r="N4171" s="2257"/>
      <c r="O4171" s="2257"/>
      <c r="P4171" s="2257"/>
      <c r="Q4171" s="2995"/>
    </row>
    <row r="4172" spans="1:17">
      <c r="A4172" s="2995"/>
      <c r="B4172" s="2641"/>
      <c r="C4172" s="2641"/>
      <c r="D4172" s="2641"/>
      <c r="E4172" s="2641"/>
      <c r="F4172" s="2641"/>
      <c r="G4172" s="2641"/>
      <c r="H4172" s="2641"/>
      <c r="I4172" s="2257"/>
      <c r="J4172" s="2257"/>
      <c r="K4172" s="2257"/>
      <c r="L4172" s="2257"/>
      <c r="M4172" s="2257"/>
      <c r="N4172" s="2257"/>
      <c r="O4172" s="2257"/>
      <c r="P4172" s="2257"/>
      <c r="Q4172" s="2995"/>
    </row>
    <row r="4173" spans="1:17">
      <c r="A4173" s="2995"/>
      <c r="B4173" s="2641"/>
      <c r="C4173" s="2641"/>
      <c r="D4173" s="2641"/>
      <c r="E4173" s="2641"/>
      <c r="F4173" s="2641"/>
      <c r="G4173" s="2641"/>
      <c r="H4173" s="2641"/>
      <c r="I4173" s="2257"/>
      <c r="J4173" s="2257"/>
      <c r="K4173" s="2257"/>
      <c r="L4173" s="2257"/>
      <c r="M4173" s="2257"/>
      <c r="N4173" s="2257"/>
      <c r="O4173" s="2257"/>
      <c r="P4173" s="2257"/>
      <c r="Q4173" s="2995"/>
    </row>
    <row r="4174" spans="1:17">
      <c r="A4174" s="2995"/>
      <c r="B4174" s="2641"/>
      <c r="C4174" s="2641"/>
      <c r="D4174" s="2641"/>
      <c r="E4174" s="2641"/>
      <c r="F4174" s="2641"/>
      <c r="G4174" s="2641"/>
      <c r="H4174" s="2641"/>
      <c r="I4174" s="2257"/>
      <c r="J4174" s="2257"/>
      <c r="K4174" s="2257"/>
      <c r="L4174" s="2257"/>
      <c r="M4174" s="2257"/>
      <c r="N4174" s="2257"/>
      <c r="O4174" s="2257"/>
      <c r="P4174" s="2257"/>
      <c r="Q4174" s="2995"/>
    </row>
    <row r="4175" spans="1:17">
      <c r="A4175" s="2995"/>
      <c r="B4175" s="2641"/>
      <c r="C4175" s="2641"/>
      <c r="D4175" s="2641"/>
      <c r="E4175" s="2641"/>
      <c r="F4175" s="2641"/>
      <c r="G4175" s="2641"/>
      <c r="H4175" s="2641"/>
      <c r="I4175" s="2257"/>
      <c r="J4175" s="2257"/>
      <c r="K4175" s="2257"/>
      <c r="L4175" s="2257"/>
      <c r="M4175" s="2257"/>
      <c r="N4175" s="2257"/>
      <c r="O4175" s="2257"/>
      <c r="P4175" s="2257"/>
      <c r="Q4175" s="2995"/>
    </row>
    <row r="4176" spans="1:17">
      <c r="A4176" s="2995"/>
      <c r="B4176" s="2641"/>
      <c r="C4176" s="2641"/>
      <c r="D4176" s="2641"/>
      <c r="E4176" s="2641"/>
      <c r="F4176" s="2641"/>
      <c r="G4176" s="2641"/>
      <c r="H4176" s="2641"/>
      <c r="I4176" s="2257"/>
      <c r="J4176" s="2257"/>
      <c r="K4176" s="2257"/>
      <c r="L4176" s="2257"/>
      <c r="M4176" s="2257"/>
      <c r="N4176" s="2257"/>
      <c r="O4176" s="2257"/>
      <c r="P4176" s="2257"/>
      <c r="Q4176" s="2995"/>
    </row>
    <row r="4177" spans="1:17">
      <c r="A4177" s="2995"/>
      <c r="B4177" s="2641"/>
      <c r="C4177" s="2641"/>
      <c r="D4177" s="2641"/>
      <c r="E4177" s="2641"/>
      <c r="F4177" s="2641"/>
      <c r="G4177" s="2641"/>
      <c r="H4177" s="2641"/>
      <c r="I4177" s="2257"/>
      <c r="J4177" s="2257"/>
      <c r="K4177" s="2257"/>
      <c r="L4177" s="2257"/>
      <c r="M4177" s="2257"/>
      <c r="N4177" s="2257"/>
      <c r="O4177" s="2257"/>
      <c r="P4177" s="2257"/>
      <c r="Q4177" s="2995"/>
    </row>
    <row r="4178" spans="1:17">
      <c r="A4178" s="2995"/>
      <c r="B4178" s="2641"/>
      <c r="C4178" s="2641"/>
      <c r="D4178" s="2641"/>
      <c r="E4178" s="2641"/>
      <c r="F4178" s="2641"/>
      <c r="G4178" s="2641"/>
      <c r="H4178" s="2641"/>
      <c r="I4178" s="2257"/>
      <c r="J4178" s="2257"/>
      <c r="K4178" s="2257"/>
      <c r="L4178" s="2257"/>
      <c r="M4178" s="2257"/>
      <c r="N4178" s="2257"/>
      <c r="O4178" s="2257"/>
      <c r="P4178" s="2257"/>
      <c r="Q4178" s="2995"/>
    </row>
    <row r="4179" spans="1:17">
      <c r="A4179" s="2995"/>
      <c r="B4179" s="2641"/>
      <c r="C4179" s="2641"/>
      <c r="D4179" s="2641"/>
      <c r="E4179" s="2641"/>
      <c r="F4179" s="2641"/>
      <c r="G4179" s="2641"/>
      <c r="H4179" s="2641"/>
      <c r="I4179" s="2257"/>
      <c r="J4179" s="2257"/>
      <c r="K4179" s="2257"/>
      <c r="L4179" s="2257"/>
      <c r="M4179" s="2257"/>
      <c r="N4179" s="2257"/>
      <c r="O4179" s="2257"/>
      <c r="P4179" s="2257"/>
      <c r="Q4179" s="2995"/>
    </row>
    <row r="4180" spans="1:17">
      <c r="A4180" s="2995"/>
      <c r="B4180" s="2641"/>
      <c r="C4180" s="2641"/>
      <c r="D4180" s="2641"/>
      <c r="E4180" s="2641"/>
      <c r="F4180" s="2641"/>
      <c r="G4180" s="2641"/>
      <c r="H4180" s="2641"/>
      <c r="I4180" s="2257"/>
      <c r="J4180" s="2257"/>
      <c r="K4180" s="2257"/>
      <c r="L4180" s="2257"/>
      <c r="M4180" s="2257"/>
      <c r="N4180" s="2257"/>
      <c r="O4180" s="2257"/>
      <c r="P4180" s="2257"/>
      <c r="Q4180" s="2995"/>
    </row>
    <row r="4181" spans="1:17">
      <c r="A4181" s="2995"/>
      <c r="B4181" s="2641"/>
      <c r="C4181" s="2641"/>
      <c r="D4181" s="2641"/>
      <c r="E4181" s="2641"/>
      <c r="F4181" s="2641"/>
      <c r="G4181" s="2641"/>
      <c r="H4181" s="2641"/>
      <c r="I4181" s="2257"/>
      <c r="J4181" s="2257"/>
      <c r="K4181" s="2257"/>
      <c r="L4181" s="2257"/>
      <c r="M4181" s="2257"/>
      <c r="N4181" s="2257"/>
      <c r="O4181" s="2257"/>
      <c r="P4181" s="2257"/>
      <c r="Q4181" s="2995"/>
    </row>
    <row r="4182" spans="1:17">
      <c r="A4182" s="2995"/>
      <c r="B4182" s="2641"/>
      <c r="C4182" s="2641"/>
      <c r="D4182" s="2641"/>
      <c r="E4182" s="2641"/>
      <c r="F4182" s="2641"/>
      <c r="G4182" s="2641"/>
      <c r="H4182" s="2641"/>
      <c r="I4182" s="2257"/>
      <c r="J4182" s="2257"/>
      <c r="K4182" s="2257"/>
      <c r="L4182" s="2257"/>
      <c r="M4182" s="2257"/>
      <c r="N4182" s="2257"/>
      <c r="O4182" s="2257"/>
      <c r="P4182" s="2257"/>
      <c r="Q4182" s="2995"/>
    </row>
    <row r="4183" spans="1:17">
      <c r="A4183" s="2995"/>
      <c r="B4183" s="2641"/>
      <c r="C4183" s="2641"/>
      <c r="D4183" s="2641"/>
      <c r="E4183" s="2641"/>
      <c r="F4183" s="2641"/>
      <c r="G4183" s="2641"/>
      <c r="H4183" s="2641"/>
      <c r="I4183" s="2257"/>
      <c r="J4183" s="2257"/>
      <c r="K4183" s="2257"/>
      <c r="L4183" s="2257"/>
      <c r="M4183" s="2257"/>
      <c r="N4183" s="2257"/>
      <c r="O4183" s="2257"/>
      <c r="P4183" s="2257"/>
      <c r="Q4183" s="2995"/>
    </row>
    <row r="4184" spans="1:17">
      <c r="A4184" s="2995"/>
      <c r="B4184" s="2641"/>
      <c r="C4184" s="2641"/>
      <c r="D4184" s="2641"/>
      <c r="E4184" s="2641"/>
      <c r="F4184" s="2641"/>
      <c r="G4184" s="2641"/>
      <c r="H4184" s="2641"/>
      <c r="I4184" s="2257"/>
      <c r="J4184" s="2257"/>
      <c r="K4184" s="2257"/>
      <c r="L4184" s="2257"/>
      <c r="M4184" s="2257"/>
      <c r="N4184" s="2257"/>
      <c r="O4184" s="2257"/>
      <c r="P4184" s="2257"/>
      <c r="Q4184" s="2995"/>
    </row>
    <row r="4185" spans="1:17">
      <c r="A4185" s="2995"/>
      <c r="B4185" s="2641"/>
      <c r="C4185" s="2641"/>
      <c r="D4185" s="2641"/>
      <c r="E4185" s="2641"/>
      <c r="F4185" s="2641"/>
      <c r="G4185" s="2641"/>
      <c r="H4185" s="2641"/>
      <c r="I4185" s="2257"/>
      <c r="J4185" s="2257"/>
      <c r="K4185" s="2257"/>
      <c r="L4185" s="2257"/>
      <c r="M4185" s="2257"/>
      <c r="N4185" s="2257"/>
      <c r="O4185" s="2257"/>
      <c r="P4185" s="2257"/>
      <c r="Q4185" s="2995"/>
    </row>
    <row r="4186" spans="1:17">
      <c r="A4186" s="2995"/>
      <c r="B4186" s="2641"/>
      <c r="C4186" s="2641"/>
      <c r="D4186" s="2641"/>
      <c r="E4186" s="2641"/>
      <c r="F4186" s="2641"/>
      <c r="G4186" s="2641"/>
      <c r="H4186" s="2641"/>
      <c r="I4186" s="2257"/>
      <c r="J4186" s="2257"/>
      <c r="K4186" s="2257"/>
      <c r="L4186" s="2257"/>
      <c r="M4186" s="2257"/>
      <c r="N4186" s="2257"/>
      <c r="O4186" s="2257"/>
      <c r="P4186" s="2257"/>
      <c r="Q4186" s="2995"/>
    </row>
    <row r="4187" spans="1:17">
      <c r="A4187" s="2995"/>
      <c r="B4187" s="2641"/>
      <c r="C4187" s="2641"/>
      <c r="D4187" s="2641"/>
      <c r="E4187" s="2641"/>
      <c r="F4187" s="2641"/>
      <c r="G4187" s="2641"/>
      <c r="H4187" s="2641"/>
      <c r="I4187" s="2257"/>
      <c r="J4187" s="2257"/>
      <c r="K4187" s="2257"/>
      <c r="L4187" s="2257"/>
      <c r="M4187" s="2257"/>
      <c r="N4187" s="2257"/>
      <c r="O4187" s="2257"/>
      <c r="P4187" s="2257"/>
      <c r="Q4187" s="2995"/>
    </row>
    <row r="4188" spans="1:17">
      <c r="A4188" s="2995"/>
      <c r="B4188" s="2641"/>
      <c r="C4188" s="2641"/>
      <c r="D4188" s="2641"/>
      <c r="E4188" s="2641"/>
      <c r="F4188" s="2641"/>
      <c r="G4188" s="2641"/>
      <c r="H4188" s="2641"/>
      <c r="I4188" s="2257"/>
      <c r="J4188" s="2257"/>
      <c r="K4188" s="2257"/>
      <c r="L4188" s="2257"/>
      <c r="M4188" s="2257"/>
      <c r="N4188" s="2257"/>
      <c r="O4188" s="2257"/>
      <c r="P4188" s="2257"/>
      <c r="Q4188" s="2995"/>
    </row>
    <row r="4189" spans="1:17">
      <c r="A4189" s="2995"/>
      <c r="B4189" s="2641"/>
      <c r="C4189" s="2641"/>
      <c r="D4189" s="2641"/>
      <c r="E4189" s="2641"/>
      <c r="F4189" s="2641"/>
      <c r="G4189" s="2641"/>
      <c r="H4189" s="2641"/>
      <c r="I4189" s="2257"/>
      <c r="J4189" s="2257"/>
      <c r="K4189" s="2257"/>
      <c r="L4189" s="2257"/>
      <c r="M4189" s="2257"/>
      <c r="N4189" s="2257"/>
      <c r="O4189" s="2257"/>
      <c r="P4189" s="2257"/>
      <c r="Q4189" s="2995"/>
    </row>
    <row r="4190" spans="1:17">
      <c r="A4190" s="2995"/>
      <c r="B4190" s="2641"/>
      <c r="C4190" s="2641"/>
      <c r="D4190" s="2641"/>
      <c r="E4190" s="2641"/>
      <c r="F4190" s="2641"/>
      <c r="G4190" s="2641"/>
      <c r="H4190" s="2641"/>
      <c r="I4190" s="2257"/>
      <c r="J4190" s="2257"/>
      <c r="K4190" s="2257"/>
      <c r="L4190" s="2257"/>
      <c r="M4190" s="2257"/>
      <c r="N4190" s="2257"/>
      <c r="O4190" s="2257"/>
      <c r="P4190" s="2257"/>
      <c r="Q4190" s="2995"/>
    </row>
    <row r="4191" spans="1:17">
      <c r="A4191" s="2995"/>
      <c r="B4191" s="2641"/>
      <c r="C4191" s="2641"/>
      <c r="D4191" s="2641"/>
      <c r="E4191" s="2641"/>
      <c r="F4191" s="2641"/>
      <c r="G4191" s="2641"/>
      <c r="H4191" s="2641"/>
      <c r="I4191" s="2257"/>
      <c r="J4191" s="2257"/>
      <c r="K4191" s="2257"/>
      <c r="L4191" s="2257"/>
      <c r="M4191" s="2257"/>
      <c r="N4191" s="2257"/>
      <c r="O4191" s="2257"/>
      <c r="P4191" s="2257"/>
      <c r="Q4191" s="2995"/>
    </row>
    <row r="4192" spans="1:17">
      <c r="A4192" s="2995"/>
      <c r="B4192" s="2641"/>
      <c r="C4192" s="2641"/>
      <c r="D4192" s="2641"/>
      <c r="E4192" s="2641"/>
      <c r="F4192" s="2641"/>
      <c r="G4192" s="2641"/>
      <c r="H4192" s="2641"/>
      <c r="I4192" s="2257"/>
      <c r="J4192" s="2257"/>
      <c r="K4192" s="2257"/>
      <c r="L4192" s="2257"/>
      <c r="M4192" s="2257"/>
      <c r="N4192" s="2257"/>
      <c r="O4192" s="2257"/>
      <c r="P4192" s="2257"/>
      <c r="Q4192" s="2995"/>
    </row>
    <row r="4193" spans="1:17">
      <c r="A4193" s="2995"/>
      <c r="B4193" s="2641"/>
      <c r="C4193" s="2641"/>
      <c r="D4193" s="2641"/>
      <c r="E4193" s="2641"/>
      <c r="F4193" s="2641"/>
      <c r="G4193" s="2641"/>
      <c r="H4193" s="2641"/>
      <c r="I4193" s="2257"/>
      <c r="J4193" s="2257"/>
      <c r="K4193" s="2257"/>
      <c r="L4193" s="2257"/>
      <c r="M4193" s="2257"/>
      <c r="N4193" s="2257"/>
      <c r="O4193" s="2257"/>
      <c r="P4193" s="2257"/>
      <c r="Q4193" s="2995"/>
    </row>
    <row r="4194" spans="1:17">
      <c r="A4194" s="2995"/>
      <c r="B4194" s="2641"/>
      <c r="C4194" s="2641"/>
      <c r="D4194" s="2641"/>
      <c r="E4194" s="2641"/>
      <c r="F4194" s="2641"/>
      <c r="G4194" s="2641"/>
      <c r="H4194" s="2641"/>
      <c r="I4194" s="2257"/>
      <c r="J4194" s="2257"/>
      <c r="K4194" s="2257"/>
      <c r="L4194" s="2257"/>
      <c r="M4194" s="2257"/>
      <c r="N4194" s="2257"/>
      <c r="O4194" s="2257"/>
      <c r="P4194" s="2257"/>
      <c r="Q4194" s="2995"/>
    </row>
    <row r="4195" spans="1:17">
      <c r="A4195" s="2995"/>
      <c r="B4195" s="2641"/>
      <c r="C4195" s="2641"/>
      <c r="D4195" s="2641"/>
      <c r="E4195" s="2641"/>
      <c r="F4195" s="2641"/>
      <c r="G4195" s="2641"/>
      <c r="H4195" s="2641"/>
      <c r="I4195" s="2257"/>
      <c r="J4195" s="2257"/>
      <c r="K4195" s="2257"/>
      <c r="L4195" s="2257"/>
      <c r="M4195" s="2257"/>
      <c r="N4195" s="2257"/>
      <c r="O4195" s="2257"/>
      <c r="P4195" s="2257"/>
      <c r="Q4195" s="2995"/>
    </row>
    <row r="4196" spans="1:17">
      <c r="A4196" s="2995"/>
      <c r="B4196" s="2641"/>
      <c r="C4196" s="2641"/>
      <c r="D4196" s="2641"/>
      <c r="E4196" s="2641"/>
      <c r="F4196" s="2641"/>
      <c r="G4196" s="2641"/>
      <c r="H4196" s="2641"/>
      <c r="I4196" s="2257"/>
      <c r="J4196" s="2257"/>
      <c r="K4196" s="2257"/>
      <c r="L4196" s="2257"/>
      <c r="M4196" s="2257"/>
      <c r="N4196" s="2257"/>
      <c r="O4196" s="2257"/>
      <c r="P4196" s="2257"/>
      <c r="Q4196" s="2995"/>
    </row>
    <row r="4197" spans="1:17">
      <c r="A4197" s="2995"/>
      <c r="B4197" s="2641"/>
      <c r="C4197" s="2641"/>
      <c r="D4197" s="2641"/>
      <c r="E4197" s="2641"/>
      <c r="F4197" s="2641"/>
      <c r="G4197" s="2641"/>
      <c r="H4197" s="2641"/>
      <c r="I4197" s="2257"/>
      <c r="J4197" s="2257"/>
      <c r="K4197" s="2257"/>
      <c r="L4197" s="2257"/>
      <c r="M4197" s="2257"/>
      <c r="N4197" s="2257"/>
      <c r="O4197" s="2257"/>
      <c r="P4197" s="2257"/>
      <c r="Q4197" s="2995"/>
    </row>
    <row r="4198" spans="1:17">
      <c r="A4198" s="2995"/>
      <c r="B4198" s="2641"/>
      <c r="C4198" s="2641"/>
      <c r="D4198" s="2641"/>
      <c r="E4198" s="2641"/>
      <c r="F4198" s="2641"/>
      <c r="G4198" s="2641"/>
      <c r="H4198" s="2641"/>
      <c r="I4198" s="2257"/>
      <c r="J4198" s="2257"/>
      <c r="K4198" s="2257"/>
      <c r="L4198" s="2257"/>
      <c r="M4198" s="2257"/>
      <c r="N4198" s="2257"/>
      <c r="O4198" s="2257"/>
      <c r="P4198" s="2257"/>
      <c r="Q4198" s="2995"/>
    </row>
    <row r="4199" spans="1:17">
      <c r="A4199" s="2995"/>
      <c r="B4199" s="2641"/>
      <c r="C4199" s="2641"/>
      <c r="D4199" s="2641"/>
      <c r="E4199" s="2641"/>
      <c r="F4199" s="2641"/>
      <c r="G4199" s="2641"/>
      <c r="H4199" s="2641"/>
      <c r="I4199" s="2257"/>
      <c r="J4199" s="2257"/>
      <c r="K4199" s="2257"/>
      <c r="L4199" s="2257"/>
      <c r="M4199" s="2257"/>
      <c r="N4199" s="2257"/>
      <c r="O4199" s="2257"/>
      <c r="P4199" s="2257"/>
      <c r="Q4199" s="2995"/>
    </row>
    <row r="4200" spans="1:17">
      <c r="A4200" s="2995"/>
      <c r="B4200" s="2641"/>
      <c r="C4200" s="2641"/>
      <c r="D4200" s="2641"/>
      <c r="E4200" s="2641"/>
      <c r="F4200" s="2641"/>
      <c r="G4200" s="2641"/>
      <c r="H4200" s="2641"/>
      <c r="I4200" s="2257"/>
      <c r="J4200" s="2257"/>
      <c r="K4200" s="2257"/>
      <c r="L4200" s="2257"/>
      <c r="M4200" s="2257"/>
      <c r="N4200" s="2257"/>
      <c r="O4200" s="2257"/>
      <c r="P4200" s="2257"/>
      <c r="Q4200" s="2995"/>
    </row>
    <row r="4201" spans="1:17">
      <c r="A4201" s="2995"/>
      <c r="B4201" s="2641"/>
      <c r="C4201" s="2641"/>
      <c r="D4201" s="2641"/>
      <c r="E4201" s="2641"/>
      <c r="F4201" s="2641"/>
      <c r="G4201" s="2641"/>
      <c r="H4201" s="2641"/>
      <c r="I4201" s="2257"/>
      <c r="J4201" s="2257"/>
      <c r="K4201" s="2257"/>
      <c r="L4201" s="2257"/>
      <c r="M4201" s="2257"/>
      <c r="N4201" s="2257"/>
      <c r="O4201" s="2257"/>
      <c r="P4201" s="2257"/>
      <c r="Q4201" s="2995"/>
    </row>
    <row r="4202" spans="1:17">
      <c r="A4202" s="2995"/>
      <c r="B4202" s="2641"/>
      <c r="C4202" s="2641"/>
      <c r="D4202" s="2641"/>
      <c r="E4202" s="2641"/>
      <c r="F4202" s="2641"/>
      <c r="G4202" s="2641"/>
      <c r="H4202" s="2641"/>
      <c r="I4202" s="2257"/>
      <c r="J4202" s="2257"/>
      <c r="K4202" s="2257"/>
      <c r="L4202" s="2257"/>
      <c r="M4202" s="2257"/>
      <c r="N4202" s="2257"/>
      <c r="O4202" s="2257"/>
      <c r="P4202" s="2257"/>
      <c r="Q4202" s="2995"/>
    </row>
    <row r="4203" spans="1:17">
      <c r="A4203" s="2995"/>
      <c r="B4203" s="2641"/>
      <c r="C4203" s="2641"/>
      <c r="D4203" s="2641"/>
      <c r="E4203" s="2641"/>
      <c r="F4203" s="2641"/>
      <c r="G4203" s="2641"/>
      <c r="H4203" s="2641"/>
      <c r="I4203" s="2257"/>
      <c r="J4203" s="2257"/>
      <c r="K4203" s="2257"/>
      <c r="L4203" s="2257"/>
      <c r="M4203" s="2257"/>
      <c r="N4203" s="2257"/>
      <c r="O4203" s="2257"/>
      <c r="P4203" s="2257"/>
      <c r="Q4203" s="2995"/>
    </row>
    <row r="4204" spans="1:17">
      <c r="A4204" s="2995"/>
      <c r="B4204" s="2641"/>
      <c r="C4204" s="2641"/>
      <c r="D4204" s="2641"/>
      <c r="E4204" s="2641"/>
      <c r="F4204" s="2641"/>
      <c r="G4204" s="2641"/>
      <c r="H4204" s="2641"/>
      <c r="I4204" s="2257"/>
      <c r="J4204" s="2257"/>
      <c r="K4204" s="2257"/>
      <c r="L4204" s="2257"/>
      <c r="M4204" s="2257"/>
      <c r="N4204" s="2257"/>
      <c r="O4204" s="2257"/>
      <c r="P4204" s="2257"/>
      <c r="Q4204" s="2995"/>
    </row>
    <row r="4205" spans="1:17">
      <c r="A4205" s="2995"/>
      <c r="B4205" s="2641"/>
      <c r="C4205" s="2641"/>
      <c r="D4205" s="2641"/>
      <c r="E4205" s="2641"/>
      <c r="F4205" s="2641"/>
      <c r="G4205" s="2641"/>
      <c r="H4205" s="2641"/>
      <c r="I4205" s="2257"/>
      <c r="J4205" s="2257"/>
      <c r="K4205" s="2257"/>
      <c r="L4205" s="2257"/>
      <c r="M4205" s="2257"/>
      <c r="N4205" s="2257"/>
      <c r="O4205" s="2257"/>
      <c r="P4205" s="2257"/>
      <c r="Q4205" s="2995"/>
    </row>
    <row r="4206" spans="1:17">
      <c r="A4206" s="2995"/>
      <c r="B4206" s="2641"/>
      <c r="C4206" s="2641"/>
      <c r="D4206" s="2641"/>
      <c r="E4206" s="2641"/>
      <c r="F4206" s="2641"/>
      <c r="G4206" s="2641"/>
      <c r="H4206" s="2641"/>
      <c r="I4206" s="2257"/>
      <c r="J4206" s="2257"/>
      <c r="K4206" s="2257"/>
      <c r="L4206" s="2257"/>
      <c r="M4206" s="2257"/>
      <c r="N4206" s="2257"/>
      <c r="O4206" s="2257"/>
      <c r="P4206" s="2257"/>
      <c r="Q4206" s="2995"/>
    </row>
    <row r="4207" spans="1:17">
      <c r="A4207" s="2995"/>
      <c r="B4207" s="2641"/>
      <c r="C4207" s="2641"/>
      <c r="D4207" s="2641"/>
      <c r="E4207" s="2641"/>
      <c r="F4207" s="2641"/>
      <c r="G4207" s="2641"/>
      <c r="H4207" s="2641"/>
      <c r="I4207" s="2257"/>
      <c r="J4207" s="2257"/>
      <c r="K4207" s="2257"/>
      <c r="L4207" s="2257"/>
      <c r="M4207" s="2257"/>
      <c r="N4207" s="2257"/>
      <c r="O4207" s="2257"/>
      <c r="P4207" s="2257"/>
      <c r="Q4207" s="2995"/>
    </row>
    <row r="4208" spans="1:17">
      <c r="A4208" s="2995"/>
      <c r="B4208" s="2641"/>
      <c r="C4208" s="2641"/>
      <c r="D4208" s="2641"/>
      <c r="E4208" s="2641"/>
      <c r="F4208" s="2641"/>
      <c r="G4208" s="2641"/>
      <c r="H4208" s="2641"/>
      <c r="I4208" s="2257"/>
      <c r="J4208" s="2257"/>
      <c r="K4208" s="2257"/>
      <c r="L4208" s="2257"/>
      <c r="M4208" s="2257"/>
      <c r="N4208" s="2257"/>
      <c r="O4208" s="2257"/>
      <c r="P4208" s="2257"/>
      <c r="Q4208" s="2995"/>
    </row>
    <row r="4209" spans="1:17">
      <c r="A4209" s="2995"/>
      <c r="B4209" s="2641"/>
      <c r="C4209" s="2641"/>
      <c r="D4209" s="2641"/>
      <c r="E4209" s="2641"/>
      <c r="F4209" s="2641"/>
      <c r="G4209" s="2641"/>
      <c r="H4209" s="2641"/>
      <c r="I4209" s="2257"/>
      <c r="J4209" s="2257"/>
      <c r="K4209" s="2257"/>
      <c r="L4209" s="2257"/>
      <c r="M4209" s="2257"/>
      <c r="N4209" s="2257"/>
      <c r="O4209" s="2257"/>
      <c r="P4209" s="2257"/>
      <c r="Q4209" s="2995"/>
    </row>
    <row r="4210" spans="1:17">
      <c r="A4210" s="2995"/>
      <c r="B4210" s="2641"/>
      <c r="C4210" s="2641"/>
      <c r="D4210" s="2641"/>
      <c r="E4210" s="2641"/>
      <c r="F4210" s="2641"/>
      <c r="G4210" s="2641"/>
      <c r="H4210" s="2641"/>
      <c r="I4210" s="2257"/>
      <c r="J4210" s="2257"/>
      <c r="K4210" s="2257"/>
      <c r="L4210" s="2257"/>
      <c r="M4210" s="2257"/>
      <c r="N4210" s="2257"/>
      <c r="O4210" s="2257"/>
      <c r="P4210" s="2257"/>
      <c r="Q4210" s="2995"/>
    </row>
    <row r="4211" spans="1:17">
      <c r="A4211" s="2995"/>
      <c r="B4211" s="2641"/>
      <c r="C4211" s="2641"/>
      <c r="D4211" s="2641"/>
      <c r="E4211" s="2641"/>
      <c r="F4211" s="2641"/>
      <c r="G4211" s="2641"/>
      <c r="H4211" s="2641"/>
      <c r="I4211" s="2257"/>
      <c r="J4211" s="2257"/>
      <c r="K4211" s="2257"/>
      <c r="L4211" s="2257"/>
      <c r="M4211" s="2257"/>
      <c r="N4211" s="2257"/>
      <c r="O4211" s="2257"/>
      <c r="P4211" s="2257"/>
      <c r="Q4211" s="2995"/>
    </row>
    <row r="4212" spans="1:17">
      <c r="A4212" s="2995"/>
      <c r="B4212" s="2641"/>
      <c r="C4212" s="2641"/>
      <c r="D4212" s="2641"/>
      <c r="E4212" s="2641"/>
      <c r="F4212" s="2641"/>
      <c r="G4212" s="2641"/>
      <c r="H4212" s="2641"/>
      <c r="I4212" s="2257"/>
      <c r="J4212" s="2257"/>
      <c r="K4212" s="2257"/>
      <c r="L4212" s="2257"/>
      <c r="M4212" s="2257"/>
      <c r="N4212" s="2257"/>
      <c r="O4212" s="2257"/>
      <c r="P4212" s="2257"/>
      <c r="Q4212" s="2995"/>
    </row>
    <row r="4213" spans="1:17">
      <c r="A4213" s="2995"/>
      <c r="B4213" s="2641"/>
      <c r="C4213" s="2641"/>
      <c r="D4213" s="2641"/>
      <c r="E4213" s="2641"/>
      <c r="F4213" s="2641"/>
      <c r="G4213" s="2641"/>
      <c r="H4213" s="2641"/>
      <c r="I4213" s="2257"/>
      <c r="J4213" s="2257"/>
      <c r="K4213" s="2257"/>
      <c r="L4213" s="2257"/>
      <c r="M4213" s="2257"/>
      <c r="N4213" s="2257"/>
      <c r="O4213" s="2257"/>
      <c r="P4213" s="2257"/>
      <c r="Q4213" s="2995"/>
    </row>
    <row r="4214" spans="1:17">
      <c r="A4214" s="2995"/>
      <c r="B4214" s="2641"/>
      <c r="C4214" s="2641"/>
      <c r="D4214" s="2641"/>
      <c r="E4214" s="2641"/>
      <c r="F4214" s="2641"/>
      <c r="G4214" s="2641"/>
      <c r="H4214" s="2641"/>
      <c r="I4214" s="2257"/>
      <c r="J4214" s="2257"/>
      <c r="K4214" s="2257"/>
      <c r="L4214" s="2257"/>
      <c r="M4214" s="2257"/>
      <c r="N4214" s="2257"/>
      <c r="O4214" s="2257"/>
      <c r="P4214" s="2257"/>
      <c r="Q4214" s="2995"/>
    </row>
    <row r="4215" spans="1:17">
      <c r="A4215" s="2995"/>
      <c r="B4215" s="2641"/>
      <c r="C4215" s="2641"/>
      <c r="D4215" s="2641"/>
      <c r="E4215" s="2641"/>
      <c r="F4215" s="2641"/>
      <c r="G4215" s="2641"/>
      <c r="H4215" s="2641"/>
      <c r="I4215" s="2257"/>
      <c r="J4215" s="2257"/>
      <c r="K4215" s="2257"/>
      <c r="L4215" s="2257"/>
      <c r="M4215" s="2257"/>
      <c r="N4215" s="2257"/>
      <c r="O4215" s="2257"/>
      <c r="P4215" s="2257"/>
      <c r="Q4215" s="2995"/>
    </row>
    <row r="4216" spans="1:17">
      <c r="A4216" s="2995"/>
      <c r="B4216" s="2641"/>
      <c r="C4216" s="2641"/>
      <c r="D4216" s="2641"/>
      <c r="E4216" s="2641"/>
      <c r="F4216" s="2641"/>
      <c r="G4216" s="2641"/>
      <c r="H4216" s="2641"/>
      <c r="I4216" s="2257"/>
      <c r="J4216" s="2257"/>
      <c r="K4216" s="2257"/>
      <c r="L4216" s="2257"/>
      <c r="M4216" s="2257"/>
      <c r="N4216" s="2257"/>
      <c r="O4216" s="2257"/>
      <c r="P4216" s="2257"/>
      <c r="Q4216" s="2995"/>
    </row>
    <row r="4217" spans="1:17">
      <c r="A4217" s="2995"/>
      <c r="B4217" s="2995"/>
      <c r="C4217" s="2641"/>
      <c r="D4217" s="2641"/>
      <c r="E4217" s="2641"/>
      <c r="F4217" s="2641"/>
      <c r="G4217" s="2641"/>
      <c r="H4217" s="2641"/>
      <c r="I4217" s="2257"/>
      <c r="J4217" s="2257"/>
      <c r="K4217" s="2257"/>
      <c r="L4217" s="2257"/>
      <c r="M4217" s="3001"/>
      <c r="N4217" s="3001"/>
      <c r="O4217" s="3001"/>
      <c r="P4217" s="3001"/>
      <c r="Q4217" s="2995"/>
    </row>
    <row r="4218" spans="1:17">
      <c r="A4218" s="2995"/>
      <c r="B4218" s="2995"/>
      <c r="C4218" s="2999"/>
      <c r="D4218" s="2999"/>
      <c r="E4218" s="2999"/>
      <c r="F4218" s="2999"/>
      <c r="G4218" s="2999"/>
      <c r="H4218" s="2999"/>
      <c r="I4218" s="2257"/>
      <c r="J4218" s="2257"/>
      <c r="K4218" s="2257"/>
      <c r="L4218" s="2257"/>
      <c r="M4218" s="3001"/>
      <c r="N4218" s="3001"/>
      <c r="O4218" s="3001"/>
      <c r="P4218" s="3001"/>
      <c r="Q4218" s="2995"/>
    </row>
    <row r="4219" spans="1:17">
      <c r="A4219" s="2996"/>
      <c r="B4219" s="2996"/>
      <c r="C4219" s="2994"/>
      <c r="D4219" s="2994"/>
      <c r="E4219" s="2997"/>
      <c r="F4219" s="2997"/>
      <c r="G4219" s="2997"/>
      <c r="H4219" s="2997"/>
      <c r="I4219" s="2996"/>
      <c r="J4219" s="2996"/>
      <c r="K4219" s="2994"/>
      <c r="L4219" s="2994"/>
      <c r="M4219" s="2997"/>
      <c r="N4219" s="3002"/>
      <c r="O4219" s="2999"/>
      <c r="P4219" s="2999"/>
      <c r="Q4219" s="2999"/>
    </row>
    <row r="4220" spans="1:17">
      <c r="A4220" s="2994"/>
      <c r="B4220" s="2994"/>
      <c r="C4220" s="2994"/>
      <c r="D4220" s="2994"/>
      <c r="E4220" s="2994"/>
      <c r="F4220" s="2994"/>
      <c r="G4220" s="2994"/>
      <c r="H4220" s="2994"/>
      <c r="I4220" s="2994"/>
      <c r="J4220" s="2994"/>
      <c r="K4220" s="2994"/>
      <c r="L4220" s="2994"/>
      <c r="M4220" s="2994"/>
      <c r="N4220" s="2994"/>
      <c r="O4220" s="2994"/>
      <c r="P4220" s="2994"/>
      <c r="Q4220" s="2994"/>
    </row>
    <row r="4221" spans="1:17" ht="15.75">
      <c r="A4221" s="2993"/>
      <c r="B4221" s="2997"/>
      <c r="C4221" s="2997"/>
      <c r="D4221" s="2997"/>
      <c r="E4221" s="2998"/>
      <c r="F4221" s="2997"/>
      <c r="G4221" s="2997"/>
      <c r="H4221" s="2997"/>
      <c r="I4221" s="2993"/>
      <c r="J4221" s="2641"/>
      <c r="K4221" s="2997"/>
      <c r="L4221" s="2997"/>
      <c r="M4221" s="2997"/>
      <c r="N4221" s="2997"/>
      <c r="O4221" s="2998"/>
      <c r="P4221" s="2999"/>
      <c r="Q4221" s="2999"/>
    </row>
    <row r="4222" spans="1:17">
      <c r="A4222" s="2997"/>
      <c r="B4222" s="2997"/>
      <c r="C4222" s="2997"/>
      <c r="D4222" s="2997"/>
      <c r="E4222" s="2997"/>
      <c r="F4222" s="2997"/>
      <c r="G4222" s="2997"/>
      <c r="H4222" s="2997"/>
      <c r="I4222" s="2641"/>
      <c r="J4222" s="2641"/>
      <c r="K4222" s="2997"/>
      <c r="L4222" s="2997"/>
      <c r="M4222" s="2997"/>
      <c r="N4222" s="2997"/>
      <c r="O4222" s="2997"/>
      <c r="P4222" s="2997"/>
      <c r="Q4222" s="2997"/>
    </row>
    <row r="4223" spans="1:17">
      <c r="A4223" s="2994"/>
      <c r="B4223" s="2994"/>
      <c r="C4223" s="2994"/>
      <c r="D4223" s="2994"/>
      <c r="E4223" s="2994"/>
      <c r="F4223" s="2994"/>
      <c r="G4223" s="3000"/>
      <c r="H4223" s="3000"/>
      <c r="I4223" s="2994"/>
      <c r="J4223" s="2994"/>
      <c r="K4223" s="2994"/>
      <c r="L4223" s="2994"/>
      <c r="M4223" s="2994"/>
      <c r="N4223" s="2994"/>
      <c r="O4223" s="2994"/>
      <c r="P4223" s="2994"/>
      <c r="Q4223" s="2641"/>
    </row>
    <row r="4224" spans="1:17">
      <c r="A4224" s="2994"/>
      <c r="B4224" s="2994"/>
      <c r="C4224" s="2994"/>
      <c r="D4224" s="2994"/>
      <c r="E4224" s="2994"/>
      <c r="F4224" s="2994"/>
      <c r="G4224" s="3000"/>
      <c r="H4224" s="3000"/>
      <c r="I4224" s="2994"/>
      <c r="J4224" s="2994"/>
      <c r="K4224" s="2994"/>
      <c r="L4224" s="2994"/>
      <c r="M4224" s="2994"/>
      <c r="N4224" s="2994"/>
      <c r="O4224" s="2994"/>
      <c r="P4224" s="2994"/>
      <c r="Q4224" s="2641"/>
    </row>
    <row r="4225" spans="1:17">
      <c r="A4225" s="2997"/>
      <c r="B4225" s="2997"/>
      <c r="C4225" s="2997"/>
      <c r="D4225" s="2997"/>
      <c r="E4225" s="2997"/>
      <c r="F4225" s="2997"/>
      <c r="G4225" s="2997"/>
      <c r="H4225" s="2997"/>
      <c r="I4225" s="2641"/>
      <c r="J4225" s="2641"/>
      <c r="K4225" s="2997"/>
      <c r="L4225" s="2997"/>
      <c r="M4225" s="2997"/>
      <c r="N4225" s="2997"/>
      <c r="O4225" s="2997"/>
      <c r="P4225" s="2997"/>
      <c r="Q4225" s="2997"/>
    </row>
    <row r="4226" spans="1:17">
      <c r="A4226" s="2995"/>
      <c r="B4226" s="2641"/>
      <c r="C4226" s="2641"/>
      <c r="D4226" s="2641"/>
      <c r="E4226" s="2641"/>
      <c r="F4226" s="3420"/>
      <c r="G4226" s="3420"/>
      <c r="H4226" s="2995"/>
      <c r="I4226" s="2994"/>
      <c r="J4226" s="2994"/>
      <c r="K4226" s="2994"/>
      <c r="L4226" s="2994"/>
      <c r="M4226" s="2994"/>
      <c r="N4226" s="2994"/>
      <c r="O4226" s="2994"/>
      <c r="P4226" s="2994"/>
      <c r="Q4226" s="2641"/>
    </row>
    <row r="4227" spans="1:17">
      <c r="A4227" s="2995"/>
      <c r="B4227" s="2995"/>
      <c r="C4227" s="2641"/>
      <c r="D4227" s="2995"/>
      <c r="E4227" s="2995"/>
      <c r="F4227" s="2995"/>
      <c r="G4227" s="2995"/>
      <c r="H4227" s="2995"/>
      <c r="I4227" s="2994"/>
      <c r="J4227" s="2994"/>
      <c r="K4227" s="2641"/>
      <c r="L4227" s="2641"/>
      <c r="M4227" s="2995"/>
      <c r="N4227" s="2995"/>
      <c r="O4227" s="2995"/>
      <c r="P4227" s="2641"/>
      <c r="Q4227" s="2641"/>
    </row>
    <row r="4228" spans="1:17">
      <c r="A4228" s="2995"/>
      <c r="B4228" s="2995"/>
      <c r="C4228" s="2995"/>
      <c r="D4228" s="2995"/>
      <c r="E4228" s="2995"/>
      <c r="F4228" s="2995"/>
      <c r="G4228" s="2995"/>
      <c r="H4228" s="2995"/>
      <c r="I4228" s="2994"/>
      <c r="J4228" s="2994"/>
      <c r="K4228" s="2995"/>
      <c r="L4228" s="2995"/>
      <c r="M4228" s="2995"/>
      <c r="N4228" s="2995"/>
      <c r="O4228" s="2995"/>
      <c r="P4228" s="2995"/>
      <c r="Q4228" s="2995"/>
    </row>
    <row r="4229" spans="1:17">
      <c r="A4229" s="2995"/>
      <c r="B4229" s="2995"/>
      <c r="C4229" s="2995"/>
      <c r="D4229" s="2995"/>
      <c r="E4229" s="2995"/>
      <c r="F4229" s="2995"/>
      <c r="G4229" s="2995"/>
      <c r="H4229" s="2995"/>
      <c r="I4229" s="2994"/>
      <c r="J4229" s="2994"/>
      <c r="K4229" s="2995"/>
      <c r="L4229" s="2995"/>
      <c r="M4229" s="2995"/>
      <c r="N4229" s="2995"/>
      <c r="O4229" s="2995"/>
      <c r="P4229" s="2995"/>
      <c r="Q4229" s="2995"/>
    </row>
    <row r="4230" spans="1:17">
      <c r="A4230" s="2995"/>
      <c r="B4230" s="2995"/>
      <c r="C4230" s="2995"/>
      <c r="D4230" s="2995"/>
      <c r="E4230" s="2995"/>
      <c r="F4230" s="2995"/>
      <c r="G4230" s="2995"/>
      <c r="H4230" s="2995"/>
      <c r="I4230" s="2995"/>
      <c r="J4230" s="2641"/>
      <c r="K4230" s="2995"/>
      <c r="L4230" s="2995"/>
      <c r="M4230" s="2995"/>
      <c r="N4230" s="2995"/>
      <c r="O4230" s="2995"/>
      <c r="P4230" s="2995"/>
      <c r="Q4230" s="2995"/>
    </row>
    <row r="4231" spans="1:17">
      <c r="A4231" s="2995"/>
      <c r="B4231" s="2641"/>
      <c r="C4231" s="2641"/>
      <c r="D4231" s="2641"/>
      <c r="E4231" s="2641"/>
      <c r="F4231" s="2641"/>
      <c r="G4231" s="2641"/>
      <c r="H4231" s="2641"/>
      <c r="I4231" s="2257"/>
      <c r="J4231" s="2257"/>
      <c r="K4231" s="2257"/>
      <c r="L4231" s="2257"/>
      <c r="M4231" s="3001"/>
      <c r="N4231" s="3001"/>
      <c r="O4231" s="3001"/>
      <c r="P4231" s="3001"/>
      <c r="Q4231" s="2995"/>
    </row>
    <row r="4232" spans="1:17">
      <c r="A4232" s="2995"/>
      <c r="B4232" s="2641"/>
      <c r="C4232" s="2641"/>
      <c r="D4232" s="2641"/>
      <c r="E4232" s="2641"/>
      <c r="F4232" s="2641"/>
      <c r="G4232" s="2641"/>
      <c r="H4232" s="2641"/>
      <c r="I4232" s="2257"/>
      <c r="J4232" s="2257"/>
      <c r="K4232" s="2257"/>
      <c r="L4232" s="2257"/>
      <c r="M4232" s="2257"/>
      <c r="N4232" s="2257"/>
      <c r="O4232" s="2257"/>
      <c r="P4232" s="2257"/>
      <c r="Q4232" s="2995"/>
    </row>
    <row r="4233" spans="1:17">
      <c r="A4233" s="2995"/>
      <c r="B4233" s="2641"/>
      <c r="C4233" s="2641"/>
      <c r="D4233" s="2641"/>
      <c r="E4233" s="2641"/>
      <c r="F4233" s="2641"/>
      <c r="G4233" s="2641"/>
      <c r="H4233" s="2641"/>
      <c r="I4233" s="2257"/>
      <c r="J4233" s="2257"/>
      <c r="K4233" s="2257"/>
      <c r="L4233" s="2257"/>
      <c r="M4233" s="2257"/>
      <c r="N4233" s="2257"/>
      <c r="O4233" s="2257"/>
      <c r="P4233" s="2257"/>
      <c r="Q4233" s="2995"/>
    </row>
    <row r="4234" spans="1:17">
      <c r="A4234" s="2995"/>
      <c r="B4234" s="2641"/>
      <c r="C4234" s="2641"/>
      <c r="D4234" s="2641"/>
      <c r="E4234" s="2641"/>
      <c r="F4234" s="2641"/>
      <c r="G4234" s="2641"/>
      <c r="H4234" s="2641"/>
      <c r="I4234" s="2257"/>
      <c r="J4234" s="2257"/>
      <c r="K4234" s="2257"/>
      <c r="L4234" s="2257"/>
      <c r="M4234" s="2257"/>
      <c r="N4234" s="2257"/>
      <c r="O4234" s="2257"/>
      <c r="P4234" s="2257"/>
      <c r="Q4234" s="2995"/>
    </row>
    <row r="4235" spans="1:17">
      <c r="A4235" s="2995"/>
      <c r="B4235" s="2641"/>
      <c r="C4235" s="2641"/>
      <c r="D4235" s="2641"/>
      <c r="E4235" s="2641"/>
      <c r="F4235" s="2641"/>
      <c r="G4235" s="2641"/>
      <c r="H4235" s="2641"/>
      <c r="I4235" s="2257"/>
      <c r="J4235" s="2257"/>
      <c r="K4235" s="2257"/>
      <c r="L4235" s="2257"/>
      <c r="M4235" s="2257"/>
      <c r="N4235" s="2257"/>
      <c r="O4235" s="2257"/>
      <c r="P4235" s="2257"/>
      <c r="Q4235" s="2995"/>
    </row>
    <row r="4236" spans="1:17">
      <c r="A4236" s="2995"/>
      <c r="B4236" s="2641"/>
      <c r="C4236" s="2641"/>
      <c r="D4236" s="2641"/>
      <c r="E4236" s="2641"/>
      <c r="F4236" s="2641"/>
      <c r="G4236" s="2641"/>
      <c r="H4236" s="2641"/>
      <c r="I4236" s="2257"/>
      <c r="J4236" s="2257"/>
      <c r="K4236" s="2257"/>
      <c r="L4236" s="2257"/>
      <c r="M4236" s="2257"/>
      <c r="N4236" s="2257"/>
      <c r="O4236" s="2257"/>
      <c r="P4236" s="2257"/>
      <c r="Q4236" s="2995"/>
    </row>
    <row r="4237" spans="1:17">
      <c r="A4237" s="2995"/>
      <c r="B4237" s="2641"/>
      <c r="C4237" s="2641"/>
      <c r="D4237" s="2641"/>
      <c r="E4237" s="2641"/>
      <c r="F4237" s="2641"/>
      <c r="G4237" s="2641"/>
      <c r="H4237" s="2641"/>
      <c r="I4237" s="2257"/>
      <c r="J4237" s="2257"/>
      <c r="K4237" s="2257"/>
      <c r="L4237" s="2257"/>
      <c r="M4237" s="2257"/>
      <c r="N4237" s="2257"/>
      <c r="O4237" s="2257"/>
      <c r="P4237" s="2257"/>
      <c r="Q4237" s="2995"/>
    </row>
    <row r="4238" spans="1:17">
      <c r="A4238" s="2995"/>
      <c r="B4238" s="2641"/>
      <c r="C4238" s="2641"/>
      <c r="D4238" s="2641"/>
      <c r="E4238" s="2641"/>
      <c r="F4238" s="2641"/>
      <c r="G4238" s="2641"/>
      <c r="H4238" s="2641"/>
      <c r="I4238" s="2257"/>
      <c r="J4238" s="2257"/>
      <c r="K4238" s="2257"/>
      <c r="L4238" s="2257"/>
      <c r="M4238" s="2257"/>
      <c r="N4238" s="2257"/>
      <c r="O4238" s="2257"/>
      <c r="P4238" s="2257"/>
      <c r="Q4238" s="2995"/>
    </row>
    <row r="4239" spans="1:17">
      <c r="A4239" s="2995"/>
      <c r="B4239" s="2641"/>
      <c r="C4239" s="2641"/>
      <c r="D4239" s="2641"/>
      <c r="E4239" s="2641"/>
      <c r="F4239" s="2641"/>
      <c r="G4239" s="2641"/>
      <c r="H4239" s="2641"/>
      <c r="I4239" s="2257"/>
      <c r="J4239" s="2257"/>
      <c r="K4239" s="2257"/>
      <c r="L4239" s="2257"/>
      <c r="M4239" s="2257"/>
      <c r="N4239" s="2257"/>
      <c r="O4239" s="2257"/>
      <c r="P4239" s="2257"/>
      <c r="Q4239" s="2995"/>
    </row>
    <row r="4240" spans="1:17">
      <c r="A4240" s="2995"/>
      <c r="B4240" s="2641"/>
      <c r="C4240" s="2641"/>
      <c r="D4240" s="2641"/>
      <c r="E4240" s="2641"/>
      <c r="F4240" s="2641"/>
      <c r="G4240" s="2641"/>
      <c r="H4240" s="2641"/>
      <c r="I4240" s="2257"/>
      <c r="J4240" s="2257"/>
      <c r="K4240" s="2257"/>
      <c r="L4240" s="2257"/>
      <c r="M4240" s="2257"/>
      <c r="N4240" s="2257"/>
      <c r="O4240" s="2257"/>
      <c r="P4240" s="2257"/>
      <c r="Q4240" s="2995"/>
    </row>
    <row r="4241" spans="1:17">
      <c r="A4241" s="2995"/>
      <c r="B4241" s="2641"/>
      <c r="C4241" s="2641"/>
      <c r="D4241" s="2641"/>
      <c r="E4241" s="2641"/>
      <c r="F4241" s="2641"/>
      <c r="G4241" s="2641"/>
      <c r="H4241" s="2641"/>
      <c r="I4241" s="2257"/>
      <c r="J4241" s="2257"/>
      <c r="K4241" s="2257"/>
      <c r="L4241" s="2257"/>
      <c r="M4241" s="2257"/>
      <c r="N4241" s="2257"/>
      <c r="O4241" s="2257"/>
      <c r="P4241" s="2257"/>
      <c r="Q4241" s="2995"/>
    </row>
    <row r="4242" spans="1:17">
      <c r="A4242" s="2995"/>
      <c r="B4242" s="2641"/>
      <c r="C4242" s="2641"/>
      <c r="D4242" s="2641"/>
      <c r="E4242" s="2641"/>
      <c r="F4242" s="2641"/>
      <c r="G4242" s="2641"/>
      <c r="H4242" s="2641"/>
      <c r="I4242" s="2257"/>
      <c r="J4242" s="2257"/>
      <c r="K4242" s="2257"/>
      <c r="L4242" s="2257"/>
      <c r="M4242" s="2257"/>
      <c r="N4242" s="2257"/>
      <c r="O4242" s="2257"/>
      <c r="P4242" s="2257"/>
      <c r="Q4242" s="2995"/>
    </row>
    <row r="4243" spans="1:17">
      <c r="A4243" s="2995"/>
      <c r="B4243" s="2641"/>
      <c r="C4243" s="2641"/>
      <c r="D4243" s="2641"/>
      <c r="E4243" s="2641"/>
      <c r="F4243" s="2641"/>
      <c r="G4243" s="2641"/>
      <c r="H4243" s="2641"/>
      <c r="I4243" s="2257"/>
      <c r="J4243" s="2257"/>
      <c r="K4243" s="2257"/>
      <c r="L4243" s="2257"/>
      <c r="M4243" s="2257"/>
      <c r="N4243" s="2257"/>
      <c r="O4243" s="2257"/>
      <c r="P4243" s="2257"/>
      <c r="Q4243" s="2995"/>
    </row>
    <row r="4244" spans="1:17">
      <c r="A4244" s="2995"/>
      <c r="B4244" s="2641"/>
      <c r="C4244" s="2641"/>
      <c r="D4244" s="2641"/>
      <c r="E4244" s="2641"/>
      <c r="F4244" s="2641"/>
      <c r="G4244" s="2641"/>
      <c r="H4244" s="2641"/>
      <c r="I4244" s="2257"/>
      <c r="J4244" s="2257"/>
      <c r="K4244" s="2257"/>
      <c r="L4244" s="2257"/>
      <c r="M4244" s="2257"/>
      <c r="N4244" s="2257"/>
      <c r="O4244" s="2257"/>
      <c r="P4244" s="2257"/>
      <c r="Q4244" s="2995"/>
    </row>
    <row r="4245" spans="1:17">
      <c r="A4245" s="2995"/>
      <c r="B4245" s="2641"/>
      <c r="C4245" s="2641"/>
      <c r="D4245" s="2641"/>
      <c r="E4245" s="2641"/>
      <c r="F4245" s="2641"/>
      <c r="G4245" s="2641"/>
      <c r="H4245" s="2641"/>
      <c r="I4245" s="2257"/>
      <c r="J4245" s="2257"/>
      <c r="K4245" s="2257"/>
      <c r="L4245" s="2257"/>
      <c r="M4245" s="2257"/>
      <c r="N4245" s="2257"/>
      <c r="O4245" s="2257"/>
      <c r="P4245" s="2257"/>
      <c r="Q4245" s="2995"/>
    </row>
    <row r="4246" spans="1:17">
      <c r="A4246" s="2995"/>
      <c r="B4246" s="2641"/>
      <c r="C4246" s="2641"/>
      <c r="D4246" s="2641"/>
      <c r="E4246" s="2641"/>
      <c r="F4246" s="2641"/>
      <c r="G4246" s="2641"/>
      <c r="H4246" s="2641"/>
      <c r="I4246" s="2257"/>
      <c r="J4246" s="2257"/>
      <c r="K4246" s="2257"/>
      <c r="L4246" s="2257"/>
      <c r="M4246" s="2257"/>
      <c r="N4246" s="2257"/>
      <c r="O4246" s="2257"/>
      <c r="P4246" s="2257"/>
      <c r="Q4246" s="2995"/>
    </row>
    <row r="4247" spans="1:17">
      <c r="A4247" s="2995"/>
      <c r="B4247" s="2641"/>
      <c r="C4247" s="2641"/>
      <c r="D4247" s="2641"/>
      <c r="E4247" s="2641"/>
      <c r="F4247" s="2641"/>
      <c r="G4247" s="2641"/>
      <c r="H4247" s="2641"/>
      <c r="I4247" s="2257"/>
      <c r="J4247" s="2257"/>
      <c r="K4247" s="2257"/>
      <c r="L4247" s="2257"/>
      <c r="M4247" s="2257"/>
      <c r="N4247" s="2257"/>
      <c r="O4247" s="2257"/>
      <c r="P4247" s="2257"/>
      <c r="Q4247" s="2995"/>
    </row>
    <row r="4248" spans="1:17">
      <c r="A4248" s="2995"/>
      <c r="B4248" s="2641"/>
      <c r="C4248" s="2641"/>
      <c r="D4248" s="2641"/>
      <c r="E4248" s="2641"/>
      <c r="F4248" s="2641"/>
      <c r="G4248" s="2641"/>
      <c r="H4248" s="2641"/>
      <c r="I4248" s="2257"/>
      <c r="J4248" s="2257"/>
      <c r="K4248" s="2257"/>
      <c r="L4248" s="2257"/>
      <c r="M4248" s="2257"/>
      <c r="N4248" s="2257"/>
      <c r="O4248" s="2257"/>
      <c r="P4248" s="2257"/>
      <c r="Q4248" s="2995"/>
    </row>
    <row r="4249" spans="1:17">
      <c r="A4249" s="2995"/>
      <c r="B4249" s="2641"/>
      <c r="C4249" s="2641"/>
      <c r="D4249" s="2641"/>
      <c r="E4249" s="2641"/>
      <c r="F4249" s="2641"/>
      <c r="G4249" s="2641"/>
      <c r="H4249" s="2641"/>
      <c r="I4249" s="2257"/>
      <c r="J4249" s="2257"/>
      <c r="K4249" s="2257"/>
      <c r="L4249" s="2257"/>
      <c r="M4249" s="2257"/>
      <c r="N4249" s="2257"/>
      <c r="O4249" s="2257"/>
      <c r="P4249" s="2257"/>
      <c r="Q4249" s="2995"/>
    </row>
    <row r="4250" spans="1:17">
      <c r="A4250" s="2995"/>
      <c r="B4250" s="2641"/>
      <c r="C4250" s="2641"/>
      <c r="D4250" s="2641"/>
      <c r="E4250" s="2641"/>
      <c r="F4250" s="2641"/>
      <c r="G4250" s="2641"/>
      <c r="H4250" s="2641"/>
      <c r="I4250" s="2257"/>
      <c r="J4250" s="2257"/>
      <c r="K4250" s="2257"/>
      <c r="L4250" s="2257"/>
      <c r="M4250" s="2257"/>
      <c r="N4250" s="2257"/>
      <c r="O4250" s="2257"/>
      <c r="P4250" s="2257"/>
      <c r="Q4250" s="2995"/>
    </row>
    <row r="4251" spans="1:17">
      <c r="A4251" s="2995"/>
      <c r="B4251" s="2641"/>
      <c r="C4251" s="2641"/>
      <c r="D4251" s="2641"/>
      <c r="E4251" s="2641"/>
      <c r="F4251" s="2641"/>
      <c r="G4251" s="2641"/>
      <c r="H4251" s="2641"/>
      <c r="I4251" s="2257"/>
      <c r="J4251" s="2257"/>
      <c r="K4251" s="2257"/>
      <c r="L4251" s="2257"/>
      <c r="M4251" s="2257"/>
      <c r="N4251" s="2257"/>
      <c r="O4251" s="2257"/>
      <c r="P4251" s="2257"/>
      <c r="Q4251" s="2995"/>
    </row>
    <row r="4252" spans="1:17">
      <c r="A4252" s="2995"/>
      <c r="B4252" s="2641"/>
      <c r="C4252" s="2641"/>
      <c r="D4252" s="2641"/>
      <c r="E4252" s="2641"/>
      <c r="F4252" s="2641"/>
      <c r="G4252" s="2641"/>
      <c r="H4252" s="2641"/>
      <c r="I4252" s="2257"/>
      <c r="J4252" s="2257"/>
      <c r="K4252" s="2257"/>
      <c r="L4252" s="2257"/>
      <c r="M4252" s="2257"/>
      <c r="N4252" s="2257"/>
      <c r="O4252" s="2257"/>
      <c r="P4252" s="2257"/>
      <c r="Q4252" s="2995"/>
    </row>
    <row r="4253" spans="1:17">
      <c r="A4253" s="2995"/>
      <c r="B4253" s="2641"/>
      <c r="C4253" s="2641"/>
      <c r="D4253" s="2641"/>
      <c r="E4253" s="2641"/>
      <c r="F4253" s="2641"/>
      <c r="G4253" s="2641"/>
      <c r="H4253" s="2641"/>
      <c r="I4253" s="2257"/>
      <c r="J4253" s="2257"/>
      <c r="K4253" s="2257"/>
      <c r="L4253" s="2257"/>
      <c r="M4253" s="2257"/>
      <c r="N4253" s="2257"/>
      <c r="O4253" s="2257"/>
      <c r="P4253" s="2257"/>
      <c r="Q4253" s="2995"/>
    </row>
    <row r="4254" spans="1:17">
      <c r="A4254" s="2995"/>
      <c r="B4254" s="2641"/>
      <c r="C4254" s="2641"/>
      <c r="D4254" s="2641"/>
      <c r="E4254" s="2641"/>
      <c r="F4254" s="2641"/>
      <c r="G4254" s="2641"/>
      <c r="H4254" s="2641"/>
      <c r="I4254" s="2257"/>
      <c r="J4254" s="2257"/>
      <c r="K4254" s="2257"/>
      <c r="L4254" s="2257"/>
      <c r="M4254" s="2257"/>
      <c r="N4254" s="2257"/>
      <c r="O4254" s="2257"/>
      <c r="P4254" s="2257"/>
      <c r="Q4254" s="2995"/>
    </row>
    <row r="4255" spans="1:17">
      <c r="A4255" s="2995"/>
      <c r="B4255" s="2641"/>
      <c r="C4255" s="2641"/>
      <c r="D4255" s="2641"/>
      <c r="E4255" s="2641"/>
      <c r="F4255" s="2641"/>
      <c r="G4255" s="2641"/>
      <c r="H4255" s="2641"/>
      <c r="I4255" s="2257"/>
      <c r="J4255" s="2257"/>
      <c r="K4255" s="2257"/>
      <c r="L4255" s="2257"/>
      <c r="M4255" s="2257"/>
      <c r="N4255" s="2257"/>
      <c r="O4255" s="2257"/>
      <c r="P4255" s="2257"/>
      <c r="Q4255" s="2995"/>
    </row>
    <row r="4256" spans="1:17">
      <c r="A4256" s="2995"/>
      <c r="B4256" s="2641"/>
      <c r="C4256" s="2641"/>
      <c r="D4256" s="2641"/>
      <c r="E4256" s="2641"/>
      <c r="F4256" s="2641"/>
      <c r="G4256" s="2641"/>
      <c r="H4256" s="2641"/>
      <c r="I4256" s="2257"/>
      <c r="J4256" s="2257"/>
      <c r="K4256" s="2257"/>
      <c r="L4256" s="2257"/>
      <c r="M4256" s="2257"/>
      <c r="N4256" s="2257"/>
      <c r="O4256" s="2257"/>
      <c r="P4256" s="2257"/>
      <c r="Q4256" s="2995"/>
    </row>
    <row r="4257" spans="1:17">
      <c r="A4257" s="2995"/>
      <c r="B4257" s="2641"/>
      <c r="C4257" s="2641"/>
      <c r="D4257" s="2641"/>
      <c r="E4257" s="2641"/>
      <c r="F4257" s="2641"/>
      <c r="G4257" s="2641"/>
      <c r="H4257" s="2641"/>
      <c r="I4257" s="2257"/>
      <c r="J4257" s="2257"/>
      <c r="K4257" s="2257"/>
      <c r="L4257" s="2257"/>
      <c r="M4257" s="2257"/>
      <c r="N4257" s="2257"/>
      <c r="O4257" s="2257"/>
      <c r="P4257" s="2257"/>
      <c r="Q4257" s="2995"/>
    </row>
    <row r="4258" spans="1:17">
      <c r="A4258" s="2995"/>
      <c r="B4258" s="2641"/>
      <c r="C4258" s="2641"/>
      <c r="D4258" s="2641"/>
      <c r="E4258" s="2641"/>
      <c r="F4258" s="2641"/>
      <c r="G4258" s="2641"/>
      <c r="H4258" s="2641"/>
      <c r="I4258" s="2257"/>
      <c r="J4258" s="2257"/>
      <c r="K4258" s="2257"/>
      <c r="L4258" s="2257"/>
      <c r="M4258" s="2257"/>
      <c r="N4258" s="2257"/>
      <c r="O4258" s="2257"/>
      <c r="P4258" s="2257"/>
      <c r="Q4258" s="2995"/>
    </row>
    <row r="4259" spans="1:17">
      <c r="A4259" s="2995"/>
      <c r="B4259" s="2641"/>
      <c r="C4259" s="2641"/>
      <c r="D4259" s="2641"/>
      <c r="E4259" s="2641"/>
      <c r="F4259" s="2641"/>
      <c r="G4259" s="2641"/>
      <c r="H4259" s="2641"/>
      <c r="I4259" s="2257"/>
      <c r="J4259" s="2257"/>
      <c r="K4259" s="2257"/>
      <c r="L4259" s="2257"/>
      <c r="M4259" s="2257"/>
      <c r="N4259" s="2257"/>
      <c r="O4259" s="2257"/>
      <c r="P4259" s="2257"/>
      <c r="Q4259" s="2995"/>
    </row>
    <row r="4260" spans="1:17">
      <c r="A4260" s="2995"/>
      <c r="B4260" s="2641"/>
      <c r="C4260" s="2641"/>
      <c r="D4260" s="2641"/>
      <c r="E4260" s="2641"/>
      <c r="F4260" s="2641"/>
      <c r="G4260" s="2641"/>
      <c r="H4260" s="2641"/>
      <c r="I4260" s="2257"/>
      <c r="J4260" s="2257"/>
      <c r="K4260" s="2257"/>
      <c r="L4260" s="2257"/>
      <c r="M4260" s="2257"/>
      <c r="N4260" s="2257"/>
      <c r="O4260" s="2257"/>
      <c r="P4260" s="2257"/>
      <c r="Q4260" s="2995"/>
    </row>
    <row r="4261" spans="1:17">
      <c r="A4261" s="2995"/>
      <c r="B4261" s="2641"/>
      <c r="C4261" s="2641"/>
      <c r="D4261" s="2641"/>
      <c r="E4261" s="2641"/>
      <c r="F4261" s="2641"/>
      <c r="G4261" s="2641"/>
      <c r="H4261" s="2641"/>
      <c r="I4261" s="2257"/>
      <c r="J4261" s="2257"/>
      <c r="K4261" s="2257"/>
      <c r="L4261" s="2257"/>
      <c r="M4261" s="2257"/>
      <c r="N4261" s="2257"/>
      <c r="O4261" s="2257"/>
      <c r="P4261" s="2257"/>
      <c r="Q4261" s="2995"/>
    </row>
    <row r="4262" spans="1:17">
      <c r="A4262" s="2995"/>
      <c r="B4262" s="2641"/>
      <c r="C4262" s="2641"/>
      <c r="D4262" s="2641"/>
      <c r="E4262" s="2641"/>
      <c r="F4262" s="2641"/>
      <c r="G4262" s="2641"/>
      <c r="H4262" s="2641"/>
      <c r="I4262" s="2257"/>
      <c r="J4262" s="2257"/>
      <c r="K4262" s="2257"/>
      <c r="L4262" s="2257"/>
      <c r="M4262" s="2257"/>
      <c r="N4262" s="2257"/>
      <c r="O4262" s="2257"/>
      <c r="P4262" s="2257"/>
      <c r="Q4262" s="2995"/>
    </row>
    <row r="4263" spans="1:17">
      <c r="A4263" s="2995"/>
      <c r="B4263" s="2641"/>
      <c r="C4263" s="2641"/>
      <c r="D4263" s="2641"/>
      <c r="E4263" s="2641"/>
      <c r="F4263" s="2641"/>
      <c r="G4263" s="2641"/>
      <c r="H4263" s="2641"/>
      <c r="I4263" s="2257"/>
      <c r="J4263" s="2257"/>
      <c r="K4263" s="2257"/>
      <c r="L4263" s="2257"/>
      <c r="M4263" s="2257"/>
      <c r="N4263" s="2257"/>
      <c r="O4263" s="2257"/>
      <c r="P4263" s="2257"/>
      <c r="Q4263" s="2995"/>
    </row>
    <row r="4264" spans="1:17">
      <c r="A4264" s="2995"/>
      <c r="B4264" s="2641"/>
      <c r="C4264" s="2641"/>
      <c r="D4264" s="2641"/>
      <c r="E4264" s="2641"/>
      <c r="F4264" s="2641"/>
      <c r="G4264" s="2641"/>
      <c r="H4264" s="2641"/>
      <c r="I4264" s="2257"/>
      <c r="J4264" s="2257"/>
      <c r="K4264" s="2257"/>
      <c r="L4264" s="2257"/>
      <c r="M4264" s="2257"/>
      <c r="N4264" s="2257"/>
      <c r="O4264" s="2257"/>
      <c r="P4264" s="2257"/>
      <c r="Q4264" s="2995"/>
    </row>
    <row r="4265" spans="1:17">
      <c r="A4265" s="2995"/>
      <c r="B4265" s="2641"/>
      <c r="C4265" s="2641"/>
      <c r="D4265" s="2641"/>
      <c r="E4265" s="2641"/>
      <c r="F4265" s="2641"/>
      <c r="G4265" s="2641"/>
      <c r="H4265" s="2641"/>
      <c r="I4265" s="2257"/>
      <c r="J4265" s="2257"/>
      <c r="K4265" s="2257"/>
      <c r="L4265" s="2257"/>
      <c r="M4265" s="2257"/>
      <c r="N4265" s="2257"/>
      <c r="O4265" s="2257"/>
      <c r="P4265" s="2257"/>
      <c r="Q4265" s="2995"/>
    </row>
    <row r="4266" spans="1:17">
      <c r="A4266" s="2995"/>
      <c r="B4266" s="2641"/>
      <c r="C4266" s="2641"/>
      <c r="D4266" s="2641"/>
      <c r="E4266" s="2641"/>
      <c r="F4266" s="2641"/>
      <c r="G4266" s="2641"/>
      <c r="H4266" s="2641"/>
      <c r="I4266" s="2257"/>
      <c r="J4266" s="2257"/>
      <c r="K4266" s="2257"/>
      <c r="L4266" s="2257"/>
      <c r="M4266" s="2257"/>
      <c r="N4266" s="2257"/>
      <c r="O4266" s="2257"/>
      <c r="P4266" s="2257"/>
      <c r="Q4266" s="2995"/>
    </row>
    <row r="4267" spans="1:17">
      <c r="A4267" s="2995"/>
      <c r="B4267" s="2641"/>
      <c r="C4267" s="2641"/>
      <c r="D4267" s="2641"/>
      <c r="E4267" s="2641"/>
      <c r="F4267" s="2641"/>
      <c r="G4267" s="2641"/>
      <c r="H4267" s="2641"/>
      <c r="I4267" s="2257"/>
      <c r="J4267" s="2257"/>
      <c r="K4267" s="2257"/>
      <c r="L4267" s="2257"/>
      <c r="M4267" s="2257"/>
      <c r="N4267" s="2257"/>
      <c r="O4267" s="2257"/>
      <c r="P4267" s="2257"/>
      <c r="Q4267" s="2995"/>
    </row>
    <row r="4268" spans="1:17">
      <c r="A4268" s="2995"/>
      <c r="B4268" s="2641"/>
      <c r="C4268" s="2641"/>
      <c r="D4268" s="2641"/>
      <c r="E4268" s="2641"/>
      <c r="F4268" s="2641"/>
      <c r="G4268" s="2641"/>
      <c r="H4268" s="2641"/>
      <c r="I4268" s="2257"/>
      <c r="J4268" s="2257"/>
      <c r="K4268" s="2257"/>
      <c r="L4268" s="2257"/>
      <c r="M4268" s="2257"/>
      <c r="N4268" s="2257"/>
      <c r="O4268" s="2257"/>
      <c r="P4268" s="2257"/>
      <c r="Q4268" s="2995"/>
    </row>
    <row r="4269" spans="1:17">
      <c r="A4269" s="2995"/>
      <c r="B4269" s="2641"/>
      <c r="C4269" s="2641"/>
      <c r="D4269" s="2641"/>
      <c r="E4269" s="2641"/>
      <c r="F4269" s="2641"/>
      <c r="G4269" s="2641"/>
      <c r="H4269" s="2641"/>
      <c r="I4269" s="2257"/>
      <c r="J4269" s="2257"/>
      <c r="K4269" s="2257"/>
      <c r="L4269" s="2257"/>
      <c r="M4269" s="2257"/>
      <c r="N4269" s="2257"/>
      <c r="O4269" s="2257"/>
      <c r="P4269" s="2257"/>
      <c r="Q4269" s="2995"/>
    </row>
    <row r="4270" spans="1:17">
      <c r="A4270" s="2995"/>
      <c r="B4270" s="2641"/>
      <c r="C4270" s="2641"/>
      <c r="D4270" s="2641"/>
      <c r="E4270" s="2641"/>
      <c r="F4270" s="2641"/>
      <c r="G4270" s="2641"/>
      <c r="H4270" s="2641"/>
      <c r="I4270" s="2257"/>
      <c r="J4270" s="2257"/>
      <c r="K4270" s="2257"/>
      <c r="L4270" s="2257"/>
      <c r="M4270" s="2257"/>
      <c r="N4270" s="2257"/>
      <c r="O4270" s="2257"/>
      <c r="P4270" s="2257"/>
      <c r="Q4270" s="2995"/>
    </row>
    <row r="4271" spans="1:17">
      <c r="A4271" s="2995"/>
      <c r="B4271" s="2641"/>
      <c r="C4271" s="2641"/>
      <c r="D4271" s="2641"/>
      <c r="E4271" s="2641"/>
      <c r="F4271" s="2641"/>
      <c r="G4271" s="2641"/>
      <c r="H4271" s="2641"/>
      <c r="I4271" s="2257"/>
      <c r="J4271" s="2257"/>
      <c r="K4271" s="2257"/>
      <c r="L4271" s="2257"/>
      <c r="M4271" s="2257"/>
      <c r="N4271" s="2257"/>
      <c r="O4271" s="2257"/>
      <c r="P4271" s="2257"/>
      <c r="Q4271" s="2995"/>
    </row>
    <row r="4272" spans="1:17">
      <c r="A4272" s="2995"/>
      <c r="B4272" s="2641"/>
      <c r="C4272" s="2641"/>
      <c r="D4272" s="2641"/>
      <c r="E4272" s="2641"/>
      <c r="F4272" s="2641"/>
      <c r="G4272" s="2641"/>
      <c r="H4272" s="2641"/>
      <c r="I4272" s="2257"/>
      <c r="J4272" s="2257"/>
      <c r="K4272" s="2257"/>
      <c r="L4272" s="2257"/>
      <c r="M4272" s="2257"/>
      <c r="N4272" s="2257"/>
      <c r="O4272" s="2257"/>
      <c r="P4272" s="2257"/>
      <c r="Q4272" s="2995"/>
    </row>
    <row r="4273" spans="1:17">
      <c r="A4273" s="2995"/>
      <c r="B4273" s="2641"/>
      <c r="C4273" s="2641"/>
      <c r="D4273" s="2641"/>
      <c r="E4273" s="2641"/>
      <c r="F4273" s="2641"/>
      <c r="G4273" s="2641"/>
      <c r="H4273" s="2641"/>
      <c r="I4273" s="2257"/>
      <c r="J4273" s="2257"/>
      <c r="K4273" s="2257"/>
      <c r="L4273" s="2257"/>
      <c r="M4273" s="2257"/>
      <c r="N4273" s="2257"/>
      <c r="O4273" s="2257"/>
      <c r="P4273" s="2257"/>
      <c r="Q4273" s="2995"/>
    </row>
    <row r="4274" spans="1:17">
      <c r="A4274" s="2995"/>
      <c r="B4274" s="2641"/>
      <c r="C4274" s="2641"/>
      <c r="D4274" s="2641"/>
      <c r="E4274" s="2641"/>
      <c r="F4274" s="2641"/>
      <c r="G4274" s="2641"/>
      <c r="H4274" s="2641"/>
      <c r="I4274" s="2257"/>
      <c r="J4274" s="2257"/>
      <c r="K4274" s="2257"/>
      <c r="L4274" s="2257"/>
      <c r="M4274" s="2257"/>
      <c r="N4274" s="2257"/>
      <c r="O4274" s="2257"/>
      <c r="P4274" s="2257"/>
      <c r="Q4274" s="2995"/>
    </row>
    <row r="4275" spans="1:17">
      <c r="A4275" s="2995"/>
      <c r="B4275" s="2641"/>
      <c r="C4275" s="2641"/>
      <c r="D4275" s="2641"/>
      <c r="E4275" s="2641"/>
      <c r="F4275" s="2641"/>
      <c r="G4275" s="2641"/>
      <c r="H4275" s="2641"/>
      <c r="I4275" s="2257"/>
      <c r="J4275" s="2257"/>
      <c r="K4275" s="2257"/>
      <c r="L4275" s="2257"/>
      <c r="M4275" s="2257"/>
      <c r="N4275" s="2257"/>
      <c r="O4275" s="2257"/>
      <c r="P4275" s="2257"/>
      <c r="Q4275" s="2995"/>
    </row>
    <row r="4276" spans="1:17">
      <c r="A4276" s="2995"/>
      <c r="B4276" s="2641"/>
      <c r="C4276" s="2641"/>
      <c r="D4276" s="2641"/>
      <c r="E4276" s="2641"/>
      <c r="F4276" s="2641"/>
      <c r="G4276" s="2641"/>
      <c r="H4276" s="2641"/>
      <c r="I4276" s="2257"/>
      <c r="J4276" s="2257"/>
      <c r="K4276" s="2257"/>
      <c r="L4276" s="2257"/>
      <c r="M4276" s="2257"/>
      <c r="N4276" s="2257"/>
      <c r="O4276" s="2257"/>
      <c r="P4276" s="2257"/>
      <c r="Q4276" s="2995"/>
    </row>
    <row r="4277" spans="1:17">
      <c r="A4277" s="2995"/>
      <c r="B4277" s="2641"/>
      <c r="C4277" s="2641"/>
      <c r="D4277" s="2641"/>
      <c r="E4277" s="2641"/>
      <c r="F4277" s="2641"/>
      <c r="G4277" s="2641"/>
      <c r="H4277" s="2641"/>
      <c r="I4277" s="2257"/>
      <c r="J4277" s="2257"/>
      <c r="K4277" s="2257"/>
      <c r="L4277" s="2257"/>
      <c r="M4277" s="2257"/>
      <c r="N4277" s="2257"/>
      <c r="O4277" s="2257"/>
      <c r="P4277" s="2257"/>
      <c r="Q4277" s="2995"/>
    </row>
    <row r="4278" spans="1:17">
      <c r="A4278" s="2995"/>
      <c r="B4278" s="2641"/>
      <c r="C4278" s="2641"/>
      <c r="D4278" s="2641"/>
      <c r="E4278" s="2641"/>
      <c r="F4278" s="2641"/>
      <c r="G4278" s="2641"/>
      <c r="H4278" s="2641"/>
      <c r="I4278" s="2257"/>
      <c r="J4278" s="2257"/>
      <c r="K4278" s="2257"/>
      <c r="L4278" s="2257"/>
      <c r="M4278" s="2257"/>
      <c r="N4278" s="2257"/>
      <c r="O4278" s="2257"/>
      <c r="P4278" s="2257"/>
      <c r="Q4278" s="2995"/>
    </row>
    <row r="4279" spans="1:17">
      <c r="A4279" s="2995"/>
      <c r="B4279" s="2641"/>
      <c r="C4279" s="2641"/>
      <c r="D4279" s="2641"/>
      <c r="E4279" s="2641"/>
      <c r="F4279" s="2641"/>
      <c r="G4279" s="2641"/>
      <c r="H4279" s="2641"/>
      <c r="I4279" s="2257"/>
      <c r="J4279" s="2257"/>
      <c r="K4279" s="2257"/>
      <c r="L4279" s="2257"/>
      <c r="M4279" s="2257"/>
      <c r="N4279" s="2257"/>
      <c r="O4279" s="2257"/>
      <c r="P4279" s="2257"/>
      <c r="Q4279" s="2995"/>
    </row>
    <row r="4280" spans="1:17">
      <c r="A4280" s="2995"/>
      <c r="B4280" s="2995"/>
      <c r="C4280" s="2641"/>
      <c r="D4280" s="2641"/>
      <c r="E4280" s="2641"/>
      <c r="F4280" s="2641"/>
      <c r="G4280" s="2641"/>
      <c r="H4280" s="2641"/>
      <c r="I4280" s="2257"/>
      <c r="J4280" s="2257"/>
      <c r="K4280" s="2257"/>
      <c r="L4280" s="2257"/>
      <c r="M4280" s="3001"/>
      <c r="N4280" s="3001"/>
      <c r="O4280" s="3001"/>
      <c r="P4280" s="3001"/>
      <c r="Q4280" s="2995"/>
    </row>
    <row r="4281" spans="1:17">
      <c r="A4281" s="2995"/>
      <c r="B4281" s="2995"/>
      <c r="C4281" s="2999"/>
      <c r="D4281" s="2999"/>
      <c r="E4281" s="2999"/>
      <c r="F4281" s="2999"/>
      <c r="G4281" s="2999"/>
      <c r="H4281" s="2999"/>
      <c r="I4281" s="2257"/>
      <c r="J4281" s="2257"/>
      <c r="K4281" s="2257"/>
      <c r="L4281" s="2257"/>
      <c r="M4281" s="3001"/>
      <c r="N4281" s="3001"/>
      <c r="O4281" s="3001"/>
      <c r="P4281" s="3001"/>
      <c r="Q4281" s="2995"/>
    </row>
    <row r="4282" spans="1:17">
      <c r="A4282" s="2996"/>
      <c r="B4282" s="2996"/>
      <c r="C4282" s="2994"/>
      <c r="D4282" s="2994"/>
      <c r="E4282" s="2997"/>
      <c r="F4282" s="2997"/>
      <c r="G4282" s="2997"/>
      <c r="H4282" s="2997"/>
      <c r="I4282" s="2996"/>
      <c r="J4282" s="2996"/>
      <c r="K4282" s="2994"/>
      <c r="L4282" s="2994"/>
      <c r="M4282" s="2997"/>
      <c r="N4282" s="3002"/>
      <c r="O4282" s="2999"/>
      <c r="P4282" s="2999"/>
      <c r="Q4282" s="2999"/>
    </row>
    <row r="4283" spans="1:17">
      <c r="A4283" s="2994"/>
      <c r="B4283" s="2994"/>
      <c r="C4283" s="2994"/>
      <c r="D4283" s="2994"/>
      <c r="E4283" s="2994"/>
      <c r="F4283" s="2994"/>
      <c r="G4283" s="2994"/>
      <c r="H4283" s="2994"/>
      <c r="I4283" s="2994"/>
      <c r="J4283" s="2994"/>
      <c r="K4283" s="2994"/>
      <c r="L4283" s="2994"/>
      <c r="M4283" s="2994"/>
      <c r="N4283" s="2994"/>
      <c r="O4283" s="2994"/>
      <c r="P4283" s="2994"/>
      <c r="Q4283" s="2994"/>
    </row>
    <row r="4284" spans="1:17" ht="15.75">
      <c r="A4284" s="2993"/>
      <c r="B4284" s="2997"/>
      <c r="C4284" s="2997"/>
      <c r="D4284" s="2997"/>
      <c r="E4284" s="2998"/>
      <c r="F4284" s="2997"/>
      <c r="G4284" s="2997"/>
      <c r="H4284" s="2997"/>
      <c r="I4284" s="2993"/>
      <c r="J4284" s="2641"/>
      <c r="K4284" s="2997"/>
      <c r="L4284" s="2997"/>
      <c r="M4284" s="2997"/>
      <c r="N4284" s="2997"/>
      <c r="O4284" s="2998"/>
      <c r="P4284" s="2999"/>
      <c r="Q4284" s="2999"/>
    </row>
    <row r="4285" spans="1:17">
      <c r="A4285" s="2997"/>
      <c r="B4285" s="2997"/>
      <c r="C4285" s="2997"/>
      <c r="D4285" s="2997"/>
      <c r="E4285" s="2997"/>
      <c r="F4285" s="2997"/>
      <c r="G4285" s="2997"/>
      <c r="H4285" s="2997"/>
      <c r="I4285" s="2641"/>
      <c r="J4285" s="2641"/>
      <c r="K4285" s="2997"/>
      <c r="L4285" s="2997"/>
      <c r="M4285" s="2997"/>
      <c r="N4285" s="2997"/>
      <c r="O4285" s="2997"/>
      <c r="P4285" s="2997"/>
      <c r="Q4285" s="2997"/>
    </row>
    <row r="4286" spans="1:17">
      <c r="A4286" s="2994"/>
      <c r="B4286" s="2994"/>
      <c r="C4286" s="2994"/>
      <c r="D4286" s="2994"/>
      <c r="E4286" s="2994"/>
      <c r="F4286" s="2994"/>
      <c r="G4286" s="3000"/>
      <c r="H4286" s="3000"/>
      <c r="I4286" s="2994"/>
      <c r="J4286" s="2994"/>
      <c r="K4286" s="2994"/>
      <c r="L4286" s="2994"/>
      <c r="M4286" s="2994"/>
      <c r="N4286" s="2994"/>
      <c r="O4286" s="2994"/>
      <c r="P4286" s="2994"/>
      <c r="Q4286" s="2641"/>
    </row>
    <row r="4287" spans="1:17">
      <c r="A4287" s="2994"/>
      <c r="B4287" s="2994"/>
      <c r="C4287" s="2994"/>
      <c r="D4287" s="2994"/>
      <c r="E4287" s="2994"/>
      <c r="F4287" s="2994"/>
      <c r="G4287" s="3000"/>
      <c r="H4287" s="3000"/>
      <c r="I4287" s="2994"/>
      <c r="J4287" s="2994"/>
      <c r="K4287" s="2994"/>
      <c r="L4287" s="2994"/>
      <c r="M4287" s="2994"/>
      <c r="N4287" s="2994"/>
      <c r="O4287" s="2994"/>
      <c r="P4287" s="2994"/>
      <c r="Q4287" s="2641"/>
    </row>
    <row r="4288" spans="1:17">
      <c r="A4288" s="2997"/>
      <c r="B4288" s="2997"/>
      <c r="C4288" s="2997"/>
      <c r="D4288" s="2997"/>
      <c r="E4288" s="2997"/>
      <c r="F4288" s="2997"/>
      <c r="G4288" s="2997"/>
      <c r="H4288" s="2997"/>
      <c r="I4288" s="2641"/>
      <c r="J4288" s="2641"/>
      <c r="K4288" s="2997"/>
      <c r="L4288" s="2997"/>
      <c r="M4288" s="2997"/>
      <c r="N4288" s="2997"/>
      <c r="O4288" s="2997"/>
      <c r="P4288" s="2997"/>
      <c r="Q4288" s="2997"/>
    </row>
    <row r="4289" spans="1:17">
      <c r="A4289" s="2995"/>
      <c r="B4289" s="2641"/>
      <c r="C4289" s="2641"/>
      <c r="D4289" s="2641"/>
      <c r="E4289" s="2641"/>
      <c r="F4289" s="3420"/>
      <c r="G4289" s="3420"/>
      <c r="H4289" s="2995"/>
      <c r="I4289" s="2994"/>
      <c r="J4289" s="2994"/>
      <c r="K4289" s="2994"/>
      <c r="L4289" s="2994"/>
      <c r="M4289" s="2994"/>
      <c r="N4289" s="2994"/>
      <c r="O4289" s="2994"/>
      <c r="P4289" s="2994"/>
      <c r="Q4289" s="2641"/>
    </row>
    <row r="4290" spans="1:17">
      <c r="A4290" s="2995"/>
      <c r="B4290" s="2995"/>
      <c r="C4290" s="2641"/>
      <c r="D4290" s="2995"/>
      <c r="E4290" s="2995"/>
      <c r="F4290" s="2995"/>
      <c r="G4290" s="2995"/>
      <c r="H4290" s="2995"/>
      <c r="I4290" s="2994"/>
      <c r="J4290" s="2994"/>
      <c r="K4290" s="2641"/>
      <c r="L4290" s="2641"/>
      <c r="M4290" s="2995"/>
      <c r="N4290" s="2995"/>
      <c r="O4290" s="2995"/>
      <c r="P4290" s="2641"/>
      <c r="Q4290" s="2641"/>
    </row>
    <row r="4291" spans="1:17">
      <c r="A4291" s="2995"/>
      <c r="B4291" s="2995"/>
      <c r="C4291" s="2995"/>
      <c r="D4291" s="2995"/>
      <c r="E4291" s="2995"/>
      <c r="F4291" s="2995"/>
      <c r="G4291" s="2995"/>
      <c r="H4291" s="2995"/>
      <c r="I4291" s="2994"/>
      <c r="J4291" s="2994"/>
      <c r="K4291" s="2995"/>
      <c r="L4291" s="2995"/>
      <c r="M4291" s="2995"/>
      <c r="N4291" s="2995"/>
      <c r="O4291" s="2995"/>
      <c r="P4291" s="2995"/>
      <c r="Q4291" s="2995"/>
    </row>
    <row r="4292" spans="1:17">
      <c r="A4292" s="2995"/>
      <c r="B4292" s="2995"/>
      <c r="C4292" s="2995"/>
      <c r="D4292" s="2995"/>
      <c r="E4292" s="2995"/>
      <c r="F4292" s="2995"/>
      <c r="G4292" s="2995"/>
      <c r="H4292" s="2995"/>
      <c r="I4292" s="2994"/>
      <c r="J4292" s="2994"/>
      <c r="K4292" s="2995"/>
      <c r="L4292" s="2995"/>
      <c r="M4292" s="2995"/>
      <c r="N4292" s="2995"/>
      <c r="O4292" s="2995"/>
      <c r="P4292" s="2995"/>
      <c r="Q4292" s="2995"/>
    </row>
    <row r="4293" spans="1:17">
      <c r="A4293" s="2995"/>
      <c r="B4293" s="2995"/>
      <c r="C4293" s="2995"/>
      <c r="D4293" s="2995"/>
      <c r="E4293" s="2995"/>
      <c r="F4293" s="2995"/>
      <c r="G4293" s="2995"/>
      <c r="H4293" s="2995"/>
      <c r="I4293" s="2995"/>
      <c r="J4293" s="2641"/>
      <c r="K4293" s="2995"/>
      <c r="L4293" s="2995"/>
      <c r="M4293" s="2995"/>
      <c r="N4293" s="2995"/>
      <c r="O4293" s="2995"/>
      <c r="P4293" s="2995"/>
      <c r="Q4293" s="2995"/>
    </row>
    <row r="4294" spans="1:17">
      <c r="A4294" s="2995"/>
      <c r="B4294" s="2641"/>
      <c r="C4294" s="2641"/>
      <c r="D4294" s="2641"/>
      <c r="E4294" s="2641"/>
      <c r="F4294" s="2641"/>
      <c r="G4294" s="2641"/>
      <c r="H4294" s="2641"/>
      <c r="I4294" s="2257"/>
      <c r="J4294" s="2257"/>
      <c r="K4294" s="2257"/>
      <c r="L4294" s="2257"/>
      <c r="M4294" s="3001"/>
      <c r="N4294" s="3001"/>
      <c r="O4294" s="3001"/>
      <c r="P4294" s="3001"/>
      <c r="Q4294" s="2995"/>
    </row>
    <row r="4295" spans="1:17">
      <c r="A4295" s="2995"/>
      <c r="B4295" s="2641"/>
      <c r="C4295" s="2641"/>
      <c r="D4295" s="2641"/>
      <c r="E4295" s="2641"/>
      <c r="F4295" s="2641"/>
      <c r="G4295" s="2641"/>
      <c r="H4295" s="2641"/>
      <c r="I4295" s="2257"/>
      <c r="J4295" s="2257"/>
      <c r="K4295" s="2257"/>
      <c r="L4295" s="2257"/>
      <c r="M4295" s="2257"/>
      <c r="N4295" s="2257"/>
      <c r="O4295" s="2257"/>
      <c r="P4295" s="2257"/>
      <c r="Q4295" s="2995"/>
    </row>
    <row r="4296" spans="1:17">
      <c r="A4296" s="2995"/>
      <c r="B4296" s="2641"/>
      <c r="C4296" s="2641"/>
      <c r="D4296" s="2641"/>
      <c r="E4296" s="2641"/>
      <c r="F4296" s="2641"/>
      <c r="G4296" s="2641"/>
      <c r="H4296" s="2641"/>
      <c r="I4296" s="2257"/>
      <c r="J4296" s="2257"/>
      <c r="K4296" s="2257"/>
      <c r="L4296" s="2257"/>
      <c r="M4296" s="2257"/>
      <c r="N4296" s="2257"/>
      <c r="O4296" s="2257"/>
      <c r="P4296" s="2257"/>
      <c r="Q4296" s="2995"/>
    </row>
    <row r="4297" spans="1:17">
      <c r="A4297" s="2995"/>
      <c r="B4297" s="2641"/>
      <c r="C4297" s="2641"/>
      <c r="D4297" s="2641"/>
      <c r="E4297" s="2641"/>
      <c r="F4297" s="2641"/>
      <c r="G4297" s="2641"/>
      <c r="H4297" s="2641"/>
      <c r="I4297" s="2257"/>
      <c r="J4297" s="2257"/>
      <c r="K4297" s="2257"/>
      <c r="L4297" s="2257"/>
      <c r="M4297" s="2257"/>
      <c r="N4297" s="2257"/>
      <c r="O4297" s="2257"/>
      <c r="P4297" s="2257"/>
      <c r="Q4297" s="2995"/>
    </row>
    <row r="4298" spans="1:17">
      <c r="A4298" s="2995"/>
      <c r="B4298" s="2641"/>
      <c r="C4298" s="2641"/>
      <c r="D4298" s="2641"/>
      <c r="E4298" s="2641"/>
      <c r="F4298" s="2641"/>
      <c r="G4298" s="2641"/>
      <c r="H4298" s="2641"/>
      <c r="I4298" s="2257"/>
      <c r="J4298" s="2257"/>
      <c r="K4298" s="2257"/>
      <c r="L4298" s="2257"/>
      <c r="M4298" s="2257"/>
      <c r="N4298" s="2257"/>
      <c r="O4298" s="2257"/>
      <c r="P4298" s="2257"/>
      <c r="Q4298" s="2995"/>
    </row>
    <row r="4299" spans="1:17">
      <c r="A4299" s="2995"/>
      <c r="B4299" s="2641"/>
      <c r="C4299" s="2641"/>
      <c r="D4299" s="2641"/>
      <c r="E4299" s="2641"/>
      <c r="F4299" s="2641"/>
      <c r="G4299" s="2641"/>
      <c r="H4299" s="2641"/>
      <c r="I4299" s="2257"/>
      <c r="J4299" s="2257"/>
      <c r="K4299" s="2257"/>
      <c r="L4299" s="2257"/>
      <c r="M4299" s="2257"/>
      <c r="N4299" s="2257"/>
      <c r="O4299" s="2257"/>
      <c r="P4299" s="2257"/>
      <c r="Q4299" s="2995"/>
    </row>
    <row r="4300" spans="1:17">
      <c r="A4300" s="2995"/>
      <c r="B4300" s="2641"/>
      <c r="C4300" s="2641"/>
      <c r="D4300" s="2641"/>
      <c r="E4300" s="2641"/>
      <c r="F4300" s="2641"/>
      <c r="G4300" s="2641"/>
      <c r="H4300" s="2641"/>
      <c r="I4300" s="2257"/>
      <c r="J4300" s="2257"/>
      <c r="K4300" s="2257"/>
      <c r="L4300" s="2257"/>
      <c r="M4300" s="2257"/>
      <c r="N4300" s="2257"/>
      <c r="O4300" s="2257"/>
      <c r="P4300" s="2257"/>
      <c r="Q4300" s="2995"/>
    </row>
    <row r="4301" spans="1:17">
      <c r="A4301" s="2995"/>
      <c r="B4301" s="2641"/>
      <c r="C4301" s="2641"/>
      <c r="D4301" s="2641"/>
      <c r="E4301" s="2641"/>
      <c r="F4301" s="2641"/>
      <c r="G4301" s="2641"/>
      <c r="H4301" s="2641"/>
      <c r="I4301" s="2257"/>
      <c r="J4301" s="2257"/>
      <c r="K4301" s="2257"/>
      <c r="L4301" s="2257"/>
      <c r="M4301" s="2257"/>
      <c r="N4301" s="2257"/>
      <c r="O4301" s="2257"/>
      <c r="P4301" s="2257"/>
      <c r="Q4301" s="2995"/>
    </row>
    <row r="4302" spans="1:17">
      <c r="A4302" s="2995"/>
      <c r="B4302" s="2641"/>
      <c r="C4302" s="2641"/>
      <c r="D4302" s="2641"/>
      <c r="E4302" s="2641"/>
      <c r="F4302" s="2641"/>
      <c r="G4302" s="2641"/>
      <c r="H4302" s="2641"/>
      <c r="I4302" s="2257"/>
      <c r="J4302" s="2257"/>
      <c r="K4302" s="2257"/>
      <c r="L4302" s="2257"/>
      <c r="M4302" s="2257"/>
      <c r="N4302" s="2257"/>
      <c r="O4302" s="2257"/>
      <c r="P4302" s="2257"/>
      <c r="Q4302" s="2995"/>
    </row>
    <row r="4303" spans="1:17">
      <c r="A4303" s="2995"/>
      <c r="B4303" s="2641"/>
      <c r="C4303" s="2641"/>
      <c r="D4303" s="2641"/>
      <c r="E4303" s="2641"/>
      <c r="F4303" s="2641"/>
      <c r="G4303" s="2641"/>
      <c r="H4303" s="2641"/>
      <c r="I4303" s="2257"/>
      <c r="J4303" s="2257"/>
      <c r="K4303" s="2257"/>
      <c r="L4303" s="2257"/>
      <c r="M4303" s="2257"/>
      <c r="N4303" s="2257"/>
      <c r="O4303" s="2257"/>
      <c r="P4303" s="2257"/>
      <c r="Q4303" s="2995"/>
    </row>
    <row r="4304" spans="1:17">
      <c r="A4304" s="2995"/>
      <c r="B4304" s="2641"/>
      <c r="C4304" s="2641"/>
      <c r="D4304" s="2641"/>
      <c r="E4304" s="2641"/>
      <c r="F4304" s="2641"/>
      <c r="G4304" s="2641"/>
      <c r="H4304" s="2641"/>
      <c r="I4304" s="2257"/>
      <c r="J4304" s="2257"/>
      <c r="K4304" s="2257"/>
      <c r="L4304" s="2257"/>
      <c r="M4304" s="2257"/>
      <c r="N4304" s="2257"/>
      <c r="O4304" s="2257"/>
      <c r="P4304" s="2257"/>
      <c r="Q4304" s="2995"/>
    </row>
    <row r="4305" spans="1:17">
      <c r="A4305" s="2995"/>
      <c r="B4305" s="2641"/>
      <c r="C4305" s="2641"/>
      <c r="D4305" s="2641"/>
      <c r="E4305" s="2641"/>
      <c r="F4305" s="2641"/>
      <c r="G4305" s="2641"/>
      <c r="H4305" s="2641"/>
      <c r="I4305" s="2257"/>
      <c r="J4305" s="2257"/>
      <c r="K4305" s="2257"/>
      <c r="L4305" s="2257"/>
      <c r="M4305" s="2257"/>
      <c r="N4305" s="2257"/>
      <c r="O4305" s="2257"/>
      <c r="P4305" s="2257"/>
      <c r="Q4305" s="2995"/>
    </row>
    <row r="4306" spans="1:17">
      <c r="A4306" s="2995"/>
      <c r="B4306" s="2641"/>
      <c r="C4306" s="2641"/>
      <c r="D4306" s="2641"/>
      <c r="E4306" s="2641"/>
      <c r="F4306" s="2641"/>
      <c r="G4306" s="2641"/>
      <c r="H4306" s="2641"/>
      <c r="I4306" s="2257"/>
      <c r="J4306" s="2257"/>
      <c r="K4306" s="2257"/>
      <c r="L4306" s="2257"/>
      <c r="M4306" s="2257"/>
      <c r="N4306" s="2257"/>
      <c r="O4306" s="2257"/>
      <c r="P4306" s="2257"/>
      <c r="Q4306" s="2995"/>
    </row>
    <row r="4307" spans="1:17">
      <c r="A4307" s="2995"/>
      <c r="B4307" s="2641"/>
      <c r="C4307" s="2641"/>
      <c r="D4307" s="2641"/>
      <c r="E4307" s="2641"/>
      <c r="F4307" s="2641"/>
      <c r="G4307" s="2641"/>
      <c r="H4307" s="2641"/>
      <c r="I4307" s="2257"/>
      <c r="J4307" s="2257"/>
      <c r="K4307" s="2257"/>
      <c r="L4307" s="2257"/>
      <c r="M4307" s="2257"/>
      <c r="N4307" s="2257"/>
      <c r="O4307" s="2257"/>
      <c r="P4307" s="2257"/>
      <c r="Q4307" s="2995"/>
    </row>
    <row r="4308" spans="1:17">
      <c r="A4308" s="2995"/>
      <c r="B4308" s="2641"/>
      <c r="C4308" s="2641"/>
      <c r="D4308" s="2641"/>
      <c r="E4308" s="2641"/>
      <c r="F4308" s="2641"/>
      <c r="G4308" s="2641"/>
      <c r="H4308" s="2641"/>
      <c r="I4308" s="2257"/>
      <c r="J4308" s="2257"/>
      <c r="K4308" s="2257"/>
      <c r="L4308" s="2257"/>
      <c r="M4308" s="2257"/>
      <c r="N4308" s="2257"/>
      <c r="O4308" s="2257"/>
      <c r="P4308" s="2257"/>
      <c r="Q4308" s="2995"/>
    </row>
    <row r="4309" spans="1:17">
      <c r="A4309" s="2995"/>
      <c r="B4309" s="2641"/>
      <c r="C4309" s="2641"/>
      <c r="D4309" s="2641"/>
      <c r="E4309" s="2641"/>
      <c r="F4309" s="2641"/>
      <c r="G4309" s="2641"/>
      <c r="H4309" s="2641"/>
      <c r="I4309" s="2257"/>
      <c r="J4309" s="2257"/>
      <c r="K4309" s="2257"/>
      <c r="L4309" s="2257"/>
      <c r="M4309" s="2257"/>
      <c r="N4309" s="2257"/>
      <c r="O4309" s="2257"/>
      <c r="P4309" s="2257"/>
      <c r="Q4309" s="2995"/>
    </row>
    <row r="4310" spans="1:17">
      <c r="A4310" s="2995"/>
      <c r="B4310" s="2641"/>
      <c r="C4310" s="2641"/>
      <c r="D4310" s="2641"/>
      <c r="E4310" s="2641"/>
      <c r="F4310" s="2641"/>
      <c r="G4310" s="2641"/>
      <c r="H4310" s="2641"/>
      <c r="I4310" s="2257"/>
      <c r="J4310" s="2257"/>
      <c r="K4310" s="2257"/>
      <c r="L4310" s="2257"/>
      <c r="M4310" s="2257"/>
      <c r="N4310" s="2257"/>
      <c r="O4310" s="2257"/>
      <c r="P4310" s="2257"/>
      <c r="Q4310" s="2995"/>
    </row>
    <row r="4311" spans="1:17">
      <c r="A4311" s="2995"/>
      <c r="B4311" s="2641"/>
      <c r="C4311" s="2641"/>
      <c r="D4311" s="2641"/>
      <c r="E4311" s="2641"/>
      <c r="F4311" s="2641"/>
      <c r="G4311" s="2641"/>
      <c r="H4311" s="2641"/>
      <c r="I4311" s="2257"/>
      <c r="J4311" s="2257"/>
      <c r="K4311" s="2257"/>
      <c r="L4311" s="2257"/>
      <c r="M4311" s="2257"/>
      <c r="N4311" s="2257"/>
      <c r="O4311" s="2257"/>
      <c r="P4311" s="2257"/>
      <c r="Q4311" s="2995"/>
    </row>
    <row r="4312" spans="1:17">
      <c r="A4312" s="2995"/>
      <c r="B4312" s="2641"/>
      <c r="C4312" s="2641"/>
      <c r="D4312" s="2641"/>
      <c r="E4312" s="2641"/>
      <c r="F4312" s="2641"/>
      <c r="G4312" s="2641"/>
      <c r="H4312" s="2641"/>
      <c r="I4312" s="2257"/>
      <c r="J4312" s="2257"/>
      <c r="K4312" s="2257"/>
      <c r="L4312" s="2257"/>
      <c r="M4312" s="2257"/>
      <c r="N4312" s="2257"/>
      <c r="O4312" s="2257"/>
      <c r="P4312" s="2257"/>
      <c r="Q4312" s="2995"/>
    </row>
    <row r="4313" spans="1:17">
      <c r="A4313" s="2995"/>
      <c r="B4313" s="2641"/>
      <c r="C4313" s="2641"/>
      <c r="D4313" s="2641"/>
      <c r="E4313" s="2641"/>
      <c r="F4313" s="2641"/>
      <c r="G4313" s="2641"/>
      <c r="H4313" s="2641"/>
      <c r="I4313" s="2257"/>
      <c r="J4313" s="2257"/>
      <c r="K4313" s="2257"/>
      <c r="L4313" s="2257"/>
      <c r="M4313" s="2257"/>
      <c r="N4313" s="2257"/>
      <c r="O4313" s="2257"/>
      <c r="P4313" s="2257"/>
      <c r="Q4313" s="2995"/>
    </row>
    <row r="4314" spans="1:17">
      <c r="A4314" s="2995"/>
      <c r="B4314" s="2641"/>
      <c r="C4314" s="2641"/>
      <c r="D4314" s="2641"/>
      <c r="E4314" s="2641"/>
      <c r="F4314" s="2641"/>
      <c r="G4314" s="2641"/>
      <c r="H4314" s="2641"/>
      <c r="I4314" s="2257"/>
      <c r="J4314" s="2257"/>
      <c r="K4314" s="2257"/>
      <c r="L4314" s="2257"/>
      <c r="M4314" s="2257"/>
      <c r="N4314" s="2257"/>
      <c r="O4314" s="2257"/>
      <c r="P4314" s="2257"/>
      <c r="Q4314" s="2995"/>
    </row>
    <row r="4315" spans="1:17">
      <c r="A4315" s="2995"/>
      <c r="B4315" s="2641"/>
      <c r="C4315" s="2641"/>
      <c r="D4315" s="2641"/>
      <c r="E4315" s="2641"/>
      <c r="F4315" s="2641"/>
      <c r="G4315" s="2641"/>
      <c r="H4315" s="2641"/>
      <c r="I4315" s="2257"/>
      <c r="J4315" s="2257"/>
      <c r="K4315" s="2257"/>
      <c r="L4315" s="2257"/>
      <c r="M4315" s="2257"/>
      <c r="N4315" s="2257"/>
      <c r="O4315" s="2257"/>
      <c r="P4315" s="2257"/>
      <c r="Q4315" s="2995"/>
    </row>
    <row r="4316" spans="1:17">
      <c r="A4316" s="2995"/>
      <c r="B4316" s="2641"/>
      <c r="C4316" s="2641"/>
      <c r="D4316" s="2641"/>
      <c r="E4316" s="2641"/>
      <c r="F4316" s="2641"/>
      <c r="G4316" s="2641"/>
      <c r="H4316" s="2641"/>
      <c r="I4316" s="2257"/>
      <c r="J4316" s="2257"/>
      <c r="K4316" s="2257"/>
      <c r="L4316" s="2257"/>
      <c r="M4316" s="2257"/>
      <c r="N4316" s="2257"/>
      <c r="O4316" s="2257"/>
      <c r="P4316" s="2257"/>
      <c r="Q4316" s="2995"/>
    </row>
    <row r="4317" spans="1:17">
      <c r="A4317" s="2995"/>
      <c r="B4317" s="2641"/>
      <c r="C4317" s="2641"/>
      <c r="D4317" s="2641"/>
      <c r="E4317" s="2641"/>
      <c r="F4317" s="2641"/>
      <c r="G4317" s="2641"/>
      <c r="H4317" s="2641"/>
      <c r="I4317" s="2257"/>
      <c r="J4317" s="2257"/>
      <c r="K4317" s="2257"/>
      <c r="L4317" s="2257"/>
      <c r="M4317" s="2257"/>
      <c r="N4317" s="2257"/>
      <c r="O4317" s="2257"/>
      <c r="P4317" s="2257"/>
      <c r="Q4317" s="2995"/>
    </row>
    <row r="4318" spans="1:17">
      <c r="A4318" s="2995"/>
      <c r="B4318" s="2641"/>
      <c r="C4318" s="2641"/>
      <c r="D4318" s="2641"/>
      <c r="E4318" s="2641"/>
      <c r="F4318" s="2641"/>
      <c r="G4318" s="2641"/>
      <c r="H4318" s="2641"/>
      <c r="I4318" s="2257"/>
      <c r="J4318" s="2257"/>
      <c r="K4318" s="2257"/>
      <c r="L4318" s="2257"/>
      <c r="M4318" s="2257"/>
      <c r="N4318" s="2257"/>
      <c r="O4318" s="2257"/>
      <c r="P4318" s="2257"/>
      <c r="Q4318" s="2995"/>
    </row>
    <row r="4319" spans="1:17">
      <c r="A4319" s="2995"/>
      <c r="B4319" s="2641"/>
      <c r="C4319" s="2641"/>
      <c r="D4319" s="2641"/>
      <c r="E4319" s="2641"/>
      <c r="F4319" s="2641"/>
      <c r="G4319" s="2641"/>
      <c r="H4319" s="2641"/>
      <c r="I4319" s="2257"/>
      <c r="J4319" s="2257"/>
      <c r="K4319" s="2257"/>
      <c r="L4319" s="2257"/>
      <c r="M4319" s="2257"/>
      <c r="N4319" s="2257"/>
      <c r="O4319" s="2257"/>
      <c r="P4319" s="2257"/>
      <c r="Q4319" s="2995"/>
    </row>
    <row r="4320" spans="1:17">
      <c r="A4320" s="2995"/>
      <c r="B4320" s="2641"/>
      <c r="C4320" s="2641"/>
      <c r="D4320" s="2641"/>
      <c r="E4320" s="2641"/>
      <c r="F4320" s="2641"/>
      <c r="G4320" s="2641"/>
      <c r="H4320" s="2641"/>
      <c r="I4320" s="2257"/>
      <c r="J4320" s="2257"/>
      <c r="K4320" s="2257"/>
      <c r="L4320" s="2257"/>
      <c r="M4320" s="2257"/>
      <c r="N4320" s="2257"/>
      <c r="O4320" s="2257"/>
      <c r="P4320" s="2257"/>
      <c r="Q4320" s="2995"/>
    </row>
    <row r="4321" spans="1:17">
      <c r="A4321" s="2995"/>
      <c r="B4321" s="2641"/>
      <c r="C4321" s="2641"/>
      <c r="D4321" s="2641"/>
      <c r="E4321" s="2641"/>
      <c r="F4321" s="2641"/>
      <c r="G4321" s="2641"/>
      <c r="H4321" s="2641"/>
      <c r="I4321" s="2257"/>
      <c r="J4321" s="2257"/>
      <c r="K4321" s="2257"/>
      <c r="L4321" s="2257"/>
      <c r="M4321" s="2257"/>
      <c r="N4321" s="2257"/>
      <c r="O4321" s="2257"/>
      <c r="P4321" s="2257"/>
      <c r="Q4321" s="2995"/>
    </row>
    <row r="4322" spans="1:17">
      <c r="A4322" s="2995"/>
      <c r="B4322" s="2641"/>
      <c r="C4322" s="2641"/>
      <c r="D4322" s="2641"/>
      <c r="E4322" s="2641"/>
      <c r="F4322" s="2641"/>
      <c r="G4322" s="2641"/>
      <c r="H4322" s="2641"/>
      <c r="I4322" s="2257"/>
      <c r="J4322" s="2257"/>
      <c r="K4322" s="2257"/>
      <c r="L4322" s="2257"/>
      <c r="M4322" s="2257"/>
      <c r="N4322" s="2257"/>
      <c r="O4322" s="2257"/>
      <c r="P4322" s="2257"/>
      <c r="Q4322" s="2995"/>
    </row>
    <row r="4323" spans="1:17">
      <c r="A4323" s="2995"/>
      <c r="B4323" s="2641"/>
      <c r="C4323" s="2641"/>
      <c r="D4323" s="2641"/>
      <c r="E4323" s="2641"/>
      <c r="F4323" s="2641"/>
      <c r="G4323" s="2641"/>
      <c r="H4323" s="2641"/>
      <c r="I4323" s="2257"/>
      <c r="J4323" s="2257"/>
      <c r="K4323" s="2257"/>
      <c r="L4323" s="2257"/>
      <c r="M4323" s="2257"/>
      <c r="N4323" s="2257"/>
      <c r="O4323" s="2257"/>
      <c r="P4323" s="2257"/>
      <c r="Q4323" s="2995"/>
    </row>
    <row r="4324" spans="1:17">
      <c r="A4324" s="2995"/>
      <c r="B4324" s="2641"/>
      <c r="C4324" s="2641"/>
      <c r="D4324" s="2641"/>
      <c r="E4324" s="2641"/>
      <c r="F4324" s="2641"/>
      <c r="G4324" s="2641"/>
      <c r="H4324" s="2641"/>
      <c r="I4324" s="2257"/>
      <c r="J4324" s="2257"/>
      <c r="K4324" s="2257"/>
      <c r="L4324" s="2257"/>
      <c r="M4324" s="2257"/>
      <c r="N4324" s="2257"/>
      <c r="O4324" s="2257"/>
      <c r="P4324" s="2257"/>
      <c r="Q4324" s="2995"/>
    </row>
    <row r="4325" spans="1:17">
      <c r="A4325" s="2995"/>
      <c r="B4325" s="2641"/>
      <c r="C4325" s="2641"/>
      <c r="D4325" s="2641"/>
      <c r="E4325" s="2641"/>
      <c r="F4325" s="2641"/>
      <c r="G4325" s="2641"/>
      <c r="H4325" s="2641"/>
      <c r="I4325" s="2257"/>
      <c r="J4325" s="2257"/>
      <c r="K4325" s="2257"/>
      <c r="L4325" s="2257"/>
      <c r="M4325" s="2257"/>
      <c r="N4325" s="2257"/>
      <c r="O4325" s="2257"/>
      <c r="P4325" s="2257"/>
      <c r="Q4325" s="2995"/>
    </row>
    <row r="4326" spans="1:17">
      <c r="A4326" s="2995"/>
      <c r="B4326" s="2641"/>
      <c r="C4326" s="2641"/>
      <c r="D4326" s="2641"/>
      <c r="E4326" s="2641"/>
      <c r="F4326" s="2641"/>
      <c r="G4326" s="2641"/>
      <c r="H4326" s="2641"/>
      <c r="I4326" s="2257"/>
      <c r="J4326" s="2257"/>
      <c r="K4326" s="2257"/>
      <c r="L4326" s="2257"/>
      <c r="M4326" s="2257"/>
      <c r="N4326" s="2257"/>
      <c r="O4326" s="2257"/>
      <c r="P4326" s="2257"/>
      <c r="Q4326" s="2995"/>
    </row>
    <row r="4327" spans="1:17">
      <c r="A4327" s="2995"/>
      <c r="B4327" s="2641"/>
      <c r="C4327" s="2641"/>
      <c r="D4327" s="2641"/>
      <c r="E4327" s="2641"/>
      <c r="F4327" s="2641"/>
      <c r="G4327" s="2641"/>
      <c r="H4327" s="2641"/>
      <c r="I4327" s="2257"/>
      <c r="J4327" s="2257"/>
      <c r="K4327" s="2257"/>
      <c r="L4327" s="2257"/>
      <c r="M4327" s="2257"/>
      <c r="N4327" s="2257"/>
      <c r="O4327" s="2257"/>
      <c r="P4327" s="2257"/>
      <c r="Q4327" s="2995"/>
    </row>
    <row r="4328" spans="1:17">
      <c r="A4328" s="2995"/>
      <c r="B4328" s="2641"/>
      <c r="C4328" s="2641"/>
      <c r="D4328" s="2641"/>
      <c r="E4328" s="2641"/>
      <c r="F4328" s="2641"/>
      <c r="G4328" s="2641"/>
      <c r="H4328" s="2641"/>
      <c r="I4328" s="2257"/>
      <c r="J4328" s="2257"/>
      <c r="K4328" s="2257"/>
      <c r="L4328" s="2257"/>
      <c r="M4328" s="2257"/>
      <c r="N4328" s="2257"/>
      <c r="O4328" s="2257"/>
      <c r="P4328" s="2257"/>
      <c r="Q4328" s="2995"/>
    </row>
    <row r="4329" spans="1:17">
      <c r="A4329" s="2995"/>
      <c r="B4329" s="2641"/>
      <c r="C4329" s="2641"/>
      <c r="D4329" s="2641"/>
      <c r="E4329" s="2641"/>
      <c r="F4329" s="2641"/>
      <c r="G4329" s="2641"/>
      <c r="H4329" s="2641"/>
      <c r="I4329" s="2257"/>
      <c r="J4329" s="2257"/>
      <c r="K4329" s="2257"/>
      <c r="L4329" s="2257"/>
      <c r="M4329" s="2257"/>
      <c r="N4329" s="2257"/>
      <c r="O4329" s="2257"/>
      <c r="P4329" s="2257"/>
      <c r="Q4329" s="2995"/>
    </row>
    <row r="4330" spans="1:17">
      <c r="A4330" s="2995"/>
      <c r="B4330" s="2641"/>
      <c r="C4330" s="2641"/>
      <c r="D4330" s="2641"/>
      <c r="E4330" s="2641"/>
      <c r="F4330" s="2641"/>
      <c r="G4330" s="2641"/>
      <c r="H4330" s="2641"/>
      <c r="I4330" s="2257"/>
      <c r="J4330" s="2257"/>
      <c r="K4330" s="2257"/>
      <c r="L4330" s="2257"/>
      <c r="M4330" s="2257"/>
      <c r="N4330" s="2257"/>
      <c r="O4330" s="2257"/>
      <c r="P4330" s="2257"/>
      <c r="Q4330" s="2995"/>
    </row>
    <row r="4331" spans="1:17">
      <c r="A4331" s="2995"/>
      <c r="B4331" s="2641"/>
      <c r="C4331" s="2641"/>
      <c r="D4331" s="2641"/>
      <c r="E4331" s="2641"/>
      <c r="F4331" s="2641"/>
      <c r="G4331" s="2641"/>
      <c r="H4331" s="2641"/>
      <c r="I4331" s="2257"/>
      <c r="J4331" s="2257"/>
      <c r="K4331" s="2257"/>
      <c r="L4331" s="2257"/>
      <c r="M4331" s="2257"/>
      <c r="N4331" s="2257"/>
      <c r="O4331" s="2257"/>
      <c r="P4331" s="2257"/>
      <c r="Q4331" s="2995"/>
    </row>
    <row r="4332" spans="1:17">
      <c r="A4332" s="2995"/>
      <c r="B4332" s="2641"/>
      <c r="C4332" s="2641"/>
      <c r="D4332" s="2641"/>
      <c r="E4332" s="2641"/>
      <c r="F4332" s="2641"/>
      <c r="G4332" s="2641"/>
      <c r="H4332" s="2641"/>
      <c r="I4332" s="2257"/>
      <c r="J4332" s="2257"/>
      <c r="K4332" s="2257"/>
      <c r="L4332" s="2257"/>
      <c r="M4332" s="2257"/>
      <c r="N4332" s="2257"/>
      <c r="O4332" s="2257"/>
      <c r="P4332" s="2257"/>
      <c r="Q4332" s="2995"/>
    </row>
    <row r="4333" spans="1:17">
      <c r="A4333" s="2995"/>
      <c r="B4333" s="2641"/>
      <c r="C4333" s="2641"/>
      <c r="D4333" s="2641"/>
      <c r="E4333" s="2641"/>
      <c r="F4333" s="2641"/>
      <c r="G4333" s="2641"/>
      <c r="H4333" s="2641"/>
      <c r="I4333" s="2257"/>
      <c r="J4333" s="2257"/>
      <c r="K4333" s="2257"/>
      <c r="L4333" s="2257"/>
      <c r="M4333" s="2257"/>
      <c r="N4333" s="2257"/>
      <c r="O4333" s="2257"/>
      <c r="P4333" s="2257"/>
      <c r="Q4333" s="2995"/>
    </row>
    <row r="4334" spans="1:17">
      <c r="A4334" s="2995"/>
      <c r="B4334" s="2641"/>
      <c r="C4334" s="2641"/>
      <c r="D4334" s="2641"/>
      <c r="E4334" s="2641"/>
      <c r="F4334" s="2641"/>
      <c r="G4334" s="2641"/>
      <c r="H4334" s="2641"/>
      <c r="I4334" s="2257"/>
      <c r="J4334" s="2257"/>
      <c r="K4334" s="2257"/>
      <c r="L4334" s="2257"/>
      <c r="M4334" s="2257"/>
      <c r="N4334" s="2257"/>
      <c r="O4334" s="2257"/>
      <c r="P4334" s="2257"/>
      <c r="Q4334" s="2995"/>
    </row>
    <row r="4335" spans="1:17">
      <c r="A4335" s="2995"/>
      <c r="B4335" s="2641"/>
      <c r="C4335" s="2641"/>
      <c r="D4335" s="2641"/>
      <c r="E4335" s="2641"/>
      <c r="F4335" s="2641"/>
      <c r="G4335" s="2641"/>
      <c r="H4335" s="2641"/>
      <c r="I4335" s="2257"/>
      <c r="J4335" s="2257"/>
      <c r="K4335" s="2257"/>
      <c r="L4335" s="2257"/>
      <c r="M4335" s="2257"/>
      <c r="N4335" s="2257"/>
      <c r="O4335" s="2257"/>
      <c r="P4335" s="2257"/>
      <c r="Q4335" s="2995"/>
    </row>
    <row r="4336" spans="1:17">
      <c r="A4336" s="2995"/>
      <c r="B4336" s="2641"/>
      <c r="C4336" s="2641"/>
      <c r="D4336" s="2641"/>
      <c r="E4336" s="2641"/>
      <c r="F4336" s="2641"/>
      <c r="G4336" s="2641"/>
      <c r="H4336" s="2641"/>
      <c r="I4336" s="2257"/>
      <c r="J4336" s="2257"/>
      <c r="K4336" s="2257"/>
      <c r="L4336" s="2257"/>
      <c r="M4336" s="2257"/>
      <c r="N4336" s="2257"/>
      <c r="O4336" s="2257"/>
      <c r="P4336" s="2257"/>
      <c r="Q4336" s="2995"/>
    </row>
    <row r="4337" spans="1:17">
      <c r="A4337" s="2995"/>
      <c r="B4337" s="2641"/>
      <c r="C4337" s="2641"/>
      <c r="D4337" s="2641"/>
      <c r="E4337" s="2641"/>
      <c r="F4337" s="2641"/>
      <c r="G4337" s="2641"/>
      <c r="H4337" s="2641"/>
      <c r="I4337" s="2257"/>
      <c r="J4337" s="2257"/>
      <c r="K4337" s="2257"/>
      <c r="L4337" s="2257"/>
      <c r="M4337" s="2257"/>
      <c r="N4337" s="2257"/>
      <c r="O4337" s="2257"/>
      <c r="P4337" s="2257"/>
      <c r="Q4337" s="2995"/>
    </row>
    <row r="4338" spans="1:17">
      <c r="A4338" s="2995"/>
      <c r="B4338" s="2641"/>
      <c r="C4338" s="2641"/>
      <c r="D4338" s="2641"/>
      <c r="E4338" s="2641"/>
      <c r="F4338" s="2641"/>
      <c r="G4338" s="2641"/>
      <c r="H4338" s="2641"/>
      <c r="I4338" s="2257"/>
      <c r="J4338" s="2257"/>
      <c r="K4338" s="2257"/>
      <c r="L4338" s="2257"/>
      <c r="M4338" s="2257"/>
      <c r="N4338" s="2257"/>
      <c r="O4338" s="2257"/>
      <c r="P4338" s="2257"/>
      <c r="Q4338" s="2995"/>
    </row>
    <row r="4339" spans="1:17">
      <c r="A4339" s="2995"/>
      <c r="B4339" s="2641"/>
      <c r="C4339" s="2641"/>
      <c r="D4339" s="2641"/>
      <c r="E4339" s="2641"/>
      <c r="F4339" s="2641"/>
      <c r="G4339" s="2641"/>
      <c r="H4339" s="2641"/>
      <c r="I4339" s="2257"/>
      <c r="J4339" s="2257"/>
      <c r="K4339" s="2257"/>
      <c r="L4339" s="2257"/>
      <c r="M4339" s="2257"/>
      <c r="N4339" s="2257"/>
      <c r="O4339" s="2257"/>
      <c r="P4339" s="2257"/>
      <c r="Q4339" s="2995"/>
    </row>
    <row r="4340" spans="1:17">
      <c r="A4340" s="2995"/>
      <c r="B4340" s="2641"/>
      <c r="C4340" s="2641"/>
      <c r="D4340" s="2641"/>
      <c r="E4340" s="2641"/>
      <c r="F4340" s="2641"/>
      <c r="G4340" s="2641"/>
      <c r="H4340" s="2641"/>
      <c r="I4340" s="2257"/>
      <c r="J4340" s="2257"/>
      <c r="K4340" s="2257"/>
      <c r="L4340" s="2257"/>
      <c r="M4340" s="2257"/>
      <c r="N4340" s="2257"/>
      <c r="O4340" s="2257"/>
      <c r="P4340" s="2257"/>
      <c r="Q4340" s="2995"/>
    </row>
    <row r="4341" spans="1:17">
      <c r="A4341" s="2995"/>
      <c r="B4341" s="2641"/>
      <c r="C4341" s="2641"/>
      <c r="D4341" s="2641"/>
      <c r="E4341" s="2641"/>
      <c r="F4341" s="2641"/>
      <c r="G4341" s="2641"/>
      <c r="H4341" s="2641"/>
      <c r="I4341" s="2257"/>
      <c r="J4341" s="2257"/>
      <c r="K4341" s="2257"/>
      <c r="L4341" s="2257"/>
      <c r="M4341" s="2257"/>
      <c r="N4341" s="2257"/>
      <c r="O4341" s="2257"/>
      <c r="P4341" s="2257"/>
      <c r="Q4341" s="2995"/>
    </row>
    <row r="4342" spans="1:17">
      <c r="A4342" s="2995"/>
      <c r="B4342" s="2641"/>
      <c r="C4342" s="2641"/>
      <c r="D4342" s="2641"/>
      <c r="E4342" s="2641"/>
      <c r="F4342" s="2641"/>
      <c r="G4342" s="2641"/>
      <c r="H4342" s="2641"/>
      <c r="I4342" s="2257"/>
      <c r="J4342" s="2257"/>
      <c r="K4342" s="2257"/>
      <c r="L4342" s="2257"/>
      <c r="M4342" s="2257"/>
      <c r="N4342" s="2257"/>
      <c r="O4342" s="2257"/>
      <c r="P4342" s="2257"/>
      <c r="Q4342" s="2995"/>
    </row>
    <row r="4343" spans="1:17">
      <c r="A4343" s="2995"/>
      <c r="B4343" s="2995"/>
      <c r="C4343" s="2641"/>
      <c r="D4343" s="2641"/>
      <c r="E4343" s="2641"/>
      <c r="F4343" s="2641"/>
      <c r="G4343" s="2641"/>
      <c r="H4343" s="2641"/>
      <c r="I4343" s="2257"/>
      <c r="J4343" s="2257"/>
      <c r="K4343" s="2257"/>
      <c r="L4343" s="2257"/>
      <c r="M4343" s="3001"/>
      <c r="N4343" s="3001"/>
      <c r="O4343" s="3001"/>
      <c r="P4343" s="3001"/>
      <c r="Q4343" s="2995"/>
    </row>
    <row r="4344" spans="1:17">
      <c r="A4344" s="2995"/>
      <c r="B4344" s="2995"/>
      <c r="C4344" s="2999"/>
      <c r="D4344" s="2999"/>
      <c r="E4344" s="2999"/>
      <c r="F4344" s="2999"/>
      <c r="G4344" s="2999"/>
      <c r="H4344" s="2999"/>
      <c r="I4344" s="2257"/>
      <c r="J4344" s="2257"/>
      <c r="K4344" s="2257"/>
      <c r="L4344" s="2257"/>
      <c r="M4344" s="3001"/>
      <c r="N4344" s="3001"/>
      <c r="O4344" s="3001"/>
      <c r="P4344" s="3001"/>
      <c r="Q4344" s="2995"/>
    </row>
    <row r="4345" spans="1:17">
      <c r="A4345" s="2996"/>
      <c r="B4345" s="2996"/>
      <c r="C4345" s="2994"/>
      <c r="D4345" s="2994"/>
      <c r="E4345" s="2997"/>
      <c r="F4345" s="2997"/>
      <c r="G4345" s="2997"/>
      <c r="H4345" s="2997"/>
      <c r="I4345" s="2996"/>
      <c r="J4345" s="2996"/>
      <c r="K4345" s="2994"/>
      <c r="L4345" s="2994"/>
      <c r="M4345" s="2997"/>
      <c r="N4345" s="3002"/>
      <c r="O4345" s="2999"/>
      <c r="P4345" s="2999"/>
      <c r="Q4345" s="2999"/>
    </row>
    <row r="4346" spans="1:17">
      <c r="A4346" s="2994"/>
      <c r="B4346" s="2994"/>
      <c r="C4346" s="2994"/>
      <c r="D4346" s="2994"/>
      <c r="E4346" s="2994"/>
      <c r="F4346" s="2994"/>
      <c r="G4346" s="2994"/>
      <c r="H4346" s="2994"/>
      <c r="I4346" s="2994"/>
      <c r="J4346" s="2994"/>
      <c r="K4346" s="2994"/>
      <c r="L4346" s="2994"/>
      <c r="M4346" s="2994"/>
      <c r="N4346" s="2994"/>
      <c r="O4346" s="2994"/>
      <c r="P4346" s="2994"/>
      <c r="Q4346" s="2994"/>
    </row>
    <row r="4347" spans="1:17">
      <c r="A4347" s="2999"/>
      <c r="B4347" s="2999"/>
      <c r="C4347" s="2999"/>
      <c r="D4347" s="2999"/>
      <c r="E4347" s="2999"/>
      <c r="F4347" s="2999"/>
      <c r="G4347" s="2999"/>
      <c r="H4347" s="2999"/>
      <c r="I4347" s="2999"/>
      <c r="J4347" s="2999"/>
      <c r="K4347" s="2999"/>
      <c r="L4347" s="2999"/>
      <c r="M4347" s="2999"/>
      <c r="N4347" s="2999"/>
      <c r="O4347" s="2999"/>
      <c r="P4347" s="2999"/>
      <c r="Q4347" s="2999"/>
    </row>
    <row r="4348" spans="1:17" ht="15.75">
      <c r="A4348" s="2993"/>
      <c r="B4348" s="2997"/>
      <c r="C4348" s="2997"/>
      <c r="D4348" s="2997"/>
      <c r="E4348" s="2998"/>
      <c r="F4348" s="2997"/>
      <c r="G4348" s="2997"/>
      <c r="H4348" s="2997"/>
      <c r="I4348" s="2993"/>
      <c r="J4348" s="2641"/>
      <c r="K4348" s="2997"/>
      <c r="L4348" s="2997"/>
      <c r="M4348" s="2997"/>
      <c r="N4348" s="2997"/>
      <c r="O4348" s="2998"/>
      <c r="P4348" s="2999"/>
      <c r="Q4348" s="2999"/>
    </row>
    <row r="4349" spans="1:17">
      <c r="A4349" s="2997"/>
      <c r="B4349" s="2997"/>
      <c r="C4349" s="2997"/>
      <c r="D4349" s="2997"/>
      <c r="E4349" s="2997"/>
      <c r="F4349" s="2997"/>
      <c r="G4349" s="2997"/>
      <c r="H4349" s="2997"/>
      <c r="I4349" s="2641"/>
      <c r="J4349" s="2641"/>
      <c r="K4349" s="2997"/>
      <c r="L4349" s="2997"/>
      <c r="M4349" s="2997"/>
      <c r="N4349" s="2997"/>
      <c r="O4349" s="2997"/>
      <c r="P4349" s="2997"/>
      <c r="Q4349" s="2997"/>
    </row>
    <row r="4350" spans="1:17">
      <c r="A4350" s="2994"/>
      <c r="B4350" s="2994"/>
      <c r="C4350" s="2994"/>
      <c r="D4350" s="2994"/>
      <c r="E4350" s="2994"/>
      <c r="F4350" s="2994"/>
      <c r="G4350" s="3000"/>
      <c r="H4350" s="3000"/>
      <c r="I4350" s="2994"/>
      <c r="J4350" s="2994"/>
      <c r="K4350" s="2994"/>
      <c r="L4350" s="2994"/>
      <c r="M4350" s="2994"/>
      <c r="N4350" s="2994"/>
      <c r="O4350" s="2994"/>
      <c r="P4350" s="2994"/>
      <c r="Q4350" s="2641"/>
    </row>
    <row r="4351" spans="1:17">
      <c r="A4351" s="2994"/>
      <c r="B4351" s="2994"/>
      <c r="C4351" s="2994"/>
      <c r="D4351" s="2994"/>
      <c r="E4351" s="2994"/>
      <c r="F4351" s="2994"/>
      <c r="G4351" s="3000"/>
      <c r="H4351" s="3000"/>
      <c r="I4351" s="2994"/>
      <c r="J4351" s="2994"/>
      <c r="K4351" s="2994"/>
      <c r="L4351" s="2994"/>
      <c r="M4351" s="2994"/>
      <c r="N4351" s="2994"/>
      <c r="O4351" s="2994"/>
      <c r="P4351" s="2994"/>
      <c r="Q4351" s="2641"/>
    </row>
    <row r="4352" spans="1:17">
      <c r="A4352" s="2997"/>
      <c r="B4352" s="2997"/>
      <c r="C4352" s="2997"/>
      <c r="D4352" s="2997"/>
      <c r="E4352" s="2997"/>
      <c r="F4352" s="2997"/>
      <c r="G4352" s="2997"/>
      <c r="H4352" s="2997"/>
      <c r="I4352" s="2641"/>
      <c r="J4352" s="2641"/>
      <c r="K4352" s="2997"/>
      <c r="L4352" s="2997"/>
      <c r="M4352" s="2997"/>
      <c r="N4352" s="2997"/>
      <c r="O4352" s="2997"/>
      <c r="P4352" s="2997"/>
      <c r="Q4352" s="2997"/>
    </row>
    <row r="4353" spans="1:17">
      <c r="A4353" s="2995"/>
      <c r="B4353" s="2641"/>
      <c r="C4353" s="2641"/>
      <c r="D4353" s="2641"/>
      <c r="E4353" s="2641"/>
      <c r="F4353" s="3420"/>
      <c r="G4353" s="3420"/>
      <c r="H4353" s="2995"/>
      <c r="I4353" s="2994"/>
      <c r="J4353" s="2994"/>
      <c r="K4353" s="2994"/>
      <c r="L4353" s="2994"/>
      <c r="M4353" s="2994"/>
      <c r="N4353" s="2994"/>
      <c r="O4353" s="2994"/>
      <c r="P4353" s="2994"/>
      <c r="Q4353" s="2641"/>
    </row>
    <row r="4354" spans="1:17">
      <c r="A4354" s="2995"/>
      <c r="B4354" s="2995"/>
      <c r="C4354" s="2641"/>
      <c r="D4354" s="2995"/>
      <c r="E4354" s="2995"/>
      <c r="F4354" s="2995"/>
      <c r="G4354" s="2995"/>
      <c r="H4354" s="2995"/>
      <c r="I4354" s="2994"/>
      <c r="J4354" s="2994"/>
      <c r="K4354" s="2641"/>
      <c r="L4354" s="2641"/>
      <c r="M4354" s="2995"/>
      <c r="N4354" s="2995"/>
      <c r="O4354" s="2995"/>
      <c r="P4354" s="2641"/>
      <c r="Q4354" s="2641"/>
    </row>
    <row r="4355" spans="1:17">
      <c r="A4355" s="2995"/>
      <c r="B4355" s="2995"/>
      <c r="C4355" s="2995"/>
      <c r="D4355" s="2995"/>
      <c r="E4355" s="2995"/>
      <c r="F4355" s="2995"/>
      <c r="G4355" s="2995"/>
      <c r="H4355" s="2995"/>
      <c r="I4355" s="2994"/>
      <c r="J4355" s="2994"/>
      <c r="K4355" s="2995"/>
      <c r="L4355" s="2995"/>
      <c r="M4355" s="2995"/>
      <c r="N4355" s="2995"/>
      <c r="O4355" s="2995"/>
      <c r="P4355" s="2995"/>
      <c r="Q4355" s="2995"/>
    </row>
    <row r="4356" spans="1:17">
      <c r="A4356" s="2995"/>
      <c r="B4356" s="2995"/>
      <c r="C4356" s="2995"/>
      <c r="D4356" s="2995"/>
      <c r="E4356" s="2995"/>
      <c r="F4356" s="2995"/>
      <c r="G4356" s="2995"/>
      <c r="H4356" s="2995"/>
      <c r="I4356" s="2994"/>
      <c r="J4356" s="2994"/>
      <c r="K4356" s="2995"/>
      <c r="L4356" s="2995"/>
      <c r="M4356" s="2995"/>
      <c r="N4356" s="2995"/>
      <c r="O4356" s="2995"/>
      <c r="P4356" s="2995"/>
      <c r="Q4356" s="2995"/>
    </row>
    <row r="4357" spans="1:17">
      <c r="A4357" s="2995"/>
      <c r="B4357" s="2995"/>
      <c r="C4357" s="2995"/>
      <c r="D4357" s="2995"/>
      <c r="E4357" s="2995"/>
      <c r="F4357" s="2995"/>
      <c r="G4357" s="2995"/>
      <c r="H4357" s="2995"/>
      <c r="I4357" s="2995"/>
      <c r="J4357" s="2641"/>
      <c r="K4357" s="2995"/>
      <c r="L4357" s="2995"/>
      <c r="M4357" s="2995"/>
      <c r="N4357" s="2995"/>
      <c r="O4357" s="2995"/>
      <c r="P4357" s="2995"/>
      <c r="Q4357" s="2995"/>
    </row>
    <row r="4358" spans="1:17">
      <c r="A4358" s="2995"/>
      <c r="B4358" s="2641"/>
      <c r="C4358" s="2641"/>
      <c r="D4358" s="2641"/>
      <c r="E4358" s="2641"/>
      <c r="F4358" s="2641"/>
      <c r="G4358" s="2641"/>
      <c r="H4358" s="2641"/>
      <c r="I4358" s="2257"/>
      <c r="J4358" s="2257"/>
      <c r="K4358" s="2257"/>
      <c r="L4358" s="2257"/>
      <c r="M4358" s="3001"/>
      <c r="N4358" s="3001"/>
      <c r="O4358" s="3001"/>
      <c r="P4358" s="3001"/>
      <c r="Q4358" s="2995"/>
    </row>
    <row r="4359" spans="1:17">
      <c r="A4359" s="2995"/>
      <c r="B4359" s="2641"/>
      <c r="C4359" s="2641"/>
      <c r="D4359" s="2641"/>
      <c r="E4359" s="2641"/>
      <c r="F4359" s="2641"/>
      <c r="G4359" s="2641"/>
      <c r="H4359" s="2641"/>
      <c r="I4359" s="2257"/>
      <c r="J4359" s="2257"/>
      <c r="K4359" s="2257"/>
      <c r="L4359" s="2257"/>
      <c r="M4359" s="2257"/>
      <c r="N4359" s="2257"/>
      <c r="O4359" s="2257"/>
      <c r="P4359" s="2257"/>
      <c r="Q4359" s="2995"/>
    </row>
    <row r="4360" spans="1:17">
      <c r="A4360" s="2995"/>
      <c r="B4360" s="2641"/>
      <c r="C4360" s="2641"/>
      <c r="D4360" s="2641"/>
      <c r="E4360" s="2641"/>
      <c r="F4360" s="2641"/>
      <c r="G4360" s="2641"/>
      <c r="H4360" s="2641"/>
      <c r="I4360" s="2257"/>
      <c r="J4360" s="2257"/>
      <c r="K4360" s="2257"/>
      <c r="L4360" s="2257"/>
      <c r="M4360" s="2257"/>
      <c r="N4360" s="2257"/>
      <c r="O4360" s="2257"/>
      <c r="P4360" s="2257"/>
      <c r="Q4360" s="2995"/>
    </row>
    <row r="4361" spans="1:17">
      <c r="A4361" s="2995"/>
      <c r="B4361" s="2641"/>
      <c r="C4361" s="2641"/>
      <c r="D4361" s="2641"/>
      <c r="E4361" s="2641"/>
      <c r="F4361" s="2641"/>
      <c r="G4361" s="2641"/>
      <c r="H4361" s="2641"/>
      <c r="I4361" s="2257"/>
      <c r="J4361" s="2257"/>
      <c r="K4361" s="2257"/>
      <c r="L4361" s="2257"/>
      <c r="M4361" s="2257"/>
      <c r="N4361" s="2257"/>
      <c r="O4361" s="2257"/>
      <c r="P4361" s="2257"/>
      <c r="Q4361" s="2995"/>
    </row>
    <row r="4362" spans="1:17">
      <c r="A4362" s="2995"/>
      <c r="B4362" s="2641"/>
      <c r="C4362" s="2641"/>
      <c r="D4362" s="2641"/>
      <c r="E4362" s="2641"/>
      <c r="F4362" s="2641"/>
      <c r="G4362" s="2641"/>
      <c r="H4362" s="2641"/>
      <c r="I4362" s="2257"/>
      <c r="J4362" s="2257"/>
      <c r="K4362" s="2257"/>
      <c r="L4362" s="2257"/>
      <c r="M4362" s="2257"/>
      <c r="N4362" s="2257"/>
      <c r="O4362" s="2257"/>
      <c r="P4362" s="2257"/>
      <c r="Q4362" s="2995"/>
    </row>
    <row r="4363" spans="1:17">
      <c r="A4363" s="2995"/>
      <c r="B4363" s="2641"/>
      <c r="C4363" s="2641"/>
      <c r="D4363" s="2641"/>
      <c r="E4363" s="2641"/>
      <c r="F4363" s="2641"/>
      <c r="G4363" s="2641"/>
      <c r="H4363" s="2641"/>
      <c r="I4363" s="2257"/>
      <c r="J4363" s="2257"/>
      <c r="K4363" s="2257"/>
      <c r="L4363" s="2257"/>
      <c r="M4363" s="2257"/>
      <c r="N4363" s="2257"/>
      <c r="O4363" s="2257"/>
      <c r="P4363" s="2257"/>
      <c r="Q4363" s="2995"/>
    </row>
    <row r="4364" spans="1:17">
      <c r="A4364" s="2995"/>
      <c r="B4364" s="2641"/>
      <c r="C4364" s="2641"/>
      <c r="D4364" s="2641"/>
      <c r="E4364" s="2641"/>
      <c r="F4364" s="2641"/>
      <c r="G4364" s="2641"/>
      <c r="H4364" s="2641"/>
      <c r="I4364" s="2257"/>
      <c r="J4364" s="2257"/>
      <c r="K4364" s="2257"/>
      <c r="L4364" s="2257"/>
      <c r="M4364" s="2257"/>
      <c r="N4364" s="2257"/>
      <c r="O4364" s="2257"/>
      <c r="P4364" s="2257"/>
      <c r="Q4364" s="2995"/>
    </row>
    <row r="4365" spans="1:17">
      <c r="A4365" s="2995"/>
      <c r="B4365" s="2641"/>
      <c r="C4365" s="2641"/>
      <c r="D4365" s="2641"/>
      <c r="E4365" s="2641"/>
      <c r="F4365" s="2641"/>
      <c r="G4365" s="2641"/>
      <c r="H4365" s="2641"/>
      <c r="I4365" s="2257"/>
      <c r="J4365" s="2257"/>
      <c r="K4365" s="2257"/>
      <c r="L4365" s="2257"/>
      <c r="M4365" s="2257"/>
      <c r="N4365" s="2257"/>
      <c r="O4365" s="2257"/>
      <c r="P4365" s="2257"/>
      <c r="Q4365" s="2995"/>
    </row>
    <row r="4366" spans="1:17">
      <c r="A4366" s="2995"/>
      <c r="B4366" s="2641"/>
      <c r="C4366" s="2641"/>
      <c r="D4366" s="2641"/>
      <c r="E4366" s="2641"/>
      <c r="F4366" s="2641"/>
      <c r="G4366" s="2641"/>
      <c r="H4366" s="2641"/>
      <c r="I4366" s="2257"/>
      <c r="J4366" s="2257"/>
      <c r="K4366" s="2257"/>
      <c r="L4366" s="2257"/>
      <c r="M4366" s="2257"/>
      <c r="N4366" s="2257"/>
      <c r="O4366" s="2257"/>
      <c r="P4366" s="2257"/>
      <c r="Q4366" s="2995"/>
    </row>
    <row r="4367" spans="1:17">
      <c r="A4367" s="2995"/>
      <c r="B4367" s="2641"/>
      <c r="C4367" s="2641"/>
      <c r="D4367" s="2641"/>
      <c r="E4367" s="2641"/>
      <c r="F4367" s="2641"/>
      <c r="G4367" s="2641"/>
      <c r="H4367" s="2641"/>
      <c r="I4367" s="2257"/>
      <c r="J4367" s="2257"/>
      <c r="K4367" s="2257"/>
      <c r="L4367" s="2257"/>
      <c r="M4367" s="2257"/>
      <c r="N4367" s="2257"/>
      <c r="O4367" s="2257"/>
      <c r="P4367" s="2257"/>
      <c r="Q4367" s="2995"/>
    </row>
    <row r="4368" spans="1:17">
      <c r="A4368" s="2995"/>
      <c r="B4368" s="2641"/>
      <c r="C4368" s="2641"/>
      <c r="D4368" s="2641"/>
      <c r="E4368" s="2641"/>
      <c r="F4368" s="2641"/>
      <c r="G4368" s="2641"/>
      <c r="H4368" s="2641"/>
      <c r="I4368" s="2257"/>
      <c r="J4368" s="2257"/>
      <c r="K4368" s="2257"/>
      <c r="L4368" s="2257"/>
      <c r="M4368" s="2257"/>
      <c r="N4368" s="2257"/>
      <c r="O4368" s="2257"/>
      <c r="P4368" s="2257"/>
      <c r="Q4368" s="2995"/>
    </row>
    <row r="4369" spans="1:17">
      <c r="A4369" s="2995"/>
      <c r="B4369" s="2641"/>
      <c r="C4369" s="2641"/>
      <c r="D4369" s="2641"/>
      <c r="E4369" s="2641"/>
      <c r="F4369" s="2641"/>
      <c r="G4369" s="2641"/>
      <c r="H4369" s="2641"/>
      <c r="I4369" s="2257"/>
      <c r="J4369" s="2257"/>
      <c r="K4369" s="2257"/>
      <c r="L4369" s="2257"/>
      <c r="M4369" s="2257"/>
      <c r="N4369" s="2257"/>
      <c r="O4369" s="2257"/>
      <c r="P4369" s="2257"/>
      <c r="Q4369" s="2995"/>
    </row>
    <row r="4370" spans="1:17">
      <c r="A4370" s="2995"/>
      <c r="B4370" s="2641"/>
      <c r="C4370" s="2641"/>
      <c r="D4370" s="2641"/>
      <c r="E4370" s="2641"/>
      <c r="F4370" s="2641"/>
      <c r="G4370" s="2641"/>
      <c r="H4370" s="2641"/>
      <c r="I4370" s="2257"/>
      <c r="J4370" s="2257"/>
      <c r="K4370" s="2257"/>
      <c r="L4370" s="2257"/>
      <c r="M4370" s="2257"/>
      <c r="N4370" s="2257"/>
      <c r="O4370" s="2257"/>
      <c r="P4370" s="2257"/>
      <c r="Q4370" s="2995"/>
    </row>
    <row r="4371" spans="1:17">
      <c r="A4371" s="2995"/>
      <c r="B4371" s="2641"/>
      <c r="C4371" s="2641"/>
      <c r="D4371" s="2641"/>
      <c r="E4371" s="2641"/>
      <c r="F4371" s="2641"/>
      <c r="G4371" s="2641"/>
      <c r="H4371" s="2641"/>
      <c r="I4371" s="2257"/>
      <c r="J4371" s="2257"/>
      <c r="K4371" s="2257"/>
      <c r="L4371" s="2257"/>
      <c r="M4371" s="2257"/>
      <c r="N4371" s="2257"/>
      <c r="O4371" s="2257"/>
      <c r="P4371" s="2257"/>
      <c r="Q4371" s="2995"/>
    </row>
    <row r="4372" spans="1:17">
      <c r="A4372" s="2995"/>
      <c r="B4372" s="2641"/>
      <c r="C4372" s="2641"/>
      <c r="D4372" s="2641"/>
      <c r="E4372" s="2641"/>
      <c r="F4372" s="2641"/>
      <c r="G4372" s="2641"/>
      <c r="H4372" s="2641"/>
      <c r="I4372" s="2257"/>
      <c r="J4372" s="2257"/>
      <c r="K4372" s="2257"/>
      <c r="L4372" s="2257"/>
      <c r="M4372" s="2257"/>
      <c r="N4372" s="2257"/>
      <c r="O4372" s="2257"/>
      <c r="P4372" s="2257"/>
      <c r="Q4372" s="2995"/>
    </row>
    <row r="4373" spans="1:17">
      <c r="A4373" s="2995"/>
      <c r="B4373" s="2641"/>
      <c r="C4373" s="2641"/>
      <c r="D4373" s="2641"/>
      <c r="E4373" s="2641"/>
      <c r="F4373" s="2641"/>
      <c r="G4373" s="2641"/>
      <c r="H4373" s="2641"/>
      <c r="I4373" s="2257"/>
      <c r="J4373" s="2257"/>
      <c r="K4373" s="2257"/>
      <c r="L4373" s="2257"/>
      <c r="M4373" s="2257"/>
      <c r="N4373" s="2257"/>
      <c r="O4373" s="2257"/>
      <c r="P4373" s="2257"/>
      <c r="Q4373" s="2995"/>
    </row>
    <row r="4374" spans="1:17">
      <c r="A4374" s="2995"/>
      <c r="B4374" s="2641"/>
      <c r="C4374" s="2641"/>
      <c r="D4374" s="2641"/>
      <c r="E4374" s="2641"/>
      <c r="F4374" s="2641"/>
      <c r="G4374" s="2641"/>
      <c r="H4374" s="2641"/>
      <c r="I4374" s="2257"/>
      <c r="J4374" s="2257"/>
      <c r="K4374" s="2257"/>
      <c r="L4374" s="2257"/>
      <c r="M4374" s="2257"/>
      <c r="N4374" s="2257"/>
      <c r="O4374" s="2257"/>
      <c r="P4374" s="2257"/>
      <c r="Q4374" s="2995"/>
    </row>
    <row r="4375" spans="1:17">
      <c r="A4375" s="2995"/>
      <c r="B4375" s="2641"/>
      <c r="C4375" s="2641"/>
      <c r="D4375" s="2641"/>
      <c r="E4375" s="2641"/>
      <c r="F4375" s="2641"/>
      <c r="G4375" s="2641"/>
      <c r="H4375" s="2641"/>
      <c r="I4375" s="2257"/>
      <c r="J4375" s="2257"/>
      <c r="K4375" s="2257"/>
      <c r="L4375" s="2257"/>
      <c r="M4375" s="2257"/>
      <c r="N4375" s="2257"/>
      <c r="O4375" s="2257"/>
      <c r="P4375" s="2257"/>
      <c r="Q4375" s="2995"/>
    </row>
    <row r="4376" spans="1:17">
      <c r="A4376" s="2995"/>
      <c r="B4376" s="2641"/>
      <c r="C4376" s="2641"/>
      <c r="D4376" s="2641"/>
      <c r="E4376" s="2641"/>
      <c r="F4376" s="2641"/>
      <c r="G4376" s="2641"/>
      <c r="H4376" s="2641"/>
      <c r="I4376" s="2257"/>
      <c r="J4376" s="2257"/>
      <c r="K4376" s="2257"/>
      <c r="L4376" s="2257"/>
      <c r="M4376" s="2257"/>
      <c r="N4376" s="2257"/>
      <c r="O4376" s="2257"/>
      <c r="P4376" s="2257"/>
      <c r="Q4376" s="2995"/>
    </row>
    <row r="4377" spans="1:17">
      <c r="A4377" s="2995"/>
      <c r="B4377" s="2641"/>
      <c r="C4377" s="2641"/>
      <c r="D4377" s="2641"/>
      <c r="E4377" s="2641"/>
      <c r="F4377" s="2641"/>
      <c r="G4377" s="2641"/>
      <c r="H4377" s="2641"/>
      <c r="I4377" s="2257"/>
      <c r="J4377" s="2257"/>
      <c r="K4377" s="2257"/>
      <c r="L4377" s="2257"/>
      <c r="M4377" s="2257"/>
      <c r="N4377" s="2257"/>
      <c r="O4377" s="2257"/>
      <c r="P4377" s="2257"/>
      <c r="Q4377" s="2995"/>
    </row>
    <row r="4378" spans="1:17">
      <c r="A4378" s="2995"/>
      <c r="B4378" s="2641"/>
      <c r="C4378" s="2641"/>
      <c r="D4378" s="2641"/>
      <c r="E4378" s="2641"/>
      <c r="F4378" s="2641"/>
      <c r="G4378" s="2641"/>
      <c r="H4378" s="2641"/>
      <c r="I4378" s="2257"/>
      <c r="J4378" s="2257"/>
      <c r="K4378" s="2257"/>
      <c r="L4378" s="2257"/>
      <c r="M4378" s="2257"/>
      <c r="N4378" s="2257"/>
      <c r="O4378" s="2257"/>
      <c r="P4378" s="2257"/>
      <c r="Q4378" s="2995"/>
    </row>
    <row r="4379" spans="1:17">
      <c r="A4379" s="2995"/>
      <c r="B4379" s="2641"/>
      <c r="C4379" s="2641"/>
      <c r="D4379" s="2641"/>
      <c r="E4379" s="2641"/>
      <c r="F4379" s="2641"/>
      <c r="G4379" s="2641"/>
      <c r="H4379" s="2641"/>
      <c r="I4379" s="2257"/>
      <c r="J4379" s="2257"/>
      <c r="K4379" s="2257"/>
      <c r="L4379" s="2257"/>
      <c r="M4379" s="2257"/>
      <c r="N4379" s="2257"/>
      <c r="O4379" s="2257"/>
      <c r="P4379" s="2257"/>
      <c r="Q4379" s="2995"/>
    </row>
    <row r="4380" spans="1:17">
      <c r="A4380" s="2995"/>
      <c r="B4380" s="2641"/>
      <c r="C4380" s="2641"/>
      <c r="D4380" s="2641"/>
      <c r="E4380" s="2641"/>
      <c r="F4380" s="2641"/>
      <c r="G4380" s="2641"/>
      <c r="H4380" s="2641"/>
      <c r="I4380" s="2257"/>
      <c r="J4380" s="2257"/>
      <c r="K4380" s="2257"/>
      <c r="L4380" s="2257"/>
      <c r="M4380" s="2257"/>
      <c r="N4380" s="2257"/>
      <c r="O4380" s="2257"/>
      <c r="P4380" s="2257"/>
      <c r="Q4380" s="2995"/>
    </row>
    <row r="4381" spans="1:17">
      <c r="A4381" s="2995"/>
      <c r="B4381" s="2641"/>
      <c r="C4381" s="2641"/>
      <c r="D4381" s="2641"/>
      <c r="E4381" s="2641"/>
      <c r="F4381" s="2641"/>
      <c r="G4381" s="2641"/>
      <c r="H4381" s="2641"/>
      <c r="I4381" s="2257"/>
      <c r="J4381" s="2257"/>
      <c r="K4381" s="2257"/>
      <c r="L4381" s="2257"/>
      <c r="M4381" s="2257"/>
      <c r="N4381" s="2257"/>
      <c r="O4381" s="2257"/>
      <c r="P4381" s="2257"/>
      <c r="Q4381" s="2995"/>
    </row>
    <row r="4382" spans="1:17">
      <c r="A4382" s="2995"/>
      <c r="B4382" s="2641"/>
      <c r="C4382" s="2641"/>
      <c r="D4382" s="2641"/>
      <c r="E4382" s="2641"/>
      <c r="F4382" s="2641"/>
      <c r="G4382" s="2641"/>
      <c r="H4382" s="2641"/>
      <c r="I4382" s="2257"/>
      <c r="J4382" s="2257"/>
      <c r="K4382" s="2257"/>
      <c r="L4382" s="2257"/>
      <c r="M4382" s="2257"/>
      <c r="N4382" s="2257"/>
      <c r="O4382" s="2257"/>
      <c r="P4382" s="2257"/>
      <c r="Q4382" s="2995"/>
    </row>
    <row r="4383" spans="1:17">
      <c r="A4383" s="2995"/>
      <c r="B4383" s="2641"/>
      <c r="C4383" s="2641"/>
      <c r="D4383" s="2641"/>
      <c r="E4383" s="2641"/>
      <c r="F4383" s="2641"/>
      <c r="G4383" s="2641"/>
      <c r="H4383" s="2641"/>
      <c r="I4383" s="2257"/>
      <c r="J4383" s="2257"/>
      <c r="K4383" s="2257"/>
      <c r="L4383" s="2257"/>
      <c r="M4383" s="2257"/>
      <c r="N4383" s="2257"/>
      <c r="O4383" s="2257"/>
      <c r="P4383" s="2257"/>
      <c r="Q4383" s="2995"/>
    </row>
    <row r="4384" spans="1:17">
      <c r="A4384" s="2995"/>
      <c r="B4384" s="2641"/>
      <c r="C4384" s="2641"/>
      <c r="D4384" s="2641"/>
      <c r="E4384" s="2641"/>
      <c r="F4384" s="2641"/>
      <c r="G4384" s="2641"/>
      <c r="H4384" s="2641"/>
      <c r="I4384" s="2257"/>
      <c r="J4384" s="2257"/>
      <c r="K4384" s="2257"/>
      <c r="L4384" s="2257"/>
      <c r="M4384" s="2257"/>
      <c r="N4384" s="2257"/>
      <c r="O4384" s="2257"/>
      <c r="P4384" s="2257"/>
      <c r="Q4384" s="2995"/>
    </row>
    <row r="4385" spans="1:17">
      <c r="A4385" s="2995"/>
      <c r="B4385" s="2641"/>
      <c r="C4385" s="2641"/>
      <c r="D4385" s="2641"/>
      <c r="E4385" s="2641"/>
      <c r="F4385" s="2641"/>
      <c r="G4385" s="2641"/>
      <c r="H4385" s="2641"/>
      <c r="I4385" s="2257"/>
      <c r="J4385" s="2257"/>
      <c r="K4385" s="2257"/>
      <c r="L4385" s="2257"/>
      <c r="M4385" s="2257"/>
      <c r="N4385" s="2257"/>
      <c r="O4385" s="2257"/>
      <c r="P4385" s="2257"/>
      <c r="Q4385" s="2995"/>
    </row>
    <row r="4386" spans="1:17">
      <c r="A4386" s="2995"/>
      <c r="B4386" s="2641"/>
      <c r="C4386" s="2641"/>
      <c r="D4386" s="2641"/>
      <c r="E4386" s="2641"/>
      <c r="F4386" s="2641"/>
      <c r="G4386" s="2641"/>
      <c r="H4386" s="2641"/>
      <c r="I4386" s="2257"/>
      <c r="J4386" s="2257"/>
      <c r="K4386" s="2257"/>
      <c r="L4386" s="2257"/>
      <c r="M4386" s="2257"/>
      <c r="N4386" s="2257"/>
      <c r="O4386" s="2257"/>
      <c r="P4386" s="2257"/>
      <c r="Q4386" s="2995"/>
    </row>
    <row r="4387" spans="1:17">
      <c r="A4387" s="2995"/>
      <c r="B4387" s="2641"/>
      <c r="C4387" s="2641"/>
      <c r="D4387" s="2641"/>
      <c r="E4387" s="2641"/>
      <c r="F4387" s="2641"/>
      <c r="G4387" s="2641"/>
      <c r="H4387" s="2641"/>
      <c r="I4387" s="2257"/>
      <c r="J4387" s="2257"/>
      <c r="K4387" s="2257"/>
      <c r="L4387" s="2257"/>
      <c r="M4387" s="2257"/>
      <c r="N4387" s="2257"/>
      <c r="O4387" s="2257"/>
      <c r="P4387" s="2257"/>
      <c r="Q4387" s="2995"/>
    </row>
    <row r="4388" spans="1:17">
      <c r="A4388" s="2995"/>
      <c r="B4388" s="2641"/>
      <c r="C4388" s="2641"/>
      <c r="D4388" s="2641"/>
      <c r="E4388" s="2641"/>
      <c r="F4388" s="2641"/>
      <c r="G4388" s="2641"/>
      <c r="H4388" s="2641"/>
      <c r="I4388" s="2257"/>
      <c r="J4388" s="2257"/>
      <c r="K4388" s="2257"/>
      <c r="L4388" s="2257"/>
      <c r="M4388" s="2257"/>
      <c r="N4388" s="2257"/>
      <c r="O4388" s="2257"/>
      <c r="P4388" s="2257"/>
      <c r="Q4388" s="2995"/>
    </row>
    <row r="4389" spans="1:17">
      <c r="A4389" s="2995"/>
      <c r="B4389" s="2641"/>
      <c r="C4389" s="2641"/>
      <c r="D4389" s="2641"/>
      <c r="E4389" s="2641"/>
      <c r="F4389" s="2641"/>
      <c r="G4389" s="2641"/>
      <c r="H4389" s="2641"/>
      <c r="I4389" s="2257"/>
      <c r="J4389" s="2257"/>
      <c r="K4389" s="2257"/>
      <c r="L4389" s="2257"/>
      <c r="M4389" s="2257"/>
      <c r="N4389" s="2257"/>
      <c r="O4389" s="2257"/>
      <c r="P4389" s="2257"/>
      <c r="Q4389" s="2995"/>
    </row>
    <row r="4390" spans="1:17">
      <c r="A4390" s="2995"/>
      <c r="B4390" s="2641"/>
      <c r="C4390" s="2641"/>
      <c r="D4390" s="2641"/>
      <c r="E4390" s="2641"/>
      <c r="F4390" s="2641"/>
      <c r="G4390" s="2641"/>
      <c r="H4390" s="2641"/>
      <c r="I4390" s="2257"/>
      <c r="J4390" s="2257"/>
      <c r="K4390" s="2257"/>
      <c r="L4390" s="2257"/>
      <c r="M4390" s="2257"/>
      <c r="N4390" s="2257"/>
      <c r="O4390" s="2257"/>
      <c r="P4390" s="2257"/>
      <c r="Q4390" s="2995"/>
    </row>
    <row r="4391" spans="1:17">
      <c r="A4391" s="2995"/>
      <c r="B4391" s="2641"/>
      <c r="C4391" s="2641"/>
      <c r="D4391" s="2641"/>
      <c r="E4391" s="2641"/>
      <c r="F4391" s="2641"/>
      <c r="G4391" s="2641"/>
      <c r="H4391" s="2641"/>
      <c r="I4391" s="2257"/>
      <c r="J4391" s="2257"/>
      <c r="K4391" s="2257"/>
      <c r="L4391" s="2257"/>
      <c r="M4391" s="2257"/>
      <c r="N4391" s="2257"/>
      <c r="O4391" s="2257"/>
      <c r="P4391" s="2257"/>
      <c r="Q4391" s="2995"/>
    </row>
    <row r="4392" spans="1:17">
      <c r="A4392" s="2995"/>
      <c r="B4392" s="2641"/>
      <c r="C4392" s="2641"/>
      <c r="D4392" s="2641"/>
      <c r="E4392" s="2641"/>
      <c r="F4392" s="2641"/>
      <c r="G4392" s="2641"/>
      <c r="H4392" s="2641"/>
      <c r="I4392" s="2257"/>
      <c r="J4392" s="2257"/>
      <c r="K4392" s="2257"/>
      <c r="L4392" s="2257"/>
      <c r="M4392" s="2257"/>
      <c r="N4392" s="2257"/>
      <c r="O4392" s="2257"/>
      <c r="P4392" s="2257"/>
      <c r="Q4392" s="2995"/>
    </row>
    <row r="4393" spans="1:17">
      <c r="A4393" s="2995"/>
      <c r="B4393" s="2641"/>
      <c r="C4393" s="2641"/>
      <c r="D4393" s="2641"/>
      <c r="E4393" s="2641"/>
      <c r="F4393" s="2641"/>
      <c r="G4393" s="2641"/>
      <c r="H4393" s="2641"/>
      <c r="I4393" s="2257"/>
      <c r="J4393" s="2257"/>
      <c r="K4393" s="2257"/>
      <c r="L4393" s="2257"/>
      <c r="M4393" s="2257"/>
      <c r="N4393" s="2257"/>
      <c r="O4393" s="2257"/>
      <c r="P4393" s="2257"/>
      <c r="Q4393" s="2995"/>
    </row>
    <row r="4394" spans="1:17">
      <c r="A4394" s="2995"/>
      <c r="B4394" s="2641"/>
      <c r="C4394" s="2641"/>
      <c r="D4394" s="2641"/>
      <c r="E4394" s="2641"/>
      <c r="F4394" s="2641"/>
      <c r="G4394" s="2641"/>
      <c r="H4394" s="2641"/>
      <c r="I4394" s="2257"/>
      <c r="J4394" s="2257"/>
      <c r="K4394" s="2257"/>
      <c r="L4394" s="2257"/>
      <c r="M4394" s="2257"/>
      <c r="N4394" s="2257"/>
      <c r="O4394" s="2257"/>
      <c r="P4394" s="2257"/>
      <c r="Q4394" s="2995"/>
    </row>
    <row r="4395" spans="1:17">
      <c r="A4395" s="2995"/>
      <c r="B4395" s="2641"/>
      <c r="C4395" s="2641"/>
      <c r="D4395" s="2641"/>
      <c r="E4395" s="2641"/>
      <c r="F4395" s="2641"/>
      <c r="G4395" s="2641"/>
      <c r="H4395" s="2641"/>
      <c r="I4395" s="2257"/>
      <c r="J4395" s="2257"/>
      <c r="K4395" s="2257"/>
      <c r="L4395" s="2257"/>
      <c r="M4395" s="2257"/>
      <c r="N4395" s="2257"/>
      <c r="O4395" s="2257"/>
      <c r="P4395" s="2257"/>
      <c r="Q4395" s="2995"/>
    </row>
    <row r="4396" spans="1:17">
      <c r="A4396" s="2995"/>
      <c r="B4396" s="2641"/>
      <c r="C4396" s="2641"/>
      <c r="D4396" s="2641"/>
      <c r="E4396" s="2641"/>
      <c r="F4396" s="2641"/>
      <c r="G4396" s="2641"/>
      <c r="H4396" s="2641"/>
      <c r="I4396" s="2257"/>
      <c r="J4396" s="2257"/>
      <c r="K4396" s="2257"/>
      <c r="L4396" s="2257"/>
      <c r="M4396" s="2257"/>
      <c r="N4396" s="2257"/>
      <c r="O4396" s="2257"/>
      <c r="P4396" s="2257"/>
      <c r="Q4396" s="2995"/>
    </row>
    <row r="4397" spans="1:17">
      <c r="A4397" s="2995"/>
      <c r="B4397" s="2641"/>
      <c r="C4397" s="2641"/>
      <c r="D4397" s="2641"/>
      <c r="E4397" s="2641"/>
      <c r="F4397" s="2641"/>
      <c r="G4397" s="2641"/>
      <c r="H4397" s="2641"/>
      <c r="I4397" s="2257"/>
      <c r="J4397" s="2257"/>
      <c r="K4397" s="2257"/>
      <c r="L4397" s="2257"/>
      <c r="M4397" s="2257"/>
      <c r="N4397" s="2257"/>
      <c r="O4397" s="2257"/>
      <c r="P4397" s="2257"/>
      <c r="Q4397" s="2995"/>
    </row>
    <row r="4398" spans="1:17">
      <c r="A4398" s="2995"/>
      <c r="B4398" s="2641"/>
      <c r="C4398" s="2641"/>
      <c r="D4398" s="2641"/>
      <c r="E4398" s="2641"/>
      <c r="F4398" s="2641"/>
      <c r="G4398" s="2641"/>
      <c r="H4398" s="2641"/>
      <c r="I4398" s="2257"/>
      <c r="J4398" s="2257"/>
      <c r="K4398" s="2257"/>
      <c r="L4398" s="2257"/>
      <c r="M4398" s="2257"/>
      <c r="N4398" s="2257"/>
      <c r="O4398" s="2257"/>
      <c r="P4398" s="2257"/>
      <c r="Q4398" s="2995"/>
    </row>
    <row r="4399" spans="1:17">
      <c r="A4399" s="2995"/>
      <c r="B4399" s="2641"/>
      <c r="C4399" s="2641"/>
      <c r="D4399" s="2641"/>
      <c r="E4399" s="2641"/>
      <c r="F4399" s="2641"/>
      <c r="G4399" s="2641"/>
      <c r="H4399" s="2641"/>
      <c r="I4399" s="2257"/>
      <c r="J4399" s="2257"/>
      <c r="K4399" s="2257"/>
      <c r="L4399" s="2257"/>
      <c r="M4399" s="2257"/>
      <c r="N4399" s="2257"/>
      <c r="O4399" s="2257"/>
      <c r="P4399" s="2257"/>
      <c r="Q4399" s="2995"/>
    </row>
    <row r="4400" spans="1:17">
      <c r="A4400" s="2995"/>
      <c r="B4400" s="2641"/>
      <c r="C4400" s="2641"/>
      <c r="D4400" s="2641"/>
      <c r="E4400" s="2641"/>
      <c r="F4400" s="2641"/>
      <c r="G4400" s="2641"/>
      <c r="H4400" s="2641"/>
      <c r="I4400" s="2257"/>
      <c r="J4400" s="2257"/>
      <c r="K4400" s="2257"/>
      <c r="L4400" s="2257"/>
      <c r="M4400" s="2257"/>
      <c r="N4400" s="2257"/>
      <c r="O4400" s="2257"/>
      <c r="P4400" s="2257"/>
      <c r="Q4400" s="2995"/>
    </row>
    <row r="4401" spans="1:17">
      <c r="A4401" s="2995"/>
      <c r="B4401" s="2641"/>
      <c r="C4401" s="2641"/>
      <c r="D4401" s="2641"/>
      <c r="E4401" s="2641"/>
      <c r="F4401" s="2641"/>
      <c r="G4401" s="2641"/>
      <c r="H4401" s="2641"/>
      <c r="I4401" s="2257"/>
      <c r="J4401" s="2257"/>
      <c r="K4401" s="2257"/>
      <c r="L4401" s="2257"/>
      <c r="M4401" s="2257"/>
      <c r="N4401" s="2257"/>
      <c r="O4401" s="2257"/>
      <c r="P4401" s="2257"/>
      <c r="Q4401" s="2995"/>
    </row>
    <row r="4402" spans="1:17">
      <c r="A4402" s="2995"/>
      <c r="B4402" s="2641"/>
      <c r="C4402" s="2641"/>
      <c r="D4402" s="2641"/>
      <c r="E4402" s="2641"/>
      <c r="F4402" s="2641"/>
      <c r="G4402" s="2641"/>
      <c r="H4402" s="2641"/>
      <c r="I4402" s="2257"/>
      <c r="J4402" s="2257"/>
      <c r="K4402" s="2257"/>
      <c r="L4402" s="2257"/>
      <c r="M4402" s="2257"/>
      <c r="N4402" s="2257"/>
      <c r="O4402" s="2257"/>
      <c r="P4402" s="2257"/>
      <c r="Q4402" s="2995"/>
    </row>
    <row r="4403" spans="1:17">
      <c r="A4403" s="2995"/>
      <c r="B4403" s="2641"/>
      <c r="C4403" s="2641"/>
      <c r="D4403" s="2641"/>
      <c r="E4403" s="2641"/>
      <c r="F4403" s="2641"/>
      <c r="G4403" s="2641"/>
      <c r="H4403" s="2641"/>
      <c r="I4403" s="2257"/>
      <c r="J4403" s="2257"/>
      <c r="K4403" s="2257"/>
      <c r="L4403" s="2257"/>
      <c r="M4403" s="2257"/>
      <c r="N4403" s="2257"/>
      <c r="O4403" s="2257"/>
      <c r="P4403" s="2257"/>
      <c r="Q4403" s="2995"/>
    </row>
    <row r="4404" spans="1:17">
      <c r="A4404" s="2995"/>
      <c r="B4404" s="2641"/>
      <c r="C4404" s="2641"/>
      <c r="D4404" s="2641"/>
      <c r="E4404" s="2641"/>
      <c r="F4404" s="2641"/>
      <c r="G4404" s="2641"/>
      <c r="H4404" s="2641"/>
      <c r="I4404" s="2257"/>
      <c r="J4404" s="2257"/>
      <c r="K4404" s="2257"/>
      <c r="L4404" s="2257"/>
      <c r="M4404" s="2257"/>
      <c r="N4404" s="2257"/>
      <c r="O4404" s="2257"/>
      <c r="P4404" s="2257"/>
      <c r="Q4404" s="2995"/>
    </row>
    <row r="4405" spans="1:17">
      <c r="A4405" s="2995"/>
      <c r="B4405" s="2641"/>
      <c r="C4405" s="2641"/>
      <c r="D4405" s="2641"/>
      <c r="E4405" s="2641"/>
      <c r="F4405" s="2641"/>
      <c r="G4405" s="2641"/>
      <c r="H4405" s="2641"/>
      <c r="I4405" s="2257"/>
      <c r="J4405" s="2257"/>
      <c r="K4405" s="2257"/>
      <c r="L4405" s="2257"/>
      <c r="M4405" s="2257"/>
      <c r="N4405" s="2257"/>
      <c r="O4405" s="2257"/>
      <c r="P4405" s="2257"/>
      <c r="Q4405" s="2995"/>
    </row>
    <row r="4406" spans="1:17">
      <c r="A4406" s="2995"/>
      <c r="B4406" s="2641"/>
      <c r="C4406" s="2641"/>
      <c r="D4406" s="2641"/>
      <c r="E4406" s="2641"/>
      <c r="F4406" s="2641"/>
      <c r="G4406" s="2641"/>
      <c r="H4406" s="2641"/>
      <c r="I4406" s="2257"/>
      <c r="J4406" s="2257"/>
      <c r="K4406" s="2257"/>
      <c r="L4406" s="2257"/>
      <c r="M4406" s="2257"/>
      <c r="N4406" s="2257"/>
      <c r="O4406" s="2257"/>
      <c r="P4406" s="2257"/>
      <c r="Q4406" s="2995"/>
    </row>
    <row r="4407" spans="1:17">
      <c r="A4407" s="2995"/>
      <c r="B4407" s="2995"/>
      <c r="C4407" s="2641"/>
      <c r="D4407" s="2641"/>
      <c r="E4407" s="2641"/>
      <c r="F4407" s="2641"/>
      <c r="G4407" s="2641"/>
      <c r="H4407" s="2641"/>
      <c r="I4407" s="2257"/>
      <c r="J4407" s="2257"/>
      <c r="K4407" s="2257"/>
      <c r="L4407" s="2257"/>
      <c r="M4407" s="3001"/>
      <c r="N4407" s="3001"/>
      <c r="O4407" s="3001"/>
      <c r="P4407" s="3001"/>
      <c r="Q4407" s="2995"/>
    </row>
    <row r="4408" spans="1:17">
      <c r="A4408" s="2995"/>
      <c r="B4408" s="2995"/>
      <c r="C4408" s="2999"/>
      <c r="D4408" s="2999"/>
      <c r="E4408" s="2999"/>
      <c r="F4408" s="2999"/>
      <c r="G4408" s="2999"/>
      <c r="H4408" s="2999"/>
      <c r="I4408" s="2257"/>
      <c r="J4408" s="2257"/>
      <c r="K4408" s="2257"/>
      <c r="L4408" s="2257"/>
      <c r="M4408" s="3001"/>
      <c r="N4408" s="3001"/>
      <c r="O4408" s="3001"/>
      <c r="P4408" s="3001"/>
      <c r="Q4408" s="2995"/>
    </row>
    <row r="4409" spans="1:17">
      <c r="A4409" s="2996"/>
      <c r="B4409" s="2996"/>
      <c r="C4409" s="2994"/>
      <c r="D4409" s="2994"/>
      <c r="E4409" s="2997"/>
      <c r="F4409" s="2997"/>
      <c r="G4409" s="2997"/>
      <c r="H4409" s="2997"/>
      <c r="I4409" s="2996"/>
      <c r="J4409" s="2996"/>
      <c r="K4409" s="2994"/>
      <c r="L4409" s="2994"/>
      <c r="M4409" s="2997"/>
      <c r="N4409" s="3002"/>
      <c r="O4409" s="2999"/>
      <c r="P4409" s="2999"/>
      <c r="Q4409" s="2999"/>
    </row>
    <row r="4410" spans="1:17">
      <c r="A4410" s="1584" t="s">
        <v>5595</v>
      </c>
      <c r="B4410" s="1584"/>
      <c r="C4410" s="1584"/>
      <c r="D4410" s="1584"/>
      <c r="E4410" s="1584"/>
      <c r="F4410" s="1584"/>
      <c r="G4410" s="1584"/>
      <c r="H4410" s="1584"/>
      <c r="I4410" s="1584" t="s">
        <v>5596</v>
      </c>
      <c r="J4410" s="1584"/>
      <c r="K4410" s="1584"/>
      <c r="L4410" s="1584"/>
      <c r="M4410" s="1584"/>
      <c r="N4410" s="1584"/>
      <c r="O4410" s="1584"/>
      <c r="P4410" s="1584"/>
      <c r="Q4410" s="1584"/>
    </row>
  </sheetData>
  <mergeCells count="70">
    <mergeCell ref="F37:G37"/>
    <mergeCell ref="F66:G66"/>
    <mergeCell ref="F129:G129"/>
    <mergeCell ref="F192:G192"/>
    <mergeCell ref="F255:G255"/>
    <mergeCell ref="F318:G318"/>
    <mergeCell ref="F381:G381"/>
    <mergeCell ref="F444:G444"/>
    <mergeCell ref="F507:G507"/>
    <mergeCell ref="F570:G570"/>
    <mergeCell ref="F633:G633"/>
    <mergeCell ref="F696:G696"/>
    <mergeCell ref="F759:G759"/>
    <mergeCell ref="F822:G822"/>
    <mergeCell ref="F885:G885"/>
    <mergeCell ref="F948:G948"/>
    <mergeCell ref="F1011:G1011"/>
    <mergeCell ref="F1074:G1074"/>
    <mergeCell ref="F1137:G1137"/>
    <mergeCell ref="F1200:G1200"/>
    <mergeCell ref="F1264:G1264"/>
    <mergeCell ref="F1327:G1327"/>
    <mergeCell ref="F1390:G1390"/>
    <mergeCell ref="F1453:G1453"/>
    <mergeCell ref="F1516:G1516"/>
    <mergeCell ref="F1579:G1579"/>
    <mergeCell ref="F1642:G1642"/>
    <mergeCell ref="F1705:G1705"/>
    <mergeCell ref="F1768:G1768"/>
    <mergeCell ref="F1832:G1832"/>
    <mergeCell ref="F1895:G1895"/>
    <mergeCell ref="F1958:G1958"/>
    <mergeCell ref="F2021:G2021"/>
    <mergeCell ref="F2084:G2084"/>
    <mergeCell ref="F2147:G2147"/>
    <mergeCell ref="F2210:G2210"/>
    <mergeCell ref="F2273:G2273"/>
    <mergeCell ref="F2336:G2336"/>
    <mergeCell ref="F2399:G2399"/>
    <mergeCell ref="F2462:G2462"/>
    <mergeCell ref="F2525:G2525"/>
    <mergeCell ref="F2588:G2588"/>
    <mergeCell ref="F2651:G2651"/>
    <mergeCell ref="F2714:G2714"/>
    <mergeCell ref="F2777:G2777"/>
    <mergeCell ref="F2840:G2840"/>
    <mergeCell ref="F2903:G2903"/>
    <mergeCell ref="F2966:G2966"/>
    <mergeCell ref="F3029:G3029"/>
    <mergeCell ref="F3092:G3092"/>
    <mergeCell ref="F3155:G3155"/>
    <mergeCell ref="F3218:G3218"/>
    <mergeCell ref="F3281:G3281"/>
    <mergeCell ref="F3344:G3344"/>
    <mergeCell ref="F3407:G3407"/>
    <mergeCell ref="F3470:G3470"/>
    <mergeCell ref="F3533:G3533"/>
    <mergeCell ref="F3596:G3596"/>
    <mergeCell ref="F3659:G3659"/>
    <mergeCell ref="F3722:G3722"/>
    <mergeCell ref="F3785:G3785"/>
    <mergeCell ref="F3848:G3848"/>
    <mergeCell ref="F3911:G3911"/>
    <mergeCell ref="F3974:G3974"/>
    <mergeCell ref="F4037:G4037"/>
    <mergeCell ref="F4353:G4353"/>
    <mergeCell ref="F4100:G4100"/>
    <mergeCell ref="F4163:G4163"/>
    <mergeCell ref="F4226:G4226"/>
    <mergeCell ref="F4289:G4289"/>
  </mergeCells>
  <printOptions horizontalCentered="1"/>
  <pageMargins left="0" right="0" top="0" bottom="0" header="0" footer="0"/>
  <pageSetup scale="64" fitToWidth="2" fitToHeight="4" pageOrder="overThenDown" orientation="portrait" horizontalDpi="300" verticalDpi="300" r:id="rId1"/>
  <headerFooter alignWithMargins="0"/>
  <rowBreaks count="51" manualBreakCount="51">
    <brk id="58" max="16" man="1"/>
    <brk id="123" max="16" man="1"/>
    <brk id="186" max="16" man="1"/>
    <brk id="249" max="16" man="1"/>
    <brk id="312" max="16" man="1"/>
    <brk id="375" max="16" man="1"/>
    <brk id="438" max="16" man="1"/>
    <brk id="501" max="16" man="1"/>
    <brk id="564" max="16" man="1"/>
    <brk id="627" max="16" man="1"/>
    <brk id="690" max="16" man="1"/>
    <brk id="753" max="16" man="1"/>
    <brk id="816" max="16" man="1"/>
    <brk id="879" max="16" man="1"/>
    <brk id="942" max="16" man="1"/>
    <brk id="1005" max="16" man="1"/>
    <brk id="1068" max="16" man="1"/>
    <brk id="1131" max="16" man="1"/>
    <brk id="1194" max="16" man="1"/>
    <brk id="1258" max="16" man="1"/>
    <brk id="1321" max="16" man="1"/>
    <brk id="1384" max="16" man="1"/>
    <brk id="1447" max="16" man="1"/>
    <brk id="1510" max="16" man="1"/>
    <brk id="1573" max="16" man="1"/>
    <brk id="1636" max="16" man="1"/>
    <brk id="1699" max="16" man="1"/>
    <brk id="1762" max="16" man="1"/>
    <brk id="1826" max="16" man="1"/>
    <brk id="1889" max="16" man="1"/>
    <brk id="1952" max="16" man="1"/>
    <brk id="2015" max="16" man="1"/>
    <brk id="2078" max="16" man="1"/>
    <brk id="2141" max="16" man="1"/>
    <brk id="2204" max="16" man="1"/>
    <brk id="2267" max="16" man="1"/>
    <brk id="2330" max="16" man="1"/>
    <brk id="2393" max="16" man="1"/>
    <brk id="2456" max="16" man="1"/>
    <brk id="2519" max="16" man="1"/>
    <brk id="2582" max="16" man="1"/>
    <brk id="2645" max="16" man="1"/>
    <brk id="2708" max="16" man="1"/>
    <brk id="2771" max="16" man="1"/>
    <brk id="2834" max="16" man="1"/>
    <brk id="2897" max="16" man="1"/>
    <brk id="2960" max="16" man="1"/>
    <brk id="3023" max="16" man="1"/>
    <brk id="3086" max="16" man="1"/>
    <brk id="3149" max="16" man="1"/>
    <brk id="3212" max="16" man="1"/>
  </rowBreaks>
  <colBreaks count="1" manualBreakCount="1">
    <brk id="8" max="248"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view="pageBreakPreview" topLeftCell="L211" colorId="22" zoomScale="60" zoomScaleNormal="60" workbookViewId="0">
      <selection activeCell="H79" sqref="H79"/>
    </sheetView>
  </sheetViews>
  <sheetFormatPr defaultColWidth="9.6640625" defaultRowHeight="15"/>
  <cols>
    <col min="1" max="1" width="6.109375" style="1546" customWidth="1"/>
    <col min="2" max="2" width="26.77734375" style="1546" customWidth="1"/>
    <col min="3" max="3" width="25.6640625" style="1546" customWidth="1"/>
    <col min="4" max="4" width="23" style="1546" customWidth="1"/>
    <col min="5" max="5" width="18.6640625" style="1546" customWidth="1"/>
    <col min="6" max="7" width="6.6640625" style="1546" customWidth="1"/>
    <col min="8" max="8" width="25.21875" style="1546" customWidth="1"/>
    <col min="9" max="9" width="24.6640625" style="1546" customWidth="1"/>
    <col min="10" max="10" width="18.88671875" style="1546" customWidth="1"/>
    <col min="11" max="12" width="13.6640625" style="1546" customWidth="1"/>
    <col min="13" max="13" width="4.6640625" style="1546" customWidth="1"/>
    <col min="14" max="14" width="5.109375" style="1546" customWidth="1"/>
    <col min="15" max="15" width="28.88671875" style="1546" customWidth="1"/>
    <col min="16" max="16" width="22.109375" style="1546" customWidth="1"/>
    <col min="17" max="17" width="23" style="1546" customWidth="1"/>
    <col min="18" max="18" width="24" style="1546" customWidth="1"/>
    <col min="19" max="19" width="6.109375" style="1546" customWidth="1"/>
    <col min="20" max="21" width="9.6640625" style="1546"/>
    <col min="22" max="22" width="24.88671875" style="1546" customWidth="1"/>
    <col min="23" max="16384" width="9.6640625" style="1546"/>
  </cols>
  <sheetData>
    <row r="1" spans="1:255">
      <c r="A1" s="1543" t="s">
        <v>1759</v>
      </c>
      <c r="B1" s="1700"/>
      <c r="C1" s="1911" t="s">
        <v>1306</v>
      </c>
      <c r="D1" s="3075" t="s">
        <v>1761</v>
      </c>
      <c r="E1" s="2314" t="s">
        <v>1762</v>
      </c>
      <c r="F1" s="1543" t="s">
        <v>1759</v>
      </c>
      <c r="G1" s="1700"/>
      <c r="H1" s="1700"/>
      <c r="I1" s="1911" t="s">
        <v>1306</v>
      </c>
      <c r="J1" s="3075" t="s">
        <v>1761</v>
      </c>
      <c r="K1" s="2304"/>
      <c r="L1" s="1911" t="s">
        <v>1762</v>
      </c>
      <c r="M1" s="2315"/>
      <c r="N1" s="1543" t="s">
        <v>1759</v>
      </c>
      <c r="O1" s="1700"/>
      <c r="P1" s="1911" t="s">
        <v>1306</v>
      </c>
      <c r="Q1" s="3075" t="s">
        <v>1761</v>
      </c>
      <c r="R1" s="1911" t="s">
        <v>1762</v>
      </c>
      <c r="S1" s="1910"/>
    </row>
    <row r="2" spans="1:255">
      <c r="A2" s="1547" t="str">
        <f>'Data Sheet'!$C$25</f>
        <v xml:space="preserve">Niagara Mohawk Power Corporation </v>
      </c>
      <c r="B2" s="1569"/>
      <c r="C2" s="1821" t="s">
        <v>5108</v>
      </c>
      <c r="D2" s="3076" t="s">
        <v>1763</v>
      </c>
      <c r="E2" s="2316"/>
      <c r="F2" s="1547" t="str">
        <f>'Data Sheet'!$C$25</f>
        <v xml:space="preserve">Niagara Mohawk Power Corporation </v>
      </c>
      <c r="G2" s="1569"/>
      <c r="H2" s="1569"/>
      <c r="I2" s="1821" t="s">
        <v>5108</v>
      </c>
      <c r="J2" s="3076" t="s">
        <v>1763</v>
      </c>
      <c r="K2" s="2263"/>
      <c r="L2" s="1821"/>
      <c r="M2" s="2317"/>
      <c r="N2" s="1547" t="str">
        <f>'Data Sheet'!$C$25</f>
        <v xml:space="preserve">Niagara Mohawk Power Corporation </v>
      </c>
      <c r="O2" s="1569"/>
      <c r="P2" s="1821" t="s">
        <v>5108</v>
      </c>
      <c r="Q2" s="3076" t="s">
        <v>1763</v>
      </c>
      <c r="R2" s="2318"/>
      <c r="S2" s="1549"/>
    </row>
    <row r="3" spans="1:255" ht="15" customHeight="1">
      <c r="A3" s="1547"/>
      <c r="B3" s="1569"/>
      <c r="C3" s="1821" t="s">
        <v>1592</v>
      </c>
      <c r="D3" s="3077" t="str">
        <f>'Data Sheet'!$C$40</f>
        <v>May 9, 2016</v>
      </c>
      <c r="E3" s="2319" t="str">
        <f>'Data Sheet'!$C$38</f>
        <v>December 31, 2015</v>
      </c>
      <c r="F3" s="1547"/>
      <c r="G3" s="1714"/>
      <c r="H3" s="1714"/>
      <c r="I3" s="1913" t="s">
        <v>1592</v>
      </c>
      <c r="J3" s="3077" t="str">
        <f>'Data Sheet'!$C$40</f>
        <v>May 9, 2016</v>
      </c>
      <c r="K3" s="2275"/>
      <c r="L3" s="2245" t="str">
        <f>'Data Sheet'!$C$38</f>
        <v>December 31, 2015</v>
      </c>
      <c r="M3" s="2320"/>
      <c r="N3" s="1547"/>
      <c r="O3" s="1714"/>
      <c r="P3" s="1913" t="s">
        <v>1592</v>
      </c>
      <c r="Q3" s="2225" t="str">
        <f>'Data Sheet'!$C$40</f>
        <v>May 9, 2016</v>
      </c>
      <c r="R3" s="2245" t="str">
        <f>'Data Sheet'!$C$38</f>
        <v>December 31, 2015</v>
      </c>
      <c r="S3" s="1914"/>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c r="AY3" s="1569"/>
      <c r="AZ3" s="1569"/>
      <c r="BA3" s="1569"/>
      <c r="BB3" s="1569"/>
      <c r="BC3" s="1569"/>
      <c r="BD3" s="1569"/>
      <c r="BE3" s="1569"/>
      <c r="BF3" s="1569"/>
      <c r="BG3" s="1569"/>
      <c r="BH3" s="1569"/>
      <c r="BI3" s="1569"/>
      <c r="BJ3" s="1569"/>
      <c r="BK3" s="1569"/>
      <c r="BL3" s="1569"/>
      <c r="BM3" s="1569"/>
      <c r="BN3" s="1569"/>
      <c r="BO3" s="1569"/>
      <c r="BP3" s="1569"/>
      <c r="BQ3" s="1569"/>
      <c r="BR3" s="1569"/>
      <c r="BS3" s="1569"/>
      <c r="BT3" s="1569"/>
      <c r="BU3" s="1569"/>
      <c r="BV3" s="1569"/>
      <c r="BW3" s="1569"/>
      <c r="BX3" s="1569"/>
      <c r="BY3" s="1569"/>
      <c r="BZ3" s="1569"/>
      <c r="CA3" s="1569"/>
      <c r="CB3" s="1569"/>
      <c r="CC3" s="1569"/>
      <c r="CD3" s="1569"/>
      <c r="CE3" s="1569"/>
      <c r="CF3" s="1569"/>
      <c r="CG3" s="1569"/>
      <c r="CH3" s="1569"/>
      <c r="CI3" s="1569"/>
      <c r="CJ3" s="1569"/>
      <c r="CK3" s="1569"/>
      <c r="CL3" s="1569"/>
      <c r="CM3" s="1569"/>
      <c r="CN3" s="1569"/>
      <c r="CO3" s="1569"/>
      <c r="CP3" s="1569"/>
      <c r="CQ3" s="1569"/>
      <c r="CR3" s="1569"/>
      <c r="CS3" s="1569"/>
      <c r="CT3" s="1569"/>
      <c r="CU3" s="1569"/>
      <c r="CV3" s="1569"/>
      <c r="CW3" s="1569"/>
      <c r="CX3" s="1569"/>
      <c r="CY3" s="1569"/>
      <c r="CZ3" s="1569"/>
      <c r="DA3" s="1569"/>
      <c r="DB3" s="1569"/>
      <c r="DC3" s="1569"/>
      <c r="DD3" s="1569"/>
      <c r="DE3" s="1569"/>
      <c r="DF3" s="1569"/>
      <c r="DG3" s="1569"/>
      <c r="DH3" s="1569"/>
      <c r="DI3" s="1569"/>
      <c r="DJ3" s="1569"/>
      <c r="DK3" s="1569"/>
      <c r="DL3" s="1569"/>
      <c r="DM3" s="1569"/>
      <c r="DN3" s="1569"/>
      <c r="DO3" s="1569"/>
      <c r="DP3" s="1569"/>
      <c r="DQ3" s="1569"/>
      <c r="DR3" s="1569"/>
      <c r="DS3" s="1569"/>
      <c r="DT3" s="1569"/>
      <c r="DU3" s="1569"/>
      <c r="DV3" s="1569"/>
      <c r="DW3" s="1569"/>
      <c r="DX3" s="1569"/>
      <c r="DY3" s="1569"/>
      <c r="DZ3" s="1569"/>
      <c r="EA3" s="1569"/>
      <c r="EB3" s="1569"/>
      <c r="EC3" s="1569"/>
      <c r="ED3" s="1569"/>
      <c r="EE3" s="1569"/>
      <c r="EF3" s="1569"/>
      <c r="EG3" s="1569"/>
      <c r="EH3" s="1569"/>
      <c r="EI3" s="1569"/>
      <c r="EJ3" s="1569"/>
      <c r="EK3" s="1569"/>
      <c r="EL3" s="1569"/>
      <c r="EM3" s="1569"/>
      <c r="EN3" s="1569"/>
      <c r="EO3" s="1569"/>
      <c r="EP3" s="1569"/>
      <c r="EQ3" s="1569"/>
      <c r="ER3" s="1569"/>
      <c r="ES3" s="1569"/>
      <c r="ET3" s="1569"/>
      <c r="EU3" s="1569"/>
      <c r="EV3" s="1569"/>
      <c r="EW3" s="1569"/>
      <c r="EX3" s="1569"/>
      <c r="EY3" s="1569"/>
      <c r="EZ3" s="1569"/>
      <c r="FA3" s="1569"/>
      <c r="FB3" s="1569"/>
      <c r="FC3" s="1569"/>
      <c r="FD3" s="1569"/>
      <c r="FE3" s="1569"/>
      <c r="FF3" s="1569"/>
      <c r="FG3" s="1569"/>
      <c r="FH3" s="1569"/>
      <c r="FI3" s="1569"/>
      <c r="FJ3" s="1569"/>
      <c r="FK3" s="1569"/>
      <c r="FL3" s="1569"/>
      <c r="FM3" s="1569"/>
      <c r="FN3" s="1569"/>
      <c r="FO3" s="1569"/>
      <c r="FP3" s="1569"/>
      <c r="FQ3" s="1569"/>
      <c r="FR3" s="1569"/>
      <c r="FS3" s="1569"/>
      <c r="FT3" s="1569"/>
      <c r="FU3" s="1569"/>
      <c r="FV3" s="1569"/>
      <c r="FW3" s="1569"/>
      <c r="FX3" s="1569"/>
      <c r="FY3" s="1569"/>
      <c r="FZ3" s="1569"/>
      <c r="GA3" s="1569"/>
      <c r="GB3" s="1569"/>
      <c r="GC3" s="1569"/>
      <c r="GD3" s="1569"/>
      <c r="GE3" s="1569"/>
      <c r="GF3" s="1569"/>
      <c r="GG3" s="1569"/>
      <c r="GH3" s="1569"/>
      <c r="GI3" s="1569"/>
      <c r="GJ3" s="1569"/>
      <c r="GK3" s="1569"/>
      <c r="GL3" s="1569"/>
      <c r="GM3" s="1569"/>
      <c r="GN3" s="1569"/>
      <c r="GO3" s="1569"/>
      <c r="GP3" s="1569"/>
      <c r="GQ3" s="1569"/>
      <c r="GR3" s="1569"/>
      <c r="GS3" s="1569"/>
      <c r="GT3" s="1569"/>
      <c r="GU3" s="1569"/>
      <c r="GV3" s="1569"/>
      <c r="GW3" s="1569"/>
      <c r="GX3" s="1569"/>
      <c r="GY3" s="1569"/>
      <c r="GZ3" s="1569"/>
      <c r="HA3" s="1569"/>
      <c r="HB3" s="1569"/>
      <c r="HC3" s="1569"/>
      <c r="HD3" s="1569"/>
      <c r="HE3" s="1569"/>
      <c r="HF3" s="1569"/>
      <c r="HG3" s="1569"/>
      <c r="HH3" s="1569"/>
      <c r="HI3" s="1569"/>
      <c r="HJ3" s="1569"/>
      <c r="HK3" s="1569"/>
      <c r="HL3" s="1569"/>
      <c r="HM3" s="1569"/>
      <c r="HN3" s="1569"/>
      <c r="HO3" s="1569"/>
      <c r="HP3" s="1569"/>
      <c r="HQ3" s="1569"/>
      <c r="HR3" s="1569"/>
      <c r="HS3" s="1569"/>
      <c r="HT3" s="1569"/>
      <c r="HU3" s="1569"/>
      <c r="HV3" s="1569"/>
      <c r="HW3" s="1569"/>
      <c r="HX3" s="1569"/>
      <c r="HY3" s="1569"/>
      <c r="HZ3" s="1569"/>
      <c r="IA3" s="1569"/>
      <c r="IB3" s="1569"/>
      <c r="IC3" s="1569"/>
      <c r="ID3" s="1569"/>
      <c r="IE3" s="1569"/>
      <c r="IF3" s="1569"/>
      <c r="IG3" s="1569"/>
      <c r="IH3" s="1569"/>
      <c r="II3" s="1569"/>
      <c r="IJ3" s="1569"/>
      <c r="IK3" s="1569"/>
      <c r="IL3" s="1569"/>
      <c r="IM3" s="1569"/>
      <c r="IN3" s="1569"/>
      <c r="IO3" s="1569"/>
      <c r="IP3" s="1569"/>
      <c r="IQ3" s="1569"/>
      <c r="IR3" s="1569"/>
      <c r="IS3" s="1569"/>
      <c r="IT3" s="1569"/>
      <c r="IU3" s="1569"/>
    </row>
    <row r="4" spans="1:255" ht="15" customHeight="1">
      <c r="A4" s="3439" t="s">
        <v>4563</v>
      </c>
      <c r="B4" s="3437"/>
      <c r="C4" s="3437"/>
      <c r="D4" s="3437"/>
      <c r="E4" s="3440"/>
      <c r="F4" s="3436" t="s">
        <v>4563</v>
      </c>
      <c r="G4" s="3437"/>
      <c r="H4" s="3437"/>
      <c r="I4" s="3437"/>
      <c r="J4" s="3437"/>
      <c r="K4" s="3437"/>
      <c r="L4" s="3437"/>
      <c r="M4" s="3438"/>
      <c r="N4" s="3439" t="s">
        <v>4563</v>
      </c>
      <c r="O4" s="3437"/>
      <c r="P4" s="3437"/>
      <c r="Q4" s="3437"/>
      <c r="R4" s="3437"/>
      <c r="S4" s="3438"/>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c r="AY4" s="1569"/>
      <c r="AZ4" s="1569"/>
      <c r="BA4" s="1569"/>
      <c r="BB4" s="1569"/>
      <c r="BC4" s="1569"/>
      <c r="BD4" s="1569"/>
      <c r="BE4" s="1569"/>
      <c r="BF4" s="1569"/>
      <c r="BG4" s="1569"/>
      <c r="BH4" s="1569"/>
      <c r="BI4" s="1569"/>
      <c r="BJ4" s="1569"/>
      <c r="BK4" s="1569"/>
      <c r="BL4" s="1569"/>
      <c r="BM4" s="1569"/>
      <c r="BN4" s="1569"/>
      <c r="BO4" s="1569"/>
      <c r="BP4" s="1569"/>
      <c r="BQ4" s="1569"/>
      <c r="BR4" s="1569"/>
      <c r="BS4" s="1569"/>
      <c r="BT4" s="1569"/>
      <c r="BU4" s="1569"/>
      <c r="BV4" s="1569"/>
      <c r="BW4" s="1569"/>
      <c r="BX4" s="1569"/>
      <c r="BY4" s="1569"/>
      <c r="BZ4" s="1569"/>
      <c r="CA4" s="1569"/>
      <c r="CB4" s="1569"/>
      <c r="CC4" s="1569"/>
      <c r="CD4" s="1569"/>
      <c r="CE4" s="1569"/>
      <c r="CF4" s="1569"/>
      <c r="CG4" s="1569"/>
      <c r="CH4" s="1569"/>
      <c r="CI4" s="1569"/>
      <c r="CJ4" s="1569"/>
      <c r="CK4" s="1569"/>
      <c r="CL4" s="1569"/>
      <c r="CM4" s="1569"/>
      <c r="CN4" s="1569"/>
      <c r="CO4" s="1569"/>
      <c r="CP4" s="1569"/>
      <c r="CQ4" s="1569"/>
      <c r="CR4" s="1569"/>
      <c r="CS4" s="1569"/>
      <c r="CT4" s="1569"/>
      <c r="CU4" s="1569"/>
      <c r="CV4" s="1569"/>
      <c r="CW4" s="1569"/>
      <c r="CX4" s="1569"/>
      <c r="CY4" s="1569"/>
      <c r="CZ4" s="1569"/>
      <c r="DA4" s="1569"/>
      <c r="DB4" s="1569"/>
      <c r="DC4" s="1569"/>
      <c r="DD4" s="1569"/>
      <c r="DE4" s="1569"/>
      <c r="DF4" s="1569"/>
      <c r="DG4" s="1569"/>
      <c r="DH4" s="1569"/>
      <c r="DI4" s="1569"/>
      <c r="DJ4" s="1569"/>
      <c r="DK4" s="1569"/>
      <c r="DL4" s="1569"/>
      <c r="DM4" s="1569"/>
      <c r="DN4" s="1569"/>
      <c r="DO4" s="1569"/>
      <c r="DP4" s="1569"/>
      <c r="DQ4" s="1569"/>
      <c r="DR4" s="1569"/>
      <c r="DS4" s="1569"/>
      <c r="DT4" s="1569"/>
      <c r="DU4" s="1569"/>
      <c r="DV4" s="1569"/>
      <c r="DW4" s="1569"/>
      <c r="DX4" s="1569"/>
      <c r="DY4" s="1569"/>
      <c r="DZ4" s="1569"/>
      <c r="EA4" s="1569"/>
      <c r="EB4" s="1569"/>
      <c r="EC4" s="1569"/>
      <c r="ED4" s="1569"/>
      <c r="EE4" s="1569"/>
      <c r="EF4" s="1569"/>
      <c r="EG4" s="1569"/>
      <c r="EH4" s="1569"/>
      <c r="EI4" s="1569"/>
      <c r="EJ4" s="1569"/>
      <c r="EK4" s="1569"/>
      <c r="EL4" s="1569"/>
      <c r="EM4" s="1569"/>
      <c r="EN4" s="1569"/>
      <c r="EO4" s="1569"/>
      <c r="EP4" s="1569"/>
      <c r="EQ4" s="1569"/>
      <c r="ER4" s="1569"/>
      <c r="ES4" s="1569"/>
      <c r="ET4" s="1569"/>
      <c r="EU4" s="1569"/>
      <c r="EV4" s="1569"/>
      <c r="EW4" s="1569"/>
      <c r="EX4" s="1569"/>
      <c r="EY4" s="1569"/>
      <c r="EZ4" s="1569"/>
      <c r="FA4" s="1569"/>
      <c r="FB4" s="1569"/>
      <c r="FC4" s="1569"/>
      <c r="FD4" s="1569"/>
      <c r="FE4" s="1569"/>
      <c r="FF4" s="1569"/>
      <c r="FG4" s="1569"/>
      <c r="FH4" s="1569"/>
      <c r="FI4" s="1569"/>
      <c r="FJ4" s="1569"/>
      <c r="FK4" s="1569"/>
      <c r="FL4" s="1569"/>
      <c r="FM4" s="1569"/>
      <c r="FN4" s="1569"/>
      <c r="FO4" s="1569"/>
      <c r="FP4" s="1569"/>
      <c r="FQ4" s="1569"/>
      <c r="FR4" s="1569"/>
      <c r="FS4" s="1569"/>
      <c r="FT4" s="1569"/>
      <c r="FU4" s="1569"/>
      <c r="FV4" s="1569"/>
      <c r="FW4" s="1569"/>
      <c r="FX4" s="1569"/>
      <c r="FY4" s="1569"/>
      <c r="FZ4" s="1569"/>
      <c r="GA4" s="1569"/>
      <c r="GB4" s="1569"/>
      <c r="GC4" s="1569"/>
      <c r="GD4" s="1569"/>
      <c r="GE4" s="1569"/>
      <c r="GF4" s="1569"/>
      <c r="GG4" s="1569"/>
      <c r="GH4" s="1569"/>
      <c r="GI4" s="1569"/>
      <c r="GJ4" s="1569"/>
      <c r="GK4" s="1569"/>
      <c r="GL4" s="1569"/>
      <c r="GM4" s="1569"/>
      <c r="GN4" s="1569"/>
      <c r="GO4" s="1569"/>
      <c r="GP4" s="1569"/>
      <c r="GQ4" s="1569"/>
      <c r="GR4" s="1569"/>
      <c r="GS4" s="1569"/>
      <c r="GT4" s="1569"/>
      <c r="GU4" s="1569"/>
      <c r="GV4" s="1569"/>
      <c r="GW4" s="1569"/>
      <c r="GX4" s="1569"/>
      <c r="GY4" s="1569"/>
      <c r="GZ4" s="1569"/>
      <c r="HA4" s="1569"/>
      <c r="HB4" s="1569"/>
      <c r="HC4" s="1569"/>
      <c r="HD4" s="1569"/>
      <c r="HE4" s="1569"/>
      <c r="HF4" s="1569"/>
      <c r="HG4" s="1569"/>
      <c r="HH4" s="1569"/>
      <c r="HI4" s="1569"/>
      <c r="HJ4" s="1569"/>
      <c r="HK4" s="1569"/>
      <c r="HL4" s="1569"/>
      <c r="HM4" s="1569"/>
      <c r="HN4" s="1569"/>
      <c r="HO4" s="1569"/>
      <c r="HP4" s="1569"/>
      <c r="HQ4" s="1569"/>
      <c r="HR4" s="1569"/>
      <c r="HS4" s="1569"/>
      <c r="HT4" s="1569"/>
      <c r="HU4" s="1569"/>
      <c r="HV4" s="1569"/>
      <c r="HW4" s="1569"/>
      <c r="HX4" s="1569"/>
      <c r="HY4" s="1569"/>
      <c r="HZ4" s="1569"/>
      <c r="IA4" s="1569"/>
      <c r="IB4" s="1569"/>
      <c r="IC4" s="1569"/>
      <c r="ID4" s="1569"/>
      <c r="IE4" s="1569"/>
      <c r="IF4" s="1569"/>
      <c r="IG4" s="1569"/>
      <c r="IH4" s="1569"/>
      <c r="II4" s="1569"/>
      <c r="IJ4" s="1569"/>
      <c r="IK4" s="1569"/>
      <c r="IL4" s="1569"/>
      <c r="IM4" s="1569"/>
      <c r="IN4" s="1569"/>
      <c r="IO4" s="1569"/>
      <c r="IP4" s="1569"/>
      <c r="IQ4" s="1569"/>
      <c r="IR4" s="1569"/>
      <c r="IS4" s="1569"/>
      <c r="IT4" s="1569"/>
      <c r="IU4" s="1569"/>
    </row>
    <row r="5" spans="1:255">
      <c r="A5" s="3441" t="s">
        <v>1940</v>
      </c>
      <c r="B5" s="3409"/>
      <c r="C5" s="3409"/>
      <c r="D5" s="3409"/>
      <c r="E5" s="3442"/>
      <c r="F5" s="3441" t="s">
        <v>1940</v>
      </c>
      <c r="G5" s="3409"/>
      <c r="H5" s="3409"/>
      <c r="I5" s="3409"/>
      <c r="J5" s="3409"/>
      <c r="K5" s="3409"/>
      <c r="L5" s="3409"/>
      <c r="M5" s="3442"/>
      <c r="N5" s="3441" t="s">
        <v>1940</v>
      </c>
      <c r="O5" s="3409"/>
      <c r="P5" s="3409"/>
      <c r="Q5" s="3409"/>
      <c r="R5" s="3409"/>
      <c r="S5" s="3442"/>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c r="AY5" s="1569"/>
      <c r="AZ5" s="1569"/>
      <c r="BA5" s="1569"/>
      <c r="BB5" s="1569"/>
      <c r="BC5" s="1569"/>
      <c r="BD5" s="1569"/>
      <c r="BE5" s="1569"/>
      <c r="BF5" s="1569"/>
      <c r="BG5" s="1569"/>
      <c r="BH5" s="1569"/>
      <c r="BI5" s="1569"/>
      <c r="BJ5" s="1569"/>
      <c r="BK5" s="1569"/>
      <c r="BL5" s="1569"/>
      <c r="BM5" s="1569"/>
      <c r="BN5" s="1569"/>
      <c r="BO5" s="1569"/>
      <c r="BP5" s="1569"/>
      <c r="BQ5" s="1569"/>
      <c r="BR5" s="1569"/>
      <c r="BS5" s="1569"/>
      <c r="BT5" s="1569"/>
      <c r="BU5" s="1569"/>
      <c r="BV5" s="1569"/>
      <c r="BW5" s="1569"/>
      <c r="BX5" s="1569"/>
      <c r="BY5" s="1569"/>
      <c r="BZ5" s="1569"/>
      <c r="CA5" s="1569"/>
      <c r="CB5" s="1569"/>
      <c r="CC5" s="1569"/>
      <c r="CD5" s="1569"/>
      <c r="CE5" s="1569"/>
      <c r="CF5" s="1569"/>
      <c r="CG5" s="1569"/>
      <c r="CH5" s="1569"/>
      <c r="CI5" s="1569"/>
      <c r="CJ5" s="1569"/>
      <c r="CK5" s="1569"/>
      <c r="CL5" s="1569"/>
      <c r="CM5" s="1569"/>
      <c r="CN5" s="1569"/>
      <c r="CO5" s="1569"/>
      <c r="CP5" s="1569"/>
      <c r="CQ5" s="1569"/>
      <c r="CR5" s="1569"/>
      <c r="CS5" s="1569"/>
      <c r="CT5" s="1569"/>
      <c r="CU5" s="1569"/>
      <c r="CV5" s="1569"/>
      <c r="CW5" s="1569"/>
      <c r="CX5" s="1569"/>
      <c r="CY5" s="1569"/>
      <c r="CZ5" s="1569"/>
      <c r="DA5" s="1569"/>
      <c r="DB5" s="1569"/>
      <c r="DC5" s="1569"/>
      <c r="DD5" s="1569"/>
      <c r="DE5" s="1569"/>
      <c r="DF5" s="1569"/>
      <c r="DG5" s="1569"/>
      <c r="DH5" s="1569"/>
      <c r="DI5" s="1569"/>
      <c r="DJ5" s="1569"/>
      <c r="DK5" s="1569"/>
      <c r="DL5" s="1569"/>
      <c r="DM5" s="1569"/>
      <c r="DN5" s="1569"/>
      <c r="DO5" s="1569"/>
      <c r="DP5" s="1569"/>
      <c r="DQ5" s="1569"/>
      <c r="DR5" s="1569"/>
      <c r="DS5" s="1569"/>
      <c r="DT5" s="1569"/>
      <c r="DU5" s="1569"/>
      <c r="DV5" s="1569"/>
      <c r="DW5" s="1569"/>
      <c r="DX5" s="1569"/>
      <c r="DY5" s="1569"/>
      <c r="DZ5" s="1569"/>
      <c r="EA5" s="1569"/>
      <c r="EB5" s="1569"/>
      <c r="EC5" s="1569"/>
      <c r="ED5" s="1569"/>
      <c r="EE5" s="1569"/>
      <c r="EF5" s="1569"/>
      <c r="EG5" s="1569"/>
      <c r="EH5" s="1569"/>
      <c r="EI5" s="1569"/>
      <c r="EJ5" s="1569"/>
      <c r="EK5" s="1569"/>
      <c r="EL5" s="1569"/>
      <c r="EM5" s="1569"/>
      <c r="EN5" s="1569"/>
      <c r="EO5" s="1569"/>
      <c r="EP5" s="1569"/>
      <c r="EQ5" s="1569"/>
      <c r="ER5" s="1569"/>
      <c r="ES5" s="1569"/>
      <c r="ET5" s="1569"/>
      <c r="EU5" s="1569"/>
      <c r="EV5" s="1569"/>
      <c r="EW5" s="1569"/>
      <c r="EX5" s="1569"/>
      <c r="EY5" s="1569"/>
      <c r="EZ5" s="1569"/>
      <c r="FA5" s="1569"/>
      <c r="FB5" s="1569"/>
      <c r="FC5" s="1569"/>
      <c r="FD5" s="1569"/>
      <c r="FE5" s="1569"/>
      <c r="FF5" s="1569"/>
      <c r="FG5" s="1569"/>
      <c r="FH5" s="1569"/>
      <c r="FI5" s="1569"/>
      <c r="FJ5" s="1569"/>
      <c r="FK5" s="1569"/>
      <c r="FL5" s="1569"/>
      <c r="FM5" s="1569"/>
      <c r="FN5" s="1569"/>
      <c r="FO5" s="1569"/>
      <c r="FP5" s="1569"/>
      <c r="FQ5" s="1569"/>
      <c r="FR5" s="1569"/>
      <c r="FS5" s="1569"/>
      <c r="FT5" s="1569"/>
      <c r="FU5" s="1569"/>
      <c r="FV5" s="1569"/>
      <c r="FW5" s="1569"/>
      <c r="FX5" s="1569"/>
      <c r="FY5" s="1569"/>
      <c r="FZ5" s="1569"/>
      <c r="GA5" s="1569"/>
      <c r="GB5" s="1569"/>
      <c r="GC5" s="1569"/>
      <c r="GD5" s="1569"/>
      <c r="GE5" s="1569"/>
      <c r="GF5" s="1569"/>
      <c r="GG5" s="1569"/>
      <c r="GH5" s="1569"/>
      <c r="GI5" s="1569"/>
      <c r="GJ5" s="1569"/>
      <c r="GK5" s="1569"/>
      <c r="GL5" s="1569"/>
      <c r="GM5" s="1569"/>
      <c r="GN5" s="1569"/>
      <c r="GO5" s="1569"/>
      <c r="GP5" s="1569"/>
      <c r="GQ5" s="1569"/>
      <c r="GR5" s="1569"/>
      <c r="GS5" s="1569"/>
      <c r="GT5" s="1569"/>
      <c r="GU5" s="1569"/>
      <c r="GV5" s="1569"/>
      <c r="GW5" s="1569"/>
      <c r="GX5" s="1569"/>
      <c r="GY5" s="1569"/>
      <c r="GZ5" s="1569"/>
      <c r="HA5" s="1569"/>
      <c r="HB5" s="1569"/>
      <c r="HC5" s="1569"/>
      <c r="HD5" s="1569"/>
      <c r="HE5" s="1569"/>
      <c r="HF5" s="1569"/>
      <c r="HG5" s="1569"/>
      <c r="HH5" s="1569"/>
      <c r="HI5" s="1569"/>
      <c r="HJ5" s="1569"/>
      <c r="HK5" s="1569"/>
      <c r="HL5" s="1569"/>
      <c r="HM5" s="1569"/>
      <c r="HN5" s="1569"/>
      <c r="HO5" s="1569"/>
      <c r="HP5" s="1569"/>
      <c r="HQ5" s="1569"/>
      <c r="HR5" s="1569"/>
      <c r="HS5" s="1569"/>
      <c r="HT5" s="1569"/>
      <c r="HU5" s="1569"/>
      <c r="HV5" s="1569"/>
      <c r="HW5" s="1569"/>
      <c r="HX5" s="1569"/>
      <c r="HY5" s="1569"/>
      <c r="HZ5" s="1569"/>
      <c r="IA5" s="1569"/>
      <c r="IB5" s="1569"/>
      <c r="IC5" s="1569"/>
      <c r="ID5" s="1569"/>
      <c r="IE5" s="1569"/>
      <c r="IF5" s="1569"/>
      <c r="IG5" s="1569"/>
      <c r="IH5" s="1569"/>
      <c r="II5" s="1569"/>
      <c r="IJ5" s="1569"/>
      <c r="IK5" s="1569"/>
      <c r="IL5" s="1569"/>
      <c r="IM5" s="1569"/>
      <c r="IN5" s="1569"/>
      <c r="IO5" s="1569"/>
      <c r="IP5" s="1569"/>
      <c r="IQ5" s="1569"/>
      <c r="IR5" s="1569"/>
      <c r="IS5" s="1569"/>
      <c r="IT5" s="1569"/>
      <c r="IU5" s="1569"/>
    </row>
    <row r="6" spans="1:255">
      <c r="A6" s="2321" t="s">
        <v>2355</v>
      </c>
      <c r="B6" s="2322" t="s">
        <v>1006</v>
      </c>
      <c r="C6" s="2322"/>
      <c r="D6" s="2322"/>
      <c r="E6" s="2323"/>
      <c r="F6" s="2719"/>
      <c r="G6" s="2725" t="s">
        <v>3974</v>
      </c>
      <c r="H6" s="2725"/>
      <c r="I6" s="2725"/>
      <c r="J6" s="2720"/>
      <c r="K6" s="1955"/>
      <c r="L6" s="1955"/>
      <c r="M6" s="2721"/>
      <c r="N6" s="2321" t="s">
        <v>3646</v>
      </c>
      <c r="O6" s="2322" t="s">
        <v>1089</v>
      </c>
      <c r="P6" s="2322"/>
      <c r="S6" s="2324"/>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c r="AY6" s="1569"/>
      <c r="AZ6" s="1569"/>
      <c r="BA6" s="1569"/>
      <c r="BB6" s="1569"/>
      <c r="BC6" s="1569"/>
      <c r="BD6" s="1569"/>
      <c r="BE6" s="1569"/>
      <c r="BF6" s="1569"/>
      <c r="BG6" s="1569"/>
      <c r="BH6" s="1569"/>
      <c r="BI6" s="1569"/>
      <c r="BJ6" s="1569"/>
      <c r="BK6" s="1569"/>
      <c r="BL6" s="1569"/>
      <c r="BM6" s="1569"/>
      <c r="BN6" s="1569"/>
      <c r="BO6" s="1569"/>
      <c r="BP6" s="1569"/>
      <c r="BQ6" s="1569"/>
      <c r="BR6" s="1569"/>
      <c r="BS6" s="1569"/>
      <c r="BT6" s="1569"/>
      <c r="BU6" s="1569"/>
      <c r="BV6" s="1569"/>
      <c r="BW6" s="1569"/>
      <c r="BX6" s="1569"/>
      <c r="BY6" s="1569"/>
      <c r="BZ6" s="1569"/>
      <c r="CA6" s="1569"/>
      <c r="CB6" s="1569"/>
      <c r="CC6" s="1569"/>
      <c r="CD6" s="1569"/>
      <c r="CE6" s="1569"/>
      <c r="CF6" s="1569"/>
      <c r="CG6" s="1569"/>
      <c r="CH6" s="1569"/>
      <c r="CI6" s="1569"/>
      <c r="CJ6" s="1569"/>
      <c r="CK6" s="1569"/>
      <c r="CL6" s="1569"/>
      <c r="CM6" s="1569"/>
      <c r="CN6" s="1569"/>
      <c r="CO6" s="1569"/>
      <c r="CP6" s="1569"/>
      <c r="CQ6" s="1569"/>
      <c r="CR6" s="1569"/>
      <c r="CS6" s="1569"/>
      <c r="CT6" s="1569"/>
      <c r="CU6" s="1569"/>
      <c r="CV6" s="1569"/>
      <c r="CW6" s="1569"/>
      <c r="CX6" s="1569"/>
      <c r="CY6" s="1569"/>
      <c r="CZ6" s="1569"/>
      <c r="DA6" s="1569"/>
      <c r="DB6" s="1569"/>
      <c r="DC6" s="1569"/>
      <c r="DD6" s="1569"/>
      <c r="DE6" s="1569"/>
      <c r="DF6" s="1569"/>
      <c r="DG6" s="1569"/>
      <c r="DH6" s="1569"/>
      <c r="DI6" s="1569"/>
      <c r="DJ6" s="1569"/>
      <c r="DK6" s="1569"/>
      <c r="DL6" s="1569"/>
      <c r="DM6" s="1569"/>
      <c r="DN6" s="1569"/>
      <c r="DO6" s="1569"/>
      <c r="DP6" s="1569"/>
      <c r="DQ6" s="1569"/>
      <c r="DR6" s="1569"/>
      <c r="DS6" s="1569"/>
      <c r="DT6" s="1569"/>
      <c r="DU6" s="1569"/>
      <c r="DV6" s="1569"/>
      <c r="DW6" s="1569"/>
      <c r="DX6" s="1569"/>
      <c r="DY6" s="1569"/>
      <c r="DZ6" s="1569"/>
      <c r="EA6" s="1569"/>
      <c r="EB6" s="1569"/>
      <c r="EC6" s="1569"/>
      <c r="ED6" s="1569"/>
      <c r="EE6" s="1569"/>
      <c r="EF6" s="1569"/>
      <c r="EG6" s="1569"/>
      <c r="EH6" s="1569"/>
      <c r="EI6" s="1569"/>
      <c r="EJ6" s="1569"/>
      <c r="EK6" s="1569"/>
      <c r="EL6" s="1569"/>
      <c r="EM6" s="1569"/>
      <c r="EN6" s="1569"/>
      <c r="EO6" s="1569"/>
      <c r="EP6" s="1569"/>
      <c r="EQ6" s="1569"/>
      <c r="ER6" s="1569"/>
      <c r="ES6" s="1569"/>
      <c r="ET6" s="1569"/>
      <c r="EU6" s="1569"/>
      <c r="EV6" s="1569"/>
      <c r="EW6" s="1569"/>
      <c r="EX6" s="1569"/>
      <c r="EY6" s="1569"/>
      <c r="EZ6" s="1569"/>
      <c r="FA6" s="1569"/>
      <c r="FB6" s="1569"/>
      <c r="FC6" s="1569"/>
      <c r="FD6" s="1569"/>
      <c r="FE6" s="1569"/>
      <c r="FF6" s="1569"/>
      <c r="FG6" s="1569"/>
      <c r="FH6" s="1569"/>
      <c r="FI6" s="1569"/>
      <c r="FJ6" s="1569"/>
      <c r="FK6" s="1569"/>
      <c r="FL6" s="1569"/>
      <c r="FM6" s="1569"/>
      <c r="FN6" s="1569"/>
      <c r="FO6" s="1569"/>
      <c r="FP6" s="1569"/>
      <c r="FQ6" s="1569"/>
      <c r="FR6" s="1569"/>
      <c r="FS6" s="1569"/>
      <c r="FT6" s="1569"/>
      <c r="FU6" s="1569"/>
      <c r="FV6" s="1569"/>
      <c r="FW6" s="1569"/>
      <c r="FX6" s="1569"/>
      <c r="FY6" s="1569"/>
      <c r="FZ6" s="1569"/>
      <c r="GA6" s="1569"/>
      <c r="GB6" s="1569"/>
      <c r="GC6" s="1569"/>
      <c r="GD6" s="1569"/>
      <c r="GE6" s="1569"/>
      <c r="GF6" s="1569"/>
      <c r="GG6" s="1569"/>
      <c r="GH6" s="1569"/>
      <c r="GI6" s="1569"/>
      <c r="GJ6" s="1569"/>
      <c r="GK6" s="1569"/>
      <c r="GL6" s="1569"/>
      <c r="GM6" s="1569"/>
      <c r="GN6" s="1569"/>
      <c r="GO6" s="1569"/>
      <c r="GP6" s="1569"/>
      <c r="GQ6" s="1569"/>
      <c r="GR6" s="1569"/>
      <c r="GS6" s="1569"/>
      <c r="GT6" s="1569"/>
      <c r="GU6" s="1569"/>
      <c r="GV6" s="1569"/>
      <c r="GW6" s="1569"/>
      <c r="GX6" s="1569"/>
      <c r="GY6" s="1569"/>
      <c r="GZ6" s="1569"/>
      <c r="HA6" s="1569"/>
      <c r="HB6" s="1569"/>
      <c r="HC6" s="1569"/>
      <c r="HD6" s="1569"/>
      <c r="HE6" s="1569"/>
      <c r="HF6" s="1569"/>
      <c r="HG6" s="1569"/>
      <c r="HH6" s="1569"/>
      <c r="HI6" s="1569"/>
      <c r="HJ6" s="1569"/>
      <c r="HK6" s="1569"/>
      <c r="HL6" s="1569"/>
      <c r="HM6" s="1569"/>
      <c r="HN6" s="1569"/>
      <c r="HO6" s="1569"/>
      <c r="HP6" s="1569"/>
      <c r="HQ6" s="1569"/>
      <c r="HR6" s="1569"/>
      <c r="HS6" s="1569"/>
      <c r="HT6" s="1569"/>
      <c r="HU6" s="1569"/>
      <c r="HV6" s="1569"/>
      <c r="HW6" s="1569"/>
      <c r="HX6" s="1569"/>
      <c r="HY6" s="1569"/>
      <c r="HZ6" s="1569"/>
      <c r="IA6" s="1569"/>
      <c r="IB6" s="1569"/>
      <c r="IC6" s="1569"/>
      <c r="ID6" s="1569"/>
      <c r="IE6" s="1569"/>
      <c r="IF6" s="1569"/>
      <c r="IG6" s="1569"/>
      <c r="IH6" s="1569"/>
      <c r="II6" s="1569"/>
      <c r="IJ6" s="1569"/>
      <c r="IK6" s="1569"/>
      <c r="IL6" s="1569"/>
      <c r="IM6" s="1569"/>
      <c r="IN6" s="1569"/>
      <c r="IO6" s="1569"/>
      <c r="IP6" s="1569"/>
      <c r="IQ6" s="1569"/>
      <c r="IR6" s="1569"/>
      <c r="IS6" s="1569"/>
      <c r="IT6" s="1569"/>
      <c r="IU6" s="1569"/>
    </row>
    <row r="7" spans="1:255">
      <c r="A7" s="2325" t="s">
        <v>1748</v>
      </c>
      <c r="B7" s="2322" t="s">
        <v>1009</v>
      </c>
      <c r="C7" s="2322"/>
      <c r="D7" s="2322"/>
      <c r="E7" s="2323"/>
      <c r="F7" s="2722"/>
      <c r="G7" s="2725" t="s">
        <v>3975</v>
      </c>
      <c r="H7" s="2725"/>
      <c r="I7" s="2725"/>
      <c r="J7" s="2720"/>
      <c r="K7" s="1955"/>
      <c r="L7" s="1955"/>
      <c r="M7" s="2721"/>
      <c r="N7" s="2321"/>
      <c r="O7" s="2322" t="s">
        <v>1092</v>
      </c>
      <c r="P7" s="2322"/>
      <c r="S7" s="2323"/>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c r="AY7" s="1569"/>
      <c r="AZ7" s="1569"/>
      <c r="BA7" s="1569"/>
      <c r="BB7" s="1569"/>
      <c r="BC7" s="1569"/>
      <c r="BD7" s="1569"/>
      <c r="BE7" s="1569"/>
      <c r="BF7" s="1569"/>
      <c r="BG7" s="1569"/>
      <c r="BH7" s="1569"/>
      <c r="BI7" s="1569"/>
      <c r="BJ7" s="1569"/>
      <c r="BK7" s="1569"/>
      <c r="BL7" s="1569"/>
      <c r="BM7" s="1569"/>
      <c r="BN7" s="1569"/>
      <c r="BO7" s="1569"/>
      <c r="BP7" s="1569"/>
      <c r="BQ7" s="1569"/>
      <c r="BR7" s="1569"/>
      <c r="BS7" s="1569"/>
      <c r="BT7" s="1569"/>
      <c r="BU7" s="1569"/>
      <c r="BV7" s="1569"/>
      <c r="BW7" s="1569"/>
      <c r="BX7" s="1569"/>
      <c r="BY7" s="1569"/>
      <c r="BZ7" s="1569"/>
      <c r="CA7" s="1569"/>
      <c r="CB7" s="1569"/>
      <c r="CC7" s="1569"/>
      <c r="CD7" s="1569"/>
      <c r="CE7" s="1569"/>
      <c r="CF7" s="1569"/>
      <c r="CG7" s="1569"/>
      <c r="CH7" s="1569"/>
      <c r="CI7" s="1569"/>
      <c r="CJ7" s="1569"/>
      <c r="CK7" s="1569"/>
      <c r="CL7" s="1569"/>
      <c r="CM7" s="1569"/>
      <c r="CN7" s="1569"/>
      <c r="CO7" s="1569"/>
      <c r="CP7" s="1569"/>
      <c r="CQ7" s="1569"/>
      <c r="CR7" s="1569"/>
      <c r="CS7" s="1569"/>
      <c r="CT7" s="1569"/>
      <c r="CU7" s="1569"/>
      <c r="CV7" s="1569"/>
      <c r="CW7" s="1569"/>
      <c r="CX7" s="1569"/>
      <c r="CY7" s="1569"/>
      <c r="CZ7" s="1569"/>
      <c r="DA7" s="1569"/>
      <c r="DB7" s="1569"/>
      <c r="DC7" s="1569"/>
      <c r="DD7" s="1569"/>
      <c r="DE7" s="1569"/>
      <c r="DF7" s="1569"/>
      <c r="DG7" s="1569"/>
      <c r="DH7" s="1569"/>
      <c r="DI7" s="1569"/>
      <c r="DJ7" s="1569"/>
      <c r="DK7" s="1569"/>
      <c r="DL7" s="1569"/>
      <c r="DM7" s="1569"/>
      <c r="DN7" s="1569"/>
      <c r="DO7" s="1569"/>
      <c r="DP7" s="1569"/>
      <c r="DQ7" s="1569"/>
      <c r="DR7" s="1569"/>
      <c r="DS7" s="1569"/>
      <c r="DT7" s="1569"/>
      <c r="DU7" s="1569"/>
      <c r="DV7" s="1569"/>
      <c r="DW7" s="1569"/>
      <c r="DX7" s="1569"/>
      <c r="DY7" s="1569"/>
      <c r="DZ7" s="1569"/>
      <c r="EA7" s="1569"/>
      <c r="EB7" s="1569"/>
      <c r="EC7" s="1569"/>
      <c r="ED7" s="1569"/>
      <c r="EE7" s="1569"/>
      <c r="EF7" s="1569"/>
      <c r="EG7" s="1569"/>
      <c r="EH7" s="1569"/>
      <c r="EI7" s="1569"/>
      <c r="EJ7" s="1569"/>
      <c r="EK7" s="1569"/>
      <c r="EL7" s="1569"/>
      <c r="EM7" s="1569"/>
      <c r="EN7" s="1569"/>
      <c r="EO7" s="1569"/>
      <c r="EP7" s="1569"/>
      <c r="EQ7" s="1569"/>
      <c r="ER7" s="1569"/>
      <c r="ES7" s="1569"/>
      <c r="ET7" s="1569"/>
      <c r="EU7" s="1569"/>
      <c r="EV7" s="1569"/>
      <c r="EW7" s="1569"/>
      <c r="EX7" s="1569"/>
      <c r="EY7" s="1569"/>
      <c r="EZ7" s="1569"/>
      <c r="FA7" s="1569"/>
      <c r="FB7" s="1569"/>
      <c r="FC7" s="1569"/>
      <c r="FD7" s="1569"/>
      <c r="FE7" s="1569"/>
      <c r="FF7" s="1569"/>
      <c r="FG7" s="1569"/>
      <c r="FH7" s="1569"/>
      <c r="FI7" s="1569"/>
      <c r="FJ7" s="1569"/>
      <c r="FK7" s="1569"/>
      <c r="FL7" s="1569"/>
      <c r="FM7" s="1569"/>
      <c r="FN7" s="1569"/>
      <c r="FO7" s="1569"/>
      <c r="FP7" s="1569"/>
      <c r="FQ7" s="1569"/>
      <c r="FR7" s="1569"/>
      <c r="FS7" s="1569"/>
      <c r="FT7" s="1569"/>
      <c r="FU7" s="1569"/>
      <c r="FV7" s="1569"/>
      <c r="FW7" s="1569"/>
      <c r="FX7" s="1569"/>
      <c r="FY7" s="1569"/>
      <c r="FZ7" s="1569"/>
      <c r="GA7" s="1569"/>
      <c r="GB7" s="1569"/>
      <c r="GC7" s="1569"/>
      <c r="GD7" s="1569"/>
      <c r="GE7" s="1569"/>
      <c r="GF7" s="1569"/>
      <c r="GG7" s="1569"/>
      <c r="GH7" s="1569"/>
      <c r="GI7" s="1569"/>
      <c r="GJ7" s="1569"/>
      <c r="GK7" s="1569"/>
      <c r="GL7" s="1569"/>
      <c r="GM7" s="1569"/>
      <c r="GN7" s="1569"/>
      <c r="GO7" s="1569"/>
      <c r="GP7" s="1569"/>
      <c r="GQ7" s="1569"/>
      <c r="GR7" s="1569"/>
      <c r="GS7" s="1569"/>
      <c r="GT7" s="1569"/>
      <c r="GU7" s="1569"/>
      <c r="GV7" s="1569"/>
      <c r="GW7" s="1569"/>
      <c r="GX7" s="1569"/>
      <c r="GY7" s="1569"/>
      <c r="GZ7" s="1569"/>
      <c r="HA7" s="1569"/>
      <c r="HB7" s="1569"/>
      <c r="HC7" s="1569"/>
      <c r="HD7" s="1569"/>
      <c r="HE7" s="1569"/>
      <c r="HF7" s="1569"/>
      <c r="HG7" s="1569"/>
      <c r="HH7" s="1569"/>
      <c r="HI7" s="1569"/>
      <c r="HJ7" s="1569"/>
      <c r="HK7" s="1569"/>
      <c r="HL7" s="1569"/>
      <c r="HM7" s="1569"/>
      <c r="HN7" s="1569"/>
      <c r="HO7" s="1569"/>
      <c r="HP7" s="1569"/>
      <c r="HQ7" s="1569"/>
      <c r="HR7" s="1569"/>
      <c r="HS7" s="1569"/>
      <c r="HT7" s="1569"/>
      <c r="HU7" s="1569"/>
      <c r="HV7" s="1569"/>
      <c r="HW7" s="1569"/>
      <c r="HX7" s="1569"/>
      <c r="HY7" s="1569"/>
      <c r="HZ7" s="1569"/>
      <c r="IA7" s="1569"/>
      <c r="IB7" s="1569"/>
      <c r="IC7" s="1569"/>
      <c r="ID7" s="1569"/>
      <c r="IE7" s="1569"/>
      <c r="IF7" s="1569"/>
      <c r="IG7" s="1569"/>
      <c r="IH7" s="1569"/>
      <c r="II7" s="1569"/>
      <c r="IJ7" s="1569"/>
      <c r="IK7" s="1569"/>
      <c r="IL7" s="1569"/>
      <c r="IM7" s="1569"/>
      <c r="IN7" s="1569"/>
      <c r="IO7" s="1569"/>
      <c r="IP7" s="1569"/>
      <c r="IQ7" s="1569"/>
      <c r="IR7" s="1569"/>
      <c r="IS7" s="1569"/>
      <c r="IT7" s="1569"/>
      <c r="IU7" s="1569"/>
    </row>
    <row r="8" spans="1:255">
      <c r="A8" s="2321" t="s">
        <v>2272</v>
      </c>
      <c r="B8" s="2322" t="s">
        <v>1078</v>
      </c>
      <c r="C8" s="2322"/>
      <c r="D8" s="2322"/>
      <c r="E8" s="2323"/>
      <c r="F8" s="2719"/>
      <c r="G8" s="2725" t="s">
        <v>3976</v>
      </c>
      <c r="H8" s="2725"/>
      <c r="I8" s="2725"/>
      <c r="J8" s="2723"/>
      <c r="K8" s="1955"/>
      <c r="L8" s="1955"/>
      <c r="M8" s="2721"/>
      <c r="N8" s="2321" t="s">
        <v>696</v>
      </c>
      <c r="O8" s="2322" t="s">
        <v>2517</v>
      </c>
      <c r="S8" s="2323"/>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c r="AY8" s="1569"/>
      <c r="AZ8" s="1569"/>
      <c r="BA8" s="1569"/>
      <c r="BB8" s="1569"/>
      <c r="BC8" s="1569"/>
      <c r="BD8" s="1569"/>
      <c r="BE8" s="1569"/>
      <c r="BF8" s="1569"/>
      <c r="BG8" s="1569"/>
      <c r="BH8" s="1569"/>
      <c r="BI8" s="1569"/>
      <c r="BJ8" s="1569"/>
      <c r="BK8" s="1569"/>
      <c r="BL8" s="1569"/>
      <c r="BM8" s="1569"/>
      <c r="BN8" s="1569"/>
      <c r="BO8" s="1569"/>
      <c r="BP8" s="1569"/>
      <c r="BQ8" s="1569"/>
      <c r="BR8" s="1569"/>
      <c r="BS8" s="1569"/>
      <c r="BT8" s="1569"/>
      <c r="BU8" s="1569"/>
      <c r="BV8" s="1569"/>
      <c r="BW8" s="1569"/>
      <c r="BX8" s="1569"/>
      <c r="BY8" s="1569"/>
      <c r="BZ8" s="1569"/>
      <c r="CA8" s="1569"/>
      <c r="CB8" s="1569"/>
      <c r="CC8" s="1569"/>
      <c r="CD8" s="1569"/>
      <c r="CE8" s="1569"/>
      <c r="CF8" s="1569"/>
      <c r="CG8" s="1569"/>
      <c r="CH8" s="1569"/>
      <c r="CI8" s="1569"/>
      <c r="CJ8" s="1569"/>
      <c r="CK8" s="1569"/>
      <c r="CL8" s="1569"/>
      <c r="CM8" s="1569"/>
      <c r="CN8" s="1569"/>
      <c r="CO8" s="1569"/>
      <c r="CP8" s="1569"/>
      <c r="CQ8" s="1569"/>
      <c r="CR8" s="1569"/>
      <c r="CS8" s="1569"/>
      <c r="CT8" s="1569"/>
      <c r="CU8" s="1569"/>
      <c r="CV8" s="1569"/>
      <c r="CW8" s="1569"/>
      <c r="CX8" s="1569"/>
      <c r="CY8" s="1569"/>
      <c r="CZ8" s="1569"/>
      <c r="DA8" s="1569"/>
      <c r="DB8" s="1569"/>
      <c r="DC8" s="1569"/>
      <c r="DD8" s="1569"/>
      <c r="DE8" s="1569"/>
      <c r="DF8" s="1569"/>
      <c r="DG8" s="1569"/>
      <c r="DH8" s="1569"/>
      <c r="DI8" s="1569"/>
      <c r="DJ8" s="1569"/>
      <c r="DK8" s="1569"/>
      <c r="DL8" s="1569"/>
      <c r="DM8" s="1569"/>
      <c r="DN8" s="1569"/>
      <c r="DO8" s="1569"/>
      <c r="DP8" s="1569"/>
      <c r="DQ8" s="1569"/>
      <c r="DR8" s="1569"/>
      <c r="DS8" s="1569"/>
      <c r="DT8" s="1569"/>
      <c r="DU8" s="1569"/>
      <c r="DV8" s="1569"/>
      <c r="DW8" s="1569"/>
      <c r="DX8" s="1569"/>
      <c r="DY8" s="1569"/>
      <c r="DZ8" s="1569"/>
      <c r="EA8" s="1569"/>
      <c r="EB8" s="1569"/>
      <c r="EC8" s="1569"/>
      <c r="ED8" s="1569"/>
      <c r="EE8" s="1569"/>
      <c r="EF8" s="1569"/>
      <c r="EG8" s="1569"/>
      <c r="EH8" s="1569"/>
      <c r="EI8" s="1569"/>
      <c r="EJ8" s="1569"/>
      <c r="EK8" s="1569"/>
      <c r="EL8" s="1569"/>
      <c r="EM8" s="1569"/>
      <c r="EN8" s="1569"/>
      <c r="EO8" s="1569"/>
      <c r="EP8" s="1569"/>
      <c r="EQ8" s="1569"/>
      <c r="ER8" s="1569"/>
      <c r="ES8" s="1569"/>
      <c r="ET8" s="1569"/>
      <c r="EU8" s="1569"/>
      <c r="EV8" s="1569"/>
      <c r="EW8" s="1569"/>
      <c r="EX8" s="1569"/>
      <c r="EY8" s="1569"/>
      <c r="EZ8" s="1569"/>
      <c r="FA8" s="1569"/>
      <c r="FB8" s="1569"/>
      <c r="FC8" s="1569"/>
      <c r="FD8" s="1569"/>
      <c r="FE8" s="1569"/>
      <c r="FF8" s="1569"/>
      <c r="FG8" s="1569"/>
      <c r="FH8" s="1569"/>
      <c r="FI8" s="1569"/>
      <c r="FJ8" s="1569"/>
      <c r="FK8" s="1569"/>
      <c r="FL8" s="1569"/>
      <c r="FM8" s="1569"/>
      <c r="FN8" s="1569"/>
      <c r="FO8" s="1569"/>
      <c r="FP8" s="1569"/>
      <c r="FQ8" s="1569"/>
      <c r="FR8" s="1569"/>
      <c r="FS8" s="1569"/>
      <c r="FT8" s="1569"/>
      <c r="FU8" s="1569"/>
      <c r="FV8" s="1569"/>
      <c r="FW8" s="1569"/>
      <c r="FX8" s="1569"/>
      <c r="FY8" s="1569"/>
      <c r="FZ8" s="1569"/>
      <c r="GA8" s="1569"/>
      <c r="GB8" s="1569"/>
      <c r="GC8" s="1569"/>
      <c r="GD8" s="1569"/>
      <c r="GE8" s="1569"/>
      <c r="GF8" s="1569"/>
      <c r="GG8" s="1569"/>
      <c r="GH8" s="1569"/>
      <c r="GI8" s="1569"/>
      <c r="GJ8" s="1569"/>
      <c r="GK8" s="1569"/>
      <c r="GL8" s="1569"/>
      <c r="GM8" s="1569"/>
      <c r="GN8" s="1569"/>
      <c r="GO8" s="1569"/>
      <c r="GP8" s="1569"/>
      <c r="GQ8" s="1569"/>
      <c r="GR8" s="1569"/>
      <c r="GS8" s="1569"/>
      <c r="GT8" s="1569"/>
      <c r="GU8" s="1569"/>
      <c r="GV8" s="1569"/>
      <c r="GW8" s="1569"/>
      <c r="GX8" s="1569"/>
      <c r="GY8" s="1569"/>
      <c r="GZ8" s="1569"/>
      <c r="HA8" s="1569"/>
      <c r="HB8" s="1569"/>
      <c r="HC8" s="1569"/>
      <c r="HD8" s="1569"/>
      <c r="HE8" s="1569"/>
      <c r="HF8" s="1569"/>
      <c r="HG8" s="1569"/>
      <c r="HH8" s="1569"/>
      <c r="HI8" s="1569"/>
      <c r="HJ8" s="1569"/>
      <c r="HK8" s="1569"/>
      <c r="HL8" s="1569"/>
      <c r="HM8" s="1569"/>
      <c r="HN8" s="1569"/>
      <c r="HO8" s="1569"/>
      <c r="HP8" s="1569"/>
      <c r="HQ8" s="1569"/>
      <c r="HR8" s="1569"/>
      <c r="HS8" s="1569"/>
      <c r="HT8" s="1569"/>
      <c r="HU8" s="1569"/>
      <c r="HV8" s="1569"/>
      <c r="HW8" s="1569"/>
      <c r="HX8" s="1569"/>
      <c r="HY8" s="1569"/>
      <c r="HZ8" s="1569"/>
      <c r="IA8" s="1569"/>
      <c r="IB8" s="1569"/>
      <c r="IC8" s="1569"/>
      <c r="ID8" s="1569"/>
      <c r="IE8" s="1569"/>
      <c r="IF8" s="1569"/>
      <c r="IG8" s="1569"/>
      <c r="IH8" s="1569"/>
      <c r="II8" s="1569"/>
      <c r="IJ8" s="1569"/>
      <c r="IK8" s="1569"/>
      <c r="IL8" s="1569"/>
      <c r="IM8" s="1569"/>
      <c r="IN8" s="1569"/>
      <c r="IO8" s="1569"/>
      <c r="IP8" s="1569"/>
      <c r="IQ8" s="1569"/>
      <c r="IR8" s="1569"/>
      <c r="IS8" s="1569"/>
      <c r="IT8" s="1569"/>
      <c r="IU8" s="1569"/>
    </row>
    <row r="9" spans="1:255">
      <c r="A9" s="2321" t="s">
        <v>2273</v>
      </c>
      <c r="B9" s="2322" t="s">
        <v>1080</v>
      </c>
      <c r="C9" s="2322"/>
      <c r="D9" s="2322"/>
      <c r="E9" s="2323"/>
      <c r="F9" s="2719"/>
      <c r="G9" s="2727" t="s">
        <v>3977</v>
      </c>
      <c r="H9" s="2725"/>
      <c r="I9" s="2725"/>
      <c r="J9" s="2725"/>
      <c r="K9" s="2725"/>
      <c r="L9" s="2725"/>
      <c r="M9" s="2724"/>
      <c r="N9" s="2321"/>
      <c r="O9" s="2322" t="s">
        <v>2519</v>
      </c>
      <c r="P9" s="2322"/>
      <c r="S9" s="2323"/>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c r="AY9" s="1569"/>
      <c r="AZ9" s="1569"/>
      <c r="BA9" s="1569"/>
      <c r="BB9" s="1569"/>
      <c r="BC9" s="1569"/>
      <c r="BD9" s="1569"/>
      <c r="BE9" s="1569"/>
      <c r="BF9" s="1569"/>
      <c r="BG9" s="1569"/>
      <c r="BH9" s="1569"/>
      <c r="BI9" s="1569"/>
      <c r="BJ9" s="1569"/>
      <c r="BK9" s="1569"/>
      <c r="BL9" s="1569"/>
      <c r="BM9" s="1569"/>
      <c r="BN9" s="1569"/>
      <c r="BO9" s="1569"/>
      <c r="BP9" s="1569"/>
      <c r="BQ9" s="1569"/>
      <c r="BR9" s="1569"/>
      <c r="BS9" s="1569"/>
      <c r="BT9" s="1569"/>
      <c r="BU9" s="1569"/>
      <c r="BV9" s="1569"/>
      <c r="BW9" s="1569"/>
      <c r="BX9" s="1569"/>
      <c r="BY9" s="1569"/>
      <c r="BZ9" s="1569"/>
      <c r="CA9" s="1569"/>
      <c r="CB9" s="1569"/>
      <c r="CC9" s="1569"/>
      <c r="CD9" s="1569"/>
      <c r="CE9" s="1569"/>
      <c r="CF9" s="1569"/>
      <c r="CG9" s="1569"/>
      <c r="CH9" s="1569"/>
      <c r="CI9" s="1569"/>
      <c r="CJ9" s="1569"/>
      <c r="CK9" s="1569"/>
      <c r="CL9" s="1569"/>
      <c r="CM9" s="1569"/>
      <c r="CN9" s="1569"/>
      <c r="CO9" s="1569"/>
      <c r="CP9" s="1569"/>
      <c r="CQ9" s="1569"/>
      <c r="CR9" s="1569"/>
      <c r="CS9" s="1569"/>
      <c r="CT9" s="1569"/>
      <c r="CU9" s="1569"/>
      <c r="CV9" s="1569"/>
      <c r="CW9" s="1569"/>
      <c r="CX9" s="1569"/>
      <c r="CY9" s="1569"/>
      <c r="CZ9" s="1569"/>
      <c r="DA9" s="1569"/>
      <c r="DB9" s="1569"/>
      <c r="DC9" s="1569"/>
      <c r="DD9" s="1569"/>
      <c r="DE9" s="1569"/>
      <c r="DF9" s="1569"/>
      <c r="DG9" s="1569"/>
      <c r="DH9" s="1569"/>
      <c r="DI9" s="1569"/>
      <c r="DJ9" s="1569"/>
      <c r="DK9" s="1569"/>
      <c r="DL9" s="1569"/>
      <c r="DM9" s="1569"/>
      <c r="DN9" s="1569"/>
      <c r="DO9" s="1569"/>
      <c r="DP9" s="1569"/>
      <c r="DQ9" s="1569"/>
      <c r="DR9" s="1569"/>
      <c r="DS9" s="1569"/>
      <c r="DT9" s="1569"/>
      <c r="DU9" s="1569"/>
      <c r="DV9" s="1569"/>
      <c r="DW9" s="1569"/>
      <c r="DX9" s="1569"/>
      <c r="DY9" s="1569"/>
      <c r="DZ9" s="1569"/>
      <c r="EA9" s="1569"/>
      <c r="EB9" s="1569"/>
      <c r="EC9" s="1569"/>
      <c r="ED9" s="1569"/>
      <c r="EE9" s="1569"/>
      <c r="EF9" s="1569"/>
      <c r="EG9" s="1569"/>
      <c r="EH9" s="1569"/>
      <c r="EI9" s="1569"/>
      <c r="EJ9" s="1569"/>
      <c r="EK9" s="1569"/>
      <c r="EL9" s="1569"/>
      <c r="EM9" s="1569"/>
      <c r="EN9" s="1569"/>
      <c r="EO9" s="1569"/>
      <c r="EP9" s="1569"/>
      <c r="EQ9" s="1569"/>
      <c r="ER9" s="1569"/>
      <c r="ES9" s="1569"/>
      <c r="ET9" s="1569"/>
      <c r="EU9" s="1569"/>
      <c r="EV9" s="1569"/>
      <c r="EW9" s="1569"/>
      <c r="EX9" s="1569"/>
      <c r="EY9" s="1569"/>
      <c r="EZ9" s="1569"/>
      <c r="FA9" s="1569"/>
      <c r="FB9" s="1569"/>
      <c r="FC9" s="1569"/>
      <c r="FD9" s="1569"/>
      <c r="FE9" s="1569"/>
      <c r="FF9" s="1569"/>
      <c r="FG9" s="1569"/>
      <c r="FH9" s="1569"/>
      <c r="FI9" s="1569"/>
      <c r="FJ9" s="1569"/>
      <c r="FK9" s="1569"/>
      <c r="FL9" s="1569"/>
      <c r="FM9" s="1569"/>
      <c r="FN9" s="1569"/>
      <c r="FO9" s="1569"/>
      <c r="FP9" s="1569"/>
      <c r="FQ9" s="1569"/>
      <c r="FR9" s="1569"/>
      <c r="FS9" s="1569"/>
      <c r="FT9" s="1569"/>
      <c r="FU9" s="1569"/>
      <c r="FV9" s="1569"/>
      <c r="FW9" s="1569"/>
      <c r="FX9" s="1569"/>
      <c r="FY9" s="1569"/>
      <c r="FZ9" s="1569"/>
      <c r="GA9" s="1569"/>
      <c r="GB9" s="1569"/>
      <c r="GC9" s="1569"/>
      <c r="GD9" s="1569"/>
      <c r="GE9" s="1569"/>
      <c r="GF9" s="1569"/>
      <c r="GG9" s="1569"/>
      <c r="GH9" s="1569"/>
      <c r="GI9" s="1569"/>
      <c r="GJ9" s="1569"/>
      <c r="GK9" s="1569"/>
      <c r="GL9" s="1569"/>
      <c r="GM9" s="1569"/>
      <c r="GN9" s="1569"/>
      <c r="GO9" s="1569"/>
      <c r="GP9" s="1569"/>
      <c r="GQ9" s="1569"/>
      <c r="GR9" s="1569"/>
      <c r="GS9" s="1569"/>
      <c r="GT9" s="1569"/>
      <c r="GU9" s="1569"/>
      <c r="GV9" s="1569"/>
      <c r="GW9" s="1569"/>
      <c r="GX9" s="1569"/>
      <c r="GY9" s="1569"/>
      <c r="GZ9" s="1569"/>
      <c r="HA9" s="1569"/>
      <c r="HB9" s="1569"/>
      <c r="HC9" s="1569"/>
      <c r="HD9" s="1569"/>
      <c r="HE9" s="1569"/>
      <c r="HF9" s="1569"/>
      <c r="HG9" s="1569"/>
      <c r="HH9" s="1569"/>
      <c r="HI9" s="1569"/>
      <c r="HJ9" s="1569"/>
      <c r="HK9" s="1569"/>
      <c r="HL9" s="1569"/>
      <c r="HM9" s="1569"/>
      <c r="HN9" s="1569"/>
      <c r="HO9" s="1569"/>
      <c r="HP9" s="1569"/>
      <c r="HQ9" s="1569"/>
      <c r="HR9" s="1569"/>
      <c r="HS9" s="1569"/>
      <c r="HT9" s="1569"/>
      <c r="HU9" s="1569"/>
      <c r="HV9" s="1569"/>
      <c r="HW9" s="1569"/>
      <c r="HX9" s="1569"/>
      <c r="HY9" s="1569"/>
      <c r="HZ9" s="1569"/>
      <c r="IA9" s="1569"/>
      <c r="IB9" s="1569"/>
      <c r="IC9" s="1569"/>
      <c r="ID9" s="1569"/>
      <c r="IE9" s="1569"/>
      <c r="IF9" s="1569"/>
      <c r="IG9" s="1569"/>
      <c r="IH9" s="1569"/>
      <c r="II9" s="1569"/>
      <c r="IJ9" s="1569"/>
      <c r="IK9" s="1569"/>
      <c r="IL9" s="1569"/>
      <c r="IM9" s="1569"/>
      <c r="IN9" s="1569"/>
      <c r="IO9" s="1569"/>
      <c r="IP9" s="1569"/>
      <c r="IQ9" s="1569"/>
      <c r="IR9" s="1569"/>
      <c r="IS9" s="1569"/>
      <c r="IT9" s="1569"/>
      <c r="IU9" s="1569"/>
    </row>
    <row r="10" spans="1:255">
      <c r="A10" s="2325" t="s">
        <v>1748</v>
      </c>
      <c r="B10" s="2322" t="s">
        <v>1083</v>
      </c>
      <c r="C10" s="2322"/>
      <c r="D10" s="2322"/>
      <c r="E10" s="2323"/>
      <c r="F10" s="2722"/>
      <c r="G10" s="2727" t="s">
        <v>3978</v>
      </c>
      <c r="H10" s="2725"/>
      <c r="I10" s="2725"/>
      <c r="J10" s="2725"/>
      <c r="K10" s="2725"/>
      <c r="L10" s="2725"/>
      <c r="M10" s="2724"/>
      <c r="N10" s="2321"/>
      <c r="O10" s="2322" t="s">
        <v>1015</v>
      </c>
      <c r="S10" s="2323"/>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c r="AY10" s="1569"/>
      <c r="AZ10" s="1569"/>
      <c r="BA10" s="1569"/>
      <c r="BB10" s="1569"/>
      <c r="BC10" s="1569"/>
      <c r="BD10" s="1569"/>
      <c r="BE10" s="1569"/>
      <c r="BF10" s="1569"/>
      <c r="BG10" s="1569"/>
      <c r="BH10" s="1569"/>
      <c r="BI10" s="1569"/>
      <c r="BJ10" s="1569"/>
      <c r="BK10" s="1569"/>
      <c r="BL10" s="1569"/>
      <c r="BM10" s="1569"/>
      <c r="BN10" s="1569"/>
      <c r="BO10" s="1569"/>
      <c r="BP10" s="1569"/>
      <c r="BQ10" s="1569"/>
      <c r="BR10" s="1569"/>
      <c r="BS10" s="1569"/>
      <c r="BT10" s="1569"/>
      <c r="BU10" s="1569"/>
      <c r="BV10" s="1569"/>
      <c r="BW10" s="1569"/>
      <c r="BX10" s="1569"/>
      <c r="BY10" s="1569"/>
      <c r="BZ10" s="1569"/>
      <c r="CA10" s="1569"/>
      <c r="CB10" s="1569"/>
      <c r="CC10" s="1569"/>
      <c r="CD10" s="1569"/>
      <c r="CE10" s="1569"/>
      <c r="CF10" s="1569"/>
      <c r="CG10" s="1569"/>
      <c r="CH10" s="1569"/>
      <c r="CI10" s="1569"/>
      <c r="CJ10" s="1569"/>
      <c r="CK10" s="1569"/>
      <c r="CL10" s="1569"/>
      <c r="CM10" s="1569"/>
      <c r="CN10" s="1569"/>
      <c r="CO10" s="1569"/>
      <c r="CP10" s="1569"/>
      <c r="CQ10" s="1569"/>
      <c r="CR10" s="1569"/>
      <c r="CS10" s="1569"/>
      <c r="CT10" s="1569"/>
      <c r="CU10" s="1569"/>
      <c r="CV10" s="1569"/>
      <c r="CW10" s="1569"/>
      <c r="CX10" s="1569"/>
      <c r="CY10" s="1569"/>
      <c r="CZ10" s="1569"/>
      <c r="DA10" s="1569"/>
      <c r="DB10" s="1569"/>
      <c r="DC10" s="1569"/>
      <c r="DD10" s="1569"/>
      <c r="DE10" s="1569"/>
      <c r="DF10" s="1569"/>
      <c r="DG10" s="1569"/>
      <c r="DH10" s="1569"/>
      <c r="DI10" s="1569"/>
      <c r="DJ10" s="1569"/>
      <c r="DK10" s="1569"/>
      <c r="DL10" s="1569"/>
      <c r="DM10" s="1569"/>
      <c r="DN10" s="1569"/>
      <c r="DO10" s="1569"/>
      <c r="DP10" s="1569"/>
      <c r="DQ10" s="1569"/>
      <c r="DR10" s="1569"/>
      <c r="DS10" s="1569"/>
      <c r="DT10" s="1569"/>
      <c r="DU10" s="1569"/>
      <c r="DV10" s="1569"/>
      <c r="DW10" s="1569"/>
      <c r="DX10" s="1569"/>
      <c r="DY10" s="1569"/>
      <c r="DZ10" s="1569"/>
      <c r="EA10" s="1569"/>
      <c r="EB10" s="1569"/>
      <c r="EC10" s="1569"/>
      <c r="ED10" s="1569"/>
      <c r="EE10" s="1569"/>
      <c r="EF10" s="1569"/>
      <c r="EG10" s="1569"/>
      <c r="EH10" s="1569"/>
      <c r="EI10" s="1569"/>
      <c r="EJ10" s="1569"/>
      <c r="EK10" s="1569"/>
      <c r="EL10" s="1569"/>
      <c r="EM10" s="1569"/>
      <c r="EN10" s="1569"/>
      <c r="EO10" s="1569"/>
      <c r="EP10" s="1569"/>
      <c r="EQ10" s="1569"/>
      <c r="ER10" s="1569"/>
      <c r="ES10" s="1569"/>
      <c r="ET10" s="1569"/>
      <c r="EU10" s="1569"/>
      <c r="EV10" s="1569"/>
      <c r="EW10" s="1569"/>
      <c r="EX10" s="1569"/>
      <c r="EY10" s="1569"/>
      <c r="EZ10" s="1569"/>
      <c r="FA10" s="1569"/>
      <c r="FB10" s="1569"/>
      <c r="FC10" s="1569"/>
      <c r="FD10" s="1569"/>
      <c r="FE10" s="1569"/>
      <c r="FF10" s="1569"/>
      <c r="FG10" s="1569"/>
      <c r="FH10" s="1569"/>
      <c r="FI10" s="1569"/>
      <c r="FJ10" s="1569"/>
      <c r="FK10" s="1569"/>
      <c r="FL10" s="1569"/>
      <c r="FM10" s="1569"/>
      <c r="FN10" s="1569"/>
      <c r="FO10" s="1569"/>
      <c r="FP10" s="1569"/>
      <c r="FQ10" s="1569"/>
      <c r="FR10" s="1569"/>
      <c r="FS10" s="1569"/>
      <c r="FT10" s="1569"/>
      <c r="FU10" s="1569"/>
      <c r="FV10" s="1569"/>
      <c r="FW10" s="1569"/>
      <c r="FX10" s="1569"/>
      <c r="FY10" s="1569"/>
      <c r="FZ10" s="1569"/>
      <c r="GA10" s="1569"/>
      <c r="GB10" s="1569"/>
      <c r="GC10" s="1569"/>
      <c r="GD10" s="1569"/>
      <c r="GE10" s="1569"/>
      <c r="GF10" s="1569"/>
      <c r="GG10" s="1569"/>
      <c r="GH10" s="1569"/>
      <c r="GI10" s="1569"/>
      <c r="GJ10" s="1569"/>
      <c r="GK10" s="1569"/>
      <c r="GL10" s="1569"/>
      <c r="GM10" s="1569"/>
      <c r="GN10" s="1569"/>
      <c r="GO10" s="1569"/>
      <c r="GP10" s="1569"/>
      <c r="GQ10" s="1569"/>
      <c r="GR10" s="1569"/>
      <c r="GS10" s="1569"/>
      <c r="GT10" s="1569"/>
      <c r="GU10" s="1569"/>
      <c r="GV10" s="1569"/>
      <c r="GW10" s="1569"/>
      <c r="GX10" s="1569"/>
      <c r="GY10" s="1569"/>
      <c r="GZ10" s="1569"/>
      <c r="HA10" s="1569"/>
      <c r="HB10" s="1569"/>
      <c r="HC10" s="1569"/>
      <c r="HD10" s="1569"/>
      <c r="HE10" s="1569"/>
      <c r="HF10" s="1569"/>
      <c r="HG10" s="1569"/>
      <c r="HH10" s="1569"/>
      <c r="HI10" s="1569"/>
      <c r="HJ10" s="1569"/>
      <c r="HK10" s="1569"/>
      <c r="HL10" s="1569"/>
      <c r="HM10" s="1569"/>
      <c r="HN10" s="1569"/>
      <c r="HO10" s="1569"/>
      <c r="HP10" s="1569"/>
      <c r="HQ10" s="1569"/>
      <c r="HR10" s="1569"/>
      <c r="HS10" s="1569"/>
      <c r="HT10" s="1569"/>
      <c r="HU10" s="1569"/>
      <c r="HV10" s="1569"/>
      <c r="HW10" s="1569"/>
      <c r="HX10" s="1569"/>
      <c r="HY10" s="1569"/>
      <c r="HZ10" s="1569"/>
      <c r="IA10" s="1569"/>
      <c r="IB10" s="1569"/>
      <c r="IC10" s="1569"/>
      <c r="ID10" s="1569"/>
      <c r="IE10" s="1569"/>
      <c r="IF10" s="1569"/>
      <c r="IG10" s="1569"/>
      <c r="IH10" s="1569"/>
      <c r="II10" s="1569"/>
      <c r="IJ10" s="1569"/>
      <c r="IK10" s="1569"/>
      <c r="IL10" s="1569"/>
      <c r="IM10" s="1569"/>
      <c r="IN10" s="1569"/>
      <c r="IO10" s="1569"/>
      <c r="IP10" s="1569"/>
      <c r="IQ10" s="1569"/>
      <c r="IR10" s="1569"/>
      <c r="IS10" s="1569"/>
      <c r="IT10" s="1569"/>
      <c r="IU10" s="1569"/>
    </row>
    <row r="11" spans="1:255">
      <c r="A11" s="2325" t="s">
        <v>1748</v>
      </c>
      <c r="B11" s="2322" t="s">
        <v>1086</v>
      </c>
      <c r="C11" s="2322"/>
      <c r="D11" s="2322"/>
      <c r="E11" s="2323"/>
      <c r="F11" s="2722"/>
      <c r="G11" s="2727" t="s">
        <v>3979</v>
      </c>
      <c r="H11" s="2725"/>
      <c r="I11" s="2725"/>
      <c r="J11" s="2725"/>
      <c r="K11" s="2725"/>
      <c r="L11" s="2725"/>
      <c r="M11" s="2724"/>
      <c r="N11" s="2321" t="s">
        <v>1748</v>
      </c>
      <c r="O11" s="2322" t="s">
        <v>1018</v>
      </c>
      <c r="S11" s="2324"/>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c r="AY11" s="1569"/>
      <c r="AZ11" s="1569"/>
      <c r="BA11" s="1569"/>
      <c r="BB11" s="1569"/>
      <c r="BC11" s="1569"/>
      <c r="BD11" s="1569"/>
      <c r="BE11" s="1569"/>
      <c r="BF11" s="1569"/>
      <c r="BG11" s="1569"/>
      <c r="BH11" s="1569"/>
      <c r="BI11" s="1569"/>
      <c r="BJ11" s="1569"/>
      <c r="BK11" s="1569"/>
      <c r="BL11" s="1569"/>
      <c r="BM11" s="1569"/>
      <c r="BN11" s="1569"/>
      <c r="BO11" s="1569"/>
      <c r="BP11" s="1569"/>
      <c r="BQ11" s="1569"/>
      <c r="BR11" s="1569"/>
      <c r="BS11" s="1569"/>
      <c r="BT11" s="1569"/>
      <c r="BU11" s="1569"/>
      <c r="BV11" s="1569"/>
      <c r="BW11" s="1569"/>
      <c r="BX11" s="1569"/>
      <c r="BY11" s="1569"/>
      <c r="BZ11" s="1569"/>
      <c r="CA11" s="1569"/>
      <c r="CB11" s="1569"/>
      <c r="CC11" s="1569"/>
      <c r="CD11" s="1569"/>
      <c r="CE11" s="1569"/>
      <c r="CF11" s="1569"/>
      <c r="CG11" s="1569"/>
      <c r="CH11" s="1569"/>
      <c r="CI11" s="1569"/>
      <c r="CJ11" s="1569"/>
      <c r="CK11" s="1569"/>
      <c r="CL11" s="1569"/>
      <c r="CM11" s="1569"/>
      <c r="CN11" s="1569"/>
      <c r="CO11" s="1569"/>
      <c r="CP11" s="1569"/>
      <c r="CQ11" s="1569"/>
      <c r="CR11" s="1569"/>
      <c r="CS11" s="1569"/>
      <c r="CT11" s="1569"/>
      <c r="CU11" s="1569"/>
      <c r="CV11" s="1569"/>
      <c r="CW11" s="1569"/>
      <c r="CX11" s="1569"/>
      <c r="CY11" s="1569"/>
      <c r="CZ11" s="1569"/>
      <c r="DA11" s="1569"/>
      <c r="DB11" s="1569"/>
      <c r="DC11" s="1569"/>
      <c r="DD11" s="1569"/>
      <c r="DE11" s="1569"/>
      <c r="DF11" s="1569"/>
      <c r="DG11" s="1569"/>
      <c r="DH11" s="1569"/>
      <c r="DI11" s="1569"/>
      <c r="DJ11" s="1569"/>
      <c r="DK11" s="1569"/>
      <c r="DL11" s="1569"/>
      <c r="DM11" s="1569"/>
      <c r="DN11" s="1569"/>
      <c r="DO11" s="1569"/>
      <c r="DP11" s="1569"/>
      <c r="DQ11" s="1569"/>
      <c r="DR11" s="1569"/>
      <c r="DS11" s="1569"/>
      <c r="DT11" s="1569"/>
      <c r="DU11" s="1569"/>
      <c r="DV11" s="1569"/>
      <c r="DW11" s="1569"/>
      <c r="DX11" s="1569"/>
      <c r="DY11" s="1569"/>
      <c r="DZ11" s="1569"/>
      <c r="EA11" s="1569"/>
      <c r="EB11" s="1569"/>
      <c r="EC11" s="1569"/>
      <c r="ED11" s="1569"/>
      <c r="EE11" s="1569"/>
      <c r="EF11" s="1569"/>
      <c r="EG11" s="1569"/>
      <c r="EH11" s="1569"/>
      <c r="EI11" s="1569"/>
      <c r="EJ11" s="1569"/>
      <c r="EK11" s="1569"/>
      <c r="EL11" s="1569"/>
      <c r="EM11" s="1569"/>
      <c r="EN11" s="1569"/>
      <c r="EO11" s="1569"/>
      <c r="EP11" s="1569"/>
      <c r="EQ11" s="1569"/>
      <c r="ER11" s="1569"/>
      <c r="ES11" s="1569"/>
      <c r="ET11" s="1569"/>
      <c r="EU11" s="1569"/>
      <c r="EV11" s="1569"/>
      <c r="EW11" s="1569"/>
      <c r="EX11" s="1569"/>
      <c r="EY11" s="1569"/>
      <c r="EZ11" s="1569"/>
      <c r="FA11" s="1569"/>
      <c r="FB11" s="1569"/>
      <c r="FC11" s="1569"/>
      <c r="FD11" s="1569"/>
      <c r="FE11" s="1569"/>
      <c r="FF11" s="1569"/>
      <c r="FG11" s="1569"/>
      <c r="FH11" s="1569"/>
      <c r="FI11" s="1569"/>
      <c r="FJ11" s="1569"/>
      <c r="FK11" s="1569"/>
      <c r="FL11" s="1569"/>
      <c r="FM11" s="1569"/>
      <c r="FN11" s="1569"/>
      <c r="FO11" s="1569"/>
      <c r="FP11" s="1569"/>
      <c r="FQ11" s="1569"/>
      <c r="FR11" s="1569"/>
      <c r="FS11" s="1569"/>
      <c r="FT11" s="1569"/>
      <c r="FU11" s="1569"/>
      <c r="FV11" s="1569"/>
      <c r="FW11" s="1569"/>
      <c r="FX11" s="1569"/>
      <c r="FY11" s="1569"/>
      <c r="FZ11" s="1569"/>
      <c r="GA11" s="1569"/>
      <c r="GB11" s="1569"/>
      <c r="GC11" s="1569"/>
      <c r="GD11" s="1569"/>
      <c r="GE11" s="1569"/>
      <c r="GF11" s="1569"/>
      <c r="GG11" s="1569"/>
      <c r="GH11" s="1569"/>
      <c r="GI11" s="1569"/>
      <c r="GJ11" s="1569"/>
      <c r="GK11" s="1569"/>
      <c r="GL11" s="1569"/>
      <c r="GM11" s="1569"/>
      <c r="GN11" s="1569"/>
      <c r="GO11" s="1569"/>
      <c r="GP11" s="1569"/>
      <c r="GQ11" s="1569"/>
      <c r="GR11" s="1569"/>
      <c r="GS11" s="1569"/>
      <c r="GT11" s="1569"/>
      <c r="GU11" s="1569"/>
      <c r="GV11" s="1569"/>
      <c r="GW11" s="1569"/>
      <c r="GX11" s="1569"/>
      <c r="GY11" s="1569"/>
      <c r="GZ11" s="1569"/>
      <c r="HA11" s="1569"/>
      <c r="HB11" s="1569"/>
      <c r="HC11" s="1569"/>
      <c r="HD11" s="1569"/>
      <c r="HE11" s="1569"/>
      <c r="HF11" s="1569"/>
      <c r="HG11" s="1569"/>
      <c r="HH11" s="1569"/>
      <c r="HI11" s="1569"/>
      <c r="HJ11" s="1569"/>
      <c r="HK11" s="1569"/>
      <c r="HL11" s="1569"/>
      <c r="HM11" s="1569"/>
      <c r="HN11" s="1569"/>
      <c r="HO11" s="1569"/>
      <c r="HP11" s="1569"/>
      <c r="HQ11" s="1569"/>
      <c r="HR11" s="1569"/>
      <c r="HS11" s="1569"/>
      <c r="HT11" s="1569"/>
      <c r="HU11" s="1569"/>
      <c r="HV11" s="1569"/>
      <c r="HW11" s="1569"/>
      <c r="HX11" s="1569"/>
      <c r="HY11" s="1569"/>
      <c r="HZ11" s="1569"/>
      <c r="IA11" s="1569"/>
      <c r="IB11" s="1569"/>
      <c r="IC11" s="1569"/>
      <c r="ID11" s="1569"/>
      <c r="IE11" s="1569"/>
      <c r="IF11" s="1569"/>
      <c r="IG11" s="1569"/>
      <c r="IH11" s="1569"/>
      <c r="II11" s="1569"/>
      <c r="IJ11" s="1569"/>
      <c r="IK11" s="1569"/>
      <c r="IL11" s="1569"/>
      <c r="IM11" s="1569"/>
      <c r="IN11" s="1569"/>
      <c r="IO11" s="1569"/>
      <c r="IP11" s="1569"/>
      <c r="IQ11" s="1569"/>
      <c r="IR11" s="1569"/>
      <c r="IS11" s="1569"/>
      <c r="IT11" s="1569"/>
      <c r="IU11" s="1569"/>
    </row>
    <row r="12" spans="1:255">
      <c r="A12" s="2325"/>
      <c r="B12" s="2322" t="s">
        <v>1088</v>
      </c>
      <c r="C12" s="2322"/>
      <c r="D12" s="2322"/>
      <c r="E12" s="2323"/>
      <c r="F12" s="2722"/>
      <c r="G12" s="2727" t="s">
        <v>3980</v>
      </c>
      <c r="H12" s="2725"/>
      <c r="I12" s="2725"/>
      <c r="J12" s="2725"/>
      <c r="K12" s="2725"/>
      <c r="L12" s="2725"/>
      <c r="M12" s="2724"/>
      <c r="N12" s="2321" t="s">
        <v>702</v>
      </c>
      <c r="O12" s="2322" t="s">
        <v>1022</v>
      </c>
      <c r="P12" s="2322"/>
      <c r="Q12" s="2322"/>
      <c r="R12" s="2322"/>
      <c r="S12" s="2323"/>
      <c r="T12" s="2322"/>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c r="AY12" s="1569"/>
      <c r="AZ12" s="1569"/>
      <c r="BA12" s="1569"/>
      <c r="BB12" s="1569"/>
      <c r="BC12" s="1569"/>
      <c r="BD12" s="1569"/>
      <c r="BE12" s="1569"/>
      <c r="BF12" s="1569"/>
      <c r="BG12" s="1569"/>
      <c r="BH12" s="1569"/>
      <c r="BI12" s="1569"/>
      <c r="BJ12" s="1569"/>
      <c r="BK12" s="1569"/>
      <c r="BL12" s="1569"/>
      <c r="BM12" s="1569"/>
      <c r="BN12" s="1569"/>
      <c r="BO12" s="1569"/>
      <c r="BP12" s="1569"/>
      <c r="BQ12" s="1569"/>
      <c r="BR12" s="1569"/>
      <c r="BS12" s="1569"/>
      <c r="BT12" s="1569"/>
      <c r="BU12" s="1569"/>
      <c r="BV12" s="1569"/>
      <c r="BW12" s="1569"/>
      <c r="BX12" s="1569"/>
      <c r="BY12" s="1569"/>
      <c r="BZ12" s="1569"/>
      <c r="CA12" s="1569"/>
      <c r="CB12" s="1569"/>
      <c r="CC12" s="1569"/>
      <c r="CD12" s="1569"/>
      <c r="CE12" s="1569"/>
      <c r="CF12" s="1569"/>
      <c r="CG12" s="1569"/>
      <c r="CH12" s="1569"/>
      <c r="CI12" s="1569"/>
      <c r="CJ12" s="1569"/>
      <c r="CK12" s="1569"/>
      <c r="CL12" s="1569"/>
      <c r="CM12" s="1569"/>
      <c r="CN12" s="1569"/>
      <c r="CO12" s="1569"/>
      <c r="CP12" s="1569"/>
      <c r="CQ12" s="1569"/>
      <c r="CR12" s="1569"/>
      <c r="CS12" s="1569"/>
      <c r="CT12" s="1569"/>
      <c r="CU12" s="1569"/>
      <c r="CV12" s="1569"/>
      <c r="CW12" s="1569"/>
      <c r="CX12" s="1569"/>
      <c r="CY12" s="1569"/>
      <c r="CZ12" s="1569"/>
      <c r="DA12" s="1569"/>
      <c r="DB12" s="1569"/>
      <c r="DC12" s="1569"/>
      <c r="DD12" s="1569"/>
      <c r="DE12" s="1569"/>
      <c r="DF12" s="1569"/>
      <c r="DG12" s="1569"/>
      <c r="DH12" s="1569"/>
      <c r="DI12" s="1569"/>
      <c r="DJ12" s="1569"/>
      <c r="DK12" s="1569"/>
      <c r="DL12" s="1569"/>
      <c r="DM12" s="1569"/>
      <c r="DN12" s="1569"/>
      <c r="DO12" s="1569"/>
      <c r="DP12" s="1569"/>
      <c r="DQ12" s="1569"/>
      <c r="DR12" s="1569"/>
      <c r="DS12" s="1569"/>
      <c r="DT12" s="1569"/>
      <c r="DU12" s="1569"/>
      <c r="DV12" s="1569"/>
      <c r="DW12" s="1569"/>
      <c r="DX12" s="1569"/>
      <c r="DY12" s="1569"/>
      <c r="DZ12" s="1569"/>
      <c r="EA12" s="1569"/>
      <c r="EB12" s="1569"/>
      <c r="EC12" s="1569"/>
      <c r="ED12" s="1569"/>
      <c r="EE12" s="1569"/>
      <c r="EF12" s="1569"/>
      <c r="EG12" s="1569"/>
      <c r="EH12" s="1569"/>
      <c r="EI12" s="1569"/>
      <c r="EJ12" s="1569"/>
      <c r="EK12" s="1569"/>
      <c r="EL12" s="1569"/>
      <c r="EM12" s="1569"/>
      <c r="EN12" s="1569"/>
      <c r="EO12" s="1569"/>
      <c r="EP12" s="1569"/>
      <c r="EQ12" s="1569"/>
      <c r="ER12" s="1569"/>
      <c r="ES12" s="1569"/>
      <c r="ET12" s="1569"/>
      <c r="EU12" s="1569"/>
      <c r="EV12" s="1569"/>
      <c r="EW12" s="1569"/>
      <c r="EX12" s="1569"/>
      <c r="EY12" s="1569"/>
      <c r="EZ12" s="1569"/>
      <c r="FA12" s="1569"/>
      <c r="FB12" s="1569"/>
      <c r="FC12" s="1569"/>
      <c r="FD12" s="1569"/>
      <c r="FE12" s="1569"/>
      <c r="FF12" s="1569"/>
      <c r="FG12" s="1569"/>
      <c r="FH12" s="1569"/>
      <c r="FI12" s="1569"/>
      <c r="FJ12" s="1569"/>
      <c r="FK12" s="1569"/>
      <c r="FL12" s="1569"/>
      <c r="FM12" s="1569"/>
      <c r="FN12" s="1569"/>
      <c r="FO12" s="1569"/>
      <c r="FP12" s="1569"/>
      <c r="FQ12" s="1569"/>
      <c r="FR12" s="1569"/>
      <c r="FS12" s="1569"/>
      <c r="FT12" s="1569"/>
      <c r="FU12" s="1569"/>
      <c r="FV12" s="1569"/>
      <c r="FW12" s="1569"/>
      <c r="FX12" s="1569"/>
      <c r="FY12" s="1569"/>
      <c r="FZ12" s="1569"/>
      <c r="GA12" s="1569"/>
      <c r="GB12" s="1569"/>
      <c r="GC12" s="1569"/>
      <c r="GD12" s="1569"/>
      <c r="GE12" s="1569"/>
      <c r="GF12" s="1569"/>
      <c r="GG12" s="1569"/>
      <c r="GH12" s="1569"/>
      <c r="GI12" s="1569"/>
      <c r="GJ12" s="1569"/>
      <c r="GK12" s="1569"/>
      <c r="GL12" s="1569"/>
      <c r="GM12" s="1569"/>
      <c r="GN12" s="1569"/>
      <c r="GO12" s="1569"/>
      <c r="GP12" s="1569"/>
      <c r="GQ12" s="1569"/>
      <c r="GR12" s="1569"/>
      <c r="GS12" s="1569"/>
      <c r="GT12" s="1569"/>
      <c r="GU12" s="1569"/>
      <c r="GV12" s="1569"/>
      <c r="GW12" s="1569"/>
      <c r="GX12" s="1569"/>
      <c r="GY12" s="1569"/>
      <c r="GZ12" s="1569"/>
      <c r="HA12" s="1569"/>
      <c r="HB12" s="1569"/>
      <c r="HC12" s="1569"/>
      <c r="HD12" s="1569"/>
      <c r="HE12" s="1569"/>
      <c r="HF12" s="1569"/>
      <c r="HG12" s="1569"/>
      <c r="HH12" s="1569"/>
      <c r="HI12" s="1569"/>
      <c r="HJ12" s="1569"/>
      <c r="HK12" s="1569"/>
      <c r="HL12" s="1569"/>
      <c r="HM12" s="1569"/>
      <c r="HN12" s="1569"/>
      <c r="HO12" s="1569"/>
      <c r="HP12" s="1569"/>
      <c r="HQ12" s="1569"/>
      <c r="HR12" s="1569"/>
      <c r="HS12" s="1569"/>
      <c r="HT12" s="1569"/>
      <c r="HU12" s="1569"/>
      <c r="HV12" s="1569"/>
      <c r="HW12" s="1569"/>
      <c r="HX12" s="1569"/>
      <c r="HY12" s="1569"/>
      <c r="HZ12" s="1569"/>
      <c r="IA12" s="1569"/>
      <c r="IB12" s="1569"/>
      <c r="IC12" s="1569"/>
      <c r="ID12" s="1569"/>
      <c r="IE12" s="1569"/>
      <c r="IF12" s="1569"/>
      <c r="IG12" s="1569"/>
      <c r="IH12" s="1569"/>
      <c r="II12" s="1569"/>
      <c r="IJ12" s="1569"/>
      <c r="IK12" s="1569"/>
      <c r="IL12" s="1569"/>
      <c r="IM12" s="1569"/>
      <c r="IN12" s="1569"/>
      <c r="IO12" s="1569"/>
      <c r="IP12" s="1569"/>
      <c r="IQ12" s="1569"/>
      <c r="IR12" s="1569"/>
      <c r="IS12" s="1569"/>
      <c r="IT12" s="1569"/>
      <c r="IU12" s="1569"/>
    </row>
    <row r="13" spans="1:255">
      <c r="A13" s="2321" t="s">
        <v>3641</v>
      </c>
      <c r="B13" s="2322" t="s">
        <v>1091</v>
      </c>
      <c r="C13" s="2322"/>
      <c r="D13" s="2322"/>
      <c r="E13" s="2323"/>
      <c r="F13" s="2719" t="s">
        <v>1748</v>
      </c>
      <c r="G13" s="2727" t="s">
        <v>3981</v>
      </c>
      <c r="H13" s="2725"/>
      <c r="I13" s="2725"/>
      <c r="J13" s="2725"/>
      <c r="K13" s="2725"/>
      <c r="L13" s="2725"/>
      <c r="M13" s="2724"/>
      <c r="N13" s="2321" t="s">
        <v>1748</v>
      </c>
      <c r="O13" s="2322" t="s">
        <v>4352</v>
      </c>
      <c r="P13" s="2322"/>
      <c r="Q13" s="2322"/>
      <c r="R13" s="2322"/>
      <c r="S13" s="2323"/>
      <c r="T13" s="2322"/>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c r="AY13" s="1569"/>
      <c r="AZ13" s="1569"/>
      <c r="BA13" s="1569"/>
      <c r="BB13" s="1569"/>
      <c r="BC13" s="1569"/>
      <c r="BD13" s="1569"/>
      <c r="BE13" s="1569"/>
      <c r="BF13" s="1569"/>
      <c r="BG13" s="1569"/>
      <c r="BH13" s="1569"/>
      <c r="BI13" s="1569"/>
      <c r="BJ13" s="1569"/>
      <c r="BK13" s="1569"/>
      <c r="BL13" s="1569"/>
      <c r="BM13" s="1569"/>
      <c r="BN13" s="1569"/>
      <c r="BO13" s="1569"/>
      <c r="BP13" s="1569"/>
      <c r="BQ13" s="1569"/>
      <c r="BR13" s="1569"/>
      <c r="BS13" s="1569"/>
      <c r="BT13" s="1569"/>
      <c r="BU13" s="1569"/>
      <c r="BV13" s="1569"/>
      <c r="BW13" s="1569"/>
      <c r="BX13" s="1569"/>
      <c r="BY13" s="1569"/>
      <c r="BZ13" s="1569"/>
      <c r="CA13" s="1569"/>
      <c r="CB13" s="1569"/>
      <c r="CC13" s="1569"/>
      <c r="CD13" s="1569"/>
      <c r="CE13" s="1569"/>
      <c r="CF13" s="1569"/>
      <c r="CG13" s="1569"/>
      <c r="CH13" s="1569"/>
      <c r="CI13" s="1569"/>
      <c r="CJ13" s="1569"/>
      <c r="CK13" s="1569"/>
      <c r="CL13" s="1569"/>
      <c r="CM13" s="1569"/>
      <c r="CN13" s="1569"/>
      <c r="CO13" s="1569"/>
      <c r="CP13" s="1569"/>
      <c r="CQ13" s="1569"/>
      <c r="CR13" s="1569"/>
      <c r="CS13" s="1569"/>
      <c r="CT13" s="1569"/>
      <c r="CU13" s="1569"/>
      <c r="CV13" s="1569"/>
      <c r="CW13" s="1569"/>
      <c r="CX13" s="1569"/>
      <c r="CY13" s="1569"/>
      <c r="CZ13" s="1569"/>
      <c r="DA13" s="1569"/>
      <c r="DB13" s="1569"/>
      <c r="DC13" s="1569"/>
      <c r="DD13" s="1569"/>
      <c r="DE13" s="1569"/>
      <c r="DF13" s="1569"/>
      <c r="DG13" s="1569"/>
      <c r="DH13" s="1569"/>
      <c r="DI13" s="1569"/>
      <c r="DJ13" s="1569"/>
      <c r="DK13" s="1569"/>
      <c r="DL13" s="1569"/>
      <c r="DM13" s="1569"/>
      <c r="DN13" s="1569"/>
      <c r="DO13" s="1569"/>
      <c r="DP13" s="1569"/>
      <c r="DQ13" s="1569"/>
      <c r="DR13" s="1569"/>
      <c r="DS13" s="1569"/>
      <c r="DT13" s="1569"/>
      <c r="DU13" s="1569"/>
      <c r="DV13" s="1569"/>
      <c r="DW13" s="1569"/>
      <c r="DX13" s="1569"/>
      <c r="DY13" s="1569"/>
      <c r="DZ13" s="1569"/>
      <c r="EA13" s="1569"/>
      <c r="EB13" s="1569"/>
      <c r="EC13" s="1569"/>
      <c r="ED13" s="1569"/>
      <c r="EE13" s="1569"/>
      <c r="EF13" s="1569"/>
      <c r="EG13" s="1569"/>
      <c r="EH13" s="1569"/>
      <c r="EI13" s="1569"/>
      <c r="EJ13" s="1569"/>
      <c r="EK13" s="1569"/>
      <c r="EL13" s="1569"/>
      <c r="EM13" s="1569"/>
      <c r="EN13" s="1569"/>
      <c r="EO13" s="1569"/>
      <c r="EP13" s="1569"/>
      <c r="EQ13" s="1569"/>
      <c r="ER13" s="1569"/>
      <c r="ES13" s="1569"/>
      <c r="ET13" s="1569"/>
      <c r="EU13" s="1569"/>
      <c r="EV13" s="1569"/>
      <c r="EW13" s="1569"/>
      <c r="EX13" s="1569"/>
      <c r="EY13" s="1569"/>
      <c r="EZ13" s="1569"/>
      <c r="FA13" s="1569"/>
      <c r="FB13" s="1569"/>
      <c r="FC13" s="1569"/>
      <c r="FD13" s="1569"/>
      <c r="FE13" s="1569"/>
      <c r="FF13" s="1569"/>
      <c r="FG13" s="1569"/>
      <c r="FH13" s="1569"/>
      <c r="FI13" s="1569"/>
      <c r="FJ13" s="1569"/>
      <c r="FK13" s="1569"/>
      <c r="FL13" s="1569"/>
      <c r="FM13" s="1569"/>
      <c r="FN13" s="1569"/>
      <c r="FO13" s="1569"/>
      <c r="FP13" s="1569"/>
      <c r="FQ13" s="1569"/>
      <c r="FR13" s="1569"/>
      <c r="FS13" s="1569"/>
      <c r="FT13" s="1569"/>
      <c r="FU13" s="1569"/>
      <c r="FV13" s="1569"/>
      <c r="FW13" s="1569"/>
      <c r="FX13" s="1569"/>
      <c r="FY13" s="1569"/>
      <c r="FZ13" s="1569"/>
      <c r="GA13" s="1569"/>
      <c r="GB13" s="1569"/>
      <c r="GC13" s="1569"/>
      <c r="GD13" s="1569"/>
      <c r="GE13" s="1569"/>
      <c r="GF13" s="1569"/>
      <c r="GG13" s="1569"/>
      <c r="GH13" s="1569"/>
      <c r="GI13" s="1569"/>
      <c r="GJ13" s="1569"/>
      <c r="GK13" s="1569"/>
      <c r="GL13" s="1569"/>
      <c r="GM13" s="1569"/>
      <c r="GN13" s="1569"/>
      <c r="GO13" s="1569"/>
      <c r="GP13" s="1569"/>
      <c r="GQ13" s="1569"/>
      <c r="GR13" s="1569"/>
      <c r="GS13" s="1569"/>
      <c r="GT13" s="1569"/>
      <c r="GU13" s="1569"/>
      <c r="GV13" s="1569"/>
      <c r="GW13" s="1569"/>
      <c r="GX13" s="1569"/>
      <c r="GY13" s="1569"/>
      <c r="GZ13" s="1569"/>
      <c r="HA13" s="1569"/>
      <c r="HB13" s="1569"/>
      <c r="HC13" s="1569"/>
      <c r="HD13" s="1569"/>
      <c r="HE13" s="1569"/>
      <c r="HF13" s="1569"/>
      <c r="HG13" s="1569"/>
      <c r="HH13" s="1569"/>
      <c r="HI13" s="1569"/>
      <c r="HJ13" s="1569"/>
      <c r="HK13" s="1569"/>
      <c r="HL13" s="1569"/>
      <c r="HM13" s="1569"/>
      <c r="HN13" s="1569"/>
      <c r="HO13" s="1569"/>
      <c r="HP13" s="1569"/>
      <c r="HQ13" s="1569"/>
      <c r="HR13" s="1569"/>
      <c r="HS13" s="1569"/>
      <c r="HT13" s="1569"/>
      <c r="HU13" s="1569"/>
      <c r="HV13" s="1569"/>
      <c r="HW13" s="1569"/>
      <c r="HX13" s="1569"/>
      <c r="HY13" s="1569"/>
      <c r="HZ13" s="1569"/>
      <c r="IA13" s="1569"/>
      <c r="IB13" s="1569"/>
      <c r="IC13" s="1569"/>
      <c r="ID13" s="1569"/>
      <c r="IE13" s="1569"/>
      <c r="IF13" s="1569"/>
      <c r="IG13" s="1569"/>
      <c r="IH13" s="1569"/>
      <c r="II13" s="1569"/>
      <c r="IJ13" s="1569"/>
      <c r="IK13" s="1569"/>
      <c r="IL13" s="1569"/>
      <c r="IM13" s="1569"/>
      <c r="IN13" s="1569"/>
      <c r="IO13" s="1569"/>
      <c r="IP13" s="1569"/>
      <c r="IQ13" s="1569"/>
      <c r="IR13" s="1569"/>
      <c r="IS13" s="1569"/>
      <c r="IT13" s="1569"/>
      <c r="IU13" s="1569"/>
    </row>
    <row r="14" spans="1:255">
      <c r="A14" s="2325"/>
      <c r="B14" s="2322"/>
      <c r="C14" s="2322"/>
      <c r="D14" s="2322"/>
      <c r="E14" s="2323"/>
      <c r="F14" s="2722" t="s">
        <v>1748</v>
      </c>
      <c r="G14" s="2725" t="s">
        <v>3982</v>
      </c>
      <c r="H14" s="2725"/>
      <c r="I14" s="2725"/>
      <c r="J14" s="2725"/>
      <c r="K14" s="2725"/>
      <c r="L14" s="2725"/>
      <c r="M14" s="2724"/>
      <c r="N14" s="2321" t="s">
        <v>1907</v>
      </c>
      <c r="O14" s="2322" t="s">
        <v>1008</v>
      </c>
      <c r="P14" s="2322"/>
      <c r="Q14" s="2322"/>
      <c r="R14" s="2322"/>
      <c r="S14" s="2324"/>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c r="AY14" s="1569"/>
      <c r="AZ14" s="1569"/>
      <c r="BA14" s="1569"/>
      <c r="BB14" s="1569"/>
      <c r="BC14" s="1569"/>
      <c r="BD14" s="1569"/>
      <c r="BE14" s="1569"/>
      <c r="BF14" s="1569"/>
      <c r="BG14" s="1569"/>
      <c r="BH14" s="1569"/>
      <c r="BI14" s="1569"/>
      <c r="BJ14" s="1569"/>
      <c r="BK14" s="1569"/>
      <c r="BL14" s="1569"/>
      <c r="BM14" s="1569"/>
      <c r="BN14" s="1569"/>
      <c r="BO14" s="1569"/>
      <c r="BP14" s="1569"/>
      <c r="BQ14" s="1569"/>
      <c r="BR14" s="1569"/>
      <c r="BS14" s="1569"/>
      <c r="BT14" s="1569"/>
      <c r="BU14" s="1569"/>
      <c r="BV14" s="1569"/>
      <c r="BW14" s="1569"/>
      <c r="BX14" s="1569"/>
      <c r="BY14" s="1569"/>
      <c r="BZ14" s="1569"/>
      <c r="CA14" s="1569"/>
      <c r="CB14" s="1569"/>
      <c r="CC14" s="1569"/>
      <c r="CD14" s="1569"/>
      <c r="CE14" s="1569"/>
      <c r="CF14" s="1569"/>
      <c r="CG14" s="1569"/>
      <c r="CH14" s="1569"/>
      <c r="CI14" s="1569"/>
      <c r="CJ14" s="1569"/>
      <c r="CK14" s="1569"/>
      <c r="CL14" s="1569"/>
      <c r="CM14" s="1569"/>
      <c r="CN14" s="1569"/>
      <c r="CO14" s="1569"/>
      <c r="CP14" s="1569"/>
      <c r="CQ14" s="1569"/>
      <c r="CR14" s="1569"/>
      <c r="CS14" s="1569"/>
      <c r="CT14" s="1569"/>
      <c r="CU14" s="1569"/>
      <c r="CV14" s="1569"/>
      <c r="CW14" s="1569"/>
      <c r="CX14" s="1569"/>
      <c r="CY14" s="1569"/>
      <c r="CZ14" s="1569"/>
      <c r="DA14" s="1569"/>
      <c r="DB14" s="1569"/>
      <c r="DC14" s="1569"/>
      <c r="DD14" s="1569"/>
      <c r="DE14" s="1569"/>
      <c r="DF14" s="1569"/>
      <c r="DG14" s="1569"/>
      <c r="DH14" s="1569"/>
      <c r="DI14" s="1569"/>
      <c r="DJ14" s="1569"/>
      <c r="DK14" s="1569"/>
      <c r="DL14" s="1569"/>
      <c r="DM14" s="1569"/>
      <c r="DN14" s="1569"/>
      <c r="DO14" s="1569"/>
      <c r="DP14" s="1569"/>
      <c r="DQ14" s="1569"/>
      <c r="DR14" s="1569"/>
      <c r="DS14" s="1569"/>
      <c r="DT14" s="1569"/>
      <c r="DU14" s="1569"/>
      <c r="DV14" s="1569"/>
      <c r="DW14" s="1569"/>
      <c r="DX14" s="1569"/>
      <c r="DY14" s="1569"/>
      <c r="DZ14" s="1569"/>
      <c r="EA14" s="1569"/>
      <c r="EB14" s="1569"/>
      <c r="EC14" s="1569"/>
      <c r="ED14" s="1569"/>
      <c r="EE14" s="1569"/>
      <c r="EF14" s="1569"/>
      <c r="EG14" s="1569"/>
      <c r="EH14" s="1569"/>
      <c r="EI14" s="1569"/>
      <c r="EJ14" s="1569"/>
      <c r="EK14" s="1569"/>
      <c r="EL14" s="1569"/>
      <c r="EM14" s="1569"/>
      <c r="EN14" s="1569"/>
      <c r="EO14" s="1569"/>
      <c r="EP14" s="1569"/>
      <c r="EQ14" s="1569"/>
      <c r="ER14" s="1569"/>
      <c r="ES14" s="1569"/>
      <c r="ET14" s="1569"/>
      <c r="EU14" s="1569"/>
      <c r="EV14" s="1569"/>
      <c r="EW14" s="1569"/>
      <c r="EX14" s="1569"/>
      <c r="EY14" s="1569"/>
      <c r="EZ14" s="1569"/>
      <c r="FA14" s="1569"/>
      <c r="FB14" s="1569"/>
      <c r="FC14" s="1569"/>
      <c r="FD14" s="1569"/>
      <c r="FE14" s="1569"/>
      <c r="FF14" s="1569"/>
      <c r="FG14" s="1569"/>
      <c r="FH14" s="1569"/>
      <c r="FI14" s="1569"/>
      <c r="FJ14" s="1569"/>
      <c r="FK14" s="1569"/>
      <c r="FL14" s="1569"/>
      <c r="FM14" s="1569"/>
      <c r="FN14" s="1569"/>
      <c r="FO14" s="1569"/>
      <c r="FP14" s="1569"/>
      <c r="FQ14" s="1569"/>
      <c r="FR14" s="1569"/>
      <c r="FS14" s="1569"/>
      <c r="FT14" s="1569"/>
      <c r="FU14" s="1569"/>
      <c r="FV14" s="1569"/>
      <c r="FW14" s="1569"/>
      <c r="FX14" s="1569"/>
      <c r="FY14" s="1569"/>
      <c r="FZ14" s="1569"/>
      <c r="GA14" s="1569"/>
      <c r="GB14" s="1569"/>
      <c r="GC14" s="1569"/>
      <c r="GD14" s="1569"/>
      <c r="GE14" s="1569"/>
      <c r="GF14" s="1569"/>
      <c r="GG14" s="1569"/>
      <c r="GH14" s="1569"/>
      <c r="GI14" s="1569"/>
      <c r="GJ14" s="1569"/>
      <c r="GK14" s="1569"/>
      <c r="GL14" s="1569"/>
      <c r="GM14" s="1569"/>
      <c r="GN14" s="1569"/>
      <c r="GO14" s="1569"/>
      <c r="GP14" s="1569"/>
      <c r="GQ14" s="1569"/>
      <c r="GR14" s="1569"/>
      <c r="GS14" s="1569"/>
      <c r="GT14" s="1569"/>
      <c r="GU14" s="1569"/>
      <c r="GV14" s="1569"/>
      <c r="GW14" s="1569"/>
      <c r="GX14" s="1569"/>
      <c r="GY14" s="1569"/>
      <c r="GZ14" s="1569"/>
      <c r="HA14" s="1569"/>
      <c r="HB14" s="1569"/>
      <c r="HC14" s="1569"/>
      <c r="HD14" s="1569"/>
      <c r="HE14" s="1569"/>
      <c r="HF14" s="1569"/>
      <c r="HG14" s="1569"/>
      <c r="HH14" s="1569"/>
      <c r="HI14" s="1569"/>
      <c r="HJ14" s="1569"/>
      <c r="HK14" s="1569"/>
      <c r="HL14" s="1569"/>
      <c r="HM14" s="1569"/>
      <c r="HN14" s="1569"/>
      <c r="HO14" s="1569"/>
      <c r="HP14" s="1569"/>
      <c r="HQ14" s="1569"/>
      <c r="HR14" s="1569"/>
      <c r="HS14" s="1569"/>
      <c r="HT14" s="1569"/>
      <c r="HU14" s="1569"/>
      <c r="HV14" s="1569"/>
      <c r="HW14" s="1569"/>
      <c r="HX14" s="1569"/>
      <c r="HY14" s="1569"/>
      <c r="HZ14" s="1569"/>
      <c r="IA14" s="1569"/>
      <c r="IB14" s="1569"/>
      <c r="IC14" s="1569"/>
      <c r="ID14" s="1569"/>
      <c r="IE14" s="1569"/>
      <c r="IF14" s="1569"/>
      <c r="IG14" s="1569"/>
      <c r="IH14" s="1569"/>
      <c r="II14" s="1569"/>
      <c r="IJ14" s="1569"/>
      <c r="IK14" s="1569"/>
      <c r="IL14" s="1569"/>
      <c r="IM14" s="1569"/>
      <c r="IN14" s="1569"/>
      <c r="IO14" s="1569"/>
      <c r="IP14" s="1569"/>
      <c r="IQ14" s="1569"/>
      <c r="IR14" s="1569"/>
      <c r="IS14" s="1569"/>
      <c r="IT14" s="1569"/>
      <c r="IU14" s="1569"/>
    </row>
    <row r="15" spans="1:255">
      <c r="A15" s="2325"/>
      <c r="B15" s="2322" t="s">
        <v>2516</v>
      </c>
      <c r="C15" s="2322"/>
      <c r="D15" s="2322"/>
      <c r="E15" s="2323"/>
      <c r="F15" s="2722"/>
      <c r="G15" s="2727" t="s">
        <v>3983</v>
      </c>
      <c r="H15" s="2727"/>
      <c r="I15" s="2727"/>
      <c r="J15" s="2727"/>
      <c r="K15" s="2727"/>
      <c r="L15" s="2725"/>
      <c r="M15" s="2724"/>
      <c r="N15" s="2321" t="s">
        <v>1915</v>
      </c>
      <c r="O15" s="2322" t="s">
        <v>1079</v>
      </c>
      <c r="P15" s="2322"/>
      <c r="Q15" s="2322"/>
      <c r="R15" s="2322"/>
      <c r="S15" s="2324"/>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c r="AY15" s="1569"/>
      <c r="AZ15" s="1569"/>
      <c r="BA15" s="1569"/>
      <c r="BB15" s="1569"/>
      <c r="BC15" s="1569"/>
      <c r="BD15" s="1569"/>
      <c r="BE15" s="1569"/>
      <c r="BF15" s="1569"/>
      <c r="BG15" s="1569"/>
      <c r="BH15" s="1569"/>
      <c r="BI15" s="1569"/>
      <c r="BJ15" s="1569"/>
      <c r="BK15" s="1569"/>
      <c r="BL15" s="1569"/>
      <c r="BM15" s="1569"/>
      <c r="BN15" s="1569"/>
      <c r="BO15" s="1569"/>
      <c r="BP15" s="1569"/>
      <c r="BQ15" s="1569"/>
      <c r="BR15" s="1569"/>
      <c r="BS15" s="1569"/>
      <c r="BT15" s="1569"/>
      <c r="BU15" s="1569"/>
      <c r="BV15" s="1569"/>
      <c r="BW15" s="1569"/>
      <c r="BX15" s="1569"/>
      <c r="BY15" s="1569"/>
      <c r="BZ15" s="1569"/>
      <c r="CA15" s="1569"/>
      <c r="CB15" s="1569"/>
      <c r="CC15" s="1569"/>
      <c r="CD15" s="1569"/>
      <c r="CE15" s="1569"/>
      <c r="CF15" s="1569"/>
      <c r="CG15" s="1569"/>
      <c r="CH15" s="1569"/>
      <c r="CI15" s="1569"/>
      <c r="CJ15" s="1569"/>
      <c r="CK15" s="1569"/>
      <c r="CL15" s="1569"/>
      <c r="CM15" s="1569"/>
      <c r="CN15" s="1569"/>
      <c r="CO15" s="1569"/>
      <c r="CP15" s="1569"/>
      <c r="CQ15" s="1569"/>
      <c r="CR15" s="1569"/>
      <c r="CS15" s="1569"/>
      <c r="CT15" s="1569"/>
      <c r="CU15" s="1569"/>
      <c r="CV15" s="1569"/>
      <c r="CW15" s="1569"/>
      <c r="CX15" s="1569"/>
      <c r="CY15" s="1569"/>
      <c r="CZ15" s="1569"/>
      <c r="DA15" s="1569"/>
      <c r="DB15" s="1569"/>
      <c r="DC15" s="1569"/>
      <c r="DD15" s="1569"/>
      <c r="DE15" s="1569"/>
      <c r="DF15" s="1569"/>
      <c r="DG15" s="1569"/>
      <c r="DH15" s="1569"/>
      <c r="DI15" s="1569"/>
      <c r="DJ15" s="1569"/>
      <c r="DK15" s="1569"/>
      <c r="DL15" s="1569"/>
      <c r="DM15" s="1569"/>
      <c r="DN15" s="1569"/>
      <c r="DO15" s="1569"/>
      <c r="DP15" s="1569"/>
      <c r="DQ15" s="1569"/>
      <c r="DR15" s="1569"/>
      <c r="DS15" s="1569"/>
      <c r="DT15" s="1569"/>
      <c r="DU15" s="1569"/>
      <c r="DV15" s="1569"/>
      <c r="DW15" s="1569"/>
      <c r="DX15" s="1569"/>
      <c r="DY15" s="1569"/>
      <c r="DZ15" s="1569"/>
      <c r="EA15" s="1569"/>
      <c r="EB15" s="1569"/>
      <c r="EC15" s="1569"/>
      <c r="ED15" s="1569"/>
      <c r="EE15" s="1569"/>
      <c r="EF15" s="1569"/>
      <c r="EG15" s="1569"/>
      <c r="EH15" s="1569"/>
      <c r="EI15" s="1569"/>
      <c r="EJ15" s="1569"/>
      <c r="EK15" s="1569"/>
      <c r="EL15" s="1569"/>
      <c r="EM15" s="1569"/>
      <c r="EN15" s="1569"/>
      <c r="EO15" s="1569"/>
      <c r="EP15" s="1569"/>
      <c r="EQ15" s="1569"/>
      <c r="ER15" s="1569"/>
      <c r="ES15" s="1569"/>
      <c r="ET15" s="1569"/>
      <c r="EU15" s="1569"/>
      <c r="EV15" s="1569"/>
      <c r="EW15" s="1569"/>
      <c r="EX15" s="1569"/>
      <c r="EY15" s="1569"/>
      <c r="EZ15" s="1569"/>
      <c r="FA15" s="1569"/>
      <c r="FB15" s="1569"/>
      <c r="FC15" s="1569"/>
      <c r="FD15" s="1569"/>
      <c r="FE15" s="1569"/>
      <c r="FF15" s="1569"/>
      <c r="FG15" s="1569"/>
      <c r="FH15" s="1569"/>
      <c r="FI15" s="1569"/>
      <c r="FJ15" s="1569"/>
      <c r="FK15" s="1569"/>
      <c r="FL15" s="1569"/>
      <c r="FM15" s="1569"/>
      <c r="FN15" s="1569"/>
      <c r="FO15" s="1569"/>
      <c r="FP15" s="1569"/>
      <c r="FQ15" s="1569"/>
      <c r="FR15" s="1569"/>
      <c r="FS15" s="1569"/>
      <c r="FT15" s="1569"/>
      <c r="FU15" s="1569"/>
      <c r="FV15" s="1569"/>
      <c r="FW15" s="1569"/>
      <c r="FX15" s="1569"/>
      <c r="FY15" s="1569"/>
      <c r="FZ15" s="1569"/>
      <c r="GA15" s="1569"/>
      <c r="GB15" s="1569"/>
      <c r="GC15" s="1569"/>
      <c r="GD15" s="1569"/>
      <c r="GE15" s="1569"/>
      <c r="GF15" s="1569"/>
      <c r="GG15" s="1569"/>
      <c r="GH15" s="1569"/>
      <c r="GI15" s="1569"/>
      <c r="GJ15" s="1569"/>
      <c r="GK15" s="1569"/>
      <c r="GL15" s="1569"/>
      <c r="GM15" s="1569"/>
      <c r="GN15" s="1569"/>
      <c r="GO15" s="1569"/>
      <c r="GP15" s="1569"/>
      <c r="GQ15" s="1569"/>
      <c r="GR15" s="1569"/>
      <c r="GS15" s="1569"/>
      <c r="GT15" s="1569"/>
      <c r="GU15" s="1569"/>
      <c r="GV15" s="1569"/>
      <c r="GW15" s="1569"/>
      <c r="GX15" s="1569"/>
      <c r="GY15" s="1569"/>
      <c r="GZ15" s="1569"/>
      <c r="HA15" s="1569"/>
      <c r="HB15" s="1569"/>
      <c r="HC15" s="1569"/>
      <c r="HD15" s="1569"/>
      <c r="HE15" s="1569"/>
      <c r="HF15" s="1569"/>
      <c r="HG15" s="1569"/>
      <c r="HH15" s="1569"/>
      <c r="HI15" s="1569"/>
      <c r="HJ15" s="1569"/>
      <c r="HK15" s="1569"/>
      <c r="HL15" s="1569"/>
      <c r="HM15" s="1569"/>
      <c r="HN15" s="1569"/>
      <c r="HO15" s="1569"/>
      <c r="HP15" s="1569"/>
      <c r="HQ15" s="1569"/>
      <c r="HR15" s="1569"/>
      <c r="HS15" s="1569"/>
      <c r="HT15" s="1569"/>
      <c r="HU15" s="1569"/>
      <c r="HV15" s="1569"/>
      <c r="HW15" s="1569"/>
      <c r="HX15" s="1569"/>
      <c r="HY15" s="1569"/>
      <c r="HZ15" s="1569"/>
      <c r="IA15" s="1569"/>
      <c r="IB15" s="1569"/>
      <c r="IC15" s="1569"/>
      <c r="ID15" s="1569"/>
      <c r="IE15" s="1569"/>
      <c r="IF15" s="1569"/>
      <c r="IG15" s="1569"/>
      <c r="IH15" s="1569"/>
      <c r="II15" s="1569"/>
      <c r="IJ15" s="1569"/>
      <c r="IK15" s="1569"/>
      <c r="IL15" s="1569"/>
      <c r="IM15" s="1569"/>
      <c r="IN15" s="1569"/>
      <c r="IO15" s="1569"/>
      <c r="IP15" s="1569"/>
      <c r="IQ15" s="1569"/>
      <c r="IR15" s="1569"/>
      <c r="IS15" s="1569"/>
      <c r="IT15" s="1569"/>
      <c r="IU15" s="1569"/>
    </row>
    <row r="16" spans="1:255">
      <c r="A16" s="2325" t="s">
        <v>1748</v>
      </c>
      <c r="B16" s="2322" t="s">
        <v>2518</v>
      </c>
      <c r="C16" s="2322"/>
      <c r="D16" s="2322"/>
      <c r="E16" s="2323"/>
      <c r="F16" s="2722"/>
      <c r="G16" s="2727" t="s">
        <v>3984</v>
      </c>
      <c r="H16" s="2727"/>
      <c r="I16" s="2727"/>
      <c r="J16" s="2727"/>
      <c r="K16" s="2727"/>
      <c r="L16" s="2725"/>
      <c r="M16" s="2724"/>
      <c r="N16" s="2321"/>
      <c r="O16" s="2322" t="s">
        <v>1082</v>
      </c>
      <c r="P16" s="2322"/>
      <c r="Q16" s="2322"/>
      <c r="R16" s="2322"/>
      <c r="S16" s="2324"/>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c r="AY16" s="1569"/>
      <c r="AZ16" s="1569"/>
      <c r="BA16" s="1569"/>
      <c r="BB16" s="1569"/>
      <c r="BC16" s="1569"/>
      <c r="BD16" s="1569"/>
      <c r="BE16" s="1569"/>
      <c r="BF16" s="1569"/>
      <c r="BG16" s="1569"/>
      <c r="BH16" s="1569"/>
      <c r="BI16" s="1569"/>
      <c r="BJ16" s="1569"/>
      <c r="BK16" s="1569"/>
      <c r="BL16" s="1569"/>
      <c r="BM16" s="1569"/>
      <c r="BN16" s="1569"/>
      <c r="BO16" s="1569"/>
      <c r="BP16" s="1569"/>
      <c r="BQ16" s="1569"/>
      <c r="BR16" s="1569"/>
      <c r="BS16" s="1569"/>
      <c r="BT16" s="1569"/>
      <c r="BU16" s="1569"/>
      <c r="BV16" s="1569"/>
      <c r="BW16" s="1569"/>
      <c r="BX16" s="1569"/>
      <c r="BY16" s="1569"/>
      <c r="BZ16" s="1569"/>
      <c r="CA16" s="1569"/>
      <c r="CB16" s="1569"/>
      <c r="CC16" s="1569"/>
      <c r="CD16" s="1569"/>
      <c r="CE16" s="1569"/>
      <c r="CF16" s="1569"/>
      <c r="CG16" s="1569"/>
      <c r="CH16" s="1569"/>
      <c r="CI16" s="1569"/>
      <c r="CJ16" s="1569"/>
      <c r="CK16" s="1569"/>
      <c r="CL16" s="1569"/>
      <c r="CM16" s="1569"/>
      <c r="CN16" s="1569"/>
      <c r="CO16" s="1569"/>
      <c r="CP16" s="1569"/>
      <c r="CQ16" s="1569"/>
      <c r="CR16" s="1569"/>
      <c r="CS16" s="1569"/>
      <c r="CT16" s="1569"/>
      <c r="CU16" s="1569"/>
      <c r="CV16" s="1569"/>
      <c r="CW16" s="1569"/>
      <c r="CX16" s="1569"/>
      <c r="CY16" s="1569"/>
      <c r="CZ16" s="1569"/>
      <c r="DA16" s="1569"/>
      <c r="DB16" s="1569"/>
      <c r="DC16" s="1569"/>
      <c r="DD16" s="1569"/>
      <c r="DE16" s="1569"/>
      <c r="DF16" s="1569"/>
      <c r="DG16" s="1569"/>
      <c r="DH16" s="1569"/>
      <c r="DI16" s="1569"/>
      <c r="DJ16" s="1569"/>
      <c r="DK16" s="1569"/>
      <c r="DL16" s="1569"/>
      <c r="DM16" s="1569"/>
      <c r="DN16" s="1569"/>
      <c r="DO16" s="1569"/>
      <c r="DP16" s="1569"/>
      <c r="DQ16" s="1569"/>
      <c r="DR16" s="1569"/>
      <c r="DS16" s="1569"/>
      <c r="DT16" s="1569"/>
      <c r="DU16" s="1569"/>
      <c r="DV16" s="1569"/>
      <c r="DW16" s="1569"/>
      <c r="DX16" s="1569"/>
      <c r="DY16" s="1569"/>
      <c r="DZ16" s="1569"/>
      <c r="EA16" s="1569"/>
      <c r="EB16" s="1569"/>
      <c r="EC16" s="1569"/>
      <c r="ED16" s="1569"/>
      <c r="EE16" s="1569"/>
      <c r="EF16" s="1569"/>
      <c r="EG16" s="1569"/>
      <c r="EH16" s="1569"/>
      <c r="EI16" s="1569"/>
      <c r="EJ16" s="1569"/>
      <c r="EK16" s="1569"/>
      <c r="EL16" s="1569"/>
      <c r="EM16" s="1569"/>
      <c r="EN16" s="1569"/>
      <c r="EO16" s="1569"/>
      <c r="EP16" s="1569"/>
      <c r="EQ16" s="1569"/>
      <c r="ER16" s="1569"/>
      <c r="ES16" s="1569"/>
      <c r="ET16" s="1569"/>
      <c r="EU16" s="1569"/>
      <c r="EV16" s="1569"/>
      <c r="EW16" s="1569"/>
      <c r="EX16" s="1569"/>
      <c r="EY16" s="1569"/>
      <c r="EZ16" s="1569"/>
      <c r="FA16" s="1569"/>
      <c r="FB16" s="1569"/>
      <c r="FC16" s="1569"/>
      <c r="FD16" s="1569"/>
      <c r="FE16" s="1569"/>
      <c r="FF16" s="1569"/>
      <c r="FG16" s="1569"/>
      <c r="FH16" s="1569"/>
      <c r="FI16" s="1569"/>
      <c r="FJ16" s="1569"/>
      <c r="FK16" s="1569"/>
      <c r="FL16" s="1569"/>
      <c r="FM16" s="1569"/>
      <c r="FN16" s="1569"/>
      <c r="FO16" s="1569"/>
      <c r="FP16" s="1569"/>
      <c r="FQ16" s="1569"/>
      <c r="FR16" s="1569"/>
      <c r="FS16" s="1569"/>
      <c r="FT16" s="1569"/>
      <c r="FU16" s="1569"/>
      <c r="FV16" s="1569"/>
      <c r="FW16" s="1569"/>
      <c r="FX16" s="1569"/>
      <c r="FY16" s="1569"/>
      <c r="FZ16" s="1569"/>
      <c r="GA16" s="1569"/>
      <c r="GB16" s="1569"/>
      <c r="GC16" s="1569"/>
      <c r="GD16" s="1569"/>
      <c r="GE16" s="1569"/>
      <c r="GF16" s="1569"/>
      <c r="GG16" s="1569"/>
      <c r="GH16" s="1569"/>
      <c r="GI16" s="1569"/>
      <c r="GJ16" s="1569"/>
      <c r="GK16" s="1569"/>
      <c r="GL16" s="1569"/>
      <c r="GM16" s="1569"/>
      <c r="GN16" s="1569"/>
      <c r="GO16" s="1569"/>
      <c r="GP16" s="1569"/>
      <c r="GQ16" s="1569"/>
      <c r="GR16" s="1569"/>
      <c r="GS16" s="1569"/>
      <c r="GT16" s="1569"/>
      <c r="GU16" s="1569"/>
      <c r="GV16" s="1569"/>
      <c r="GW16" s="1569"/>
      <c r="GX16" s="1569"/>
      <c r="GY16" s="1569"/>
      <c r="GZ16" s="1569"/>
      <c r="HA16" s="1569"/>
      <c r="HB16" s="1569"/>
      <c r="HC16" s="1569"/>
      <c r="HD16" s="1569"/>
      <c r="HE16" s="1569"/>
      <c r="HF16" s="1569"/>
      <c r="HG16" s="1569"/>
      <c r="HH16" s="1569"/>
      <c r="HI16" s="1569"/>
      <c r="HJ16" s="1569"/>
      <c r="HK16" s="1569"/>
      <c r="HL16" s="1569"/>
      <c r="HM16" s="1569"/>
      <c r="HN16" s="1569"/>
      <c r="HO16" s="1569"/>
      <c r="HP16" s="1569"/>
      <c r="HQ16" s="1569"/>
      <c r="HR16" s="1569"/>
      <c r="HS16" s="1569"/>
      <c r="HT16" s="1569"/>
      <c r="HU16" s="1569"/>
      <c r="HV16" s="1569"/>
      <c r="HW16" s="1569"/>
      <c r="HX16" s="1569"/>
      <c r="HY16" s="1569"/>
      <c r="HZ16" s="1569"/>
      <c r="IA16" s="1569"/>
      <c r="IB16" s="1569"/>
      <c r="IC16" s="1569"/>
      <c r="ID16" s="1569"/>
      <c r="IE16" s="1569"/>
      <c r="IF16" s="1569"/>
      <c r="IG16" s="1569"/>
      <c r="IH16" s="1569"/>
      <c r="II16" s="1569"/>
      <c r="IJ16" s="1569"/>
      <c r="IK16" s="1569"/>
      <c r="IL16" s="1569"/>
      <c r="IM16" s="1569"/>
      <c r="IN16" s="1569"/>
      <c r="IO16" s="1569"/>
      <c r="IP16" s="1569"/>
      <c r="IQ16" s="1569"/>
      <c r="IR16" s="1569"/>
      <c r="IS16" s="1569"/>
      <c r="IT16" s="1569"/>
      <c r="IU16" s="1569"/>
    </row>
    <row r="17" spans="1:255">
      <c r="A17" s="2325" t="s">
        <v>1748</v>
      </c>
      <c r="B17" s="2322" t="s">
        <v>1014</v>
      </c>
      <c r="C17" s="2322"/>
      <c r="D17" s="2322"/>
      <c r="E17" s="2323"/>
      <c r="F17" s="2722"/>
      <c r="G17" s="2725" t="s">
        <v>3985</v>
      </c>
      <c r="H17" s="2725"/>
      <c r="I17" s="2725"/>
      <c r="J17" s="2725"/>
      <c r="K17" s="2725"/>
      <c r="L17" s="2725"/>
      <c r="M17" s="2724"/>
      <c r="N17" s="2321"/>
      <c r="O17" s="2322" t="s">
        <v>1085</v>
      </c>
      <c r="P17" s="2322"/>
      <c r="Q17" s="2322"/>
      <c r="R17" s="2322"/>
      <c r="S17" s="2324"/>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c r="AY17" s="1569"/>
      <c r="AZ17" s="1569"/>
      <c r="BA17" s="1569"/>
      <c r="BB17" s="1569"/>
      <c r="BC17" s="1569"/>
      <c r="BD17" s="1569"/>
      <c r="BE17" s="1569"/>
      <c r="BF17" s="1569"/>
      <c r="BG17" s="1569"/>
      <c r="BH17" s="1569"/>
      <c r="BI17" s="1569"/>
      <c r="BJ17" s="1569"/>
      <c r="BK17" s="1569"/>
      <c r="BL17" s="1569"/>
      <c r="BM17" s="1569"/>
      <c r="BN17" s="1569"/>
      <c r="BO17" s="1569"/>
      <c r="BP17" s="1569"/>
      <c r="BQ17" s="1569"/>
      <c r="BR17" s="1569"/>
      <c r="BS17" s="1569"/>
      <c r="BT17" s="1569"/>
      <c r="BU17" s="1569"/>
      <c r="BV17" s="1569"/>
      <c r="BW17" s="1569"/>
      <c r="BX17" s="1569"/>
      <c r="BY17" s="1569"/>
      <c r="BZ17" s="1569"/>
      <c r="CA17" s="1569"/>
      <c r="CB17" s="1569"/>
      <c r="CC17" s="1569"/>
      <c r="CD17" s="1569"/>
      <c r="CE17" s="1569"/>
      <c r="CF17" s="1569"/>
      <c r="CG17" s="1569"/>
      <c r="CH17" s="1569"/>
      <c r="CI17" s="1569"/>
      <c r="CJ17" s="1569"/>
      <c r="CK17" s="1569"/>
      <c r="CL17" s="1569"/>
      <c r="CM17" s="1569"/>
      <c r="CN17" s="1569"/>
      <c r="CO17" s="1569"/>
      <c r="CP17" s="1569"/>
      <c r="CQ17" s="1569"/>
      <c r="CR17" s="1569"/>
      <c r="CS17" s="1569"/>
      <c r="CT17" s="1569"/>
      <c r="CU17" s="1569"/>
      <c r="CV17" s="1569"/>
      <c r="CW17" s="1569"/>
      <c r="CX17" s="1569"/>
      <c r="CY17" s="1569"/>
      <c r="CZ17" s="1569"/>
      <c r="DA17" s="1569"/>
      <c r="DB17" s="1569"/>
      <c r="DC17" s="1569"/>
      <c r="DD17" s="1569"/>
      <c r="DE17" s="1569"/>
      <c r="DF17" s="1569"/>
      <c r="DG17" s="1569"/>
      <c r="DH17" s="1569"/>
      <c r="DI17" s="1569"/>
      <c r="DJ17" s="1569"/>
      <c r="DK17" s="1569"/>
      <c r="DL17" s="1569"/>
      <c r="DM17" s="1569"/>
      <c r="DN17" s="1569"/>
      <c r="DO17" s="1569"/>
      <c r="DP17" s="1569"/>
      <c r="DQ17" s="1569"/>
      <c r="DR17" s="1569"/>
      <c r="DS17" s="1569"/>
      <c r="DT17" s="1569"/>
      <c r="DU17" s="1569"/>
      <c r="DV17" s="1569"/>
      <c r="DW17" s="1569"/>
      <c r="DX17" s="1569"/>
      <c r="DY17" s="1569"/>
      <c r="DZ17" s="1569"/>
      <c r="EA17" s="1569"/>
      <c r="EB17" s="1569"/>
      <c r="EC17" s="1569"/>
      <c r="ED17" s="1569"/>
      <c r="EE17" s="1569"/>
      <c r="EF17" s="1569"/>
      <c r="EG17" s="1569"/>
      <c r="EH17" s="1569"/>
      <c r="EI17" s="1569"/>
      <c r="EJ17" s="1569"/>
      <c r="EK17" s="1569"/>
      <c r="EL17" s="1569"/>
      <c r="EM17" s="1569"/>
      <c r="EN17" s="1569"/>
      <c r="EO17" s="1569"/>
      <c r="EP17" s="1569"/>
      <c r="EQ17" s="1569"/>
      <c r="ER17" s="1569"/>
      <c r="ES17" s="1569"/>
      <c r="ET17" s="1569"/>
      <c r="EU17" s="1569"/>
      <c r="EV17" s="1569"/>
      <c r="EW17" s="1569"/>
      <c r="EX17" s="1569"/>
      <c r="EY17" s="1569"/>
      <c r="EZ17" s="1569"/>
      <c r="FA17" s="1569"/>
      <c r="FB17" s="1569"/>
      <c r="FC17" s="1569"/>
      <c r="FD17" s="1569"/>
      <c r="FE17" s="1569"/>
      <c r="FF17" s="1569"/>
      <c r="FG17" s="1569"/>
      <c r="FH17" s="1569"/>
      <c r="FI17" s="1569"/>
      <c r="FJ17" s="1569"/>
      <c r="FK17" s="1569"/>
      <c r="FL17" s="1569"/>
      <c r="FM17" s="1569"/>
      <c r="FN17" s="1569"/>
      <c r="FO17" s="1569"/>
      <c r="FP17" s="1569"/>
      <c r="FQ17" s="1569"/>
      <c r="FR17" s="1569"/>
      <c r="FS17" s="1569"/>
      <c r="FT17" s="1569"/>
      <c r="FU17" s="1569"/>
      <c r="FV17" s="1569"/>
      <c r="FW17" s="1569"/>
      <c r="FX17" s="1569"/>
      <c r="FY17" s="1569"/>
      <c r="FZ17" s="1569"/>
      <c r="GA17" s="1569"/>
      <c r="GB17" s="1569"/>
      <c r="GC17" s="1569"/>
      <c r="GD17" s="1569"/>
      <c r="GE17" s="1569"/>
      <c r="GF17" s="1569"/>
      <c r="GG17" s="1569"/>
      <c r="GH17" s="1569"/>
      <c r="GI17" s="1569"/>
      <c r="GJ17" s="1569"/>
      <c r="GK17" s="1569"/>
      <c r="GL17" s="1569"/>
      <c r="GM17" s="1569"/>
      <c r="GN17" s="1569"/>
      <c r="GO17" s="1569"/>
      <c r="GP17" s="1569"/>
      <c r="GQ17" s="1569"/>
      <c r="GR17" s="1569"/>
      <c r="GS17" s="1569"/>
      <c r="GT17" s="1569"/>
      <c r="GU17" s="1569"/>
      <c r="GV17" s="1569"/>
      <c r="GW17" s="1569"/>
      <c r="GX17" s="1569"/>
      <c r="GY17" s="1569"/>
      <c r="GZ17" s="1569"/>
      <c r="HA17" s="1569"/>
      <c r="HB17" s="1569"/>
      <c r="HC17" s="1569"/>
      <c r="HD17" s="1569"/>
      <c r="HE17" s="1569"/>
      <c r="HF17" s="1569"/>
      <c r="HG17" s="1569"/>
      <c r="HH17" s="1569"/>
      <c r="HI17" s="1569"/>
      <c r="HJ17" s="1569"/>
      <c r="HK17" s="1569"/>
      <c r="HL17" s="1569"/>
      <c r="HM17" s="1569"/>
      <c r="HN17" s="1569"/>
      <c r="HO17" s="1569"/>
      <c r="HP17" s="1569"/>
      <c r="HQ17" s="1569"/>
      <c r="HR17" s="1569"/>
      <c r="HS17" s="1569"/>
      <c r="HT17" s="1569"/>
      <c r="HU17" s="1569"/>
      <c r="HV17" s="1569"/>
      <c r="HW17" s="1569"/>
      <c r="HX17" s="1569"/>
      <c r="HY17" s="1569"/>
      <c r="HZ17" s="1569"/>
      <c r="IA17" s="1569"/>
      <c r="IB17" s="1569"/>
      <c r="IC17" s="1569"/>
      <c r="ID17" s="1569"/>
      <c r="IE17" s="1569"/>
      <c r="IF17" s="1569"/>
      <c r="IG17" s="1569"/>
      <c r="IH17" s="1569"/>
      <c r="II17" s="1569"/>
      <c r="IJ17" s="1569"/>
      <c r="IK17" s="1569"/>
      <c r="IL17" s="1569"/>
      <c r="IM17" s="1569"/>
      <c r="IN17" s="1569"/>
      <c r="IO17" s="1569"/>
      <c r="IP17" s="1569"/>
      <c r="IQ17" s="1569"/>
      <c r="IR17" s="1569"/>
      <c r="IS17" s="1569"/>
      <c r="IT17" s="1569"/>
      <c r="IU17" s="1569"/>
    </row>
    <row r="18" spans="1:255">
      <c r="A18" s="2325" t="s">
        <v>1748</v>
      </c>
      <c r="B18" s="2322" t="s">
        <v>1017</v>
      </c>
      <c r="C18" s="2322"/>
      <c r="D18" s="2322"/>
      <c r="E18" s="2323"/>
      <c r="F18" s="2722"/>
      <c r="G18" s="2727" t="s">
        <v>3986</v>
      </c>
      <c r="H18" s="2727"/>
      <c r="I18" s="2727"/>
      <c r="J18" s="2727"/>
      <c r="K18" s="2727"/>
      <c r="L18" s="2725"/>
      <c r="M18" s="2724"/>
      <c r="N18" s="2321"/>
      <c r="O18" s="2322" t="s">
        <v>1087</v>
      </c>
      <c r="P18" s="2322"/>
      <c r="Q18" s="2322"/>
      <c r="R18" s="2322"/>
      <c r="S18" s="2324"/>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c r="AY18" s="1569"/>
      <c r="AZ18" s="1569"/>
      <c r="BA18" s="1569"/>
      <c r="BB18" s="1569"/>
      <c r="BC18" s="1569"/>
      <c r="BD18" s="1569"/>
      <c r="BE18" s="1569"/>
      <c r="BF18" s="1569"/>
      <c r="BG18" s="1569"/>
      <c r="BH18" s="1569"/>
      <c r="BI18" s="1569"/>
      <c r="BJ18" s="1569"/>
      <c r="BK18" s="1569"/>
      <c r="BL18" s="1569"/>
      <c r="BM18" s="1569"/>
      <c r="BN18" s="1569"/>
      <c r="BO18" s="1569"/>
      <c r="BP18" s="1569"/>
      <c r="BQ18" s="1569"/>
      <c r="BR18" s="1569"/>
      <c r="BS18" s="1569"/>
      <c r="BT18" s="1569"/>
      <c r="BU18" s="1569"/>
      <c r="BV18" s="1569"/>
      <c r="BW18" s="1569"/>
      <c r="BX18" s="1569"/>
      <c r="BY18" s="1569"/>
      <c r="BZ18" s="1569"/>
      <c r="CA18" s="1569"/>
      <c r="CB18" s="1569"/>
      <c r="CC18" s="1569"/>
      <c r="CD18" s="1569"/>
      <c r="CE18" s="1569"/>
      <c r="CF18" s="1569"/>
      <c r="CG18" s="1569"/>
      <c r="CH18" s="1569"/>
      <c r="CI18" s="1569"/>
      <c r="CJ18" s="1569"/>
      <c r="CK18" s="1569"/>
      <c r="CL18" s="1569"/>
      <c r="CM18" s="1569"/>
      <c r="CN18" s="1569"/>
      <c r="CO18" s="1569"/>
      <c r="CP18" s="1569"/>
      <c r="CQ18" s="1569"/>
      <c r="CR18" s="1569"/>
      <c r="CS18" s="1569"/>
      <c r="CT18" s="1569"/>
      <c r="CU18" s="1569"/>
      <c r="CV18" s="1569"/>
      <c r="CW18" s="1569"/>
      <c r="CX18" s="1569"/>
      <c r="CY18" s="1569"/>
      <c r="CZ18" s="1569"/>
      <c r="DA18" s="1569"/>
      <c r="DB18" s="1569"/>
      <c r="DC18" s="1569"/>
      <c r="DD18" s="1569"/>
      <c r="DE18" s="1569"/>
      <c r="DF18" s="1569"/>
      <c r="DG18" s="1569"/>
      <c r="DH18" s="1569"/>
      <c r="DI18" s="1569"/>
      <c r="DJ18" s="1569"/>
      <c r="DK18" s="1569"/>
      <c r="DL18" s="1569"/>
      <c r="DM18" s="1569"/>
      <c r="DN18" s="1569"/>
      <c r="DO18" s="1569"/>
      <c r="DP18" s="1569"/>
      <c r="DQ18" s="1569"/>
      <c r="DR18" s="1569"/>
      <c r="DS18" s="1569"/>
      <c r="DT18" s="1569"/>
      <c r="DU18" s="1569"/>
      <c r="DV18" s="1569"/>
      <c r="DW18" s="1569"/>
      <c r="DX18" s="1569"/>
      <c r="DY18" s="1569"/>
      <c r="DZ18" s="1569"/>
      <c r="EA18" s="1569"/>
      <c r="EB18" s="1569"/>
      <c r="EC18" s="1569"/>
      <c r="ED18" s="1569"/>
      <c r="EE18" s="1569"/>
      <c r="EF18" s="1569"/>
      <c r="EG18" s="1569"/>
      <c r="EH18" s="1569"/>
      <c r="EI18" s="1569"/>
      <c r="EJ18" s="1569"/>
      <c r="EK18" s="1569"/>
      <c r="EL18" s="1569"/>
      <c r="EM18" s="1569"/>
      <c r="EN18" s="1569"/>
      <c r="EO18" s="1569"/>
      <c r="EP18" s="1569"/>
      <c r="EQ18" s="1569"/>
      <c r="ER18" s="1569"/>
      <c r="ES18" s="1569"/>
      <c r="ET18" s="1569"/>
      <c r="EU18" s="1569"/>
      <c r="EV18" s="1569"/>
      <c r="EW18" s="1569"/>
      <c r="EX18" s="1569"/>
      <c r="EY18" s="1569"/>
      <c r="EZ18" s="1569"/>
      <c r="FA18" s="1569"/>
      <c r="FB18" s="1569"/>
      <c r="FC18" s="1569"/>
      <c r="FD18" s="1569"/>
      <c r="FE18" s="1569"/>
      <c r="FF18" s="1569"/>
      <c r="FG18" s="1569"/>
      <c r="FH18" s="1569"/>
      <c r="FI18" s="1569"/>
      <c r="FJ18" s="1569"/>
      <c r="FK18" s="1569"/>
      <c r="FL18" s="1569"/>
      <c r="FM18" s="1569"/>
      <c r="FN18" s="1569"/>
      <c r="FO18" s="1569"/>
      <c r="FP18" s="1569"/>
      <c r="FQ18" s="1569"/>
      <c r="FR18" s="1569"/>
      <c r="FS18" s="1569"/>
      <c r="FT18" s="1569"/>
      <c r="FU18" s="1569"/>
      <c r="FV18" s="1569"/>
      <c r="FW18" s="1569"/>
      <c r="FX18" s="1569"/>
      <c r="FY18" s="1569"/>
      <c r="FZ18" s="1569"/>
      <c r="GA18" s="1569"/>
      <c r="GB18" s="1569"/>
      <c r="GC18" s="1569"/>
      <c r="GD18" s="1569"/>
      <c r="GE18" s="1569"/>
      <c r="GF18" s="1569"/>
      <c r="GG18" s="1569"/>
      <c r="GH18" s="1569"/>
      <c r="GI18" s="1569"/>
      <c r="GJ18" s="1569"/>
      <c r="GK18" s="1569"/>
      <c r="GL18" s="1569"/>
      <c r="GM18" s="1569"/>
      <c r="GN18" s="1569"/>
      <c r="GO18" s="1569"/>
      <c r="GP18" s="1569"/>
      <c r="GQ18" s="1569"/>
      <c r="GR18" s="1569"/>
      <c r="GS18" s="1569"/>
      <c r="GT18" s="1569"/>
      <c r="GU18" s="1569"/>
      <c r="GV18" s="1569"/>
      <c r="GW18" s="1569"/>
      <c r="GX18" s="1569"/>
      <c r="GY18" s="1569"/>
      <c r="GZ18" s="1569"/>
      <c r="HA18" s="1569"/>
      <c r="HB18" s="1569"/>
      <c r="HC18" s="1569"/>
      <c r="HD18" s="1569"/>
      <c r="HE18" s="1569"/>
      <c r="HF18" s="1569"/>
      <c r="HG18" s="1569"/>
      <c r="HH18" s="1569"/>
      <c r="HI18" s="1569"/>
      <c r="HJ18" s="1569"/>
      <c r="HK18" s="1569"/>
      <c r="HL18" s="1569"/>
      <c r="HM18" s="1569"/>
      <c r="HN18" s="1569"/>
      <c r="HO18" s="1569"/>
      <c r="HP18" s="1569"/>
      <c r="HQ18" s="1569"/>
      <c r="HR18" s="1569"/>
      <c r="HS18" s="1569"/>
      <c r="HT18" s="1569"/>
      <c r="HU18" s="1569"/>
      <c r="HV18" s="1569"/>
      <c r="HW18" s="1569"/>
      <c r="HX18" s="1569"/>
      <c r="HY18" s="1569"/>
      <c r="HZ18" s="1569"/>
      <c r="IA18" s="1569"/>
      <c r="IB18" s="1569"/>
      <c r="IC18" s="1569"/>
      <c r="ID18" s="1569"/>
      <c r="IE18" s="1569"/>
      <c r="IF18" s="1569"/>
      <c r="IG18" s="1569"/>
      <c r="IH18" s="1569"/>
      <c r="II18" s="1569"/>
      <c r="IJ18" s="1569"/>
      <c r="IK18" s="1569"/>
      <c r="IL18" s="1569"/>
      <c r="IM18" s="1569"/>
      <c r="IN18" s="1569"/>
      <c r="IO18" s="1569"/>
      <c r="IP18" s="1569"/>
      <c r="IQ18" s="1569"/>
      <c r="IR18" s="1569"/>
      <c r="IS18" s="1569"/>
      <c r="IT18" s="1569"/>
      <c r="IU18" s="1569"/>
    </row>
    <row r="19" spans="1:255">
      <c r="A19" s="2325" t="s">
        <v>1051</v>
      </c>
      <c r="B19" s="2322" t="s">
        <v>1021</v>
      </c>
      <c r="C19" s="2322"/>
      <c r="D19" s="2322"/>
      <c r="E19" s="2323"/>
      <c r="F19" s="2722"/>
      <c r="G19" s="2727" t="s">
        <v>3987</v>
      </c>
      <c r="H19" s="2727"/>
      <c r="I19" s="2727"/>
      <c r="J19" s="2727"/>
      <c r="K19" s="2727"/>
      <c r="L19" s="2725"/>
      <c r="M19" s="2724"/>
      <c r="N19" s="2321"/>
      <c r="O19" s="2322" t="s">
        <v>1090</v>
      </c>
      <c r="P19" s="2322"/>
      <c r="Q19" s="2322"/>
      <c r="R19" s="2322"/>
      <c r="S19" s="2324"/>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c r="AY19" s="1569"/>
      <c r="AZ19" s="1569"/>
      <c r="BA19" s="1569"/>
      <c r="BB19" s="1569"/>
      <c r="BC19" s="1569"/>
      <c r="BD19" s="1569"/>
      <c r="BE19" s="1569"/>
      <c r="BF19" s="1569"/>
      <c r="BG19" s="1569"/>
      <c r="BH19" s="1569"/>
      <c r="BI19" s="1569"/>
      <c r="BJ19" s="1569"/>
      <c r="BK19" s="1569"/>
      <c r="BL19" s="1569"/>
      <c r="BM19" s="1569"/>
      <c r="BN19" s="1569"/>
      <c r="BO19" s="1569"/>
      <c r="BP19" s="1569"/>
      <c r="BQ19" s="1569"/>
      <c r="BR19" s="1569"/>
      <c r="BS19" s="1569"/>
      <c r="BT19" s="1569"/>
      <c r="BU19" s="1569"/>
      <c r="BV19" s="1569"/>
      <c r="BW19" s="1569"/>
      <c r="BX19" s="1569"/>
      <c r="BY19" s="1569"/>
      <c r="BZ19" s="1569"/>
      <c r="CA19" s="1569"/>
      <c r="CB19" s="1569"/>
      <c r="CC19" s="1569"/>
      <c r="CD19" s="1569"/>
      <c r="CE19" s="1569"/>
      <c r="CF19" s="1569"/>
      <c r="CG19" s="1569"/>
      <c r="CH19" s="1569"/>
      <c r="CI19" s="1569"/>
      <c r="CJ19" s="1569"/>
      <c r="CK19" s="1569"/>
      <c r="CL19" s="1569"/>
      <c r="CM19" s="1569"/>
      <c r="CN19" s="1569"/>
      <c r="CO19" s="1569"/>
      <c r="CP19" s="1569"/>
      <c r="CQ19" s="1569"/>
      <c r="CR19" s="1569"/>
      <c r="CS19" s="1569"/>
      <c r="CT19" s="1569"/>
      <c r="CU19" s="1569"/>
      <c r="CV19" s="1569"/>
      <c r="CW19" s="1569"/>
      <c r="CX19" s="1569"/>
      <c r="CY19" s="1569"/>
      <c r="CZ19" s="1569"/>
      <c r="DA19" s="1569"/>
      <c r="DB19" s="1569"/>
      <c r="DC19" s="1569"/>
      <c r="DD19" s="1569"/>
      <c r="DE19" s="1569"/>
      <c r="DF19" s="1569"/>
      <c r="DG19" s="1569"/>
      <c r="DH19" s="1569"/>
      <c r="DI19" s="1569"/>
      <c r="DJ19" s="1569"/>
      <c r="DK19" s="1569"/>
      <c r="DL19" s="1569"/>
      <c r="DM19" s="1569"/>
      <c r="DN19" s="1569"/>
      <c r="DO19" s="1569"/>
      <c r="DP19" s="1569"/>
      <c r="DQ19" s="1569"/>
      <c r="DR19" s="1569"/>
      <c r="DS19" s="1569"/>
      <c r="DT19" s="1569"/>
      <c r="DU19" s="1569"/>
      <c r="DV19" s="1569"/>
      <c r="DW19" s="1569"/>
      <c r="DX19" s="1569"/>
      <c r="DY19" s="1569"/>
      <c r="DZ19" s="1569"/>
      <c r="EA19" s="1569"/>
      <c r="EB19" s="1569"/>
      <c r="EC19" s="1569"/>
      <c r="ED19" s="1569"/>
      <c r="EE19" s="1569"/>
      <c r="EF19" s="1569"/>
      <c r="EG19" s="1569"/>
      <c r="EH19" s="1569"/>
      <c r="EI19" s="1569"/>
      <c r="EJ19" s="1569"/>
      <c r="EK19" s="1569"/>
      <c r="EL19" s="1569"/>
      <c r="EM19" s="1569"/>
      <c r="EN19" s="1569"/>
      <c r="EO19" s="1569"/>
      <c r="EP19" s="1569"/>
      <c r="EQ19" s="1569"/>
      <c r="ER19" s="1569"/>
      <c r="ES19" s="1569"/>
      <c r="ET19" s="1569"/>
      <c r="EU19" s="1569"/>
      <c r="EV19" s="1569"/>
      <c r="EW19" s="1569"/>
      <c r="EX19" s="1569"/>
      <c r="EY19" s="1569"/>
      <c r="EZ19" s="1569"/>
      <c r="FA19" s="1569"/>
      <c r="FB19" s="1569"/>
      <c r="FC19" s="1569"/>
      <c r="FD19" s="1569"/>
      <c r="FE19" s="1569"/>
      <c r="FF19" s="1569"/>
      <c r="FG19" s="1569"/>
      <c r="FH19" s="1569"/>
      <c r="FI19" s="1569"/>
      <c r="FJ19" s="1569"/>
      <c r="FK19" s="1569"/>
      <c r="FL19" s="1569"/>
      <c r="FM19" s="1569"/>
      <c r="FN19" s="1569"/>
      <c r="FO19" s="1569"/>
      <c r="FP19" s="1569"/>
      <c r="FQ19" s="1569"/>
      <c r="FR19" s="1569"/>
      <c r="FS19" s="1569"/>
      <c r="FT19" s="1569"/>
      <c r="FU19" s="1569"/>
      <c r="FV19" s="1569"/>
      <c r="FW19" s="1569"/>
      <c r="FX19" s="1569"/>
      <c r="FY19" s="1569"/>
      <c r="FZ19" s="1569"/>
      <c r="GA19" s="1569"/>
      <c r="GB19" s="1569"/>
      <c r="GC19" s="1569"/>
      <c r="GD19" s="1569"/>
      <c r="GE19" s="1569"/>
      <c r="GF19" s="1569"/>
      <c r="GG19" s="1569"/>
      <c r="GH19" s="1569"/>
      <c r="GI19" s="1569"/>
      <c r="GJ19" s="1569"/>
      <c r="GK19" s="1569"/>
      <c r="GL19" s="1569"/>
      <c r="GM19" s="1569"/>
      <c r="GN19" s="1569"/>
      <c r="GO19" s="1569"/>
      <c r="GP19" s="1569"/>
      <c r="GQ19" s="1569"/>
      <c r="GR19" s="1569"/>
      <c r="GS19" s="1569"/>
      <c r="GT19" s="1569"/>
      <c r="GU19" s="1569"/>
      <c r="GV19" s="1569"/>
      <c r="GW19" s="1569"/>
      <c r="GX19" s="1569"/>
      <c r="GY19" s="1569"/>
      <c r="GZ19" s="1569"/>
      <c r="HA19" s="1569"/>
      <c r="HB19" s="1569"/>
      <c r="HC19" s="1569"/>
      <c r="HD19" s="1569"/>
      <c r="HE19" s="1569"/>
      <c r="HF19" s="1569"/>
      <c r="HG19" s="1569"/>
      <c r="HH19" s="1569"/>
      <c r="HI19" s="1569"/>
      <c r="HJ19" s="1569"/>
      <c r="HK19" s="1569"/>
      <c r="HL19" s="1569"/>
      <c r="HM19" s="1569"/>
      <c r="HN19" s="1569"/>
      <c r="HO19" s="1569"/>
      <c r="HP19" s="1569"/>
      <c r="HQ19" s="1569"/>
      <c r="HR19" s="1569"/>
      <c r="HS19" s="1569"/>
      <c r="HT19" s="1569"/>
      <c r="HU19" s="1569"/>
      <c r="HV19" s="1569"/>
      <c r="HW19" s="1569"/>
      <c r="HX19" s="1569"/>
      <c r="HY19" s="1569"/>
      <c r="HZ19" s="1569"/>
      <c r="IA19" s="1569"/>
      <c r="IB19" s="1569"/>
      <c r="IC19" s="1569"/>
      <c r="ID19" s="1569"/>
      <c r="IE19" s="1569"/>
      <c r="IF19" s="1569"/>
      <c r="IG19" s="1569"/>
      <c r="IH19" s="1569"/>
      <c r="II19" s="1569"/>
      <c r="IJ19" s="1569"/>
      <c r="IK19" s="1569"/>
      <c r="IL19" s="1569"/>
      <c r="IM19" s="1569"/>
      <c r="IN19" s="1569"/>
      <c r="IO19" s="1569"/>
      <c r="IP19" s="1569"/>
      <c r="IQ19" s="1569"/>
      <c r="IR19" s="1569"/>
      <c r="IS19" s="1569"/>
      <c r="IT19" s="1569"/>
      <c r="IU19" s="1569"/>
    </row>
    <row r="20" spans="1:255">
      <c r="A20" s="2325" t="s">
        <v>1748</v>
      </c>
      <c r="B20" s="2322" t="s">
        <v>1344</v>
      </c>
      <c r="C20" s="2322"/>
      <c r="D20" s="2322"/>
      <c r="E20" s="2323"/>
      <c r="F20" s="2722"/>
      <c r="G20" s="2727" t="s">
        <v>3988</v>
      </c>
      <c r="H20" s="2727"/>
      <c r="I20" s="2727"/>
      <c r="J20" s="2727"/>
      <c r="K20" s="2727"/>
      <c r="L20" s="2725"/>
      <c r="M20" s="2724"/>
      <c r="N20" s="2321"/>
      <c r="O20" s="2322" t="s">
        <v>1093</v>
      </c>
      <c r="P20" s="2322"/>
      <c r="Q20" s="2322"/>
      <c r="R20" s="2322"/>
      <c r="S20" s="2324"/>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c r="AY20" s="1569"/>
      <c r="AZ20" s="1569"/>
      <c r="BA20" s="1569"/>
      <c r="BB20" s="1569"/>
      <c r="BC20" s="1569"/>
      <c r="BD20" s="1569"/>
      <c r="BE20" s="1569"/>
      <c r="BF20" s="1569"/>
      <c r="BG20" s="1569"/>
      <c r="BH20" s="1569"/>
      <c r="BI20" s="1569"/>
      <c r="BJ20" s="1569"/>
      <c r="BK20" s="1569"/>
      <c r="BL20" s="1569"/>
      <c r="BM20" s="1569"/>
      <c r="BN20" s="1569"/>
      <c r="BO20" s="1569"/>
      <c r="BP20" s="1569"/>
      <c r="BQ20" s="1569"/>
      <c r="BR20" s="1569"/>
      <c r="BS20" s="1569"/>
      <c r="BT20" s="1569"/>
      <c r="BU20" s="1569"/>
      <c r="BV20" s="1569"/>
      <c r="BW20" s="1569"/>
      <c r="BX20" s="1569"/>
      <c r="BY20" s="1569"/>
      <c r="BZ20" s="1569"/>
      <c r="CA20" s="1569"/>
      <c r="CB20" s="1569"/>
      <c r="CC20" s="1569"/>
      <c r="CD20" s="1569"/>
      <c r="CE20" s="1569"/>
      <c r="CF20" s="1569"/>
      <c r="CG20" s="1569"/>
      <c r="CH20" s="1569"/>
      <c r="CI20" s="1569"/>
      <c r="CJ20" s="1569"/>
      <c r="CK20" s="1569"/>
      <c r="CL20" s="1569"/>
      <c r="CM20" s="1569"/>
      <c r="CN20" s="1569"/>
      <c r="CO20" s="1569"/>
      <c r="CP20" s="1569"/>
      <c r="CQ20" s="1569"/>
      <c r="CR20" s="1569"/>
      <c r="CS20" s="1569"/>
      <c r="CT20" s="1569"/>
      <c r="CU20" s="1569"/>
      <c r="CV20" s="1569"/>
      <c r="CW20" s="1569"/>
      <c r="CX20" s="1569"/>
      <c r="CY20" s="1569"/>
      <c r="CZ20" s="1569"/>
      <c r="DA20" s="1569"/>
      <c r="DB20" s="1569"/>
      <c r="DC20" s="1569"/>
      <c r="DD20" s="1569"/>
      <c r="DE20" s="1569"/>
      <c r="DF20" s="1569"/>
      <c r="DG20" s="1569"/>
      <c r="DH20" s="1569"/>
      <c r="DI20" s="1569"/>
      <c r="DJ20" s="1569"/>
      <c r="DK20" s="1569"/>
      <c r="DL20" s="1569"/>
      <c r="DM20" s="1569"/>
      <c r="DN20" s="1569"/>
      <c r="DO20" s="1569"/>
      <c r="DP20" s="1569"/>
      <c r="DQ20" s="1569"/>
      <c r="DR20" s="1569"/>
      <c r="DS20" s="1569"/>
      <c r="DT20" s="1569"/>
      <c r="DU20" s="1569"/>
      <c r="DV20" s="1569"/>
      <c r="DW20" s="1569"/>
      <c r="DX20" s="1569"/>
      <c r="DY20" s="1569"/>
      <c r="DZ20" s="1569"/>
      <c r="EA20" s="1569"/>
      <c r="EB20" s="1569"/>
      <c r="EC20" s="1569"/>
      <c r="ED20" s="1569"/>
      <c r="EE20" s="1569"/>
      <c r="EF20" s="1569"/>
      <c r="EG20" s="1569"/>
      <c r="EH20" s="1569"/>
      <c r="EI20" s="1569"/>
      <c r="EJ20" s="1569"/>
      <c r="EK20" s="1569"/>
      <c r="EL20" s="1569"/>
      <c r="EM20" s="1569"/>
      <c r="EN20" s="1569"/>
      <c r="EO20" s="1569"/>
      <c r="EP20" s="1569"/>
      <c r="EQ20" s="1569"/>
      <c r="ER20" s="1569"/>
      <c r="ES20" s="1569"/>
      <c r="ET20" s="1569"/>
      <c r="EU20" s="1569"/>
      <c r="EV20" s="1569"/>
      <c r="EW20" s="1569"/>
      <c r="EX20" s="1569"/>
      <c r="EY20" s="1569"/>
      <c r="EZ20" s="1569"/>
      <c r="FA20" s="1569"/>
      <c r="FB20" s="1569"/>
      <c r="FC20" s="1569"/>
      <c r="FD20" s="1569"/>
      <c r="FE20" s="1569"/>
      <c r="FF20" s="1569"/>
      <c r="FG20" s="1569"/>
      <c r="FH20" s="1569"/>
      <c r="FI20" s="1569"/>
      <c r="FJ20" s="1569"/>
      <c r="FK20" s="1569"/>
      <c r="FL20" s="1569"/>
      <c r="FM20" s="1569"/>
      <c r="FN20" s="1569"/>
      <c r="FO20" s="1569"/>
      <c r="FP20" s="1569"/>
      <c r="FQ20" s="1569"/>
      <c r="FR20" s="1569"/>
      <c r="FS20" s="1569"/>
      <c r="FT20" s="1569"/>
      <c r="FU20" s="1569"/>
      <c r="FV20" s="1569"/>
      <c r="FW20" s="1569"/>
      <c r="FX20" s="1569"/>
      <c r="FY20" s="1569"/>
      <c r="FZ20" s="1569"/>
      <c r="GA20" s="1569"/>
      <c r="GB20" s="1569"/>
      <c r="GC20" s="1569"/>
      <c r="GD20" s="1569"/>
      <c r="GE20" s="1569"/>
      <c r="GF20" s="1569"/>
      <c r="GG20" s="1569"/>
      <c r="GH20" s="1569"/>
      <c r="GI20" s="1569"/>
      <c r="GJ20" s="1569"/>
      <c r="GK20" s="1569"/>
      <c r="GL20" s="1569"/>
      <c r="GM20" s="1569"/>
      <c r="GN20" s="1569"/>
      <c r="GO20" s="1569"/>
      <c r="GP20" s="1569"/>
      <c r="GQ20" s="1569"/>
      <c r="GR20" s="1569"/>
      <c r="GS20" s="1569"/>
      <c r="GT20" s="1569"/>
      <c r="GU20" s="1569"/>
      <c r="GV20" s="1569"/>
      <c r="GW20" s="1569"/>
      <c r="GX20" s="1569"/>
      <c r="GY20" s="1569"/>
      <c r="GZ20" s="1569"/>
      <c r="HA20" s="1569"/>
      <c r="HB20" s="1569"/>
      <c r="HC20" s="1569"/>
      <c r="HD20" s="1569"/>
      <c r="HE20" s="1569"/>
      <c r="HF20" s="1569"/>
      <c r="HG20" s="1569"/>
      <c r="HH20" s="1569"/>
      <c r="HI20" s="1569"/>
      <c r="HJ20" s="1569"/>
      <c r="HK20" s="1569"/>
      <c r="HL20" s="1569"/>
      <c r="HM20" s="1569"/>
      <c r="HN20" s="1569"/>
      <c r="HO20" s="1569"/>
      <c r="HP20" s="1569"/>
      <c r="HQ20" s="1569"/>
      <c r="HR20" s="1569"/>
      <c r="HS20" s="1569"/>
      <c r="HT20" s="1569"/>
      <c r="HU20" s="1569"/>
      <c r="HV20" s="1569"/>
      <c r="HW20" s="1569"/>
      <c r="HX20" s="1569"/>
      <c r="HY20" s="1569"/>
      <c r="HZ20" s="1569"/>
      <c r="IA20" s="1569"/>
      <c r="IB20" s="1569"/>
      <c r="IC20" s="1569"/>
      <c r="ID20" s="1569"/>
      <c r="IE20" s="1569"/>
      <c r="IF20" s="1569"/>
      <c r="IG20" s="1569"/>
      <c r="IH20" s="1569"/>
      <c r="II20" s="1569"/>
      <c r="IJ20" s="1569"/>
      <c r="IK20" s="1569"/>
      <c r="IL20" s="1569"/>
      <c r="IM20" s="1569"/>
      <c r="IN20" s="1569"/>
      <c r="IO20" s="1569"/>
      <c r="IP20" s="1569"/>
      <c r="IQ20" s="1569"/>
      <c r="IR20" s="1569"/>
      <c r="IS20" s="1569"/>
      <c r="IT20" s="1569"/>
      <c r="IU20" s="1569"/>
    </row>
    <row r="21" spans="1:255">
      <c r="A21" s="2325" t="s">
        <v>1748</v>
      </c>
      <c r="B21" s="2322" t="s">
        <v>1007</v>
      </c>
      <c r="C21" s="2322"/>
      <c r="D21" s="2322"/>
      <c r="E21" s="2323"/>
      <c r="F21" s="2722"/>
      <c r="G21" s="2727" t="s">
        <v>698</v>
      </c>
      <c r="H21" s="2727"/>
      <c r="I21" s="2727"/>
      <c r="J21" s="2727"/>
      <c r="K21" s="2727"/>
      <c r="L21" s="2725"/>
      <c r="M21" s="2724"/>
      <c r="N21" s="2321"/>
      <c r="O21" s="2322" t="s">
        <v>1094</v>
      </c>
      <c r="P21" s="2322"/>
      <c r="Q21" s="2322"/>
      <c r="R21" s="2322"/>
      <c r="S21" s="2324"/>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c r="AY21" s="1569"/>
      <c r="AZ21" s="1569"/>
      <c r="BA21" s="1569"/>
      <c r="BB21" s="1569"/>
      <c r="BC21" s="1569"/>
      <c r="BD21" s="1569"/>
      <c r="BE21" s="1569"/>
      <c r="BF21" s="1569"/>
      <c r="BG21" s="1569"/>
      <c r="BH21" s="1569"/>
      <c r="BI21" s="1569"/>
      <c r="BJ21" s="1569"/>
      <c r="BK21" s="1569"/>
      <c r="BL21" s="1569"/>
      <c r="BM21" s="1569"/>
      <c r="BN21" s="1569"/>
      <c r="BO21" s="1569"/>
      <c r="BP21" s="1569"/>
      <c r="BQ21" s="1569"/>
      <c r="BR21" s="1569"/>
      <c r="BS21" s="1569"/>
      <c r="BT21" s="1569"/>
      <c r="BU21" s="1569"/>
      <c r="BV21" s="1569"/>
      <c r="BW21" s="1569"/>
      <c r="BX21" s="1569"/>
      <c r="BY21" s="1569"/>
      <c r="BZ21" s="1569"/>
      <c r="CA21" s="1569"/>
      <c r="CB21" s="1569"/>
      <c r="CC21" s="1569"/>
      <c r="CD21" s="1569"/>
      <c r="CE21" s="1569"/>
      <c r="CF21" s="1569"/>
      <c r="CG21" s="1569"/>
      <c r="CH21" s="1569"/>
      <c r="CI21" s="1569"/>
      <c r="CJ21" s="1569"/>
      <c r="CK21" s="1569"/>
      <c r="CL21" s="1569"/>
      <c r="CM21" s="1569"/>
      <c r="CN21" s="1569"/>
      <c r="CO21" s="1569"/>
      <c r="CP21" s="1569"/>
      <c r="CQ21" s="1569"/>
      <c r="CR21" s="1569"/>
      <c r="CS21" s="1569"/>
      <c r="CT21" s="1569"/>
      <c r="CU21" s="1569"/>
      <c r="CV21" s="1569"/>
      <c r="CW21" s="1569"/>
      <c r="CX21" s="1569"/>
      <c r="CY21" s="1569"/>
      <c r="CZ21" s="1569"/>
      <c r="DA21" s="1569"/>
      <c r="DB21" s="1569"/>
      <c r="DC21" s="1569"/>
      <c r="DD21" s="1569"/>
      <c r="DE21" s="1569"/>
      <c r="DF21" s="1569"/>
      <c r="DG21" s="1569"/>
      <c r="DH21" s="1569"/>
      <c r="DI21" s="1569"/>
      <c r="DJ21" s="1569"/>
      <c r="DK21" s="1569"/>
      <c r="DL21" s="1569"/>
      <c r="DM21" s="1569"/>
      <c r="DN21" s="1569"/>
      <c r="DO21" s="1569"/>
      <c r="DP21" s="1569"/>
      <c r="DQ21" s="1569"/>
      <c r="DR21" s="1569"/>
      <c r="DS21" s="1569"/>
      <c r="DT21" s="1569"/>
      <c r="DU21" s="1569"/>
      <c r="DV21" s="1569"/>
      <c r="DW21" s="1569"/>
      <c r="DX21" s="1569"/>
      <c r="DY21" s="1569"/>
      <c r="DZ21" s="1569"/>
      <c r="EA21" s="1569"/>
      <c r="EB21" s="1569"/>
      <c r="EC21" s="1569"/>
      <c r="ED21" s="1569"/>
      <c r="EE21" s="1569"/>
      <c r="EF21" s="1569"/>
      <c r="EG21" s="1569"/>
      <c r="EH21" s="1569"/>
      <c r="EI21" s="1569"/>
      <c r="EJ21" s="1569"/>
      <c r="EK21" s="1569"/>
      <c r="EL21" s="1569"/>
      <c r="EM21" s="1569"/>
      <c r="EN21" s="1569"/>
      <c r="EO21" s="1569"/>
      <c r="EP21" s="1569"/>
      <c r="EQ21" s="1569"/>
      <c r="ER21" s="1569"/>
      <c r="ES21" s="1569"/>
      <c r="ET21" s="1569"/>
      <c r="EU21" s="1569"/>
      <c r="EV21" s="1569"/>
      <c r="EW21" s="1569"/>
      <c r="EX21" s="1569"/>
      <c r="EY21" s="1569"/>
      <c r="EZ21" s="1569"/>
      <c r="FA21" s="1569"/>
      <c r="FB21" s="1569"/>
      <c r="FC21" s="1569"/>
      <c r="FD21" s="1569"/>
      <c r="FE21" s="1569"/>
      <c r="FF21" s="1569"/>
      <c r="FG21" s="1569"/>
      <c r="FH21" s="1569"/>
      <c r="FI21" s="1569"/>
      <c r="FJ21" s="1569"/>
      <c r="FK21" s="1569"/>
      <c r="FL21" s="1569"/>
      <c r="FM21" s="1569"/>
      <c r="FN21" s="1569"/>
      <c r="FO21" s="1569"/>
      <c r="FP21" s="1569"/>
      <c r="FQ21" s="1569"/>
      <c r="FR21" s="1569"/>
      <c r="FS21" s="1569"/>
      <c r="FT21" s="1569"/>
      <c r="FU21" s="1569"/>
      <c r="FV21" s="1569"/>
      <c r="FW21" s="1569"/>
      <c r="FX21" s="1569"/>
      <c r="FY21" s="1569"/>
      <c r="FZ21" s="1569"/>
      <c r="GA21" s="1569"/>
      <c r="GB21" s="1569"/>
      <c r="GC21" s="1569"/>
      <c r="GD21" s="1569"/>
      <c r="GE21" s="1569"/>
      <c r="GF21" s="1569"/>
      <c r="GG21" s="1569"/>
      <c r="GH21" s="1569"/>
      <c r="GI21" s="1569"/>
      <c r="GJ21" s="1569"/>
      <c r="GK21" s="1569"/>
      <c r="GL21" s="1569"/>
      <c r="GM21" s="1569"/>
      <c r="GN21" s="1569"/>
      <c r="GO21" s="1569"/>
      <c r="GP21" s="1569"/>
      <c r="GQ21" s="1569"/>
      <c r="GR21" s="1569"/>
      <c r="GS21" s="1569"/>
      <c r="GT21" s="1569"/>
      <c r="GU21" s="1569"/>
      <c r="GV21" s="1569"/>
      <c r="GW21" s="1569"/>
      <c r="GX21" s="1569"/>
      <c r="GY21" s="1569"/>
      <c r="GZ21" s="1569"/>
      <c r="HA21" s="1569"/>
      <c r="HB21" s="1569"/>
      <c r="HC21" s="1569"/>
      <c r="HD21" s="1569"/>
      <c r="HE21" s="1569"/>
      <c r="HF21" s="1569"/>
      <c r="HG21" s="1569"/>
      <c r="HH21" s="1569"/>
      <c r="HI21" s="1569"/>
      <c r="HJ21" s="1569"/>
      <c r="HK21" s="1569"/>
      <c r="HL21" s="1569"/>
      <c r="HM21" s="1569"/>
      <c r="HN21" s="1569"/>
      <c r="HO21" s="1569"/>
      <c r="HP21" s="1569"/>
      <c r="HQ21" s="1569"/>
      <c r="HR21" s="1569"/>
      <c r="HS21" s="1569"/>
      <c r="HT21" s="1569"/>
      <c r="HU21" s="1569"/>
      <c r="HV21" s="1569"/>
      <c r="HW21" s="1569"/>
      <c r="HX21" s="1569"/>
      <c r="HY21" s="1569"/>
      <c r="HZ21" s="1569"/>
      <c r="IA21" s="1569"/>
      <c r="IB21" s="1569"/>
      <c r="IC21" s="1569"/>
      <c r="ID21" s="1569"/>
      <c r="IE21" s="1569"/>
      <c r="IF21" s="1569"/>
      <c r="IG21" s="1569"/>
      <c r="IH21" s="1569"/>
      <c r="II21" s="1569"/>
      <c r="IJ21" s="1569"/>
      <c r="IK21" s="1569"/>
      <c r="IL21" s="1569"/>
      <c r="IM21" s="1569"/>
      <c r="IN21" s="1569"/>
      <c r="IO21" s="1569"/>
      <c r="IP21" s="1569"/>
      <c r="IQ21" s="1569"/>
      <c r="IR21" s="1569"/>
      <c r="IS21" s="1569"/>
      <c r="IT21" s="1569"/>
      <c r="IU21" s="1569"/>
    </row>
    <row r="22" spans="1:255">
      <c r="A22" s="2325"/>
      <c r="B22" s="2322" t="s">
        <v>4364</v>
      </c>
      <c r="C22" s="2322"/>
      <c r="D22" s="2322"/>
      <c r="E22" s="2323"/>
      <c r="F22" s="2722"/>
      <c r="G22" s="2725" t="s">
        <v>3989</v>
      </c>
      <c r="H22" s="2725"/>
      <c r="I22" s="2725"/>
      <c r="J22" s="2725"/>
      <c r="K22" s="2725"/>
      <c r="L22" s="2725"/>
      <c r="M22" s="2724"/>
      <c r="N22" s="2321" t="s">
        <v>2520</v>
      </c>
      <c r="O22" s="2322" t="s">
        <v>2521</v>
      </c>
      <c r="P22" s="2322"/>
      <c r="Q22" s="2322"/>
      <c r="R22" s="2322"/>
      <c r="S22" s="2324"/>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c r="AY22" s="1569"/>
      <c r="AZ22" s="1569"/>
      <c r="BA22" s="1569"/>
      <c r="BB22" s="1569"/>
      <c r="BC22" s="1569"/>
      <c r="BD22" s="1569"/>
      <c r="BE22" s="1569"/>
      <c r="BF22" s="1569"/>
      <c r="BG22" s="1569"/>
      <c r="BH22" s="1569"/>
      <c r="BI22" s="1569"/>
      <c r="BJ22" s="1569"/>
      <c r="BK22" s="1569"/>
      <c r="BL22" s="1569"/>
      <c r="BM22" s="1569"/>
      <c r="BN22" s="1569"/>
      <c r="BO22" s="1569"/>
      <c r="BP22" s="1569"/>
      <c r="BQ22" s="1569"/>
      <c r="BR22" s="1569"/>
      <c r="BS22" s="1569"/>
      <c r="BT22" s="1569"/>
      <c r="BU22" s="1569"/>
      <c r="BV22" s="1569"/>
      <c r="BW22" s="1569"/>
      <c r="BX22" s="1569"/>
      <c r="BY22" s="1569"/>
      <c r="BZ22" s="1569"/>
      <c r="CA22" s="1569"/>
      <c r="CB22" s="1569"/>
      <c r="CC22" s="1569"/>
      <c r="CD22" s="1569"/>
      <c r="CE22" s="1569"/>
      <c r="CF22" s="1569"/>
      <c r="CG22" s="1569"/>
      <c r="CH22" s="1569"/>
      <c r="CI22" s="1569"/>
      <c r="CJ22" s="1569"/>
      <c r="CK22" s="1569"/>
      <c r="CL22" s="1569"/>
      <c r="CM22" s="1569"/>
      <c r="CN22" s="1569"/>
      <c r="CO22" s="1569"/>
      <c r="CP22" s="1569"/>
      <c r="CQ22" s="1569"/>
      <c r="CR22" s="1569"/>
      <c r="CS22" s="1569"/>
      <c r="CT22" s="1569"/>
      <c r="CU22" s="1569"/>
      <c r="CV22" s="1569"/>
      <c r="CW22" s="1569"/>
      <c r="CX22" s="1569"/>
      <c r="CY22" s="1569"/>
      <c r="CZ22" s="1569"/>
      <c r="DA22" s="1569"/>
      <c r="DB22" s="1569"/>
      <c r="DC22" s="1569"/>
      <c r="DD22" s="1569"/>
      <c r="DE22" s="1569"/>
      <c r="DF22" s="1569"/>
      <c r="DG22" s="1569"/>
      <c r="DH22" s="1569"/>
      <c r="DI22" s="1569"/>
      <c r="DJ22" s="1569"/>
      <c r="DK22" s="1569"/>
      <c r="DL22" s="1569"/>
      <c r="DM22" s="1569"/>
      <c r="DN22" s="1569"/>
      <c r="DO22" s="1569"/>
      <c r="DP22" s="1569"/>
      <c r="DQ22" s="1569"/>
      <c r="DR22" s="1569"/>
      <c r="DS22" s="1569"/>
      <c r="DT22" s="1569"/>
      <c r="DU22" s="1569"/>
      <c r="DV22" s="1569"/>
      <c r="DW22" s="1569"/>
      <c r="DX22" s="1569"/>
      <c r="DY22" s="1569"/>
      <c r="DZ22" s="1569"/>
      <c r="EA22" s="1569"/>
      <c r="EB22" s="1569"/>
      <c r="EC22" s="1569"/>
      <c r="ED22" s="1569"/>
      <c r="EE22" s="1569"/>
      <c r="EF22" s="1569"/>
      <c r="EG22" s="1569"/>
      <c r="EH22" s="1569"/>
      <c r="EI22" s="1569"/>
      <c r="EJ22" s="1569"/>
      <c r="EK22" s="1569"/>
      <c r="EL22" s="1569"/>
      <c r="EM22" s="1569"/>
      <c r="EN22" s="1569"/>
      <c r="EO22" s="1569"/>
      <c r="EP22" s="1569"/>
      <c r="EQ22" s="1569"/>
      <c r="ER22" s="1569"/>
      <c r="ES22" s="1569"/>
      <c r="ET22" s="1569"/>
      <c r="EU22" s="1569"/>
      <c r="EV22" s="1569"/>
      <c r="EW22" s="1569"/>
      <c r="EX22" s="1569"/>
      <c r="EY22" s="1569"/>
      <c r="EZ22" s="1569"/>
      <c r="FA22" s="1569"/>
      <c r="FB22" s="1569"/>
      <c r="FC22" s="1569"/>
      <c r="FD22" s="1569"/>
      <c r="FE22" s="1569"/>
      <c r="FF22" s="1569"/>
      <c r="FG22" s="1569"/>
      <c r="FH22" s="1569"/>
      <c r="FI22" s="1569"/>
      <c r="FJ22" s="1569"/>
      <c r="FK22" s="1569"/>
      <c r="FL22" s="1569"/>
      <c r="FM22" s="1569"/>
      <c r="FN22" s="1569"/>
      <c r="FO22" s="1569"/>
      <c r="FP22" s="1569"/>
      <c r="FQ22" s="1569"/>
      <c r="FR22" s="1569"/>
      <c r="FS22" s="1569"/>
      <c r="FT22" s="1569"/>
      <c r="FU22" s="1569"/>
      <c r="FV22" s="1569"/>
      <c r="FW22" s="1569"/>
      <c r="FX22" s="1569"/>
      <c r="FY22" s="1569"/>
      <c r="FZ22" s="1569"/>
      <c r="GA22" s="1569"/>
      <c r="GB22" s="1569"/>
      <c r="GC22" s="1569"/>
      <c r="GD22" s="1569"/>
      <c r="GE22" s="1569"/>
      <c r="GF22" s="1569"/>
      <c r="GG22" s="1569"/>
      <c r="GH22" s="1569"/>
      <c r="GI22" s="1569"/>
      <c r="GJ22" s="1569"/>
      <c r="GK22" s="1569"/>
      <c r="GL22" s="1569"/>
      <c r="GM22" s="1569"/>
      <c r="GN22" s="1569"/>
      <c r="GO22" s="1569"/>
      <c r="GP22" s="1569"/>
      <c r="GQ22" s="1569"/>
      <c r="GR22" s="1569"/>
      <c r="GS22" s="1569"/>
      <c r="GT22" s="1569"/>
      <c r="GU22" s="1569"/>
      <c r="GV22" s="1569"/>
      <c r="GW22" s="1569"/>
      <c r="GX22" s="1569"/>
      <c r="GY22" s="1569"/>
      <c r="GZ22" s="1569"/>
      <c r="HA22" s="1569"/>
      <c r="HB22" s="1569"/>
      <c r="HC22" s="1569"/>
      <c r="HD22" s="1569"/>
      <c r="HE22" s="1569"/>
      <c r="HF22" s="1569"/>
      <c r="HG22" s="1569"/>
      <c r="HH22" s="1569"/>
      <c r="HI22" s="1569"/>
      <c r="HJ22" s="1569"/>
      <c r="HK22" s="1569"/>
      <c r="HL22" s="1569"/>
      <c r="HM22" s="1569"/>
      <c r="HN22" s="1569"/>
      <c r="HO22" s="1569"/>
      <c r="HP22" s="1569"/>
      <c r="HQ22" s="1569"/>
      <c r="HR22" s="1569"/>
      <c r="HS22" s="1569"/>
      <c r="HT22" s="1569"/>
      <c r="HU22" s="1569"/>
      <c r="HV22" s="1569"/>
      <c r="HW22" s="1569"/>
      <c r="HX22" s="1569"/>
      <c r="HY22" s="1569"/>
      <c r="HZ22" s="1569"/>
      <c r="IA22" s="1569"/>
      <c r="IB22" s="1569"/>
      <c r="IC22" s="1569"/>
      <c r="ID22" s="1569"/>
      <c r="IE22" s="1569"/>
      <c r="IF22" s="1569"/>
      <c r="IG22" s="1569"/>
      <c r="IH22" s="1569"/>
      <c r="II22" s="1569"/>
      <c r="IJ22" s="1569"/>
      <c r="IK22" s="1569"/>
      <c r="IL22" s="1569"/>
      <c r="IM22" s="1569"/>
      <c r="IN22" s="1569"/>
      <c r="IO22" s="1569"/>
      <c r="IP22" s="1569"/>
      <c r="IQ22" s="1569"/>
      <c r="IR22" s="1569"/>
      <c r="IS22" s="1569"/>
      <c r="IT22" s="1569"/>
      <c r="IU22" s="1569"/>
    </row>
    <row r="23" spans="1:255">
      <c r="A23" s="2325"/>
      <c r="B23" s="2322" t="s">
        <v>265</v>
      </c>
      <c r="C23" s="2322"/>
      <c r="D23" s="2322"/>
      <c r="E23" s="2323"/>
      <c r="F23" s="2722"/>
      <c r="G23" s="2727" t="s">
        <v>3990</v>
      </c>
      <c r="H23" s="2727"/>
      <c r="I23" s="2727"/>
      <c r="J23" s="2727"/>
      <c r="K23" s="2727"/>
      <c r="L23" s="2727"/>
      <c r="M23" s="2724"/>
      <c r="N23" s="2321"/>
      <c r="O23" s="2322" t="s">
        <v>1016</v>
      </c>
      <c r="P23" s="2322"/>
      <c r="Q23" s="2322"/>
      <c r="R23" s="2322"/>
      <c r="S23" s="2324"/>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c r="BC23" s="1569"/>
      <c r="BD23" s="1569"/>
      <c r="BE23" s="1569"/>
      <c r="BF23" s="1569"/>
      <c r="BG23" s="1569"/>
      <c r="BH23" s="1569"/>
      <c r="BI23" s="1569"/>
      <c r="BJ23" s="1569"/>
      <c r="BK23" s="1569"/>
      <c r="BL23" s="1569"/>
      <c r="BM23" s="1569"/>
      <c r="BN23" s="1569"/>
      <c r="BO23" s="1569"/>
      <c r="BP23" s="1569"/>
      <c r="BQ23" s="1569"/>
      <c r="BR23" s="1569"/>
      <c r="BS23" s="1569"/>
      <c r="BT23" s="1569"/>
      <c r="BU23" s="1569"/>
      <c r="BV23" s="1569"/>
      <c r="BW23" s="1569"/>
      <c r="BX23" s="1569"/>
      <c r="BY23" s="1569"/>
      <c r="BZ23" s="1569"/>
      <c r="CA23" s="1569"/>
      <c r="CB23" s="1569"/>
      <c r="CC23" s="1569"/>
      <c r="CD23" s="1569"/>
      <c r="CE23" s="1569"/>
      <c r="CF23" s="1569"/>
      <c r="CG23" s="1569"/>
      <c r="CH23" s="1569"/>
      <c r="CI23" s="1569"/>
      <c r="CJ23" s="1569"/>
      <c r="CK23" s="1569"/>
      <c r="CL23" s="1569"/>
      <c r="CM23" s="1569"/>
      <c r="CN23" s="1569"/>
      <c r="CO23" s="1569"/>
      <c r="CP23" s="1569"/>
      <c r="CQ23" s="1569"/>
      <c r="CR23" s="1569"/>
      <c r="CS23" s="1569"/>
      <c r="CT23" s="1569"/>
      <c r="CU23" s="1569"/>
      <c r="CV23" s="1569"/>
      <c r="CW23" s="1569"/>
      <c r="CX23" s="1569"/>
      <c r="CY23" s="1569"/>
      <c r="CZ23" s="1569"/>
      <c r="DA23" s="1569"/>
      <c r="DB23" s="1569"/>
      <c r="DC23" s="1569"/>
      <c r="DD23" s="1569"/>
      <c r="DE23" s="1569"/>
      <c r="DF23" s="1569"/>
      <c r="DG23" s="1569"/>
      <c r="DH23" s="1569"/>
      <c r="DI23" s="1569"/>
      <c r="DJ23" s="1569"/>
      <c r="DK23" s="1569"/>
      <c r="DL23" s="1569"/>
      <c r="DM23" s="1569"/>
      <c r="DN23" s="1569"/>
      <c r="DO23" s="1569"/>
      <c r="DP23" s="1569"/>
      <c r="DQ23" s="1569"/>
      <c r="DR23" s="1569"/>
      <c r="DS23" s="1569"/>
      <c r="DT23" s="1569"/>
      <c r="DU23" s="1569"/>
      <c r="DV23" s="1569"/>
      <c r="DW23" s="1569"/>
      <c r="DX23" s="1569"/>
      <c r="DY23" s="1569"/>
      <c r="DZ23" s="1569"/>
      <c r="EA23" s="1569"/>
      <c r="EB23" s="1569"/>
      <c r="EC23" s="1569"/>
      <c r="ED23" s="1569"/>
      <c r="EE23" s="1569"/>
      <c r="EF23" s="1569"/>
      <c r="EG23" s="1569"/>
      <c r="EH23" s="1569"/>
      <c r="EI23" s="1569"/>
      <c r="EJ23" s="1569"/>
      <c r="EK23" s="1569"/>
      <c r="EL23" s="1569"/>
      <c r="EM23" s="1569"/>
      <c r="EN23" s="1569"/>
      <c r="EO23" s="1569"/>
      <c r="EP23" s="1569"/>
      <c r="EQ23" s="1569"/>
      <c r="ER23" s="1569"/>
      <c r="ES23" s="1569"/>
      <c r="ET23" s="1569"/>
      <c r="EU23" s="1569"/>
      <c r="EV23" s="1569"/>
      <c r="EW23" s="1569"/>
      <c r="EX23" s="1569"/>
      <c r="EY23" s="1569"/>
      <c r="EZ23" s="1569"/>
      <c r="FA23" s="1569"/>
      <c r="FB23" s="1569"/>
      <c r="FC23" s="1569"/>
      <c r="FD23" s="1569"/>
      <c r="FE23" s="1569"/>
      <c r="FF23" s="1569"/>
      <c r="FG23" s="1569"/>
      <c r="FH23" s="1569"/>
      <c r="FI23" s="1569"/>
      <c r="FJ23" s="1569"/>
      <c r="FK23" s="1569"/>
      <c r="FL23" s="1569"/>
      <c r="FM23" s="1569"/>
      <c r="FN23" s="1569"/>
      <c r="FO23" s="1569"/>
      <c r="FP23" s="1569"/>
      <c r="FQ23" s="1569"/>
      <c r="FR23" s="1569"/>
      <c r="FS23" s="1569"/>
      <c r="FT23" s="1569"/>
      <c r="FU23" s="1569"/>
      <c r="FV23" s="1569"/>
      <c r="FW23" s="1569"/>
      <c r="FX23" s="1569"/>
      <c r="FY23" s="1569"/>
      <c r="FZ23" s="1569"/>
      <c r="GA23" s="1569"/>
      <c r="GB23" s="1569"/>
      <c r="GC23" s="1569"/>
      <c r="GD23" s="1569"/>
      <c r="GE23" s="1569"/>
      <c r="GF23" s="1569"/>
      <c r="GG23" s="1569"/>
      <c r="GH23" s="1569"/>
      <c r="GI23" s="1569"/>
      <c r="GJ23" s="1569"/>
      <c r="GK23" s="1569"/>
      <c r="GL23" s="1569"/>
      <c r="GM23" s="1569"/>
      <c r="GN23" s="1569"/>
      <c r="GO23" s="1569"/>
      <c r="GP23" s="1569"/>
      <c r="GQ23" s="1569"/>
      <c r="GR23" s="1569"/>
      <c r="GS23" s="1569"/>
      <c r="GT23" s="1569"/>
      <c r="GU23" s="1569"/>
      <c r="GV23" s="1569"/>
      <c r="GW23" s="1569"/>
      <c r="GX23" s="1569"/>
      <c r="GY23" s="1569"/>
      <c r="GZ23" s="1569"/>
      <c r="HA23" s="1569"/>
      <c r="HB23" s="1569"/>
      <c r="HC23" s="1569"/>
      <c r="HD23" s="1569"/>
      <c r="HE23" s="1569"/>
      <c r="HF23" s="1569"/>
      <c r="HG23" s="1569"/>
      <c r="HH23" s="1569"/>
      <c r="HI23" s="1569"/>
      <c r="HJ23" s="1569"/>
      <c r="HK23" s="1569"/>
      <c r="HL23" s="1569"/>
      <c r="HM23" s="1569"/>
      <c r="HN23" s="1569"/>
      <c r="HO23" s="1569"/>
      <c r="HP23" s="1569"/>
      <c r="HQ23" s="1569"/>
      <c r="HR23" s="1569"/>
      <c r="HS23" s="1569"/>
      <c r="HT23" s="1569"/>
      <c r="HU23" s="1569"/>
      <c r="HV23" s="1569"/>
      <c r="HW23" s="1569"/>
      <c r="HX23" s="1569"/>
      <c r="HY23" s="1569"/>
      <c r="HZ23" s="1569"/>
      <c r="IA23" s="1569"/>
      <c r="IB23" s="1569"/>
      <c r="IC23" s="1569"/>
      <c r="ID23" s="1569"/>
      <c r="IE23" s="1569"/>
      <c r="IF23" s="1569"/>
      <c r="IG23" s="1569"/>
      <c r="IH23" s="1569"/>
      <c r="II23" s="1569"/>
      <c r="IJ23" s="1569"/>
      <c r="IK23" s="1569"/>
      <c r="IL23" s="1569"/>
      <c r="IM23" s="1569"/>
      <c r="IN23" s="1569"/>
      <c r="IO23" s="1569"/>
      <c r="IP23" s="1569"/>
      <c r="IQ23" s="1569"/>
      <c r="IR23" s="1569"/>
      <c r="IS23" s="1569"/>
      <c r="IT23" s="1569"/>
      <c r="IU23" s="1569"/>
    </row>
    <row r="24" spans="1:255">
      <c r="A24" s="2325"/>
      <c r="B24" s="2322" t="s">
        <v>1081</v>
      </c>
      <c r="E24" s="2326"/>
      <c r="F24" s="2722"/>
      <c r="G24" s="2727" t="s">
        <v>3991</v>
      </c>
      <c r="H24" s="1955"/>
      <c r="I24" s="1955"/>
      <c r="J24" s="1955"/>
      <c r="K24" s="1955"/>
      <c r="L24" s="1955"/>
      <c r="M24" s="2724"/>
      <c r="N24" s="2321" t="s">
        <v>1019</v>
      </c>
      <c r="O24" s="2322" t="s">
        <v>1020</v>
      </c>
      <c r="P24" s="2322"/>
      <c r="Q24" s="2322"/>
      <c r="R24" s="2322"/>
      <c r="S24" s="2324"/>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c r="AY24" s="1569"/>
      <c r="AZ24" s="1569"/>
      <c r="BA24" s="1569"/>
      <c r="BB24" s="1569"/>
      <c r="BC24" s="1569"/>
      <c r="BD24" s="1569"/>
      <c r="BE24" s="1569"/>
      <c r="BF24" s="1569"/>
      <c r="BG24" s="1569"/>
      <c r="BH24" s="1569"/>
      <c r="BI24" s="1569"/>
      <c r="BJ24" s="1569"/>
      <c r="BK24" s="1569"/>
      <c r="BL24" s="1569"/>
      <c r="BM24" s="1569"/>
      <c r="BN24" s="1569"/>
      <c r="BO24" s="1569"/>
      <c r="BP24" s="1569"/>
      <c r="BQ24" s="1569"/>
      <c r="BR24" s="1569"/>
      <c r="BS24" s="1569"/>
      <c r="BT24" s="1569"/>
      <c r="BU24" s="1569"/>
      <c r="BV24" s="1569"/>
      <c r="BW24" s="1569"/>
      <c r="BX24" s="1569"/>
      <c r="BY24" s="1569"/>
      <c r="BZ24" s="1569"/>
      <c r="CA24" s="1569"/>
      <c r="CB24" s="1569"/>
      <c r="CC24" s="1569"/>
      <c r="CD24" s="1569"/>
      <c r="CE24" s="1569"/>
      <c r="CF24" s="1569"/>
      <c r="CG24" s="1569"/>
      <c r="CH24" s="1569"/>
      <c r="CI24" s="1569"/>
      <c r="CJ24" s="1569"/>
      <c r="CK24" s="1569"/>
      <c r="CL24" s="1569"/>
      <c r="CM24" s="1569"/>
      <c r="CN24" s="1569"/>
      <c r="CO24" s="1569"/>
      <c r="CP24" s="1569"/>
      <c r="CQ24" s="1569"/>
      <c r="CR24" s="1569"/>
      <c r="CS24" s="1569"/>
      <c r="CT24" s="1569"/>
      <c r="CU24" s="1569"/>
      <c r="CV24" s="1569"/>
      <c r="CW24" s="1569"/>
      <c r="CX24" s="1569"/>
      <c r="CY24" s="1569"/>
      <c r="CZ24" s="1569"/>
      <c r="DA24" s="1569"/>
      <c r="DB24" s="1569"/>
      <c r="DC24" s="1569"/>
      <c r="DD24" s="1569"/>
      <c r="DE24" s="1569"/>
      <c r="DF24" s="1569"/>
      <c r="DG24" s="1569"/>
      <c r="DH24" s="1569"/>
      <c r="DI24" s="1569"/>
      <c r="DJ24" s="1569"/>
      <c r="DK24" s="1569"/>
      <c r="DL24" s="1569"/>
      <c r="DM24" s="1569"/>
      <c r="DN24" s="1569"/>
      <c r="DO24" s="1569"/>
      <c r="DP24" s="1569"/>
      <c r="DQ24" s="1569"/>
      <c r="DR24" s="1569"/>
      <c r="DS24" s="1569"/>
      <c r="DT24" s="1569"/>
      <c r="DU24" s="1569"/>
      <c r="DV24" s="1569"/>
      <c r="DW24" s="1569"/>
      <c r="DX24" s="1569"/>
      <c r="DY24" s="1569"/>
      <c r="DZ24" s="1569"/>
      <c r="EA24" s="1569"/>
      <c r="EB24" s="1569"/>
      <c r="EC24" s="1569"/>
      <c r="ED24" s="1569"/>
      <c r="EE24" s="1569"/>
      <c r="EF24" s="1569"/>
      <c r="EG24" s="1569"/>
      <c r="EH24" s="1569"/>
      <c r="EI24" s="1569"/>
      <c r="EJ24" s="1569"/>
      <c r="EK24" s="1569"/>
      <c r="EL24" s="1569"/>
      <c r="EM24" s="1569"/>
      <c r="EN24" s="1569"/>
      <c r="EO24" s="1569"/>
      <c r="EP24" s="1569"/>
      <c r="EQ24" s="1569"/>
      <c r="ER24" s="1569"/>
      <c r="ES24" s="1569"/>
      <c r="ET24" s="1569"/>
      <c r="EU24" s="1569"/>
      <c r="EV24" s="1569"/>
      <c r="EW24" s="1569"/>
      <c r="EX24" s="1569"/>
      <c r="EY24" s="1569"/>
      <c r="EZ24" s="1569"/>
      <c r="FA24" s="1569"/>
      <c r="FB24" s="1569"/>
      <c r="FC24" s="1569"/>
      <c r="FD24" s="1569"/>
      <c r="FE24" s="1569"/>
      <c r="FF24" s="1569"/>
      <c r="FG24" s="1569"/>
      <c r="FH24" s="1569"/>
      <c r="FI24" s="1569"/>
      <c r="FJ24" s="1569"/>
      <c r="FK24" s="1569"/>
      <c r="FL24" s="1569"/>
      <c r="FM24" s="1569"/>
      <c r="FN24" s="1569"/>
      <c r="FO24" s="1569"/>
      <c r="FP24" s="1569"/>
      <c r="FQ24" s="1569"/>
      <c r="FR24" s="1569"/>
      <c r="FS24" s="1569"/>
      <c r="FT24" s="1569"/>
      <c r="FU24" s="1569"/>
      <c r="FV24" s="1569"/>
      <c r="FW24" s="1569"/>
      <c r="FX24" s="1569"/>
      <c r="FY24" s="1569"/>
      <c r="FZ24" s="1569"/>
      <c r="GA24" s="1569"/>
      <c r="GB24" s="1569"/>
      <c r="GC24" s="1569"/>
      <c r="GD24" s="1569"/>
      <c r="GE24" s="1569"/>
      <c r="GF24" s="1569"/>
      <c r="GG24" s="1569"/>
      <c r="GH24" s="1569"/>
      <c r="GI24" s="1569"/>
      <c r="GJ24" s="1569"/>
      <c r="GK24" s="1569"/>
      <c r="GL24" s="1569"/>
      <c r="GM24" s="1569"/>
      <c r="GN24" s="1569"/>
      <c r="GO24" s="1569"/>
      <c r="GP24" s="1569"/>
      <c r="GQ24" s="1569"/>
      <c r="GR24" s="1569"/>
      <c r="GS24" s="1569"/>
      <c r="GT24" s="1569"/>
      <c r="GU24" s="1569"/>
      <c r="GV24" s="1569"/>
      <c r="GW24" s="1569"/>
      <c r="GX24" s="1569"/>
      <c r="GY24" s="1569"/>
      <c r="GZ24" s="1569"/>
      <c r="HA24" s="1569"/>
      <c r="HB24" s="1569"/>
      <c r="HC24" s="1569"/>
      <c r="HD24" s="1569"/>
      <c r="HE24" s="1569"/>
      <c r="HF24" s="1569"/>
      <c r="HG24" s="1569"/>
      <c r="HH24" s="1569"/>
      <c r="HI24" s="1569"/>
      <c r="HJ24" s="1569"/>
      <c r="HK24" s="1569"/>
      <c r="HL24" s="1569"/>
      <c r="HM24" s="1569"/>
      <c r="HN24" s="1569"/>
      <c r="HO24" s="1569"/>
      <c r="HP24" s="1569"/>
      <c r="HQ24" s="1569"/>
      <c r="HR24" s="1569"/>
      <c r="HS24" s="1569"/>
      <c r="HT24" s="1569"/>
      <c r="HU24" s="1569"/>
      <c r="HV24" s="1569"/>
      <c r="HW24" s="1569"/>
      <c r="HX24" s="1569"/>
      <c r="HY24" s="1569"/>
      <c r="HZ24" s="1569"/>
      <c r="IA24" s="1569"/>
      <c r="IB24" s="1569"/>
      <c r="IC24" s="1569"/>
      <c r="ID24" s="1569"/>
      <c r="IE24" s="1569"/>
      <c r="IF24" s="1569"/>
      <c r="IG24" s="1569"/>
      <c r="IH24" s="1569"/>
      <c r="II24" s="1569"/>
      <c r="IJ24" s="1569"/>
      <c r="IK24" s="1569"/>
      <c r="IL24" s="1569"/>
      <c r="IM24" s="1569"/>
      <c r="IN24" s="1569"/>
      <c r="IO24" s="1569"/>
      <c r="IP24" s="1569"/>
      <c r="IQ24" s="1569"/>
      <c r="IR24" s="1569"/>
      <c r="IS24" s="1569"/>
      <c r="IT24" s="1569"/>
      <c r="IU24" s="1569"/>
    </row>
    <row r="25" spans="1:255">
      <c r="A25" s="2325"/>
      <c r="B25" s="2322" t="s">
        <v>1084</v>
      </c>
      <c r="E25" s="2326"/>
      <c r="F25" s="2722"/>
      <c r="G25" s="2725" t="s">
        <v>3992</v>
      </c>
      <c r="H25" s="2725"/>
      <c r="I25" s="2725"/>
      <c r="J25" s="2725"/>
      <c r="K25" s="2725"/>
      <c r="L25" s="2725"/>
      <c r="M25" s="2724"/>
      <c r="N25" s="2321"/>
      <c r="P25" s="2322"/>
      <c r="Q25" s="2322"/>
      <c r="R25" s="2322"/>
      <c r="S25" s="2324"/>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c r="AY25" s="1569"/>
      <c r="AZ25" s="1569"/>
      <c r="BA25" s="1569"/>
      <c r="BB25" s="1569"/>
      <c r="BC25" s="1569"/>
      <c r="BD25" s="1569"/>
      <c r="BE25" s="1569"/>
      <c r="BF25" s="1569"/>
      <c r="BG25" s="1569"/>
      <c r="BH25" s="1569"/>
      <c r="BI25" s="1569"/>
      <c r="BJ25" s="1569"/>
      <c r="BK25" s="1569"/>
      <c r="BL25" s="1569"/>
      <c r="BM25" s="1569"/>
      <c r="BN25" s="1569"/>
      <c r="BO25" s="1569"/>
      <c r="BP25" s="1569"/>
      <c r="BQ25" s="1569"/>
      <c r="BR25" s="1569"/>
      <c r="BS25" s="1569"/>
      <c r="BT25" s="1569"/>
      <c r="BU25" s="1569"/>
      <c r="BV25" s="1569"/>
      <c r="BW25" s="1569"/>
      <c r="BX25" s="1569"/>
      <c r="BY25" s="1569"/>
      <c r="BZ25" s="1569"/>
      <c r="CA25" s="1569"/>
      <c r="CB25" s="1569"/>
      <c r="CC25" s="1569"/>
      <c r="CD25" s="1569"/>
      <c r="CE25" s="1569"/>
      <c r="CF25" s="1569"/>
      <c r="CG25" s="1569"/>
      <c r="CH25" s="1569"/>
      <c r="CI25" s="1569"/>
      <c r="CJ25" s="1569"/>
      <c r="CK25" s="1569"/>
      <c r="CL25" s="1569"/>
      <c r="CM25" s="1569"/>
      <c r="CN25" s="1569"/>
      <c r="CO25" s="1569"/>
      <c r="CP25" s="1569"/>
      <c r="CQ25" s="1569"/>
      <c r="CR25" s="1569"/>
      <c r="CS25" s="1569"/>
      <c r="CT25" s="1569"/>
      <c r="CU25" s="1569"/>
      <c r="CV25" s="1569"/>
      <c r="CW25" s="1569"/>
      <c r="CX25" s="1569"/>
      <c r="CY25" s="1569"/>
      <c r="CZ25" s="1569"/>
      <c r="DA25" s="1569"/>
      <c r="DB25" s="1569"/>
      <c r="DC25" s="1569"/>
      <c r="DD25" s="1569"/>
      <c r="DE25" s="1569"/>
      <c r="DF25" s="1569"/>
      <c r="DG25" s="1569"/>
      <c r="DH25" s="1569"/>
      <c r="DI25" s="1569"/>
      <c r="DJ25" s="1569"/>
      <c r="DK25" s="1569"/>
      <c r="DL25" s="1569"/>
      <c r="DM25" s="1569"/>
      <c r="DN25" s="1569"/>
      <c r="DO25" s="1569"/>
      <c r="DP25" s="1569"/>
      <c r="DQ25" s="1569"/>
      <c r="DR25" s="1569"/>
      <c r="DS25" s="1569"/>
      <c r="DT25" s="1569"/>
      <c r="DU25" s="1569"/>
      <c r="DV25" s="1569"/>
      <c r="DW25" s="1569"/>
      <c r="DX25" s="1569"/>
      <c r="DY25" s="1569"/>
      <c r="DZ25" s="1569"/>
      <c r="EA25" s="1569"/>
      <c r="EB25" s="1569"/>
      <c r="EC25" s="1569"/>
      <c r="ED25" s="1569"/>
      <c r="EE25" s="1569"/>
      <c r="EF25" s="1569"/>
      <c r="EG25" s="1569"/>
      <c r="EH25" s="1569"/>
      <c r="EI25" s="1569"/>
      <c r="EJ25" s="1569"/>
      <c r="EK25" s="1569"/>
      <c r="EL25" s="1569"/>
      <c r="EM25" s="1569"/>
      <c r="EN25" s="1569"/>
      <c r="EO25" s="1569"/>
      <c r="EP25" s="1569"/>
      <c r="EQ25" s="1569"/>
      <c r="ER25" s="1569"/>
      <c r="ES25" s="1569"/>
      <c r="ET25" s="1569"/>
      <c r="EU25" s="1569"/>
      <c r="EV25" s="1569"/>
      <c r="EW25" s="1569"/>
      <c r="EX25" s="1569"/>
      <c r="EY25" s="1569"/>
      <c r="EZ25" s="1569"/>
      <c r="FA25" s="1569"/>
      <c r="FB25" s="1569"/>
      <c r="FC25" s="1569"/>
      <c r="FD25" s="1569"/>
      <c r="FE25" s="1569"/>
      <c r="FF25" s="1569"/>
      <c r="FG25" s="1569"/>
      <c r="FH25" s="1569"/>
      <c r="FI25" s="1569"/>
      <c r="FJ25" s="1569"/>
      <c r="FK25" s="1569"/>
      <c r="FL25" s="1569"/>
      <c r="FM25" s="1569"/>
      <c r="FN25" s="1569"/>
      <c r="FO25" s="1569"/>
      <c r="FP25" s="1569"/>
      <c r="FQ25" s="1569"/>
      <c r="FR25" s="1569"/>
      <c r="FS25" s="1569"/>
      <c r="FT25" s="1569"/>
      <c r="FU25" s="1569"/>
      <c r="FV25" s="1569"/>
      <c r="FW25" s="1569"/>
      <c r="FX25" s="1569"/>
      <c r="FY25" s="1569"/>
      <c r="FZ25" s="1569"/>
      <c r="GA25" s="1569"/>
      <c r="GB25" s="1569"/>
      <c r="GC25" s="1569"/>
      <c r="GD25" s="1569"/>
      <c r="GE25" s="1569"/>
      <c r="GF25" s="1569"/>
      <c r="GG25" s="1569"/>
      <c r="GH25" s="1569"/>
      <c r="GI25" s="1569"/>
      <c r="GJ25" s="1569"/>
      <c r="GK25" s="1569"/>
      <c r="GL25" s="1569"/>
      <c r="GM25" s="1569"/>
      <c r="GN25" s="1569"/>
      <c r="GO25" s="1569"/>
      <c r="GP25" s="1569"/>
      <c r="GQ25" s="1569"/>
      <c r="GR25" s="1569"/>
      <c r="GS25" s="1569"/>
      <c r="GT25" s="1569"/>
      <c r="GU25" s="1569"/>
      <c r="GV25" s="1569"/>
      <c r="GW25" s="1569"/>
      <c r="GX25" s="1569"/>
      <c r="GY25" s="1569"/>
      <c r="GZ25" s="1569"/>
      <c r="HA25" s="1569"/>
      <c r="HB25" s="1569"/>
      <c r="HC25" s="1569"/>
      <c r="HD25" s="1569"/>
      <c r="HE25" s="1569"/>
      <c r="HF25" s="1569"/>
      <c r="HG25" s="1569"/>
      <c r="HH25" s="1569"/>
      <c r="HI25" s="1569"/>
      <c r="HJ25" s="1569"/>
      <c r="HK25" s="1569"/>
      <c r="HL25" s="1569"/>
      <c r="HM25" s="1569"/>
      <c r="HN25" s="1569"/>
      <c r="HO25" s="1569"/>
      <c r="HP25" s="1569"/>
      <c r="HQ25" s="1569"/>
      <c r="HR25" s="1569"/>
      <c r="HS25" s="1569"/>
      <c r="HT25" s="1569"/>
      <c r="HU25" s="1569"/>
      <c r="HV25" s="1569"/>
      <c r="HW25" s="1569"/>
      <c r="HX25" s="1569"/>
      <c r="HY25" s="1569"/>
      <c r="HZ25" s="1569"/>
      <c r="IA25" s="1569"/>
      <c r="IB25" s="1569"/>
      <c r="IC25" s="1569"/>
      <c r="ID25" s="1569"/>
      <c r="IE25" s="1569"/>
      <c r="IF25" s="1569"/>
      <c r="IG25" s="1569"/>
      <c r="IH25" s="1569"/>
      <c r="II25" s="1569"/>
      <c r="IJ25" s="1569"/>
      <c r="IK25" s="1569"/>
      <c r="IL25" s="1569"/>
      <c r="IM25" s="1569"/>
      <c r="IN25" s="1569"/>
      <c r="IO25" s="1569"/>
      <c r="IP25" s="1569"/>
      <c r="IQ25" s="1569"/>
      <c r="IR25" s="1569"/>
      <c r="IS25" s="1569"/>
      <c r="IT25" s="1569"/>
      <c r="IU25" s="1569"/>
    </row>
    <row r="26" spans="1:255">
      <c r="A26" s="2325"/>
      <c r="B26" s="2322"/>
      <c r="C26" s="2322"/>
      <c r="D26" s="2322"/>
      <c r="E26" s="2323"/>
      <c r="F26" s="2722"/>
      <c r="G26" s="2725"/>
      <c r="H26" s="2725"/>
      <c r="I26" s="2725"/>
      <c r="J26" s="2725"/>
      <c r="K26" s="2725"/>
      <c r="L26" s="2726"/>
      <c r="M26" s="2724"/>
      <c r="N26" s="2321"/>
      <c r="O26" s="2322"/>
      <c r="P26" s="2322"/>
      <c r="Q26" s="2322"/>
      <c r="R26" s="2322"/>
      <c r="S26" s="2327"/>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c r="AY26" s="1569"/>
      <c r="AZ26" s="1569"/>
      <c r="BA26" s="1569"/>
      <c r="BB26" s="1569"/>
      <c r="BC26" s="1569"/>
      <c r="BD26" s="1569"/>
      <c r="BE26" s="1569"/>
      <c r="BF26" s="1569"/>
      <c r="BG26" s="1569"/>
      <c r="BH26" s="1569"/>
      <c r="BI26" s="1569"/>
      <c r="BJ26" s="1569"/>
      <c r="BK26" s="1569"/>
      <c r="BL26" s="1569"/>
      <c r="BM26" s="1569"/>
      <c r="BN26" s="1569"/>
      <c r="BO26" s="1569"/>
      <c r="BP26" s="1569"/>
      <c r="BQ26" s="1569"/>
      <c r="BR26" s="1569"/>
      <c r="BS26" s="1569"/>
      <c r="BT26" s="1569"/>
      <c r="BU26" s="1569"/>
      <c r="BV26" s="1569"/>
      <c r="BW26" s="1569"/>
      <c r="BX26" s="1569"/>
      <c r="BY26" s="1569"/>
      <c r="BZ26" s="1569"/>
      <c r="CA26" s="1569"/>
      <c r="CB26" s="1569"/>
      <c r="CC26" s="1569"/>
      <c r="CD26" s="1569"/>
      <c r="CE26" s="1569"/>
      <c r="CF26" s="1569"/>
      <c r="CG26" s="1569"/>
      <c r="CH26" s="1569"/>
      <c r="CI26" s="1569"/>
      <c r="CJ26" s="1569"/>
      <c r="CK26" s="1569"/>
      <c r="CL26" s="1569"/>
      <c r="CM26" s="1569"/>
      <c r="CN26" s="1569"/>
      <c r="CO26" s="1569"/>
      <c r="CP26" s="1569"/>
      <c r="CQ26" s="1569"/>
      <c r="CR26" s="1569"/>
      <c r="CS26" s="1569"/>
      <c r="CT26" s="1569"/>
      <c r="CU26" s="1569"/>
      <c r="CV26" s="1569"/>
      <c r="CW26" s="1569"/>
      <c r="CX26" s="1569"/>
      <c r="CY26" s="1569"/>
      <c r="CZ26" s="1569"/>
      <c r="DA26" s="1569"/>
      <c r="DB26" s="1569"/>
      <c r="DC26" s="1569"/>
      <c r="DD26" s="1569"/>
      <c r="DE26" s="1569"/>
      <c r="DF26" s="1569"/>
      <c r="DG26" s="1569"/>
      <c r="DH26" s="1569"/>
      <c r="DI26" s="1569"/>
      <c r="DJ26" s="1569"/>
      <c r="DK26" s="1569"/>
      <c r="DL26" s="1569"/>
      <c r="DM26" s="1569"/>
      <c r="DN26" s="1569"/>
      <c r="DO26" s="1569"/>
      <c r="DP26" s="1569"/>
      <c r="DQ26" s="1569"/>
      <c r="DR26" s="1569"/>
      <c r="DS26" s="1569"/>
      <c r="DT26" s="1569"/>
      <c r="DU26" s="1569"/>
      <c r="DV26" s="1569"/>
      <c r="DW26" s="1569"/>
      <c r="DX26" s="1569"/>
      <c r="DY26" s="1569"/>
      <c r="DZ26" s="1569"/>
      <c r="EA26" s="1569"/>
      <c r="EB26" s="1569"/>
      <c r="EC26" s="1569"/>
      <c r="ED26" s="1569"/>
      <c r="EE26" s="1569"/>
      <c r="EF26" s="1569"/>
      <c r="EG26" s="1569"/>
      <c r="EH26" s="1569"/>
      <c r="EI26" s="1569"/>
      <c r="EJ26" s="1569"/>
      <c r="EK26" s="1569"/>
      <c r="EL26" s="1569"/>
      <c r="EM26" s="1569"/>
      <c r="EN26" s="1569"/>
      <c r="EO26" s="1569"/>
      <c r="EP26" s="1569"/>
      <c r="EQ26" s="1569"/>
      <c r="ER26" s="1569"/>
      <c r="ES26" s="1569"/>
      <c r="ET26" s="1569"/>
      <c r="EU26" s="1569"/>
      <c r="EV26" s="1569"/>
      <c r="EW26" s="1569"/>
      <c r="EX26" s="1569"/>
      <c r="EY26" s="1569"/>
      <c r="EZ26" s="1569"/>
      <c r="FA26" s="1569"/>
      <c r="FB26" s="1569"/>
      <c r="FC26" s="1569"/>
      <c r="FD26" s="1569"/>
      <c r="FE26" s="1569"/>
      <c r="FF26" s="1569"/>
      <c r="FG26" s="1569"/>
      <c r="FH26" s="1569"/>
      <c r="FI26" s="1569"/>
      <c r="FJ26" s="1569"/>
      <c r="FK26" s="1569"/>
      <c r="FL26" s="1569"/>
      <c r="FM26" s="1569"/>
      <c r="FN26" s="1569"/>
      <c r="FO26" s="1569"/>
      <c r="FP26" s="1569"/>
      <c r="FQ26" s="1569"/>
      <c r="FR26" s="1569"/>
      <c r="FS26" s="1569"/>
      <c r="FT26" s="1569"/>
      <c r="FU26" s="1569"/>
      <c r="FV26" s="1569"/>
      <c r="FW26" s="1569"/>
      <c r="FX26" s="1569"/>
      <c r="FY26" s="1569"/>
      <c r="FZ26" s="1569"/>
      <c r="GA26" s="1569"/>
      <c r="GB26" s="1569"/>
      <c r="GC26" s="1569"/>
      <c r="GD26" s="1569"/>
      <c r="GE26" s="1569"/>
      <c r="GF26" s="1569"/>
      <c r="GG26" s="1569"/>
      <c r="GH26" s="1569"/>
      <c r="GI26" s="1569"/>
      <c r="GJ26" s="1569"/>
      <c r="GK26" s="1569"/>
      <c r="GL26" s="1569"/>
      <c r="GM26" s="1569"/>
      <c r="GN26" s="1569"/>
      <c r="GO26" s="1569"/>
      <c r="GP26" s="1569"/>
      <c r="GQ26" s="1569"/>
      <c r="GR26" s="1569"/>
      <c r="GS26" s="1569"/>
      <c r="GT26" s="1569"/>
      <c r="GU26" s="1569"/>
      <c r="GV26" s="1569"/>
      <c r="GW26" s="1569"/>
      <c r="GX26" s="1569"/>
      <c r="GY26" s="1569"/>
      <c r="GZ26" s="1569"/>
      <c r="HA26" s="1569"/>
      <c r="HB26" s="1569"/>
      <c r="HC26" s="1569"/>
      <c r="HD26" s="1569"/>
      <c r="HE26" s="1569"/>
      <c r="HF26" s="1569"/>
      <c r="HG26" s="1569"/>
      <c r="HH26" s="1569"/>
      <c r="HI26" s="1569"/>
      <c r="HJ26" s="1569"/>
      <c r="HK26" s="1569"/>
      <c r="HL26" s="1569"/>
      <c r="HM26" s="1569"/>
      <c r="HN26" s="1569"/>
      <c r="HO26" s="1569"/>
      <c r="HP26" s="1569"/>
      <c r="HQ26" s="1569"/>
      <c r="HR26" s="1569"/>
      <c r="HS26" s="1569"/>
      <c r="HT26" s="1569"/>
      <c r="HU26" s="1569"/>
      <c r="HV26" s="1569"/>
      <c r="HW26" s="1569"/>
      <c r="HX26" s="1569"/>
      <c r="HY26" s="1569"/>
      <c r="HZ26" s="1569"/>
      <c r="IA26" s="1569"/>
      <c r="IB26" s="1569"/>
      <c r="IC26" s="1569"/>
      <c r="ID26" s="1569"/>
      <c r="IE26" s="1569"/>
      <c r="IF26" s="1569"/>
      <c r="IG26" s="1569"/>
      <c r="IH26" s="1569"/>
      <c r="II26" s="1569"/>
      <c r="IJ26" s="1569"/>
      <c r="IK26" s="1569"/>
      <c r="IL26" s="1569"/>
      <c r="IM26" s="1569"/>
      <c r="IN26" s="1569"/>
      <c r="IO26" s="1569"/>
      <c r="IP26" s="1569"/>
      <c r="IQ26" s="1569"/>
      <c r="IR26" s="1569"/>
      <c r="IS26" s="1569"/>
      <c r="IT26" s="1569"/>
      <c r="IU26" s="1569"/>
    </row>
    <row r="27" spans="1:255">
      <c r="A27" s="2328" t="s">
        <v>1748</v>
      </c>
      <c r="B27" s="2329" t="s">
        <v>1345</v>
      </c>
      <c r="C27" s="2329" t="s">
        <v>1346</v>
      </c>
      <c r="D27" s="2330" t="s">
        <v>1347</v>
      </c>
      <c r="E27" s="2331" t="s">
        <v>1748</v>
      </c>
      <c r="F27" s="3434" t="s">
        <v>1920</v>
      </c>
      <c r="G27" s="3435"/>
      <c r="H27" s="2329"/>
      <c r="I27" s="2329"/>
      <c r="J27" s="2329" t="s">
        <v>1348</v>
      </c>
      <c r="K27" s="2332" t="s">
        <v>1349</v>
      </c>
      <c r="L27" s="2333"/>
      <c r="M27" s="2331"/>
      <c r="N27" s="3423" t="s">
        <v>1350</v>
      </c>
      <c r="O27" s="3424"/>
      <c r="P27" s="3424"/>
      <c r="Q27" s="3424"/>
      <c r="R27" s="3424"/>
      <c r="S27" s="3425"/>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c r="AY27" s="1569"/>
      <c r="AZ27" s="1569"/>
      <c r="BA27" s="1569"/>
      <c r="BB27" s="1569"/>
      <c r="BC27" s="1569"/>
      <c r="BD27" s="1569"/>
      <c r="BE27" s="1569"/>
      <c r="BF27" s="1569"/>
      <c r="BG27" s="1569"/>
      <c r="BH27" s="1569"/>
      <c r="BI27" s="1569"/>
      <c r="BJ27" s="1569"/>
      <c r="BK27" s="1569"/>
      <c r="BL27" s="1569"/>
      <c r="BM27" s="1569"/>
      <c r="BN27" s="1569"/>
      <c r="BO27" s="1569"/>
      <c r="BP27" s="1569"/>
      <c r="BQ27" s="1569"/>
      <c r="BR27" s="1569"/>
      <c r="BS27" s="1569"/>
      <c r="BT27" s="1569"/>
      <c r="BU27" s="1569"/>
      <c r="BV27" s="1569"/>
      <c r="BW27" s="1569"/>
      <c r="BX27" s="1569"/>
      <c r="BY27" s="1569"/>
      <c r="BZ27" s="1569"/>
      <c r="CA27" s="1569"/>
      <c r="CB27" s="1569"/>
      <c r="CC27" s="1569"/>
      <c r="CD27" s="1569"/>
      <c r="CE27" s="1569"/>
      <c r="CF27" s="1569"/>
      <c r="CG27" s="1569"/>
      <c r="CH27" s="1569"/>
      <c r="CI27" s="1569"/>
      <c r="CJ27" s="1569"/>
      <c r="CK27" s="1569"/>
      <c r="CL27" s="1569"/>
      <c r="CM27" s="1569"/>
      <c r="CN27" s="1569"/>
      <c r="CO27" s="1569"/>
      <c r="CP27" s="1569"/>
      <c r="CQ27" s="1569"/>
      <c r="CR27" s="1569"/>
      <c r="CS27" s="1569"/>
      <c r="CT27" s="1569"/>
      <c r="CU27" s="1569"/>
      <c r="CV27" s="1569"/>
      <c r="CW27" s="1569"/>
      <c r="CX27" s="1569"/>
      <c r="CY27" s="1569"/>
      <c r="CZ27" s="1569"/>
      <c r="DA27" s="1569"/>
      <c r="DB27" s="1569"/>
      <c r="DC27" s="1569"/>
      <c r="DD27" s="1569"/>
      <c r="DE27" s="1569"/>
      <c r="DF27" s="1569"/>
      <c r="DG27" s="1569"/>
      <c r="DH27" s="1569"/>
      <c r="DI27" s="1569"/>
      <c r="DJ27" s="1569"/>
      <c r="DK27" s="1569"/>
      <c r="DL27" s="1569"/>
      <c r="DM27" s="1569"/>
      <c r="DN27" s="1569"/>
      <c r="DO27" s="1569"/>
      <c r="DP27" s="1569"/>
      <c r="DQ27" s="1569"/>
      <c r="DR27" s="1569"/>
      <c r="DS27" s="1569"/>
      <c r="DT27" s="1569"/>
      <c r="DU27" s="1569"/>
      <c r="DV27" s="1569"/>
      <c r="DW27" s="1569"/>
      <c r="DX27" s="1569"/>
      <c r="DY27" s="1569"/>
      <c r="DZ27" s="1569"/>
      <c r="EA27" s="1569"/>
      <c r="EB27" s="1569"/>
      <c r="EC27" s="1569"/>
      <c r="ED27" s="1569"/>
      <c r="EE27" s="1569"/>
      <c r="EF27" s="1569"/>
      <c r="EG27" s="1569"/>
      <c r="EH27" s="1569"/>
      <c r="EI27" s="1569"/>
      <c r="EJ27" s="1569"/>
      <c r="EK27" s="1569"/>
      <c r="EL27" s="1569"/>
      <c r="EM27" s="1569"/>
      <c r="EN27" s="1569"/>
      <c r="EO27" s="1569"/>
      <c r="EP27" s="1569"/>
      <c r="EQ27" s="1569"/>
      <c r="ER27" s="1569"/>
      <c r="ES27" s="1569"/>
      <c r="ET27" s="1569"/>
      <c r="EU27" s="1569"/>
      <c r="EV27" s="1569"/>
      <c r="EW27" s="1569"/>
      <c r="EX27" s="1569"/>
      <c r="EY27" s="1569"/>
      <c r="EZ27" s="1569"/>
      <c r="FA27" s="1569"/>
      <c r="FB27" s="1569"/>
      <c r="FC27" s="1569"/>
      <c r="FD27" s="1569"/>
      <c r="FE27" s="1569"/>
      <c r="FF27" s="1569"/>
      <c r="FG27" s="1569"/>
      <c r="FH27" s="1569"/>
      <c r="FI27" s="1569"/>
      <c r="FJ27" s="1569"/>
      <c r="FK27" s="1569"/>
      <c r="FL27" s="1569"/>
      <c r="FM27" s="1569"/>
      <c r="FN27" s="1569"/>
      <c r="FO27" s="1569"/>
      <c r="FP27" s="1569"/>
      <c r="FQ27" s="1569"/>
      <c r="FR27" s="1569"/>
      <c r="FS27" s="1569"/>
      <c r="FT27" s="1569"/>
      <c r="FU27" s="1569"/>
      <c r="FV27" s="1569"/>
      <c r="FW27" s="1569"/>
      <c r="FX27" s="1569"/>
      <c r="FY27" s="1569"/>
      <c r="FZ27" s="1569"/>
      <c r="GA27" s="1569"/>
      <c r="GB27" s="1569"/>
      <c r="GC27" s="1569"/>
      <c r="GD27" s="1569"/>
      <c r="GE27" s="1569"/>
      <c r="GF27" s="1569"/>
      <c r="GG27" s="1569"/>
      <c r="GH27" s="1569"/>
      <c r="GI27" s="1569"/>
      <c r="GJ27" s="1569"/>
      <c r="GK27" s="1569"/>
      <c r="GL27" s="1569"/>
      <c r="GM27" s="1569"/>
      <c r="GN27" s="1569"/>
      <c r="GO27" s="1569"/>
      <c r="GP27" s="1569"/>
      <c r="GQ27" s="1569"/>
      <c r="GR27" s="1569"/>
      <c r="GS27" s="1569"/>
      <c r="GT27" s="1569"/>
      <c r="GU27" s="1569"/>
      <c r="GV27" s="1569"/>
      <c r="GW27" s="1569"/>
      <c r="GX27" s="1569"/>
      <c r="GY27" s="1569"/>
      <c r="GZ27" s="1569"/>
      <c r="HA27" s="1569"/>
      <c r="HB27" s="1569"/>
      <c r="HC27" s="1569"/>
      <c r="HD27" s="1569"/>
      <c r="HE27" s="1569"/>
      <c r="HF27" s="1569"/>
      <c r="HG27" s="1569"/>
      <c r="HH27" s="1569"/>
      <c r="HI27" s="1569"/>
      <c r="HJ27" s="1569"/>
      <c r="HK27" s="1569"/>
      <c r="HL27" s="1569"/>
      <c r="HM27" s="1569"/>
      <c r="HN27" s="1569"/>
      <c r="HO27" s="1569"/>
      <c r="HP27" s="1569"/>
      <c r="HQ27" s="1569"/>
      <c r="HR27" s="1569"/>
      <c r="HS27" s="1569"/>
      <c r="HT27" s="1569"/>
      <c r="HU27" s="1569"/>
      <c r="HV27" s="1569"/>
      <c r="HW27" s="1569"/>
      <c r="HX27" s="1569"/>
      <c r="HY27" s="1569"/>
      <c r="HZ27" s="1569"/>
      <c r="IA27" s="1569"/>
      <c r="IB27" s="1569"/>
      <c r="IC27" s="1569"/>
      <c r="ID27" s="1569"/>
      <c r="IE27" s="1569"/>
      <c r="IF27" s="1569"/>
      <c r="IG27" s="1569"/>
      <c r="IH27" s="1569"/>
      <c r="II27" s="1569"/>
      <c r="IJ27" s="1569"/>
      <c r="IK27" s="1569"/>
      <c r="IL27" s="1569"/>
      <c r="IM27" s="1569"/>
      <c r="IN27" s="1569"/>
      <c r="IO27" s="1569"/>
      <c r="IP27" s="1569"/>
      <c r="IQ27" s="1569"/>
      <c r="IR27" s="1569"/>
      <c r="IS27" s="1569"/>
      <c r="IT27" s="1569"/>
      <c r="IU27" s="1569"/>
    </row>
    <row r="28" spans="1:255">
      <c r="A28" s="2334"/>
      <c r="B28" s="2335" t="s">
        <v>1351</v>
      </c>
      <c r="C28" s="2335" t="s">
        <v>1351</v>
      </c>
      <c r="D28" s="2335" t="s">
        <v>1351</v>
      </c>
      <c r="E28" s="2336" t="s">
        <v>3522</v>
      </c>
      <c r="F28" s="3428" t="s">
        <v>3523</v>
      </c>
      <c r="G28" s="3429"/>
      <c r="H28" s="2335" t="s">
        <v>1352</v>
      </c>
      <c r="I28" s="2335" t="s">
        <v>1353</v>
      </c>
      <c r="J28" s="2335" t="s">
        <v>1921</v>
      </c>
      <c r="K28" s="2329" t="s">
        <v>3526</v>
      </c>
      <c r="L28" s="2329" t="s">
        <v>3526</v>
      </c>
      <c r="M28" s="2336" t="s">
        <v>1688</v>
      </c>
      <c r="N28" s="3428" t="s">
        <v>3527</v>
      </c>
      <c r="O28" s="3429"/>
      <c r="P28" s="2335" t="s">
        <v>3528</v>
      </c>
      <c r="Q28" s="2335" t="s">
        <v>3529</v>
      </c>
      <c r="R28" s="2335" t="s">
        <v>1354</v>
      </c>
      <c r="S28" s="2337" t="s">
        <v>1688</v>
      </c>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c r="AY28" s="1569"/>
      <c r="AZ28" s="1569"/>
      <c r="BA28" s="1569"/>
      <c r="BB28" s="1569"/>
      <c r="BC28" s="1569"/>
      <c r="BD28" s="1569"/>
      <c r="BE28" s="1569"/>
      <c r="BF28" s="1569"/>
      <c r="BG28" s="1569"/>
      <c r="BH28" s="1569"/>
      <c r="BI28" s="1569"/>
      <c r="BJ28" s="1569"/>
      <c r="BK28" s="1569"/>
      <c r="BL28" s="1569"/>
      <c r="BM28" s="1569"/>
      <c r="BN28" s="1569"/>
      <c r="BO28" s="1569"/>
      <c r="BP28" s="1569"/>
      <c r="BQ28" s="1569"/>
      <c r="BR28" s="1569"/>
      <c r="BS28" s="1569"/>
      <c r="BT28" s="1569"/>
      <c r="BU28" s="1569"/>
      <c r="BV28" s="1569"/>
      <c r="BW28" s="1569"/>
      <c r="BX28" s="1569"/>
      <c r="BY28" s="1569"/>
      <c r="BZ28" s="1569"/>
      <c r="CA28" s="1569"/>
      <c r="CB28" s="1569"/>
      <c r="CC28" s="1569"/>
      <c r="CD28" s="1569"/>
      <c r="CE28" s="1569"/>
      <c r="CF28" s="1569"/>
      <c r="CG28" s="1569"/>
      <c r="CH28" s="1569"/>
      <c r="CI28" s="1569"/>
      <c r="CJ28" s="1569"/>
      <c r="CK28" s="1569"/>
      <c r="CL28" s="1569"/>
      <c r="CM28" s="1569"/>
      <c r="CN28" s="1569"/>
      <c r="CO28" s="1569"/>
      <c r="CP28" s="1569"/>
      <c r="CQ28" s="1569"/>
      <c r="CR28" s="1569"/>
      <c r="CS28" s="1569"/>
      <c r="CT28" s="1569"/>
      <c r="CU28" s="1569"/>
      <c r="CV28" s="1569"/>
      <c r="CW28" s="1569"/>
      <c r="CX28" s="1569"/>
      <c r="CY28" s="1569"/>
      <c r="CZ28" s="1569"/>
      <c r="DA28" s="1569"/>
      <c r="DB28" s="1569"/>
      <c r="DC28" s="1569"/>
      <c r="DD28" s="1569"/>
      <c r="DE28" s="1569"/>
      <c r="DF28" s="1569"/>
      <c r="DG28" s="1569"/>
      <c r="DH28" s="1569"/>
      <c r="DI28" s="1569"/>
      <c r="DJ28" s="1569"/>
      <c r="DK28" s="1569"/>
      <c r="DL28" s="1569"/>
      <c r="DM28" s="1569"/>
      <c r="DN28" s="1569"/>
      <c r="DO28" s="1569"/>
      <c r="DP28" s="1569"/>
      <c r="DQ28" s="1569"/>
      <c r="DR28" s="1569"/>
      <c r="DS28" s="1569"/>
      <c r="DT28" s="1569"/>
      <c r="DU28" s="1569"/>
      <c r="DV28" s="1569"/>
      <c r="DW28" s="1569"/>
      <c r="DX28" s="1569"/>
      <c r="DY28" s="1569"/>
      <c r="DZ28" s="1569"/>
      <c r="EA28" s="1569"/>
      <c r="EB28" s="1569"/>
      <c r="EC28" s="1569"/>
      <c r="ED28" s="1569"/>
      <c r="EE28" s="1569"/>
      <c r="EF28" s="1569"/>
      <c r="EG28" s="1569"/>
      <c r="EH28" s="1569"/>
      <c r="EI28" s="1569"/>
      <c r="EJ28" s="1569"/>
      <c r="EK28" s="1569"/>
      <c r="EL28" s="1569"/>
      <c r="EM28" s="1569"/>
      <c r="EN28" s="1569"/>
      <c r="EO28" s="1569"/>
      <c r="EP28" s="1569"/>
      <c r="EQ28" s="1569"/>
      <c r="ER28" s="1569"/>
      <c r="ES28" s="1569"/>
      <c r="ET28" s="1569"/>
      <c r="EU28" s="1569"/>
      <c r="EV28" s="1569"/>
      <c r="EW28" s="1569"/>
      <c r="EX28" s="1569"/>
      <c r="EY28" s="1569"/>
      <c r="EZ28" s="1569"/>
      <c r="FA28" s="1569"/>
      <c r="FB28" s="1569"/>
      <c r="FC28" s="1569"/>
      <c r="FD28" s="1569"/>
      <c r="FE28" s="1569"/>
      <c r="FF28" s="1569"/>
      <c r="FG28" s="1569"/>
      <c r="FH28" s="1569"/>
      <c r="FI28" s="1569"/>
      <c r="FJ28" s="1569"/>
      <c r="FK28" s="1569"/>
      <c r="FL28" s="1569"/>
      <c r="FM28" s="1569"/>
      <c r="FN28" s="1569"/>
      <c r="FO28" s="1569"/>
      <c r="FP28" s="1569"/>
      <c r="FQ28" s="1569"/>
      <c r="FR28" s="1569"/>
      <c r="FS28" s="1569"/>
      <c r="FT28" s="1569"/>
      <c r="FU28" s="1569"/>
      <c r="FV28" s="1569"/>
      <c r="FW28" s="1569"/>
      <c r="FX28" s="1569"/>
      <c r="FY28" s="1569"/>
      <c r="FZ28" s="1569"/>
      <c r="GA28" s="1569"/>
      <c r="GB28" s="1569"/>
      <c r="GC28" s="1569"/>
      <c r="GD28" s="1569"/>
      <c r="GE28" s="1569"/>
      <c r="GF28" s="1569"/>
      <c r="GG28" s="1569"/>
      <c r="GH28" s="1569"/>
      <c r="GI28" s="1569"/>
      <c r="GJ28" s="1569"/>
      <c r="GK28" s="1569"/>
      <c r="GL28" s="1569"/>
      <c r="GM28" s="1569"/>
      <c r="GN28" s="1569"/>
      <c r="GO28" s="1569"/>
      <c r="GP28" s="1569"/>
      <c r="GQ28" s="1569"/>
      <c r="GR28" s="1569"/>
      <c r="GS28" s="1569"/>
      <c r="GT28" s="1569"/>
      <c r="GU28" s="1569"/>
      <c r="GV28" s="1569"/>
      <c r="GW28" s="1569"/>
      <c r="GX28" s="1569"/>
      <c r="GY28" s="1569"/>
      <c r="GZ28" s="1569"/>
      <c r="HA28" s="1569"/>
      <c r="HB28" s="1569"/>
      <c r="HC28" s="1569"/>
      <c r="HD28" s="1569"/>
      <c r="HE28" s="1569"/>
      <c r="HF28" s="1569"/>
      <c r="HG28" s="1569"/>
      <c r="HH28" s="1569"/>
      <c r="HI28" s="1569"/>
      <c r="HJ28" s="1569"/>
      <c r="HK28" s="1569"/>
      <c r="HL28" s="1569"/>
      <c r="HM28" s="1569"/>
      <c r="HN28" s="1569"/>
      <c r="HO28" s="1569"/>
      <c r="HP28" s="1569"/>
      <c r="HQ28" s="1569"/>
      <c r="HR28" s="1569"/>
      <c r="HS28" s="1569"/>
      <c r="HT28" s="1569"/>
      <c r="HU28" s="1569"/>
      <c r="HV28" s="1569"/>
      <c r="HW28" s="1569"/>
      <c r="HX28" s="1569"/>
      <c r="HY28" s="1569"/>
      <c r="HZ28" s="1569"/>
      <c r="IA28" s="1569"/>
      <c r="IB28" s="1569"/>
      <c r="IC28" s="1569"/>
      <c r="ID28" s="1569"/>
      <c r="IE28" s="1569"/>
      <c r="IF28" s="1569"/>
      <c r="IG28" s="1569"/>
      <c r="IH28" s="1569"/>
      <c r="II28" s="1569"/>
      <c r="IJ28" s="1569"/>
      <c r="IK28" s="1569"/>
      <c r="IL28" s="1569"/>
      <c r="IM28" s="1569"/>
      <c r="IN28" s="1569"/>
      <c r="IO28" s="1569"/>
      <c r="IP28" s="1569"/>
      <c r="IQ28" s="1569"/>
      <c r="IR28" s="1569"/>
      <c r="IS28" s="1569"/>
      <c r="IT28" s="1569"/>
      <c r="IU28" s="1569"/>
    </row>
    <row r="29" spans="1:255">
      <c r="A29" s="2338" t="s">
        <v>1688</v>
      </c>
      <c r="B29" s="2335" t="s">
        <v>1355</v>
      </c>
      <c r="C29" s="2335" t="s">
        <v>1355</v>
      </c>
      <c r="D29" s="2335" t="s">
        <v>1355</v>
      </c>
      <c r="E29" s="2336" t="s">
        <v>3532</v>
      </c>
      <c r="F29" s="3428" t="s">
        <v>3533</v>
      </c>
      <c r="G29" s="3429"/>
      <c r="H29" s="2335" t="s">
        <v>1356</v>
      </c>
      <c r="I29" s="2335" t="s">
        <v>1356</v>
      </c>
      <c r="J29" s="2335" t="s">
        <v>1357</v>
      </c>
      <c r="K29" s="2335" t="s">
        <v>1358</v>
      </c>
      <c r="L29" s="2335" t="s">
        <v>1928</v>
      </c>
      <c r="M29" s="2336" t="s">
        <v>1691</v>
      </c>
      <c r="N29" s="3428" t="s">
        <v>3538</v>
      </c>
      <c r="O29" s="3429"/>
      <c r="P29" s="2335" t="s">
        <v>3538</v>
      </c>
      <c r="Q29" s="2335" t="s">
        <v>3538</v>
      </c>
      <c r="R29" s="2335" t="s">
        <v>1359</v>
      </c>
      <c r="S29" s="2337" t="s">
        <v>1691</v>
      </c>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c r="AY29" s="1569"/>
      <c r="AZ29" s="1569"/>
      <c r="BA29" s="1569"/>
      <c r="BB29" s="1569"/>
      <c r="BC29" s="1569"/>
      <c r="BD29" s="1569"/>
      <c r="BE29" s="1569"/>
      <c r="BF29" s="1569"/>
      <c r="BG29" s="1569"/>
      <c r="BH29" s="1569"/>
      <c r="BI29" s="1569"/>
      <c r="BJ29" s="1569"/>
      <c r="BK29" s="1569"/>
      <c r="BL29" s="1569"/>
      <c r="BM29" s="1569"/>
      <c r="BN29" s="1569"/>
      <c r="BO29" s="1569"/>
      <c r="BP29" s="1569"/>
      <c r="BQ29" s="1569"/>
      <c r="BR29" s="1569"/>
      <c r="BS29" s="1569"/>
      <c r="BT29" s="1569"/>
      <c r="BU29" s="1569"/>
      <c r="BV29" s="1569"/>
      <c r="BW29" s="1569"/>
      <c r="BX29" s="1569"/>
      <c r="BY29" s="1569"/>
      <c r="BZ29" s="1569"/>
      <c r="CA29" s="1569"/>
      <c r="CB29" s="1569"/>
      <c r="CC29" s="1569"/>
      <c r="CD29" s="1569"/>
      <c r="CE29" s="1569"/>
      <c r="CF29" s="1569"/>
      <c r="CG29" s="1569"/>
      <c r="CH29" s="1569"/>
      <c r="CI29" s="1569"/>
      <c r="CJ29" s="1569"/>
      <c r="CK29" s="1569"/>
      <c r="CL29" s="1569"/>
      <c r="CM29" s="1569"/>
      <c r="CN29" s="1569"/>
      <c r="CO29" s="1569"/>
      <c r="CP29" s="1569"/>
      <c r="CQ29" s="1569"/>
      <c r="CR29" s="1569"/>
      <c r="CS29" s="1569"/>
      <c r="CT29" s="1569"/>
      <c r="CU29" s="1569"/>
      <c r="CV29" s="1569"/>
      <c r="CW29" s="1569"/>
      <c r="CX29" s="1569"/>
      <c r="CY29" s="1569"/>
      <c r="CZ29" s="1569"/>
      <c r="DA29" s="1569"/>
      <c r="DB29" s="1569"/>
      <c r="DC29" s="1569"/>
      <c r="DD29" s="1569"/>
      <c r="DE29" s="1569"/>
      <c r="DF29" s="1569"/>
      <c r="DG29" s="1569"/>
      <c r="DH29" s="1569"/>
      <c r="DI29" s="1569"/>
      <c r="DJ29" s="1569"/>
      <c r="DK29" s="1569"/>
      <c r="DL29" s="1569"/>
      <c r="DM29" s="1569"/>
      <c r="DN29" s="1569"/>
      <c r="DO29" s="1569"/>
      <c r="DP29" s="1569"/>
      <c r="DQ29" s="1569"/>
      <c r="DR29" s="1569"/>
      <c r="DS29" s="1569"/>
      <c r="DT29" s="1569"/>
      <c r="DU29" s="1569"/>
      <c r="DV29" s="1569"/>
      <c r="DW29" s="1569"/>
      <c r="DX29" s="1569"/>
      <c r="DY29" s="1569"/>
      <c r="DZ29" s="1569"/>
      <c r="EA29" s="1569"/>
      <c r="EB29" s="1569"/>
      <c r="EC29" s="1569"/>
      <c r="ED29" s="1569"/>
      <c r="EE29" s="1569"/>
      <c r="EF29" s="1569"/>
      <c r="EG29" s="1569"/>
      <c r="EH29" s="1569"/>
      <c r="EI29" s="1569"/>
      <c r="EJ29" s="1569"/>
      <c r="EK29" s="1569"/>
      <c r="EL29" s="1569"/>
      <c r="EM29" s="1569"/>
      <c r="EN29" s="1569"/>
      <c r="EO29" s="1569"/>
      <c r="EP29" s="1569"/>
      <c r="EQ29" s="1569"/>
      <c r="ER29" s="1569"/>
      <c r="ES29" s="1569"/>
      <c r="ET29" s="1569"/>
      <c r="EU29" s="1569"/>
      <c r="EV29" s="1569"/>
      <c r="EW29" s="1569"/>
      <c r="EX29" s="1569"/>
      <c r="EY29" s="1569"/>
      <c r="EZ29" s="1569"/>
      <c r="FA29" s="1569"/>
      <c r="FB29" s="1569"/>
      <c r="FC29" s="1569"/>
      <c r="FD29" s="1569"/>
      <c r="FE29" s="1569"/>
      <c r="FF29" s="1569"/>
      <c r="FG29" s="1569"/>
      <c r="FH29" s="1569"/>
      <c r="FI29" s="1569"/>
      <c r="FJ29" s="1569"/>
      <c r="FK29" s="1569"/>
      <c r="FL29" s="1569"/>
      <c r="FM29" s="1569"/>
      <c r="FN29" s="1569"/>
      <c r="FO29" s="1569"/>
      <c r="FP29" s="1569"/>
      <c r="FQ29" s="1569"/>
      <c r="FR29" s="1569"/>
      <c r="FS29" s="1569"/>
      <c r="FT29" s="1569"/>
      <c r="FU29" s="1569"/>
      <c r="FV29" s="1569"/>
      <c r="FW29" s="1569"/>
      <c r="FX29" s="1569"/>
      <c r="FY29" s="1569"/>
      <c r="FZ29" s="1569"/>
      <c r="GA29" s="1569"/>
      <c r="GB29" s="1569"/>
      <c r="GC29" s="1569"/>
      <c r="GD29" s="1569"/>
      <c r="GE29" s="1569"/>
      <c r="GF29" s="1569"/>
      <c r="GG29" s="1569"/>
      <c r="GH29" s="1569"/>
      <c r="GI29" s="1569"/>
      <c r="GJ29" s="1569"/>
      <c r="GK29" s="1569"/>
      <c r="GL29" s="1569"/>
      <c r="GM29" s="1569"/>
      <c r="GN29" s="1569"/>
      <c r="GO29" s="1569"/>
      <c r="GP29" s="1569"/>
      <c r="GQ29" s="1569"/>
      <c r="GR29" s="1569"/>
      <c r="GS29" s="1569"/>
      <c r="GT29" s="1569"/>
      <c r="GU29" s="1569"/>
      <c r="GV29" s="1569"/>
      <c r="GW29" s="1569"/>
      <c r="GX29" s="1569"/>
      <c r="GY29" s="1569"/>
      <c r="GZ29" s="1569"/>
      <c r="HA29" s="1569"/>
      <c r="HB29" s="1569"/>
      <c r="HC29" s="1569"/>
      <c r="HD29" s="1569"/>
      <c r="HE29" s="1569"/>
      <c r="HF29" s="1569"/>
      <c r="HG29" s="1569"/>
      <c r="HH29" s="1569"/>
      <c r="HI29" s="1569"/>
      <c r="HJ29" s="1569"/>
      <c r="HK29" s="1569"/>
      <c r="HL29" s="1569"/>
      <c r="HM29" s="1569"/>
      <c r="HN29" s="1569"/>
      <c r="HO29" s="1569"/>
      <c r="HP29" s="1569"/>
      <c r="HQ29" s="1569"/>
      <c r="HR29" s="1569"/>
      <c r="HS29" s="1569"/>
      <c r="HT29" s="1569"/>
      <c r="HU29" s="1569"/>
      <c r="HV29" s="1569"/>
      <c r="HW29" s="1569"/>
      <c r="HX29" s="1569"/>
      <c r="HY29" s="1569"/>
      <c r="HZ29" s="1569"/>
      <c r="IA29" s="1569"/>
      <c r="IB29" s="1569"/>
      <c r="IC29" s="1569"/>
      <c r="ID29" s="1569"/>
      <c r="IE29" s="1569"/>
      <c r="IF29" s="1569"/>
      <c r="IG29" s="1569"/>
      <c r="IH29" s="1569"/>
      <c r="II29" s="1569"/>
      <c r="IJ29" s="1569"/>
      <c r="IK29" s="1569"/>
      <c r="IL29" s="1569"/>
      <c r="IM29" s="1569"/>
      <c r="IN29" s="1569"/>
      <c r="IO29" s="1569"/>
      <c r="IP29" s="1569"/>
      <c r="IQ29" s="1569"/>
      <c r="IR29" s="1569"/>
      <c r="IS29" s="1569"/>
      <c r="IT29" s="1569"/>
      <c r="IU29" s="1569"/>
    </row>
    <row r="30" spans="1:255">
      <c r="A30" s="2339" t="s">
        <v>1691</v>
      </c>
      <c r="B30" s="2340" t="s">
        <v>2952</v>
      </c>
      <c r="C30" s="2340" t="s">
        <v>2953</v>
      </c>
      <c r="D30" s="2340" t="s">
        <v>2954</v>
      </c>
      <c r="E30" s="2341" t="s">
        <v>2955</v>
      </c>
      <c r="F30" s="3430" t="s">
        <v>2303</v>
      </c>
      <c r="G30" s="3431"/>
      <c r="H30" s="2340" t="s">
        <v>2304</v>
      </c>
      <c r="I30" s="2340" t="s">
        <v>2305</v>
      </c>
      <c r="J30" s="2340" t="s">
        <v>2306</v>
      </c>
      <c r="K30" s="2340" t="s">
        <v>2307</v>
      </c>
      <c r="L30" s="2340" t="s">
        <v>2308</v>
      </c>
      <c r="M30" s="2341"/>
      <c r="N30" s="3430" t="s">
        <v>2309</v>
      </c>
      <c r="O30" s="3431"/>
      <c r="P30" s="2340" t="s">
        <v>2310</v>
      </c>
      <c r="Q30" s="2340" t="s">
        <v>178</v>
      </c>
      <c r="R30" s="2340" t="s">
        <v>179</v>
      </c>
      <c r="S30" s="2342"/>
      <c r="T30" s="1569"/>
      <c r="U30" s="1569" t="s">
        <v>1748</v>
      </c>
      <c r="V30" s="1569"/>
      <c r="W30" s="1569" t="s">
        <v>1748</v>
      </c>
      <c r="X30" s="1569"/>
      <c r="Y30" s="1569" t="s">
        <v>1748</v>
      </c>
      <c r="Z30" s="1569"/>
      <c r="AA30" s="1569" t="s">
        <v>1748</v>
      </c>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c r="AY30" s="1569"/>
      <c r="AZ30" s="1569"/>
      <c r="BA30" s="1569"/>
      <c r="BB30" s="1569"/>
      <c r="BC30" s="1569"/>
      <c r="BD30" s="1569"/>
      <c r="BE30" s="1569"/>
      <c r="BF30" s="1569"/>
      <c r="BG30" s="1569"/>
      <c r="BH30" s="1569"/>
      <c r="BI30" s="1569"/>
      <c r="BJ30" s="1569"/>
      <c r="BK30" s="1569"/>
      <c r="BL30" s="1569"/>
      <c r="BM30" s="1569"/>
      <c r="BN30" s="1569"/>
      <c r="BO30" s="1569"/>
      <c r="BP30" s="1569"/>
      <c r="BQ30" s="1569"/>
      <c r="BR30" s="1569"/>
      <c r="BS30" s="1569"/>
      <c r="BT30" s="1569"/>
      <c r="BU30" s="1569"/>
      <c r="BV30" s="1569"/>
      <c r="BW30" s="1569"/>
      <c r="BX30" s="1569"/>
      <c r="BY30" s="1569"/>
      <c r="BZ30" s="1569"/>
      <c r="CA30" s="1569"/>
      <c r="CB30" s="1569"/>
      <c r="CC30" s="1569"/>
      <c r="CD30" s="1569"/>
      <c r="CE30" s="1569"/>
      <c r="CF30" s="1569"/>
      <c r="CG30" s="1569"/>
      <c r="CH30" s="1569"/>
      <c r="CI30" s="1569"/>
      <c r="CJ30" s="1569"/>
      <c r="CK30" s="1569"/>
      <c r="CL30" s="1569"/>
      <c r="CM30" s="1569"/>
      <c r="CN30" s="1569"/>
      <c r="CO30" s="1569"/>
      <c r="CP30" s="1569"/>
      <c r="CQ30" s="1569"/>
      <c r="CR30" s="1569"/>
      <c r="CS30" s="1569"/>
      <c r="CT30" s="1569"/>
      <c r="CU30" s="1569"/>
      <c r="CV30" s="1569"/>
      <c r="CW30" s="1569"/>
      <c r="CX30" s="1569"/>
      <c r="CY30" s="1569"/>
      <c r="CZ30" s="1569"/>
      <c r="DA30" s="1569"/>
      <c r="DB30" s="1569"/>
      <c r="DC30" s="1569"/>
      <c r="DD30" s="1569"/>
      <c r="DE30" s="1569"/>
      <c r="DF30" s="1569"/>
      <c r="DG30" s="1569"/>
      <c r="DH30" s="1569"/>
      <c r="DI30" s="1569"/>
      <c r="DJ30" s="1569"/>
      <c r="DK30" s="1569"/>
      <c r="DL30" s="1569"/>
      <c r="DM30" s="1569"/>
      <c r="DN30" s="1569"/>
      <c r="DO30" s="1569"/>
      <c r="DP30" s="1569"/>
      <c r="DQ30" s="1569"/>
      <c r="DR30" s="1569"/>
      <c r="DS30" s="1569"/>
      <c r="DT30" s="1569"/>
      <c r="DU30" s="1569"/>
      <c r="DV30" s="1569"/>
      <c r="DW30" s="1569"/>
      <c r="DX30" s="1569"/>
      <c r="DY30" s="1569"/>
      <c r="DZ30" s="1569"/>
      <c r="EA30" s="1569"/>
      <c r="EB30" s="1569"/>
      <c r="EC30" s="1569"/>
      <c r="ED30" s="1569"/>
      <c r="EE30" s="1569"/>
      <c r="EF30" s="1569"/>
      <c r="EG30" s="1569"/>
      <c r="EH30" s="1569"/>
      <c r="EI30" s="1569"/>
      <c r="EJ30" s="1569"/>
      <c r="EK30" s="1569"/>
      <c r="EL30" s="1569"/>
      <c r="EM30" s="1569"/>
      <c r="EN30" s="1569"/>
      <c r="EO30" s="1569"/>
      <c r="EP30" s="1569"/>
      <c r="EQ30" s="1569"/>
      <c r="ER30" s="1569"/>
      <c r="ES30" s="1569"/>
      <c r="ET30" s="1569"/>
      <c r="EU30" s="1569"/>
      <c r="EV30" s="1569"/>
      <c r="EW30" s="1569"/>
      <c r="EX30" s="1569"/>
      <c r="EY30" s="1569"/>
      <c r="EZ30" s="1569"/>
      <c r="FA30" s="1569"/>
      <c r="FB30" s="1569"/>
      <c r="FC30" s="1569"/>
      <c r="FD30" s="1569"/>
      <c r="FE30" s="1569"/>
      <c r="FF30" s="1569"/>
      <c r="FG30" s="1569"/>
      <c r="FH30" s="1569"/>
      <c r="FI30" s="1569"/>
      <c r="FJ30" s="1569"/>
      <c r="FK30" s="1569"/>
      <c r="FL30" s="1569"/>
      <c r="FM30" s="1569"/>
      <c r="FN30" s="1569"/>
      <c r="FO30" s="1569"/>
      <c r="FP30" s="1569"/>
      <c r="FQ30" s="1569"/>
      <c r="FR30" s="1569"/>
      <c r="FS30" s="1569"/>
      <c r="FT30" s="1569"/>
      <c r="FU30" s="1569"/>
      <c r="FV30" s="1569"/>
      <c r="FW30" s="1569"/>
      <c r="FX30" s="1569"/>
      <c r="FY30" s="1569"/>
      <c r="FZ30" s="1569"/>
      <c r="GA30" s="1569"/>
      <c r="GB30" s="1569"/>
      <c r="GC30" s="1569"/>
      <c r="GD30" s="1569"/>
      <c r="GE30" s="1569"/>
      <c r="GF30" s="1569"/>
      <c r="GG30" s="1569"/>
      <c r="GH30" s="1569"/>
      <c r="GI30" s="1569"/>
      <c r="GJ30" s="1569"/>
      <c r="GK30" s="1569"/>
      <c r="GL30" s="1569"/>
      <c r="GM30" s="1569"/>
      <c r="GN30" s="1569"/>
      <c r="GO30" s="1569"/>
      <c r="GP30" s="1569"/>
      <c r="GQ30" s="1569"/>
      <c r="GR30" s="1569"/>
      <c r="GS30" s="1569"/>
      <c r="GT30" s="1569"/>
      <c r="GU30" s="1569"/>
      <c r="GV30" s="1569"/>
      <c r="GW30" s="1569"/>
      <c r="GX30" s="1569"/>
      <c r="GY30" s="1569"/>
      <c r="GZ30" s="1569"/>
      <c r="HA30" s="1569"/>
      <c r="HB30" s="1569"/>
      <c r="HC30" s="1569"/>
      <c r="HD30" s="1569"/>
      <c r="HE30" s="1569"/>
      <c r="HF30" s="1569"/>
      <c r="HG30" s="1569"/>
      <c r="HH30" s="1569"/>
      <c r="HI30" s="1569"/>
      <c r="HJ30" s="1569"/>
      <c r="HK30" s="1569"/>
      <c r="HL30" s="1569"/>
      <c r="HM30" s="1569"/>
      <c r="HN30" s="1569"/>
      <c r="HO30" s="1569"/>
      <c r="HP30" s="1569"/>
      <c r="HQ30" s="1569"/>
      <c r="HR30" s="1569"/>
      <c r="HS30" s="1569"/>
      <c r="HT30" s="1569"/>
      <c r="HU30" s="1569"/>
      <c r="HV30" s="1569"/>
      <c r="HW30" s="1569"/>
      <c r="HX30" s="1569"/>
      <c r="HY30" s="1569"/>
      <c r="HZ30" s="1569"/>
      <c r="IA30" s="1569"/>
      <c r="IB30" s="1569"/>
      <c r="IC30" s="1569"/>
      <c r="ID30" s="1569"/>
      <c r="IE30" s="1569"/>
      <c r="IF30" s="1569"/>
      <c r="IG30" s="1569"/>
      <c r="IH30" s="1569"/>
      <c r="II30" s="1569"/>
      <c r="IJ30" s="1569"/>
      <c r="IK30" s="1569"/>
      <c r="IL30" s="1569"/>
      <c r="IM30" s="1569"/>
      <c r="IN30" s="1569"/>
      <c r="IO30" s="1569"/>
      <c r="IP30" s="1569"/>
      <c r="IQ30" s="1569"/>
      <c r="IR30" s="1569"/>
      <c r="IS30" s="1569"/>
      <c r="IT30" s="1569"/>
      <c r="IU30" s="1569"/>
    </row>
    <row r="31" spans="1:255">
      <c r="A31" s="2187" t="s">
        <v>1360</v>
      </c>
      <c r="B31" s="1551" t="s">
        <v>5280</v>
      </c>
      <c r="C31" s="1551" t="s">
        <v>5281</v>
      </c>
      <c r="D31" s="1551" t="s">
        <v>5291</v>
      </c>
      <c r="E31" s="1914" t="s">
        <v>5292</v>
      </c>
      <c r="F31" s="1550" t="s">
        <v>5293</v>
      </c>
      <c r="G31" s="1551"/>
      <c r="H31" s="1551" t="s">
        <v>5294</v>
      </c>
      <c r="I31" s="1551" t="s">
        <v>5295</v>
      </c>
      <c r="J31" s="1551"/>
      <c r="K31" s="1886">
        <v>650411.67999999993</v>
      </c>
      <c r="L31" s="1886">
        <v>650411.67999999993</v>
      </c>
      <c r="M31" s="2343">
        <v>1</v>
      </c>
      <c r="N31" s="2941"/>
      <c r="O31" s="2942"/>
      <c r="P31" s="1868"/>
      <c r="Q31" s="1868">
        <v>3898910.2199999997</v>
      </c>
      <c r="R31" s="1868">
        <f t="shared" ref="R31:R45" si="0">SUM(O31:Q31)</f>
        <v>3898910.2199999997</v>
      </c>
      <c r="S31" s="1552">
        <v>1</v>
      </c>
      <c r="T31" s="1569"/>
      <c r="U31" s="1569"/>
      <c r="V31" s="1569" t="s">
        <v>1748</v>
      </c>
      <c r="W31" s="1569"/>
      <c r="X31" s="1569"/>
      <c r="Y31" s="1569"/>
      <c r="Z31" s="1569"/>
      <c r="AA31" s="1569"/>
      <c r="AB31" s="1569"/>
      <c r="AC31" s="1569"/>
      <c r="AD31" s="1569"/>
      <c r="AE31" s="1569"/>
      <c r="AF31" s="1569"/>
      <c r="AG31" s="1569"/>
      <c r="AH31" s="1569"/>
      <c r="AI31" s="1569"/>
      <c r="AJ31" s="1569"/>
      <c r="AK31" s="1569" t="s">
        <v>1748</v>
      </c>
      <c r="AL31" s="1569"/>
      <c r="AM31" s="1569"/>
      <c r="AN31" s="1569"/>
      <c r="AO31" s="1569"/>
      <c r="AP31" s="1569"/>
      <c r="AQ31" s="1569"/>
      <c r="AR31" s="1569"/>
      <c r="AS31" s="1569"/>
      <c r="AT31" s="1569"/>
      <c r="AU31" s="1569"/>
      <c r="AV31" s="1569"/>
      <c r="AW31" s="1569"/>
      <c r="AX31" s="1569"/>
      <c r="AY31" s="1569"/>
      <c r="AZ31" s="1569"/>
      <c r="BA31" s="1569"/>
      <c r="BB31" s="1569"/>
      <c r="BC31" s="1569"/>
      <c r="BD31" s="1569"/>
      <c r="BE31" s="1569"/>
      <c r="BF31" s="1569"/>
      <c r="BG31" s="1569"/>
      <c r="BH31" s="1569"/>
      <c r="BI31" s="1569"/>
      <c r="BJ31" s="1569"/>
      <c r="BK31" s="1569"/>
      <c r="BL31" s="1569"/>
      <c r="BM31" s="1569"/>
      <c r="BN31" s="1569"/>
      <c r="BO31" s="1569"/>
      <c r="BP31" s="1569"/>
      <c r="BQ31" s="1569"/>
      <c r="BR31" s="1569"/>
      <c r="BS31" s="1569"/>
      <c r="BT31" s="1569"/>
      <c r="BU31" s="1569"/>
      <c r="BV31" s="1569"/>
      <c r="BW31" s="1569"/>
      <c r="BX31" s="1569"/>
      <c r="BY31" s="1569"/>
      <c r="BZ31" s="1569"/>
      <c r="CA31" s="1569"/>
      <c r="CB31" s="1569"/>
      <c r="CC31" s="1569"/>
      <c r="CD31" s="1569"/>
      <c r="CE31" s="1569"/>
      <c r="CF31" s="1569"/>
      <c r="CG31" s="1569"/>
      <c r="CH31" s="1569"/>
      <c r="CI31" s="1569"/>
      <c r="CJ31" s="1569"/>
      <c r="CK31" s="1569"/>
      <c r="CL31" s="1569"/>
      <c r="CM31" s="1569"/>
      <c r="CN31" s="1569"/>
      <c r="CO31" s="1569"/>
      <c r="CP31" s="1569"/>
      <c r="CQ31" s="1569"/>
      <c r="CR31" s="1569"/>
      <c r="CS31" s="1569"/>
      <c r="CT31" s="1569"/>
      <c r="CU31" s="1569"/>
      <c r="CV31" s="1569"/>
      <c r="CW31" s="1569"/>
      <c r="CX31" s="1569"/>
      <c r="CY31" s="1569"/>
      <c r="CZ31" s="1569"/>
      <c r="DA31" s="1569"/>
      <c r="DB31" s="1569"/>
      <c r="DC31" s="1569"/>
      <c r="DD31" s="1569"/>
      <c r="DE31" s="1569"/>
      <c r="DF31" s="1569"/>
      <c r="DG31" s="1569"/>
      <c r="DH31" s="1569"/>
      <c r="DI31" s="1569"/>
      <c r="DJ31" s="1569"/>
      <c r="DK31" s="1569"/>
      <c r="DL31" s="1569"/>
      <c r="DM31" s="1569"/>
      <c r="DN31" s="1569"/>
      <c r="DO31" s="1569"/>
      <c r="DP31" s="1569"/>
      <c r="DQ31" s="1569"/>
      <c r="DR31" s="1569"/>
      <c r="DS31" s="1569"/>
      <c r="DT31" s="1569"/>
      <c r="DU31" s="1569"/>
      <c r="DV31" s="1569"/>
      <c r="DW31" s="1569"/>
      <c r="DX31" s="1569"/>
      <c r="DY31" s="1569"/>
      <c r="DZ31" s="1569"/>
      <c r="EA31" s="1569"/>
      <c r="EB31" s="1569"/>
      <c r="EC31" s="1569"/>
      <c r="ED31" s="1569"/>
      <c r="EE31" s="1569"/>
      <c r="EF31" s="1569"/>
      <c r="EG31" s="1569"/>
      <c r="EH31" s="1569"/>
      <c r="EI31" s="1569"/>
      <c r="EJ31" s="1569"/>
      <c r="EK31" s="1569"/>
      <c r="EL31" s="1569"/>
      <c r="EM31" s="1569"/>
      <c r="EN31" s="1569"/>
      <c r="EO31" s="1569"/>
      <c r="EP31" s="1569"/>
      <c r="EQ31" s="1569"/>
      <c r="ER31" s="1569"/>
      <c r="ES31" s="1569"/>
      <c r="ET31" s="1569"/>
      <c r="EU31" s="1569"/>
      <c r="EV31" s="1569"/>
      <c r="EW31" s="1569"/>
      <c r="EX31" s="1569"/>
      <c r="EY31" s="1569"/>
      <c r="EZ31" s="1569"/>
      <c r="FA31" s="1569"/>
      <c r="FB31" s="1569"/>
      <c r="FC31" s="1569"/>
      <c r="FD31" s="1569"/>
      <c r="FE31" s="1569"/>
      <c r="FF31" s="1569"/>
      <c r="FG31" s="1569"/>
      <c r="FH31" s="1569"/>
      <c r="FI31" s="1569"/>
      <c r="FJ31" s="1569"/>
      <c r="FK31" s="1569"/>
      <c r="FL31" s="1569"/>
      <c r="FM31" s="1569"/>
      <c r="FN31" s="1569"/>
      <c r="FO31" s="1569"/>
      <c r="FP31" s="1569"/>
      <c r="FQ31" s="1569"/>
      <c r="FR31" s="1569"/>
      <c r="FS31" s="1569"/>
      <c r="FT31" s="1569"/>
      <c r="FU31" s="1569"/>
      <c r="FV31" s="1569"/>
      <c r="FW31" s="1569"/>
      <c r="FX31" s="1569"/>
      <c r="FY31" s="1569"/>
      <c r="FZ31" s="1569"/>
      <c r="GA31" s="1569"/>
      <c r="GB31" s="1569"/>
      <c r="GC31" s="1569"/>
      <c r="GD31" s="1569"/>
      <c r="GE31" s="1569"/>
      <c r="GF31" s="1569"/>
      <c r="GG31" s="1569"/>
      <c r="GH31" s="1569"/>
      <c r="GI31" s="1569"/>
      <c r="GJ31" s="1569"/>
      <c r="GK31" s="1569"/>
      <c r="GL31" s="1569"/>
      <c r="GM31" s="1569"/>
      <c r="GN31" s="1569"/>
      <c r="GO31" s="1569"/>
      <c r="GP31" s="1569"/>
      <c r="GQ31" s="1569"/>
      <c r="GR31" s="1569"/>
      <c r="GS31" s="1569"/>
      <c r="GT31" s="1569"/>
      <c r="GU31" s="1569"/>
      <c r="GV31" s="1569"/>
      <c r="GW31" s="1569"/>
      <c r="GX31" s="1569"/>
      <c r="GY31" s="1569"/>
      <c r="GZ31" s="1569"/>
      <c r="HA31" s="1569"/>
      <c r="HB31" s="1569"/>
      <c r="HC31" s="1569"/>
      <c r="HD31" s="1569"/>
      <c r="HE31" s="1569"/>
      <c r="HF31" s="1569"/>
      <c r="HG31" s="1569"/>
      <c r="HH31" s="1569"/>
      <c r="HI31" s="1569"/>
      <c r="HJ31" s="1569"/>
      <c r="HK31" s="1569"/>
      <c r="HL31" s="1569"/>
      <c r="HM31" s="1569"/>
      <c r="HN31" s="1569"/>
      <c r="HO31" s="1569"/>
      <c r="HP31" s="1569"/>
      <c r="HQ31" s="1569"/>
      <c r="HR31" s="1569"/>
      <c r="HS31" s="1569"/>
      <c r="HT31" s="1569"/>
      <c r="HU31" s="1569"/>
      <c r="HV31" s="1569"/>
      <c r="HW31" s="1569"/>
      <c r="HX31" s="1569"/>
      <c r="HY31" s="1569"/>
      <c r="HZ31" s="1569"/>
      <c r="IA31" s="1569"/>
      <c r="IB31" s="1569"/>
      <c r="IC31" s="1569"/>
      <c r="ID31" s="1569"/>
      <c r="IE31" s="1569"/>
      <c r="IF31" s="1569"/>
      <c r="IG31" s="1569"/>
      <c r="IH31" s="1569"/>
      <c r="II31" s="1569"/>
      <c r="IJ31" s="1569"/>
      <c r="IK31" s="1569"/>
      <c r="IL31" s="1569"/>
      <c r="IM31" s="1569"/>
      <c r="IN31" s="1569"/>
      <c r="IO31" s="1569"/>
      <c r="IP31" s="1569"/>
      <c r="IQ31" s="1569"/>
      <c r="IR31" s="1569"/>
      <c r="IS31" s="1569"/>
      <c r="IT31" s="1569"/>
      <c r="IU31" s="1569"/>
    </row>
    <row r="32" spans="1:255">
      <c r="A32" s="2187" t="s">
        <v>1361</v>
      </c>
      <c r="B32" s="1551" t="s">
        <v>5281</v>
      </c>
      <c r="C32" s="1551" t="s">
        <v>5281</v>
      </c>
      <c r="D32" s="1551" t="s">
        <v>5296</v>
      </c>
      <c r="E32" s="1914" t="s">
        <v>5297</v>
      </c>
      <c r="F32" s="1550">
        <v>136</v>
      </c>
      <c r="G32" s="1551"/>
      <c r="H32" s="1551" t="s">
        <v>5294</v>
      </c>
      <c r="I32" s="1551" t="s">
        <v>5298</v>
      </c>
      <c r="J32" s="1551" t="s">
        <v>5311</v>
      </c>
      <c r="K32" s="1886"/>
      <c r="L32" s="1886"/>
      <c r="M32" s="2343">
        <v>2</v>
      </c>
      <c r="N32" s="2941" t="s">
        <v>1748</v>
      </c>
      <c r="O32" s="1886" t="s">
        <v>5312</v>
      </c>
      <c r="P32" s="1886"/>
      <c r="Q32" s="1886"/>
      <c r="R32" s="1886">
        <f t="shared" si="0"/>
        <v>0</v>
      </c>
      <c r="S32" s="1552">
        <v>2</v>
      </c>
      <c r="T32" s="1569"/>
      <c r="U32" s="1569"/>
      <c r="V32" s="1569" t="s">
        <v>1748</v>
      </c>
      <c r="W32" s="1569"/>
      <c r="X32" s="1569"/>
      <c r="Y32" s="1569"/>
      <c r="Z32" s="1569"/>
      <c r="AA32" s="1569"/>
      <c r="AB32" s="1569"/>
      <c r="AC32" s="1569"/>
      <c r="AD32" s="1569"/>
      <c r="AE32" s="1569"/>
      <c r="AF32" s="1569"/>
      <c r="AG32" s="1569"/>
      <c r="AH32" s="1569"/>
      <c r="AI32" s="1569"/>
      <c r="AJ32" s="1569"/>
      <c r="AK32" s="1569" t="s">
        <v>1748</v>
      </c>
      <c r="AL32" s="1569"/>
      <c r="AM32" s="1569"/>
      <c r="AN32" s="1569"/>
      <c r="AO32" s="1569"/>
      <c r="AP32" s="1569"/>
      <c r="AQ32" s="1569"/>
      <c r="AR32" s="1569"/>
      <c r="AS32" s="1569"/>
      <c r="AT32" s="1569"/>
      <c r="AU32" s="1569"/>
      <c r="AV32" s="1569"/>
      <c r="AW32" s="1569"/>
      <c r="AX32" s="1569"/>
      <c r="AY32" s="1569"/>
      <c r="AZ32" s="1569"/>
      <c r="BA32" s="1569"/>
      <c r="BB32" s="1569"/>
      <c r="BC32" s="1569"/>
      <c r="BD32" s="1569"/>
      <c r="BE32" s="1569"/>
      <c r="BF32" s="1569"/>
      <c r="BG32" s="1569"/>
      <c r="BH32" s="1569"/>
      <c r="BI32" s="1569"/>
      <c r="BJ32" s="1569"/>
      <c r="BK32" s="1569"/>
      <c r="BL32" s="1569"/>
      <c r="BM32" s="1569"/>
      <c r="BN32" s="1569"/>
      <c r="BO32" s="1569"/>
      <c r="BP32" s="1569"/>
      <c r="BQ32" s="1569"/>
      <c r="BR32" s="1569"/>
      <c r="BS32" s="1569"/>
      <c r="BT32" s="1569"/>
      <c r="BU32" s="1569"/>
      <c r="BV32" s="1569"/>
      <c r="BW32" s="1569"/>
      <c r="BX32" s="1569"/>
      <c r="BY32" s="1569"/>
      <c r="BZ32" s="1569"/>
      <c r="CA32" s="1569"/>
      <c r="CB32" s="1569"/>
      <c r="CC32" s="1569"/>
      <c r="CD32" s="1569"/>
      <c r="CE32" s="1569"/>
      <c r="CF32" s="1569"/>
      <c r="CG32" s="1569"/>
      <c r="CH32" s="1569"/>
      <c r="CI32" s="1569"/>
      <c r="CJ32" s="1569"/>
      <c r="CK32" s="1569"/>
      <c r="CL32" s="1569"/>
      <c r="CM32" s="1569"/>
      <c r="CN32" s="1569"/>
      <c r="CO32" s="1569"/>
      <c r="CP32" s="1569"/>
      <c r="CQ32" s="1569"/>
      <c r="CR32" s="1569"/>
      <c r="CS32" s="1569"/>
      <c r="CT32" s="1569"/>
      <c r="CU32" s="1569"/>
      <c r="CV32" s="1569"/>
      <c r="CW32" s="1569"/>
      <c r="CX32" s="1569"/>
      <c r="CY32" s="1569"/>
      <c r="CZ32" s="1569"/>
      <c r="DA32" s="1569"/>
      <c r="DB32" s="1569"/>
      <c r="DC32" s="1569"/>
      <c r="DD32" s="1569"/>
      <c r="DE32" s="1569"/>
      <c r="DF32" s="1569"/>
      <c r="DG32" s="1569"/>
      <c r="DH32" s="1569"/>
      <c r="DI32" s="1569"/>
      <c r="DJ32" s="1569"/>
      <c r="DK32" s="1569"/>
      <c r="DL32" s="1569"/>
      <c r="DM32" s="1569"/>
      <c r="DN32" s="1569"/>
      <c r="DO32" s="1569"/>
      <c r="DP32" s="1569"/>
      <c r="DQ32" s="1569"/>
      <c r="DR32" s="1569"/>
      <c r="DS32" s="1569"/>
      <c r="DT32" s="1569"/>
      <c r="DU32" s="1569"/>
      <c r="DV32" s="1569"/>
      <c r="DW32" s="1569"/>
      <c r="DX32" s="1569"/>
      <c r="DY32" s="1569"/>
      <c r="DZ32" s="1569"/>
      <c r="EA32" s="1569"/>
      <c r="EB32" s="1569"/>
      <c r="EC32" s="1569"/>
      <c r="ED32" s="1569"/>
      <c r="EE32" s="1569"/>
      <c r="EF32" s="1569"/>
      <c r="EG32" s="1569"/>
      <c r="EH32" s="1569"/>
      <c r="EI32" s="1569"/>
      <c r="EJ32" s="1569"/>
      <c r="EK32" s="1569"/>
      <c r="EL32" s="1569"/>
      <c r="EM32" s="1569"/>
      <c r="EN32" s="1569"/>
      <c r="EO32" s="1569"/>
      <c r="EP32" s="1569"/>
      <c r="EQ32" s="1569"/>
      <c r="ER32" s="1569"/>
      <c r="ES32" s="1569"/>
      <c r="ET32" s="1569"/>
      <c r="EU32" s="1569"/>
      <c r="EV32" s="1569"/>
      <c r="EW32" s="1569"/>
      <c r="EX32" s="1569"/>
      <c r="EY32" s="1569"/>
      <c r="EZ32" s="1569"/>
      <c r="FA32" s="1569"/>
      <c r="FB32" s="1569"/>
      <c r="FC32" s="1569"/>
      <c r="FD32" s="1569"/>
      <c r="FE32" s="1569"/>
      <c r="FF32" s="1569"/>
      <c r="FG32" s="1569"/>
      <c r="FH32" s="1569"/>
      <c r="FI32" s="1569"/>
      <c r="FJ32" s="1569"/>
      <c r="FK32" s="1569"/>
      <c r="FL32" s="1569"/>
      <c r="FM32" s="1569"/>
      <c r="FN32" s="1569"/>
      <c r="FO32" s="1569"/>
      <c r="FP32" s="1569"/>
      <c r="FQ32" s="1569"/>
      <c r="FR32" s="1569"/>
      <c r="FS32" s="1569"/>
      <c r="FT32" s="1569"/>
      <c r="FU32" s="1569"/>
      <c r="FV32" s="1569"/>
      <c r="FW32" s="1569"/>
      <c r="FX32" s="1569"/>
      <c r="FY32" s="1569"/>
      <c r="FZ32" s="1569"/>
      <c r="GA32" s="1569"/>
      <c r="GB32" s="1569"/>
      <c r="GC32" s="1569"/>
      <c r="GD32" s="1569"/>
      <c r="GE32" s="1569"/>
      <c r="GF32" s="1569"/>
      <c r="GG32" s="1569"/>
      <c r="GH32" s="1569"/>
      <c r="GI32" s="1569"/>
      <c r="GJ32" s="1569"/>
      <c r="GK32" s="1569"/>
      <c r="GL32" s="1569"/>
      <c r="GM32" s="1569"/>
      <c r="GN32" s="1569"/>
      <c r="GO32" s="1569"/>
      <c r="GP32" s="1569"/>
      <c r="GQ32" s="1569"/>
      <c r="GR32" s="1569"/>
      <c r="GS32" s="1569"/>
      <c r="GT32" s="1569"/>
      <c r="GU32" s="1569"/>
      <c r="GV32" s="1569"/>
      <c r="GW32" s="1569"/>
      <c r="GX32" s="1569"/>
      <c r="GY32" s="1569"/>
      <c r="GZ32" s="1569"/>
      <c r="HA32" s="1569"/>
      <c r="HB32" s="1569"/>
      <c r="HC32" s="1569"/>
      <c r="HD32" s="1569"/>
      <c r="HE32" s="1569"/>
      <c r="HF32" s="1569"/>
      <c r="HG32" s="1569"/>
      <c r="HH32" s="1569"/>
      <c r="HI32" s="1569"/>
      <c r="HJ32" s="1569"/>
      <c r="HK32" s="1569"/>
      <c r="HL32" s="1569"/>
      <c r="HM32" s="1569"/>
      <c r="HN32" s="1569"/>
      <c r="HO32" s="1569"/>
      <c r="HP32" s="1569"/>
      <c r="HQ32" s="1569"/>
      <c r="HR32" s="1569"/>
      <c r="HS32" s="1569"/>
      <c r="HT32" s="1569"/>
      <c r="HU32" s="1569"/>
      <c r="HV32" s="1569"/>
      <c r="HW32" s="1569"/>
      <c r="HX32" s="1569"/>
      <c r="HY32" s="1569"/>
      <c r="HZ32" s="1569"/>
      <c r="IA32" s="1569"/>
      <c r="IB32" s="1569"/>
      <c r="IC32" s="1569"/>
      <c r="ID32" s="1569"/>
      <c r="IE32" s="1569"/>
      <c r="IF32" s="1569"/>
      <c r="IG32" s="1569"/>
      <c r="IH32" s="1569"/>
      <c r="II32" s="1569"/>
      <c r="IJ32" s="1569"/>
      <c r="IK32" s="1569"/>
      <c r="IL32" s="1569"/>
      <c r="IM32" s="1569"/>
      <c r="IN32" s="1569"/>
      <c r="IO32" s="1569"/>
      <c r="IP32" s="1569"/>
      <c r="IQ32" s="1569"/>
      <c r="IR32" s="1569"/>
      <c r="IS32" s="1569"/>
      <c r="IT32" s="1569"/>
      <c r="IU32" s="1569"/>
    </row>
    <row r="33" spans="1:255">
      <c r="A33" s="2187" t="s">
        <v>1362</v>
      </c>
      <c r="B33" s="1551" t="s">
        <v>5281</v>
      </c>
      <c r="C33" s="1551" t="s">
        <v>5281</v>
      </c>
      <c r="D33" s="1551" t="s">
        <v>5291</v>
      </c>
      <c r="E33" s="1914" t="s">
        <v>5297</v>
      </c>
      <c r="F33" s="1550">
        <v>18</v>
      </c>
      <c r="G33" s="1551"/>
      <c r="H33" s="1551" t="s">
        <v>5294</v>
      </c>
      <c r="I33" s="1551" t="s">
        <v>5295</v>
      </c>
      <c r="J33" s="1551">
        <v>7.7860000000000014</v>
      </c>
      <c r="K33" s="1886"/>
      <c r="L33" s="1886"/>
      <c r="M33" s="2343">
        <v>3</v>
      </c>
      <c r="N33" s="2941"/>
      <c r="O33" s="1886"/>
      <c r="P33" s="1886"/>
      <c r="Q33" s="1886">
        <v>20393.29</v>
      </c>
      <c r="R33" s="1886">
        <f t="shared" si="0"/>
        <v>20393.29</v>
      </c>
      <c r="S33" s="1552">
        <v>3</v>
      </c>
      <c r="T33" s="1569"/>
      <c r="U33" s="1569"/>
      <c r="V33" s="1569" t="s">
        <v>1748</v>
      </c>
      <c r="W33" s="1569"/>
      <c r="X33" s="1569"/>
      <c r="Y33" s="1569"/>
      <c r="Z33" s="1569"/>
      <c r="AA33" s="1569"/>
      <c r="AB33" s="1569"/>
      <c r="AC33" s="1569"/>
      <c r="AD33" s="1569"/>
      <c r="AE33" s="1569"/>
      <c r="AF33" s="1569"/>
      <c r="AG33" s="1569"/>
      <c r="AH33" s="1569"/>
      <c r="AI33" s="1569"/>
      <c r="AJ33" s="1569"/>
      <c r="AK33" s="1569" t="s">
        <v>1748</v>
      </c>
      <c r="AL33" s="1569"/>
      <c r="AM33" s="1569"/>
      <c r="AN33" s="1569"/>
      <c r="AO33" s="1569"/>
      <c r="AP33" s="1569"/>
      <c r="AQ33" s="1569"/>
      <c r="AR33" s="1569"/>
      <c r="AS33" s="1569"/>
      <c r="AT33" s="1569"/>
      <c r="AU33" s="1569"/>
      <c r="AV33" s="1569"/>
      <c r="AW33" s="1569"/>
      <c r="AX33" s="1569"/>
      <c r="AY33" s="1569"/>
      <c r="AZ33" s="1569"/>
      <c r="BA33" s="1569"/>
      <c r="BB33" s="1569"/>
      <c r="BC33" s="1569"/>
      <c r="BD33" s="1569"/>
      <c r="BE33" s="1569"/>
      <c r="BF33" s="1569"/>
      <c r="BG33" s="1569"/>
      <c r="BH33" s="1569"/>
      <c r="BI33" s="1569"/>
      <c r="BJ33" s="1569"/>
      <c r="BK33" s="1569"/>
      <c r="BL33" s="1569"/>
      <c r="BM33" s="1569"/>
      <c r="BN33" s="1569"/>
      <c r="BO33" s="1569"/>
      <c r="BP33" s="1569"/>
      <c r="BQ33" s="1569"/>
      <c r="BR33" s="1569"/>
      <c r="BS33" s="1569"/>
      <c r="BT33" s="1569"/>
      <c r="BU33" s="1569"/>
      <c r="BV33" s="1569"/>
      <c r="BW33" s="1569"/>
      <c r="BX33" s="1569"/>
      <c r="BY33" s="1569"/>
      <c r="BZ33" s="1569"/>
      <c r="CA33" s="1569"/>
      <c r="CB33" s="1569"/>
      <c r="CC33" s="1569"/>
      <c r="CD33" s="1569"/>
      <c r="CE33" s="1569"/>
      <c r="CF33" s="1569"/>
      <c r="CG33" s="1569"/>
      <c r="CH33" s="1569"/>
      <c r="CI33" s="1569"/>
      <c r="CJ33" s="1569"/>
      <c r="CK33" s="1569"/>
      <c r="CL33" s="1569"/>
      <c r="CM33" s="1569"/>
      <c r="CN33" s="1569"/>
      <c r="CO33" s="1569"/>
      <c r="CP33" s="1569"/>
      <c r="CQ33" s="1569"/>
      <c r="CR33" s="1569"/>
      <c r="CS33" s="1569"/>
      <c r="CT33" s="1569"/>
      <c r="CU33" s="1569"/>
      <c r="CV33" s="1569"/>
      <c r="CW33" s="1569"/>
      <c r="CX33" s="1569"/>
      <c r="CY33" s="1569"/>
      <c r="CZ33" s="1569"/>
      <c r="DA33" s="1569"/>
      <c r="DB33" s="1569"/>
      <c r="DC33" s="1569"/>
      <c r="DD33" s="1569"/>
      <c r="DE33" s="1569"/>
      <c r="DF33" s="1569"/>
      <c r="DG33" s="1569"/>
      <c r="DH33" s="1569"/>
      <c r="DI33" s="1569"/>
      <c r="DJ33" s="1569"/>
      <c r="DK33" s="1569"/>
      <c r="DL33" s="1569"/>
      <c r="DM33" s="1569"/>
      <c r="DN33" s="1569"/>
      <c r="DO33" s="1569"/>
      <c r="DP33" s="1569"/>
      <c r="DQ33" s="1569"/>
      <c r="DR33" s="1569"/>
      <c r="DS33" s="1569"/>
      <c r="DT33" s="1569"/>
      <c r="DU33" s="1569"/>
      <c r="DV33" s="1569"/>
      <c r="DW33" s="1569"/>
      <c r="DX33" s="1569"/>
      <c r="DY33" s="1569"/>
      <c r="DZ33" s="1569"/>
      <c r="EA33" s="1569"/>
      <c r="EB33" s="1569"/>
      <c r="EC33" s="1569"/>
      <c r="ED33" s="1569"/>
      <c r="EE33" s="1569"/>
      <c r="EF33" s="1569"/>
      <c r="EG33" s="1569"/>
      <c r="EH33" s="1569"/>
      <c r="EI33" s="1569"/>
      <c r="EJ33" s="1569"/>
      <c r="EK33" s="1569"/>
      <c r="EL33" s="1569"/>
      <c r="EM33" s="1569"/>
      <c r="EN33" s="1569"/>
      <c r="EO33" s="1569"/>
      <c r="EP33" s="1569"/>
      <c r="EQ33" s="1569"/>
      <c r="ER33" s="1569"/>
      <c r="ES33" s="1569"/>
      <c r="ET33" s="1569"/>
      <c r="EU33" s="1569"/>
      <c r="EV33" s="1569"/>
      <c r="EW33" s="1569"/>
      <c r="EX33" s="1569"/>
      <c r="EY33" s="1569"/>
      <c r="EZ33" s="1569"/>
      <c r="FA33" s="1569"/>
      <c r="FB33" s="1569"/>
      <c r="FC33" s="1569"/>
      <c r="FD33" s="1569"/>
      <c r="FE33" s="1569"/>
      <c r="FF33" s="1569"/>
      <c r="FG33" s="1569"/>
      <c r="FH33" s="1569"/>
      <c r="FI33" s="1569"/>
      <c r="FJ33" s="1569"/>
      <c r="FK33" s="1569"/>
      <c r="FL33" s="1569"/>
      <c r="FM33" s="1569"/>
      <c r="FN33" s="1569"/>
      <c r="FO33" s="1569"/>
      <c r="FP33" s="1569"/>
      <c r="FQ33" s="1569"/>
      <c r="FR33" s="1569"/>
      <c r="FS33" s="1569"/>
      <c r="FT33" s="1569"/>
      <c r="FU33" s="1569"/>
      <c r="FV33" s="1569"/>
      <c r="FW33" s="1569"/>
      <c r="FX33" s="1569"/>
      <c r="FY33" s="1569"/>
      <c r="FZ33" s="1569"/>
      <c r="GA33" s="1569"/>
      <c r="GB33" s="1569"/>
      <c r="GC33" s="1569"/>
      <c r="GD33" s="1569"/>
      <c r="GE33" s="1569"/>
      <c r="GF33" s="1569"/>
      <c r="GG33" s="1569"/>
      <c r="GH33" s="1569"/>
      <c r="GI33" s="1569"/>
      <c r="GJ33" s="1569"/>
      <c r="GK33" s="1569"/>
      <c r="GL33" s="1569"/>
      <c r="GM33" s="1569"/>
      <c r="GN33" s="1569"/>
      <c r="GO33" s="1569"/>
      <c r="GP33" s="1569"/>
      <c r="GQ33" s="1569"/>
      <c r="GR33" s="1569"/>
      <c r="GS33" s="1569"/>
      <c r="GT33" s="1569"/>
      <c r="GU33" s="1569"/>
      <c r="GV33" s="1569"/>
      <c r="GW33" s="1569"/>
      <c r="GX33" s="1569"/>
      <c r="GY33" s="1569"/>
      <c r="GZ33" s="1569"/>
      <c r="HA33" s="1569"/>
      <c r="HB33" s="1569"/>
      <c r="HC33" s="1569"/>
      <c r="HD33" s="1569"/>
      <c r="HE33" s="1569"/>
      <c r="HF33" s="1569"/>
      <c r="HG33" s="1569"/>
      <c r="HH33" s="1569"/>
      <c r="HI33" s="1569"/>
      <c r="HJ33" s="1569"/>
      <c r="HK33" s="1569"/>
      <c r="HL33" s="1569"/>
      <c r="HM33" s="1569"/>
      <c r="HN33" s="1569"/>
      <c r="HO33" s="1569"/>
      <c r="HP33" s="1569"/>
      <c r="HQ33" s="1569"/>
      <c r="HR33" s="1569"/>
      <c r="HS33" s="1569"/>
      <c r="HT33" s="1569"/>
      <c r="HU33" s="1569"/>
      <c r="HV33" s="1569"/>
      <c r="HW33" s="1569"/>
      <c r="HX33" s="1569"/>
      <c r="HY33" s="1569"/>
      <c r="HZ33" s="1569"/>
      <c r="IA33" s="1569"/>
      <c r="IB33" s="1569"/>
      <c r="IC33" s="1569"/>
      <c r="ID33" s="1569"/>
      <c r="IE33" s="1569"/>
      <c r="IF33" s="1569"/>
      <c r="IG33" s="1569"/>
      <c r="IH33" s="1569"/>
      <c r="II33" s="1569"/>
      <c r="IJ33" s="1569"/>
      <c r="IK33" s="1569"/>
      <c r="IL33" s="1569"/>
      <c r="IM33" s="1569"/>
      <c r="IN33" s="1569"/>
      <c r="IO33" s="1569"/>
      <c r="IP33" s="1569"/>
      <c r="IQ33" s="1569"/>
      <c r="IR33" s="1569"/>
      <c r="IS33" s="1569"/>
      <c r="IT33" s="1569"/>
      <c r="IU33" s="1569"/>
    </row>
    <row r="34" spans="1:255">
      <c r="A34" s="2187" t="s">
        <v>1363</v>
      </c>
      <c r="B34" s="1551" t="s">
        <v>5281</v>
      </c>
      <c r="C34" s="1551" t="s">
        <v>5281</v>
      </c>
      <c r="D34" s="1551" t="s">
        <v>5299</v>
      </c>
      <c r="E34" s="1914" t="s">
        <v>5292</v>
      </c>
      <c r="F34" s="1550">
        <v>180</v>
      </c>
      <c r="G34" s="1551"/>
      <c r="H34" s="1551" t="s">
        <v>5294</v>
      </c>
      <c r="I34" s="1551" t="s">
        <v>5300</v>
      </c>
      <c r="J34" s="1551"/>
      <c r="K34" s="1886" t="s">
        <v>5311</v>
      </c>
      <c r="L34" s="1886" t="s">
        <v>5311</v>
      </c>
      <c r="M34" s="2343">
        <v>4</v>
      </c>
      <c r="N34" s="2941"/>
      <c r="O34" s="1886"/>
      <c r="P34" s="1886"/>
      <c r="Q34" s="1886" t="s">
        <v>5311</v>
      </c>
      <c r="R34" s="1886">
        <f t="shared" si="0"/>
        <v>0</v>
      </c>
      <c r="S34" s="1552">
        <v>4</v>
      </c>
      <c r="T34" s="1569"/>
      <c r="U34" s="1569"/>
      <c r="V34" s="1569" t="s">
        <v>1748</v>
      </c>
      <c r="W34" s="1569"/>
      <c r="X34" s="1569"/>
      <c r="Y34" s="1569"/>
      <c r="Z34" s="1569"/>
      <c r="AA34" s="1569"/>
      <c r="AB34" s="1569"/>
      <c r="AC34" s="1569"/>
      <c r="AD34" s="1569"/>
      <c r="AE34" s="1569"/>
      <c r="AF34" s="1569"/>
      <c r="AG34" s="1569"/>
      <c r="AH34" s="1569"/>
      <c r="AI34" s="1569"/>
      <c r="AJ34" s="1569"/>
      <c r="AK34" s="1569" t="s">
        <v>1748</v>
      </c>
      <c r="AL34" s="1569"/>
      <c r="AM34" s="1569"/>
      <c r="AN34" s="1569"/>
      <c r="AO34" s="1569"/>
      <c r="AP34" s="1569"/>
      <c r="AQ34" s="1569"/>
      <c r="AR34" s="1569"/>
      <c r="AS34" s="1569"/>
      <c r="AT34" s="1569"/>
      <c r="AU34" s="1569"/>
      <c r="AV34" s="1569"/>
      <c r="AW34" s="1569"/>
      <c r="AX34" s="1569"/>
      <c r="AY34" s="1569"/>
      <c r="AZ34" s="1569"/>
      <c r="BA34" s="1569"/>
      <c r="BB34" s="1569"/>
      <c r="BC34" s="1569"/>
      <c r="BD34" s="1569"/>
      <c r="BE34" s="1569"/>
      <c r="BF34" s="1569"/>
      <c r="BG34" s="1569"/>
      <c r="BH34" s="1569"/>
      <c r="BI34" s="1569"/>
      <c r="BJ34" s="1569"/>
      <c r="BK34" s="1569"/>
      <c r="BL34" s="1569"/>
      <c r="BM34" s="1569"/>
      <c r="BN34" s="1569"/>
      <c r="BO34" s="1569"/>
      <c r="BP34" s="1569"/>
      <c r="BQ34" s="1569"/>
      <c r="BR34" s="1569"/>
      <c r="BS34" s="1569"/>
      <c r="BT34" s="1569"/>
      <c r="BU34" s="1569"/>
      <c r="BV34" s="1569"/>
      <c r="BW34" s="1569"/>
      <c r="BX34" s="1569"/>
      <c r="BY34" s="1569"/>
      <c r="BZ34" s="1569"/>
      <c r="CA34" s="1569"/>
      <c r="CB34" s="1569"/>
      <c r="CC34" s="1569"/>
      <c r="CD34" s="1569"/>
      <c r="CE34" s="1569"/>
      <c r="CF34" s="1569"/>
      <c r="CG34" s="1569"/>
      <c r="CH34" s="1569"/>
      <c r="CI34" s="1569"/>
      <c r="CJ34" s="1569"/>
      <c r="CK34" s="1569"/>
      <c r="CL34" s="1569"/>
      <c r="CM34" s="1569"/>
      <c r="CN34" s="1569"/>
      <c r="CO34" s="1569"/>
      <c r="CP34" s="1569"/>
      <c r="CQ34" s="1569"/>
      <c r="CR34" s="1569"/>
      <c r="CS34" s="1569"/>
      <c r="CT34" s="1569"/>
      <c r="CU34" s="1569"/>
      <c r="CV34" s="1569"/>
      <c r="CW34" s="1569"/>
      <c r="CX34" s="1569"/>
      <c r="CY34" s="1569"/>
      <c r="CZ34" s="1569"/>
      <c r="DA34" s="1569"/>
      <c r="DB34" s="1569"/>
      <c r="DC34" s="1569"/>
      <c r="DD34" s="1569"/>
      <c r="DE34" s="1569"/>
      <c r="DF34" s="1569"/>
      <c r="DG34" s="1569"/>
      <c r="DH34" s="1569"/>
      <c r="DI34" s="1569"/>
      <c r="DJ34" s="1569"/>
      <c r="DK34" s="1569"/>
      <c r="DL34" s="1569"/>
      <c r="DM34" s="1569"/>
      <c r="DN34" s="1569"/>
      <c r="DO34" s="1569"/>
      <c r="DP34" s="1569"/>
      <c r="DQ34" s="1569"/>
      <c r="DR34" s="1569"/>
      <c r="DS34" s="1569"/>
      <c r="DT34" s="1569"/>
      <c r="DU34" s="1569"/>
      <c r="DV34" s="1569"/>
      <c r="DW34" s="1569"/>
      <c r="DX34" s="1569"/>
      <c r="DY34" s="1569"/>
      <c r="DZ34" s="1569"/>
      <c r="EA34" s="1569"/>
      <c r="EB34" s="1569"/>
      <c r="EC34" s="1569"/>
      <c r="ED34" s="1569"/>
      <c r="EE34" s="1569"/>
      <c r="EF34" s="1569"/>
      <c r="EG34" s="1569"/>
      <c r="EH34" s="1569"/>
      <c r="EI34" s="1569"/>
      <c r="EJ34" s="1569"/>
      <c r="EK34" s="1569"/>
      <c r="EL34" s="1569"/>
      <c r="EM34" s="1569"/>
      <c r="EN34" s="1569"/>
      <c r="EO34" s="1569"/>
      <c r="EP34" s="1569"/>
      <c r="EQ34" s="1569"/>
      <c r="ER34" s="1569"/>
      <c r="ES34" s="1569"/>
      <c r="ET34" s="1569"/>
      <c r="EU34" s="1569"/>
      <c r="EV34" s="1569"/>
      <c r="EW34" s="1569"/>
      <c r="EX34" s="1569"/>
      <c r="EY34" s="1569"/>
      <c r="EZ34" s="1569"/>
      <c r="FA34" s="1569"/>
      <c r="FB34" s="1569"/>
      <c r="FC34" s="1569"/>
      <c r="FD34" s="1569"/>
      <c r="FE34" s="1569"/>
      <c r="FF34" s="1569"/>
      <c r="FG34" s="1569"/>
      <c r="FH34" s="1569"/>
      <c r="FI34" s="1569"/>
      <c r="FJ34" s="1569"/>
      <c r="FK34" s="1569"/>
      <c r="FL34" s="1569"/>
      <c r="FM34" s="1569"/>
      <c r="FN34" s="1569"/>
      <c r="FO34" s="1569"/>
      <c r="FP34" s="1569"/>
      <c r="FQ34" s="1569"/>
      <c r="FR34" s="1569"/>
      <c r="FS34" s="1569"/>
      <c r="FT34" s="1569"/>
      <c r="FU34" s="1569"/>
      <c r="FV34" s="1569"/>
      <c r="FW34" s="1569"/>
      <c r="FX34" s="1569"/>
      <c r="FY34" s="1569"/>
      <c r="FZ34" s="1569"/>
      <c r="GA34" s="1569"/>
      <c r="GB34" s="1569"/>
      <c r="GC34" s="1569"/>
      <c r="GD34" s="1569"/>
      <c r="GE34" s="1569"/>
      <c r="GF34" s="1569"/>
      <c r="GG34" s="1569"/>
      <c r="GH34" s="1569"/>
      <c r="GI34" s="1569"/>
      <c r="GJ34" s="1569"/>
      <c r="GK34" s="1569"/>
      <c r="GL34" s="1569"/>
      <c r="GM34" s="1569"/>
      <c r="GN34" s="1569"/>
      <c r="GO34" s="1569"/>
      <c r="GP34" s="1569"/>
      <c r="GQ34" s="1569"/>
      <c r="GR34" s="1569"/>
      <c r="GS34" s="1569"/>
      <c r="GT34" s="1569"/>
      <c r="GU34" s="1569"/>
      <c r="GV34" s="1569"/>
      <c r="GW34" s="1569"/>
      <c r="GX34" s="1569"/>
      <c r="GY34" s="1569"/>
      <c r="GZ34" s="1569"/>
      <c r="HA34" s="1569"/>
      <c r="HB34" s="1569"/>
      <c r="HC34" s="1569"/>
      <c r="HD34" s="1569"/>
      <c r="HE34" s="1569"/>
      <c r="HF34" s="1569"/>
      <c r="HG34" s="1569"/>
      <c r="HH34" s="1569"/>
      <c r="HI34" s="1569"/>
      <c r="HJ34" s="1569"/>
      <c r="HK34" s="1569"/>
      <c r="HL34" s="1569"/>
      <c r="HM34" s="1569"/>
      <c r="HN34" s="1569"/>
      <c r="HO34" s="1569"/>
      <c r="HP34" s="1569"/>
      <c r="HQ34" s="1569"/>
      <c r="HR34" s="1569"/>
      <c r="HS34" s="1569"/>
      <c r="HT34" s="1569"/>
      <c r="HU34" s="1569"/>
      <c r="HV34" s="1569"/>
      <c r="HW34" s="1569"/>
      <c r="HX34" s="1569"/>
      <c r="HY34" s="1569"/>
      <c r="HZ34" s="1569"/>
      <c r="IA34" s="1569"/>
      <c r="IB34" s="1569"/>
      <c r="IC34" s="1569"/>
      <c r="ID34" s="1569"/>
      <c r="IE34" s="1569"/>
      <c r="IF34" s="1569"/>
      <c r="IG34" s="1569"/>
      <c r="IH34" s="1569"/>
      <c r="II34" s="1569"/>
      <c r="IJ34" s="1569"/>
      <c r="IK34" s="1569"/>
      <c r="IL34" s="1569"/>
      <c r="IM34" s="1569"/>
      <c r="IN34" s="1569"/>
      <c r="IO34" s="1569"/>
      <c r="IP34" s="1569"/>
      <c r="IQ34" s="1569"/>
      <c r="IR34" s="1569"/>
      <c r="IS34" s="1569"/>
      <c r="IT34" s="1569"/>
      <c r="IU34" s="1569"/>
    </row>
    <row r="35" spans="1:255">
      <c r="A35" s="2187" t="s">
        <v>1364</v>
      </c>
      <c r="B35" s="1551" t="s">
        <v>5282</v>
      </c>
      <c r="C35" s="1551" t="s">
        <v>5282</v>
      </c>
      <c r="D35" s="1551" t="s">
        <v>5282</v>
      </c>
      <c r="E35" s="1914" t="s">
        <v>5297</v>
      </c>
      <c r="F35" s="1550">
        <v>141</v>
      </c>
      <c r="G35" s="1551"/>
      <c r="H35" s="1551" t="s">
        <v>5301</v>
      </c>
      <c r="I35" s="1551" t="s">
        <v>5302</v>
      </c>
      <c r="J35" s="1551">
        <v>103</v>
      </c>
      <c r="K35" s="1886"/>
      <c r="L35" s="1886"/>
      <c r="M35" s="2343">
        <v>5</v>
      </c>
      <c r="N35" s="2941"/>
      <c r="O35" s="1886">
        <v>2175360</v>
      </c>
      <c r="P35" s="1886"/>
      <c r="Q35" s="1886"/>
      <c r="R35" s="1886">
        <f t="shared" si="0"/>
        <v>2175360</v>
      </c>
      <c r="S35" s="1552">
        <v>5</v>
      </c>
      <c r="T35" s="1569"/>
      <c r="U35" s="1569"/>
      <c r="V35" s="1569" t="s">
        <v>1748</v>
      </c>
      <c r="W35" s="1569"/>
      <c r="X35" s="1569"/>
      <c r="Y35" s="1569"/>
      <c r="Z35" s="1569"/>
      <c r="AA35" s="1569"/>
      <c r="AB35" s="1569"/>
      <c r="AC35" s="1569"/>
      <c r="AD35" s="1569"/>
      <c r="AE35" s="1569"/>
      <c r="AF35" s="1569"/>
      <c r="AG35" s="1569"/>
      <c r="AH35" s="1569"/>
      <c r="AI35" s="1569"/>
      <c r="AJ35" s="1569"/>
      <c r="AK35" s="1569" t="s">
        <v>1748</v>
      </c>
      <c r="AL35" s="1569"/>
      <c r="AM35" s="1569"/>
      <c r="AN35" s="1569"/>
      <c r="AO35" s="1569"/>
      <c r="AP35" s="1569"/>
      <c r="AQ35" s="1569"/>
      <c r="AR35" s="1569"/>
      <c r="AS35" s="1569"/>
      <c r="AT35" s="1569"/>
      <c r="AU35" s="1569"/>
      <c r="AV35" s="1569"/>
      <c r="AW35" s="1569"/>
      <c r="AX35" s="1569"/>
      <c r="AY35" s="1569"/>
      <c r="AZ35" s="1569"/>
      <c r="BA35" s="1569"/>
      <c r="BB35" s="1569"/>
      <c r="BC35" s="1569"/>
      <c r="BD35" s="1569"/>
      <c r="BE35" s="1569"/>
      <c r="BF35" s="1569"/>
      <c r="BG35" s="1569"/>
      <c r="BH35" s="1569"/>
      <c r="BI35" s="1569"/>
      <c r="BJ35" s="1569"/>
      <c r="BK35" s="1569"/>
      <c r="BL35" s="1569"/>
      <c r="BM35" s="1569"/>
      <c r="BN35" s="1569"/>
      <c r="BO35" s="1569"/>
      <c r="BP35" s="1569"/>
      <c r="BQ35" s="1569"/>
      <c r="BR35" s="1569"/>
      <c r="BS35" s="1569"/>
      <c r="BT35" s="1569"/>
      <c r="BU35" s="1569"/>
      <c r="BV35" s="1569"/>
      <c r="BW35" s="1569"/>
      <c r="BX35" s="1569"/>
      <c r="BY35" s="1569"/>
      <c r="BZ35" s="1569"/>
      <c r="CA35" s="1569"/>
      <c r="CB35" s="1569"/>
      <c r="CC35" s="1569"/>
      <c r="CD35" s="1569"/>
      <c r="CE35" s="1569"/>
      <c r="CF35" s="1569"/>
      <c r="CG35" s="1569"/>
      <c r="CH35" s="1569"/>
      <c r="CI35" s="1569"/>
      <c r="CJ35" s="1569"/>
      <c r="CK35" s="1569"/>
      <c r="CL35" s="1569"/>
      <c r="CM35" s="1569"/>
      <c r="CN35" s="1569"/>
      <c r="CO35" s="1569"/>
      <c r="CP35" s="1569"/>
      <c r="CQ35" s="1569"/>
      <c r="CR35" s="1569"/>
      <c r="CS35" s="1569"/>
      <c r="CT35" s="1569"/>
      <c r="CU35" s="1569"/>
      <c r="CV35" s="1569"/>
      <c r="CW35" s="1569"/>
      <c r="CX35" s="1569"/>
      <c r="CY35" s="1569"/>
      <c r="CZ35" s="1569"/>
      <c r="DA35" s="1569"/>
      <c r="DB35" s="1569"/>
      <c r="DC35" s="1569"/>
      <c r="DD35" s="1569"/>
      <c r="DE35" s="1569"/>
      <c r="DF35" s="1569"/>
      <c r="DG35" s="1569"/>
      <c r="DH35" s="1569"/>
      <c r="DI35" s="1569"/>
      <c r="DJ35" s="1569"/>
      <c r="DK35" s="1569"/>
      <c r="DL35" s="1569"/>
      <c r="DM35" s="1569"/>
      <c r="DN35" s="1569"/>
      <c r="DO35" s="1569"/>
      <c r="DP35" s="1569"/>
      <c r="DQ35" s="1569"/>
      <c r="DR35" s="1569"/>
      <c r="DS35" s="1569"/>
      <c r="DT35" s="1569"/>
      <c r="DU35" s="1569"/>
      <c r="DV35" s="1569"/>
      <c r="DW35" s="1569"/>
      <c r="DX35" s="1569"/>
      <c r="DY35" s="1569"/>
      <c r="DZ35" s="1569"/>
      <c r="EA35" s="1569"/>
      <c r="EB35" s="1569"/>
      <c r="EC35" s="1569"/>
      <c r="ED35" s="1569"/>
      <c r="EE35" s="1569"/>
      <c r="EF35" s="1569"/>
      <c r="EG35" s="1569"/>
      <c r="EH35" s="1569"/>
      <c r="EI35" s="1569"/>
      <c r="EJ35" s="1569"/>
      <c r="EK35" s="1569"/>
      <c r="EL35" s="1569"/>
      <c r="EM35" s="1569"/>
      <c r="EN35" s="1569"/>
      <c r="EO35" s="1569"/>
      <c r="EP35" s="1569"/>
      <c r="EQ35" s="1569"/>
      <c r="ER35" s="1569"/>
      <c r="ES35" s="1569"/>
      <c r="ET35" s="1569"/>
      <c r="EU35" s="1569"/>
      <c r="EV35" s="1569"/>
      <c r="EW35" s="1569"/>
      <c r="EX35" s="1569"/>
      <c r="EY35" s="1569"/>
      <c r="EZ35" s="1569"/>
      <c r="FA35" s="1569"/>
      <c r="FB35" s="1569"/>
      <c r="FC35" s="1569"/>
      <c r="FD35" s="1569"/>
      <c r="FE35" s="1569"/>
      <c r="FF35" s="1569"/>
      <c r="FG35" s="1569"/>
      <c r="FH35" s="1569"/>
      <c r="FI35" s="1569"/>
      <c r="FJ35" s="1569"/>
      <c r="FK35" s="1569"/>
      <c r="FL35" s="1569"/>
      <c r="FM35" s="1569"/>
      <c r="FN35" s="1569"/>
      <c r="FO35" s="1569"/>
      <c r="FP35" s="1569"/>
      <c r="FQ35" s="1569"/>
      <c r="FR35" s="1569"/>
      <c r="FS35" s="1569"/>
      <c r="FT35" s="1569"/>
      <c r="FU35" s="1569"/>
      <c r="FV35" s="1569"/>
      <c r="FW35" s="1569"/>
      <c r="FX35" s="1569"/>
      <c r="FY35" s="1569"/>
      <c r="FZ35" s="1569"/>
      <c r="GA35" s="1569"/>
      <c r="GB35" s="1569"/>
      <c r="GC35" s="1569"/>
      <c r="GD35" s="1569"/>
      <c r="GE35" s="1569"/>
      <c r="GF35" s="1569"/>
      <c r="GG35" s="1569"/>
      <c r="GH35" s="1569"/>
      <c r="GI35" s="1569"/>
      <c r="GJ35" s="1569"/>
      <c r="GK35" s="1569"/>
      <c r="GL35" s="1569"/>
      <c r="GM35" s="1569"/>
      <c r="GN35" s="1569"/>
      <c r="GO35" s="1569"/>
      <c r="GP35" s="1569"/>
      <c r="GQ35" s="1569"/>
      <c r="GR35" s="1569"/>
      <c r="GS35" s="1569"/>
      <c r="GT35" s="1569"/>
      <c r="GU35" s="1569"/>
      <c r="GV35" s="1569"/>
      <c r="GW35" s="1569"/>
      <c r="GX35" s="1569"/>
      <c r="GY35" s="1569"/>
      <c r="GZ35" s="1569"/>
      <c r="HA35" s="1569"/>
      <c r="HB35" s="1569"/>
      <c r="HC35" s="1569"/>
      <c r="HD35" s="1569"/>
      <c r="HE35" s="1569"/>
      <c r="HF35" s="1569"/>
      <c r="HG35" s="1569"/>
      <c r="HH35" s="1569"/>
      <c r="HI35" s="1569"/>
      <c r="HJ35" s="1569"/>
      <c r="HK35" s="1569"/>
      <c r="HL35" s="1569"/>
      <c r="HM35" s="1569"/>
      <c r="HN35" s="1569"/>
      <c r="HO35" s="1569"/>
      <c r="HP35" s="1569"/>
      <c r="HQ35" s="1569"/>
      <c r="HR35" s="1569"/>
      <c r="HS35" s="1569"/>
      <c r="HT35" s="1569"/>
      <c r="HU35" s="1569"/>
      <c r="HV35" s="1569"/>
      <c r="HW35" s="1569"/>
      <c r="HX35" s="1569"/>
      <c r="HY35" s="1569"/>
      <c r="HZ35" s="1569"/>
      <c r="IA35" s="1569"/>
      <c r="IB35" s="1569"/>
      <c r="IC35" s="1569"/>
      <c r="ID35" s="1569"/>
      <c r="IE35" s="1569"/>
      <c r="IF35" s="1569"/>
      <c r="IG35" s="1569"/>
      <c r="IH35" s="1569"/>
      <c r="II35" s="1569"/>
      <c r="IJ35" s="1569"/>
      <c r="IK35" s="1569"/>
      <c r="IL35" s="1569"/>
      <c r="IM35" s="1569"/>
      <c r="IN35" s="1569"/>
      <c r="IO35" s="1569"/>
      <c r="IP35" s="1569"/>
      <c r="IQ35" s="1569"/>
      <c r="IR35" s="1569"/>
      <c r="IS35" s="1569"/>
      <c r="IT35" s="1569"/>
      <c r="IU35" s="1569"/>
    </row>
    <row r="36" spans="1:255">
      <c r="A36" s="2187" t="s">
        <v>1365</v>
      </c>
      <c r="B36" s="1551" t="s">
        <v>5282</v>
      </c>
      <c r="C36" s="1551" t="s">
        <v>5282</v>
      </c>
      <c r="D36" s="1551" t="s">
        <v>5282</v>
      </c>
      <c r="E36" s="1914" t="s">
        <v>5292</v>
      </c>
      <c r="F36" s="1550">
        <v>55</v>
      </c>
      <c r="G36" s="1551"/>
      <c r="H36" s="1551" t="s">
        <v>5303</v>
      </c>
      <c r="I36" s="1551" t="s">
        <v>5303</v>
      </c>
      <c r="J36" s="1551"/>
      <c r="K36" s="1886"/>
      <c r="L36" s="1886"/>
      <c r="M36" s="2343">
        <v>6</v>
      </c>
      <c r="N36" s="2941"/>
      <c r="O36" s="1886"/>
      <c r="P36" s="1886"/>
      <c r="Q36" s="1886">
        <v>195300</v>
      </c>
      <c r="R36" s="1886">
        <f t="shared" si="0"/>
        <v>195300</v>
      </c>
      <c r="S36" s="1552">
        <v>6</v>
      </c>
      <c r="T36" s="1569"/>
      <c r="U36" s="1569"/>
      <c r="V36" s="1569" t="s">
        <v>1748</v>
      </c>
      <c r="W36" s="1569"/>
      <c r="X36" s="1569"/>
      <c r="Y36" s="1569"/>
      <c r="Z36" s="1569"/>
      <c r="AA36" s="1569"/>
      <c r="AB36" s="1569"/>
      <c r="AC36" s="1569"/>
      <c r="AD36" s="1569"/>
      <c r="AE36" s="1569"/>
      <c r="AF36" s="1569"/>
      <c r="AG36" s="1569"/>
      <c r="AH36" s="1569"/>
      <c r="AI36" s="1569"/>
      <c r="AJ36" s="1569"/>
      <c r="AK36" s="1569" t="s">
        <v>1748</v>
      </c>
      <c r="AL36" s="1569"/>
      <c r="AM36" s="1569"/>
      <c r="AN36" s="1569"/>
      <c r="AO36" s="1569"/>
      <c r="AP36" s="1569"/>
      <c r="AQ36" s="1569"/>
      <c r="AR36" s="1569"/>
      <c r="AS36" s="1569"/>
      <c r="AT36" s="1569"/>
      <c r="AU36" s="1569"/>
      <c r="AV36" s="1569"/>
      <c r="AW36" s="1569"/>
      <c r="AX36" s="1569"/>
      <c r="AY36" s="1569"/>
      <c r="AZ36" s="1569"/>
      <c r="BA36" s="1569"/>
      <c r="BB36" s="1569"/>
      <c r="BC36" s="1569"/>
      <c r="BD36" s="1569"/>
      <c r="BE36" s="1569"/>
      <c r="BF36" s="1569"/>
      <c r="BG36" s="1569"/>
      <c r="BH36" s="1569"/>
      <c r="BI36" s="1569"/>
      <c r="BJ36" s="1569"/>
      <c r="BK36" s="1569"/>
      <c r="BL36" s="1569"/>
      <c r="BM36" s="1569"/>
      <c r="BN36" s="1569"/>
      <c r="BO36" s="1569"/>
      <c r="BP36" s="1569"/>
      <c r="BQ36" s="1569"/>
      <c r="BR36" s="1569"/>
      <c r="BS36" s="1569"/>
      <c r="BT36" s="1569"/>
      <c r="BU36" s="1569"/>
      <c r="BV36" s="1569"/>
      <c r="BW36" s="1569"/>
      <c r="BX36" s="1569"/>
      <c r="BY36" s="1569"/>
      <c r="BZ36" s="1569"/>
      <c r="CA36" s="1569"/>
      <c r="CB36" s="1569"/>
      <c r="CC36" s="1569"/>
      <c r="CD36" s="1569"/>
      <c r="CE36" s="1569"/>
      <c r="CF36" s="1569"/>
      <c r="CG36" s="1569"/>
      <c r="CH36" s="1569"/>
      <c r="CI36" s="1569"/>
      <c r="CJ36" s="1569"/>
      <c r="CK36" s="1569"/>
      <c r="CL36" s="1569"/>
      <c r="CM36" s="1569"/>
      <c r="CN36" s="1569"/>
      <c r="CO36" s="1569"/>
      <c r="CP36" s="1569"/>
      <c r="CQ36" s="1569"/>
      <c r="CR36" s="1569"/>
      <c r="CS36" s="1569"/>
      <c r="CT36" s="1569"/>
      <c r="CU36" s="1569"/>
      <c r="CV36" s="1569"/>
      <c r="CW36" s="1569"/>
      <c r="CX36" s="1569"/>
      <c r="CY36" s="1569"/>
      <c r="CZ36" s="1569"/>
      <c r="DA36" s="1569"/>
      <c r="DB36" s="1569"/>
      <c r="DC36" s="1569"/>
      <c r="DD36" s="1569"/>
      <c r="DE36" s="1569"/>
      <c r="DF36" s="1569"/>
      <c r="DG36" s="1569"/>
      <c r="DH36" s="1569"/>
      <c r="DI36" s="1569"/>
      <c r="DJ36" s="1569"/>
      <c r="DK36" s="1569"/>
      <c r="DL36" s="1569"/>
      <c r="DM36" s="1569"/>
      <c r="DN36" s="1569"/>
      <c r="DO36" s="1569"/>
      <c r="DP36" s="1569"/>
      <c r="DQ36" s="1569"/>
      <c r="DR36" s="1569"/>
      <c r="DS36" s="1569"/>
      <c r="DT36" s="1569"/>
      <c r="DU36" s="1569"/>
      <c r="DV36" s="1569"/>
      <c r="DW36" s="1569"/>
      <c r="DX36" s="1569"/>
      <c r="DY36" s="1569"/>
      <c r="DZ36" s="1569"/>
      <c r="EA36" s="1569"/>
      <c r="EB36" s="1569"/>
      <c r="EC36" s="1569"/>
      <c r="ED36" s="1569"/>
      <c r="EE36" s="1569"/>
      <c r="EF36" s="1569"/>
      <c r="EG36" s="1569"/>
      <c r="EH36" s="1569"/>
      <c r="EI36" s="1569"/>
      <c r="EJ36" s="1569"/>
      <c r="EK36" s="1569"/>
      <c r="EL36" s="1569"/>
      <c r="EM36" s="1569"/>
      <c r="EN36" s="1569"/>
      <c r="EO36" s="1569"/>
      <c r="EP36" s="1569"/>
      <c r="EQ36" s="1569"/>
      <c r="ER36" s="1569"/>
      <c r="ES36" s="1569"/>
      <c r="ET36" s="1569"/>
      <c r="EU36" s="1569"/>
      <c r="EV36" s="1569"/>
      <c r="EW36" s="1569"/>
      <c r="EX36" s="1569"/>
      <c r="EY36" s="1569"/>
      <c r="EZ36" s="1569"/>
      <c r="FA36" s="1569"/>
      <c r="FB36" s="1569"/>
      <c r="FC36" s="1569"/>
      <c r="FD36" s="1569"/>
      <c r="FE36" s="1569"/>
      <c r="FF36" s="1569"/>
      <c r="FG36" s="1569"/>
      <c r="FH36" s="1569"/>
      <c r="FI36" s="1569"/>
      <c r="FJ36" s="1569"/>
      <c r="FK36" s="1569"/>
      <c r="FL36" s="1569"/>
      <c r="FM36" s="1569"/>
      <c r="FN36" s="1569"/>
      <c r="FO36" s="1569"/>
      <c r="FP36" s="1569"/>
      <c r="FQ36" s="1569"/>
      <c r="FR36" s="1569"/>
      <c r="FS36" s="1569"/>
      <c r="FT36" s="1569"/>
      <c r="FU36" s="1569"/>
      <c r="FV36" s="1569"/>
      <c r="FW36" s="1569"/>
      <c r="FX36" s="1569"/>
      <c r="FY36" s="1569"/>
      <c r="FZ36" s="1569"/>
      <c r="GA36" s="1569"/>
      <c r="GB36" s="1569"/>
      <c r="GC36" s="1569"/>
      <c r="GD36" s="1569"/>
      <c r="GE36" s="1569"/>
      <c r="GF36" s="1569"/>
      <c r="GG36" s="1569"/>
      <c r="GH36" s="1569"/>
      <c r="GI36" s="1569"/>
      <c r="GJ36" s="1569"/>
      <c r="GK36" s="1569"/>
      <c r="GL36" s="1569"/>
      <c r="GM36" s="1569"/>
      <c r="GN36" s="1569"/>
      <c r="GO36" s="1569"/>
      <c r="GP36" s="1569"/>
      <c r="GQ36" s="1569"/>
      <c r="GR36" s="1569"/>
      <c r="GS36" s="1569"/>
      <c r="GT36" s="1569"/>
      <c r="GU36" s="1569"/>
      <c r="GV36" s="1569"/>
      <c r="GW36" s="1569"/>
      <c r="GX36" s="1569"/>
      <c r="GY36" s="1569"/>
      <c r="GZ36" s="1569"/>
      <c r="HA36" s="1569"/>
      <c r="HB36" s="1569"/>
      <c r="HC36" s="1569"/>
      <c r="HD36" s="1569"/>
      <c r="HE36" s="1569"/>
      <c r="HF36" s="1569"/>
      <c r="HG36" s="1569"/>
      <c r="HH36" s="1569"/>
      <c r="HI36" s="1569"/>
      <c r="HJ36" s="1569"/>
      <c r="HK36" s="1569"/>
      <c r="HL36" s="1569"/>
      <c r="HM36" s="1569"/>
      <c r="HN36" s="1569"/>
      <c r="HO36" s="1569"/>
      <c r="HP36" s="1569"/>
      <c r="HQ36" s="1569"/>
      <c r="HR36" s="1569"/>
      <c r="HS36" s="1569"/>
      <c r="HT36" s="1569"/>
      <c r="HU36" s="1569"/>
      <c r="HV36" s="1569"/>
      <c r="HW36" s="1569"/>
      <c r="HX36" s="1569"/>
      <c r="HY36" s="1569"/>
      <c r="HZ36" s="1569"/>
      <c r="IA36" s="1569"/>
      <c r="IB36" s="1569"/>
      <c r="IC36" s="1569"/>
      <c r="ID36" s="1569"/>
      <c r="IE36" s="1569"/>
      <c r="IF36" s="1569"/>
      <c r="IG36" s="1569"/>
      <c r="IH36" s="1569"/>
      <c r="II36" s="1569"/>
      <c r="IJ36" s="1569"/>
      <c r="IK36" s="1569"/>
      <c r="IL36" s="1569"/>
      <c r="IM36" s="1569"/>
      <c r="IN36" s="1569"/>
      <c r="IO36" s="1569"/>
      <c r="IP36" s="1569"/>
      <c r="IQ36" s="1569"/>
      <c r="IR36" s="1569"/>
      <c r="IS36" s="1569"/>
      <c r="IT36" s="1569"/>
      <c r="IU36" s="1569"/>
    </row>
    <row r="37" spans="1:255">
      <c r="A37" s="2187" t="s">
        <v>1366</v>
      </c>
      <c r="B37" s="1551" t="s">
        <v>5283</v>
      </c>
      <c r="C37" s="1551" t="s">
        <v>5281</v>
      </c>
      <c r="D37" s="1551" t="s">
        <v>5283</v>
      </c>
      <c r="E37" s="1914" t="s">
        <v>5297</v>
      </c>
      <c r="F37" s="1550">
        <v>142</v>
      </c>
      <c r="G37" s="1551"/>
      <c r="H37" s="1551" t="s">
        <v>5304</v>
      </c>
      <c r="I37" s="1551" t="s">
        <v>5299</v>
      </c>
      <c r="J37" s="1551">
        <v>160</v>
      </c>
      <c r="K37" s="1886"/>
      <c r="L37" s="1886"/>
      <c r="M37" s="2343">
        <v>7</v>
      </c>
      <c r="N37" s="2941"/>
      <c r="O37" s="1886">
        <v>2999040</v>
      </c>
      <c r="P37" s="1886"/>
      <c r="Q37" s="1886"/>
      <c r="R37" s="1886">
        <f t="shared" si="0"/>
        <v>2999040</v>
      </c>
      <c r="S37" s="1552">
        <v>7</v>
      </c>
      <c r="T37" s="1569"/>
      <c r="U37" s="1569"/>
      <c r="V37" s="1569" t="s">
        <v>1748</v>
      </c>
      <c r="W37" s="1569"/>
      <c r="X37" s="1569"/>
      <c r="Y37" s="1569"/>
      <c r="Z37" s="1569"/>
      <c r="AA37" s="1569"/>
      <c r="AB37" s="1569"/>
      <c r="AC37" s="1569"/>
      <c r="AD37" s="1569"/>
      <c r="AE37" s="1569"/>
      <c r="AF37" s="1569"/>
      <c r="AG37" s="1569"/>
      <c r="AH37" s="1569"/>
      <c r="AI37" s="1569"/>
      <c r="AJ37" s="1569"/>
      <c r="AK37" s="1569" t="s">
        <v>1051</v>
      </c>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c r="BH37" s="1569"/>
      <c r="BI37" s="1569"/>
      <c r="BJ37" s="1569"/>
      <c r="BK37" s="1569"/>
      <c r="BL37" s="1569"/>
      <c r="BM37" s="1569"/>
      <c r="BN37" s="1569"/>
      <c r="BO37" s="1569"/>
      <c r="BP37" s="1569"/>
      <c r="BQ37" s="1569"/>
      <c r="BR37" s="1569"/>
      <c r="BS37" s="1569"/>
      <c r="BT37" s="1569"/>
      <c r="BU37" s="1569"/>
      <c r="BV37" s="1569"/>
      <c r="BW37" s="1569"/>
      <c r="BX37" s="1569"/>
      <c r="BY37" s="1569"/>
      <c r="BZ37" s="1569"/>
      <c r="CA37" s="1569"/>
      <c r="CB37" s="1569"/>
      <c r="CC37" s="1569"/>
      <c r="CD37" s="1569"/>
      <c r="CE37" s="1569"/>
      <c r="CF37" s="1569"/>
      <c r="CG37" s="1569"/>
      <c r="CH37" s="1569"/>
      <c r="CI37" s="1569"/>
      <c r="CJ37" s="1569"/>
      <c r="CK37" s="1569"/>
      <c r="CL37" s="1569"/>
      <c r="CM37" s="1569"/>
      <c r="CN37" s="1569"/>
      <c r="CO37" s="1569"/>
      <c r="CP37" s="1569"/>
      <c r="CQ37" s="1569"/>
      <c r="CR37" s="1569"/>
      <c r="CS37" s="1569"/>
      <c r="CT37" s="1569"/>
      <c r="CU37" s="1569"/>
      <c r="CV37" s="1569"/>
      <c r="CW37" s="1569"/>
      <c r="CX37" s="1569"/>
      <c r="CY37" s="1569"/>
      <c r="CZ37" s="1569"/>
      <c r="DA37" s="1569"/>
      <c r="DB37" s="1569"/>
      <c r="DC37" s="1569"/>
      <c r="DD37" s="1569"/>
      <c r="DE37" s="1569"/>
      <c r="DF37" s="1569"/>
      <c r="DG37" s="1569"/>
      <c r="DH37" s="1569"/>
      <c r="DI37" s="1569"/>
      <c r="DJ37" s="1569"/>
      <c r="DK37" s="1569"/>
      <c r="DL37" s="1569"/>
      <c r="DM37" s="1569"/>
      <c r="DN37" s="1569"/>
      <c r="DO37" s="1569"/>
      <c r="DP37" s="1569"/>
      <c r="DQ37" s="1569"/>
      <c r="DR37" s="1569"/>
      <c r="DS37" s="1569"/>
      <c r="DT37" s="1569"/>
      <c r="DU37" s="1569"/>
      <c r="DV37" s="1569"/>
      <c r="DW37" s="1569"/>
      <c r="DX37" s="1569"/>
      <c r="DY37" s="1569"/>
      <c r="DZ37" s="1569"/>
      <c r="EA37" s="1569"/>
      <c r="EB37" s="1569"/>
      <c r="EC37" s="1569"/>
      <c r="ED37" s="1569"/>
      <c r="EE37" s="1569"/>
      <c r="EF37" s="1569"/>
      <c r="EG37" s="1569"/>
      <c r="EH37" s="1569"/>
      <c r="EI37" s="1569"/>
      <c r="EJ37" s="1569"/>
      <c r="EK37" s="1569"/>
      <c r="EL37" s="1569"/>
      <c r="EM37" s="1569"/>
      <c r="EN37" s="1569"/>
      <c r="EO37" s="1569"/>
      <c r="EP37" s="1569"/>
      <c r="EQ37" s="1569"/>
      <c r="ER37" s="1569"/>
      <c r="ES37" s="1569"/>
      <c r="ET37" s="1569"/>
      <c r="EU37" s="1569"/>
      <c r="EV37" s="1569"/>
      <c r="EW37" s="1569"/>
      <c r="EX37" s="1569"/>
      <c r="EY37" s="1569"/>
      <c r="EZ37" s="1569"/>
      <c r="FA37" s="1569"/>
      <c r="FB37" s="1569"/>
      <c r="FC37" s="1569"/>
      <c r="FD37" s="1569"/>
      <c r="FE37" s="1569"/>
      <c r="FF37" s="1569"/>
      <c r="FG37" s="1569"/>
      <c r="FH37" s="1569"/>
      <c r="FI37" s="1569"/>
      <c r="FJ37" s="1569"/>
      <c r="FK37" s="1569"/>
      <c r="FL37" s="1569"/>
      <c r="FM37" s="1569"/>
      <c r="FN37" s="1569"/>
      <c r="FO37" s="1569"/>
      <c r="FP37" s="1569"/>
      <c r="FQ37" s="1569"/>
      <c r="FR37" s="1569"/>
      <c r="FS37" s="1569"/>
      <c r="FT37" s="1569"/>
      <c r="FU37" s="1569"/>
      <c r="FV37" s="1569"/>
      <c r="FW37" s="1569"/>
      <c r="FX37" s="1569"/>
      <c r="FY37" s="1569"/>
      <c r="FZ37" s="1569"/>
      <c r="GA37" s="1569"/>
      <c r="GB37" s="1569"/>
      <c r="GC37" s="1569"/>
      <c r="GD37" s="1569"/>
      <c r="GE37" s="1569"/>
      <c r="GF37" s="1569"/>
      <c r="GG37" s="1569"/>
      <c r="GH37" s="1569"/>
      <c r="GI37" s="1569"/>
      <c r="GJ37" s="1569"/>
      <c r="GK37" s="1569"/>
      <c r="GL37" s="1569"/>
      <c r="GM37" s="1569"/>
      <c r="GN37" s="1569"/>
      <c r="GO37" s="1569"/>
      <c r="GP37" s="1569"/>
      <c r="GQ37" s="1569"/>
      <c r="GR37" s="1569"/>
      <c r="GS37" s="1569"/>
      <c r="GT37" s="1569"/>
      <c r="GU37" s="1569"/>
      <c r="GV37" s="1569"/>
      <c r="GW37" s="1569"/>
      <c r="GX37" s="1569"/>
      <c r="GY37" s="1569"/>
      <c r="GZ37" s="1569"/>
      <c r="HA37" s="1569"/>
      <c r="HB37" s="1569"/>
      <c r="HC37" s="1569"/>
      <c r="HD37" s="1569"/>
      <c r="HE37" s="1569"/>
      <c r="HF37" s="1569"/>
      <c r="HG37" s="1569"/>
      <c r="HH37" s="1569"/>
      <c r="HI37" s="1569"/>
      <c r="HJ37" s="1569"/>
      <c r="HK37" s="1569"/>
      <c r="HL37" s="1569"/>
      <c r="HM37" s="1569"/>
      <c r="HN37" s="1569"/>
      <c r="HO37" s="1569"/>
      <c r="HP37" s="1569"/>
      <c r="HQ37" s="1569"/>
      <c r="HR37" s="1569"/>
      <c r="HS37" s="1569"/>
      <c r="HT37" s="1569"/>
      <c r="HU37" s="1569"/>
      <c r="HV37" s="1569"/>
      <c r="HW37" s="1569"/>
      <c r="HX37" s="1569"/>
      <c r="HY37" s="1569"/>
      <c r="HZ37" s="1569"/>
      <c r="IA37" s="1569"/>
      <c r="IB37" s="1569"/>
      <c r="IC37" s="1569"/>
      <c r="ID37" s="1569"/>
      <c r="IE37" s="1569"/>
      <c r="IF37" s="1569"/>
      <c r="IG37" s="1569"/>
      <c r="IH37" s="1569"/>
      <c r="II37" s="1569"/>
      <c r="IJ37" s="1569"/>
      <c r="IK37" s="1569"/>
      <c r="IL37" s="1569"/>
      <c r="IM37" s="1569"/>
      <c r="IN37" s="1569"/>
      <c r="IO37" s="1569"/>
      <c r="IP37" s="1569"/>
      <c r="IQ37" s="1569"/>
      <c r="IR37" s="1569"/>
      <c r="IS37" s="1569"/>
      <c r="IT37" s="1569"/>
      <c r="IU37" s="1569"/>
    </row>
    <row r="38" spans="1:255">
      <c r="A38" s="2187" t="s">
        <v>1367</v>
      </c>
      <c r="B38" s="1551" t="s">
        <v>5283</v>
      </c>
      <c r="C38" s="1551" t="s">
        <v>5283</v>
      </c>
      <c r="D38" s="1551" t="s">
        <v>5283</v>
      </c>
      <c r="E38" s="1914" t="s">
        <v>5297</v>
      </c>
      <c r="F38" s="1550">
        <v>142</v>
      </c>
      <c r="G38" s="1551"/>
      <c r="H38" s="1551" t="s">
        <v>5301</v>
      </c>
      <c r="I38" s="1551" t="s">
        <v>5299</v>
      </c>
      <c r="J38" s="1551">
        <v>206</v>
      </c>
      <c r="K38" s="1886"/>
      <c r="L38" s="1886"/>
      <c r="M38" s="2343">
        <v>8</v>
      </c>
      <c r="N38" s="2941"/>
      <c r="O38" s="1886">
        <v>4350720</v>
      </c>
      <c r="P38" s="1886"/>
      <c r="Q38" s="1886"/>
      <c r="R38" s="1886">
        <f t="shared" si="0"/>
        <v>4350720</v>
      </c>
      <c r="S38" s="1552">
        <v>8</v>
      </c>
      <c r="T38" s="1569" t="s">
        <v>1748</v>
      </c>
      <c r="U38" s="1569" t="s">
        <v>1748</v>
      </c>
      <c r="V38" s="1569" t="s">
        <v>1748</v>
      </c>
      <c r="W38" s="1569"/>
      <c r="X38" s="1569"/>
      <c r="Y38" s="1569"/>
      <c r="Z38" s="1569" t="s">
        <v>1748</v>
      </c>
      <c r="AA38" s="1569" t="s">
        <v>1748</v>
      </c>
      <c r="AB38" s="1569" t="s">
        <v>1748</v>
      </c>
      <c r="AC38" s="1569" t="s">
        <v>1748</v>
      </c>
      <c r="AD38" s="1569" t="s">
        <v>1748</v>
      </c>
      <c r="AE38" s="1569" t="s">
        <v>1748</v>
      </c>
      <c r="AF38" s="1569" t="s">
        <v>1748</v>
      </c>
      <c r="AG38" s="1569" t="s">
        <v>1748</v>
      </c>
      <c r="AH38" s="1569" t="s">
        <v>1748</v>
      </c>
      <c r="AI38" s="1569" t="s">
        <v>1748</v>
      </c>
      <c r="AJ38" s="1569" t="s">
        <v>1748</v>
      </c>
      <c r="AK38" s="1569" t="s">
        <v>1748</v>
      </c>
      <c r="AL38" s="1569"/>
      <c r="AM38" s="1569"/>
      <c r="AN38" s="1569"/>
      <c r="AO38" s="1569"/>
      <c r="AP38" s="1569"/>
      <c r="AQ38" s="1569"/>
      <c r="AR38" s="1569"/>
      <c r="AS38" s="1569"/>
      <c r="AT38" s="1569"/>
      <c r="AU38" s="1569"/>
      <c r="AV38" s="1569"/>
      <c r="AW38" s="1569"/>
      <c r="AX38" s="1569"/>
      <c r="AY38" s="1569"/>
      <c r="AZ38" s="1569"/>
      <c r="BA38" s="1569"/>
      <c r="BB38" s="1569"/>
      <c r="BC38" s="1569"/>
      <c r="BD38" s="1569"/>
      <c r="BE38" s="1569"/>
      <c r="BF38" s="1569"/>
      <c r="BG38" s="1569"/>
      <c r="BH38" s="1569"/>
      <c r="BI38" s="1569"/>
      <c r="BJ38" s="1569"/>
      <c r="BK38" s="1569"/>
      <c r="BL38" s="1569"/>
      <c r="BM38" s="1569"/>
      <c r="BN38" s="1569"/>
      <c r="BO38" s="1569"/>
      <c r="BP38" s="1569"/>
      <c r="BQ38" s="1569"/>
      <c r="BR38" s="1569"/>
      <c r="BS38" s="1569"/>
      <c r="BT38" s="1569"/>
      <c r="BU38" s="1569"/>
      <c r="BV38" s="1569"/>
      <c r="BW38" s="1569"/>
      <c r="BX38" s="1569"/>
      <c r="BY38" s="1569"/>
      <c r="BZ38" s="1569"/>
      <c r="CA38" s="1569"/>
      <c r="CB38" s="1569"/>
      <c r="CC38" s="1569"/>
      <c r="CD38" s="1569"/>
      <c r="CE38" s="1569"/>
      <c r="CF38" s="1569"/>
      <c r="CG38" s="1569"/>
      <c r="CH38" s="1569"/>
      <c r="CI38" s="1569"/>
      <c r="CJ38" s="1569"/>
      <c r="CK38" s="1569"/>
      <c r="CL38" s="1569"/>
      <c r="CM38" s="1569"/>
      <c r="CN38" s="1569"/>
      <c r="CO38" s="1569"/>
      <c r="CP38" s="1569"/>
      <c r="CQ38" s="1569"/>
      <c r="CR38" s="1569"/>
      <c r="CS38" s="1569"/>
      <c r="CT38" s="1569"/>
      <c r="CU38" s="1569"/>
      <c r="CV38" s="1569"/>
      <c r="CW38" s="1569"/>
      <c r="CX38" s="1569"/>
      <c r="CY38" s="1569"/>
      <c r="CZ38" s="1569"/>
      <c r="DA38" s="1569"/>
      <c r="DB38" s="1569"/>
      <c r="DC38" s="1569"/>
      <c r="DD38" s="1569"/>
      <c r="DE38" s="1569"/>
      <c r="DF38" s="1569"/>
      <c r="DG38" s="1569"/>
      <c r="DH38" s="1569"/>
      <c r="DI38" s="1569"/>
      <c r="DJ38" s="1569"/>
      <c r="DK38" s="1569"/>
      <c r="DL38" s="1569"/>
      <c r="DM38" s="1569"/>
      <c r="DN38" s="1569"/>
      <c r="DO38" s="1569"/>
      <c r="DP38" s="1569"/>
      <c r="DQ38" s="1569"/>
      <c r="DR38" s="1569"/>
      <c r="DS38" s="1569"/>
      <c r="DT38" s="1569"/>
      <c r="DU38" s="1569"/>
      <c r="DV38" s="1569"/>
      <c r="DW38" s="1569"/>
      <c r="DX38" s="1569"/>
      <c r="DY38" s="1569"/>
      <c r="DZ38" s="1569"/>
      <c r="EA38" s="1569"/>
      <c r="EB38" s="1569"/>
      <c r="EC38" s="1569"/>
      <c r="ED38" s="1569"/>
      <c r="EE38" s="1569"/>
      <c r="EF38" s="1569"/>
      <c r="EG38" s="1569"/>
      <c r="EH38" s="1569"/>
      <c r="EI38" s="1569"/>
      <c r="EJ38" s="1569"/>
      <c r="EK38" s="1569"/>
      <c r="EL38" s="1569"/>
      <c r="EM38" s="1569"/>
      <c r="EN38" s="1569"/>
      <c r="EO38" s="1569"/>
      <c r="EP38" s="1569"/>
      <c r="EQ38" s="1569"/>
      <c r="ER38" s="1569"/>
      <c r="ES38" s="1569"/>
      <c r="ET38" s="1569"/>
      <c r="EU38" s="1569"/>
      <c r="EV38" s="1569"/>
      <c r="EW38" s="1569"/>
      <c r="EX38" s="1569"/>
      <c r="EY38" s="1569"/>
      <c r="EZ38" s="1569"/>
      <c r="FA38" s="1569"/>
      <c r="FB38" s="1569"/>
      <c r="FC38" s="1569"/>
      <c r="FD38" s="1569"/>
      <c r="FE38" s="1569"/>
      <c r="FF38" s="1569"/>
      <c r="FG38" s="1569"/>
      <c r="FH38" s="1569"/>
      <c r="FI38" s="1569"/>
      <c r="FJ38" s="1569"/>
      <c r="FK38" s="1569"/>
      <c r="FL38" s="1569"/>
      <c r="FM38" s="1569"/>
      <c r="FN38" s="1569"/>
      <c r="FO38" s="1569"/>
      <c r="FP38" s="1569"/>
      <c r="FQ38" s="1569"/>
      <c r="FR38" s="1569"/>
      <c r="FS38" s="1569"/>
      <c r="FT38" s="1569"/>
      <c r="FU38" s="1569"/>
      <c r="FV38" s="1569"/>
      <c r="FW38" s="1569"/>
      <c r="FX38" s="1569"/>
      <c r="FY38" s="1569"/>
      <c r="FZ38" s="1569"/>
      <c r="GA38" s="1569"/>
      <c r="GB38" s="1569"/>
      <c r="GC38" s="1569"/>
      <c r="GD38" s="1569"/>
      <c r="GE38" s="1569"/>
      <c r="GF38" s="1569"/>
      <c r="GG38" s="1569"/>
      <c r="GH38" s="1569"/>
      <c r="GI38" s="1569"/>
      <c r="GJ38" s="1569"/>
      <c r="GK38" s="1569"/>
      <c r="GL38" s="1569"/>
      <c r="GM38" s="1569"/>
      <c r="GN38" s="1569"/>
      <c r="GO38" s="1569"/>
      <c r="GP38" s="1569"/>
      <c r="GQ38" s="1569"/>
      <c r="GR38" s="1569"/>
      <c r="GS38" s="1569"/>
      <c r="GT38" s="1569"/>
      <c r="GU38" s="1569"/>
      <c r="GV38" s="1569"/>
      <c r="GW38" s="1569"/>
      <c r="GX38" s="1569"/>
      <c r="GY38" s="1569"/>
      <c r="GZ38" s="1569"/>
      <c r="HA38" s="1569"/>
      <c r="HB38" s="1569"/>
      <c r="HC38" s="1569"/>
      <c r="HD38" s="1569"/>
      <c r="HE38" s="1569"/>
      <c r="HF38" s="1569"/>
      <c r="HG38" s="1569"/>
      <c r="HH38" s="1569"/>
      <c r="HI38" s="1569"/>
      <c r="HJ38" s="1569"/>
      <c r="HK38" s="1569"/>
      <c r="HL38" s="1569"/>
      <c r="HM38" s="1569"/>
      <c r="HN38" s="1569"/>
      <c r="HO38" s="1569"/>
      <c r="HP38" s="1569"/>
      <c r="HQ38" s="1569"/>
      <c r="HR38" s="1569"/>
      <c r="HS38" s="1569"/>
      <c r="HT38" s="1569"/>
      <c r="HU38" s="1569"/>
      <c r="HV38" s="1569"/>
      <c r="HW38" s="1569"/>
      <c r="HX38" s="1569"/>
      <c r="HY38" s="1569"/>
      <c r="HZ38" s="1569"/>
      <c r="IA38" s="1569"/>
      <c r="IB38" s="1569"/>
      <c r="IC38" s="1569"/>
      <c r="ID38" s="1569"/>
      <c r="IE38" s="1569"/>
      <c r="IF38" s="1569"/>
      <c r="IG38" s="1569"/>
      <c r="IH38" s="1569"/>
      <c r="II38" s="1569"/>
      <c r="IJ38" s="1569"/>
      <c r="IK38" s="1569"/>
      <c r="IL38" s="1569"/>
      <c r="IM38" s="1569"/>
      <c r="IN38" s="1569"/>
      <c r="IO38" s="1569"/>
      <c r="IP38" s="1569"/>
      <c r="IQ38" s="1569"/>
      <c r="IR38" s="1569"/>
      <c r="IS38" s="1569"/>
      <c r="IT38" s="1569"/>
      <c r="IU38" s="1569"/>
    </row>
    <row r="39" spans="1:255">
      <c r="A39" s="2187" t="s">
        <v>1368</v>
      </c>
      <c r="B39" s="1551" t="s">
        <v>5284</v>
      </c>
      <c r="C39" s="1551" t="s">
        <v>5305</v>
      </c>
      <c r="D39" s="1551" t="s">
        <v>5305</v>
      </c>
      <c r="E39" s="1914" t="s">
        <v>5297</v>
      </c>
      <c r="F39" s="1550">
        <v>165</v>
      </c>
      <c r="G39" s="1551"/>
      <c r="H39" s="1551" t="s">
        <v>5294</v>
      </c>
      <c r="I39" s="1551" t="s">
        <v>5294</v>
      </c>
      <c r="J39" s="1551">
        <v>464</v>
      </c>
      <c r="K39" s="1886"/>
      <c r="L39" s="1886"/>
      <c r="M39" s="2343">
        <v>9</v>
      </c>
      <c r="N39" s="2941"/>
      <c r="O39" s="1886">
        <v>9354240</v>
      </c>
      <c r="P39" s="1886"/>
      <c r="Q39" s="1886"/>
      <c r="R39" s="1886">
        <f t="shared" si="0"/>
        <v>9354240</v>
      </c>
      <c r="S39" s="1552">
        <v>9</v>
      </c>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c r="AY39" s="1569"/>
      <c r="AZ39" s="1569"/>
      <c r="BA39" s="1569"/>
      <c r="BB39" s="1569"/>
      <c r="BC39" s="1569"/>
      <c r="BD39" s="1569"/>
      <c r="BE39" s="1569"/>
      <c r="BF39" s="1569"/>
      <c r="BG39" s="1569"/>
      <c r="BH39" s="1569"/>
      <c r="BI39" s="1569"/>
      <c r="BJ39" s="1569"/>
      <c r="BK39" s="1569"/>
      <c r="BL39" s="1569"/>
      <c r="BM39" s="1569"/>
      <c r="BN39" s="1569"/>
      <c r="BO39" s="1569"/>
      <c r="BP39" s="1569"/>
      <c r="BQ39" s="1569"/>
      <c r="BR39" s="1569"/>
      <c r="BS39" s="1569"/>
      <c r="BT39" s="1569"/>
      <c r="BU39" s="1569"/>
      <c r="BV39" s="1569"/>
      <c r="BW39" s="1569"/>
      <c r="BX39" s="1569"/>
      <c r="BY39" s="1569"/>
      <c r="BZ39" s="1569"/>
      <c r="CA39" s="1569"/>
      <c r="CB39" s="1569"/>
      <c r="CC39" s="1569"/>
      <c r="CD39" s="1569"/>
      <c r="CE39" s="1569"/>
      <c r="CF39" s="1569"/>
      <c r="CG39" s="1569"/>
      <c r="CH39" s="1569"/>
      <c r="CI39" s="1569"/>
      <c r="CJ39" s="1569"/>
      <c r="CK39" s="1569"/>
      <c r="CL39" s="1569"/>
      <c r="CM39" s="1569"/>
      <c r="CN39" s="1569"/>
      <c r="CO39" s="1569"/>
      <c r="CP39" s="1569"/>
      <c r="CQ39" s="1569"/>
      <c r="CR39" s="1569"/>
      <c r="CS39" s="1569"/>
      <c r="CT39" s="1569"/>
      <c r="CU39" s="1569"/>
      <c r="CV39" s="1569"/>
      <c r="CW39" s="1569"/>
      <c r="CX39" s="1569"/>
      <c r="CY39" s="1569"/>
      <c r="CZ39" s="1569"/>
      <c r="DA39" s="1569"/>
      <c r="DB39" s="1569"/>
      <c r="DC39" s="1569"/>
      <c r="DD39" s="1569"/>
      <c r="DE39" s="1569"/>
      <c r="DF39" s="1569"/>
      <c r="DG39" s="1569"/>
      <c r="DH39" s="1569"/>
      <c r="DI39" s="1569"/>
      <c r="DJ39" s="1569"/>
      <c r="DK39" s="1569"/>
      <c r="DL39" s="1569"/>
      <c r="DM39" s="1569"/>
      <c r="DN39" s="1569"/>
      <c r="DO39" s="1569"/>
      <c r="DP39" s="1569"/>
      <c r="DQ39" s="1569"/>
      <c r="DR39" s="1569"/>
      <c r="DS39" s="1569"/>
      <c r="DT39" s="1569"/>
      <c r="DU39" s="1569"/>
      <c r="DV39" s="1569"/>
      <c r="DW39" s="1569"/>
      <c r="DX39" s="1569"/>
      <c r="DY39" s="1569"/>
      <c r="DZ39" s="1569"/>
      <c r="EA39" s="1569"/>
      <c r="EB39" s="1569"/>
      <c r="EC39" s="1569"/>
      <c r="ED39" s="1569"/>
      <c r="EE39" s="1569"/>
      <c r="EF39" s="1569"/>
      <c r="EG39" s="1569"/>
      <c r="EH39" s="1569"/>
      <c r="EI39" s="1569"/>
      <c r="EJ39" s="1569"/>
      <c r="EK39" s="1569"/>
      <c r="EL39" s="1569"/>
      <c r="EM39" s="1569"/>
      <c r="EN39" s="1569"/>
      <c r="EO39" s="1569"/>
      <c r="EP39" s="1569"/>
      <c r="EQ39" s="1569"/>
      <c r="ER39" s="1569"/>
      <c r="ES39" s="1569"/>
      <c r="ET39" s="1569"/>
      <c r="EU39" s="1569"/>
      <c r="EV39" s="1569"/>
      <c r="EW39" s="1569"/>
      <c r="EX39" s="1569"/>
      <c r="EY39" s="1569"/>
      <c r="EZ39" s="1569"/>
      <c r="FA39" s="1569"/>
      <c r="FB39" s="1569"/>
      <c r="FC39" s="1569"/>
      <c r="FD39" s="1569"/>
      <c r="FE39" s="1569"/>
      <c r="FF39" s="1569"/>
      <c r="FG39" s="1569"/>
      <c r="FH39" s="1569"/>
      <c r="FI39" s="1569"/>
      <c r="FJ39" s="1569"/>
      <c r="FK39" s="1569"/>
      <c r="FL39" s="1569"/>
      <c r="FM39" s="1569"/>
      <c r="FN39" s="1569"/>
      <c r="FO39" s="1569"/>
      <c r="FP39" s="1569"/>
      <c r="FQ39" s="1569"/>
      <c r="FR39" s="1569"/>
      <c r="FS39" s="1569"/>
      <c r="FT39" s="1569"/>
      <c r="FU39" s="1569"/>
      <c r="FV39" s="1569"/>
      <c r="FW39" s="1569"/>
      <c r="FX39" s="1569"/>
      <c r="FY39" s="1569"/>
      <c r="FZ39" s="1569"/>
      <c r="GA39" s="1569"/>
      <c r="GB39" s="1569"/>
      <c r="GC39" s="1569"/>
      <c r="GD39" s="1569"/>
      <c r="GE39" s="1569"/>
      <c r="GF39" s="1569"/>
      <c r="GG39" s="1569"/>
      <c r="GH39" s="1569"/>
      <c r="GI39" s="1569"/>
      <c r="GJ39" s="1569"/>
      <c r="GK39" s="1569"/>
      <c r="GL39" s="1569"/>
      <c r="GM39" s="1569"/>
      <c r="GN39" s="1569"/>
      <c r="GO39" s="1569"/>
      <c r="GP39" s="1569"/>
      <c r="GQ39" s="1569"/>
      <c r="GR39" s="1569"/>
      <c r="GS39" s="1569"/>
      <c r="GT39" s="1569"/>
      <c r="GU39" s="1569"/>
      <c r="GV39" s="1569"/>
      <c r="GW39" s="1569"/>
      <c r="GX39" s="1569"/>
      <c r="GY39" s="1569"/>
      <c r="GZ39" s="1569"/>
      <c r="HA39" s="1569"/>
      <c r="HB39" s="1569"/>
      <c r="HC39" s="1569"/>
      <c r="HD39" s="1569"/>
      <c r="HE39" s="1569"/>
      <c r="HF39" s="1569"/>
      <c r="HG39" s="1569"/>
      <c r="HH39" s="1569"/>
      <c r="HI39" s="1569"/>
      <c r="HJ39" s="1569"/>
      <c r="HK39" s="1569"/>
      <c r="HL39" s="1569"/>
      <c r="HM39" s="1569"/>
      <c r="HN39" s="1569"/>
      <c r="HO39" s="1569"/>
      <c r="HP39" s="1569"/>
      <c r="HQ39" s="1569"/>
      <c r="HR39" s="1569"/>
      <c r="HS39" s="1569"/>
      <c r="HT39" s="1569"/>
      <c r="HU39" s="1569"/>
      <c r="HV39" s="1569"/>
      <c r="HW39" s="1569"/>
      <c r="HX39" s="1569"/>
      <c r="HY39" s="1569"/>
      <c r="HZ39" s="1569"/>
      <c r="IA39" s="1569"/>
      <c r="IB39" s="1569"/>
      <c r="IC39" s="1569"/>
      <c r="ID39" s="1569"/>
      <c r="IE39" s="1569"/>
      <c r="IF39" s="1569"/>
      <c r="IG39" s="1569"/>
      <c r="IH39" s="1569"/>
      <c r="II39" s="1569"/>
      <c r="IJ39" s="1569"/>
      <c r="IK39" s="1569"/>
      <c r="IL39" s="1569"/>
      <c r="IM39" s="1569"/>
      <c r="IN39" s="1569"/>
      <c r="IO39" s="1569"/>
      <c r="IP39" s="1569"/>
      <c r="IQ39" s="1569"/>
      <c r="IR39" s="1569"/>
      <c r="IS39" s="1569"/>
      <c r="IT39" s="1569"/>
      <c r="IU39" s="1569"/>
    </row>
    <row r="40" spans="1:255">
      <c r="A40" s="2187" t="s">
        <v>1705</v>
      </c>
      <c r="B40" s="1551" t="s">
        <v>5285</v>
      </c>
      <c r="C40" s="1551" t="s">
        <v>5285</v>
      </c>
      <c r="D40" s="1551" t="s">
        <v>5285</v>
      </c>
      <c r="E40" s="1914" t="s">
        <v>5297</v>
      </c>
      <c r="F40" s="1550">
        <v>174</v>
      </c>
      <c r="G40" s="1551"/>
      <c r="H40" s="1551" t="s">
        <v>5306</v>
      </c>
      <c r="I40" s="1551" t="s">
        <v>5307</v>
      </c>
      <c r="J40" s="1551"/>
      <c r="K40" s="1886">
        <v>10927.425869999999</v>
      </c>
      <c r="L40" s="1886">
        <v>10927.425869999999</v>
      </c>
      <c r="M40" s="2343">
        <v>10</v>
      </c>
      <c r="N40" s="2941"/>
      <c r="O40" s="1886"/>
      <c r="P40" s="1886"/>
      <c r="Q40" s="1886">
        <v>73108.919999999984</v>
      </c>
      <c r="R40" s="1886">
        <f t="shared" si="0"/>
        <v>73108.919999999984</v>
      </c>
      <c r="S40" s="1552">
        <v>10</v>
      </c>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c r="AY40" s="1569"/>
      <c r="AZ40" s="1569"/>
      <c r="BA40" s="1569"/>
      <c r="BB40" s="1569"/>
      <c r="BC40" s="1569"/>
      <c r="BD40" s="1569"/>
      <c r="BE40" s="1569"/>
      <c r="BF40" s="1569"/>
      <c r="BG40" s="1569"/>
      <c r="BH40" s="1569"/>
      <c r="BI40" s="1569"/>
      <c r="BJ40" s="1569"/>
      <c r="BK40" s="1569"/>
      <c r="BL40" s="1569"/>
      <c r="BM40" s="1569"/>
      <c r="BN40" s="1569"/>
      <c r="BO40" s="1569"/>
      <c r="BP40" s="1569"/>
      <c r="BQ40" s="1569"/>
      <c r="BR40" s="1569"/>
      <c r="BS40" s="1569"/>
      <c r="BT40" s="1569"/>
      <c r="BU40" s="1569"/>
      <c r="BV40" s="1569"/>
      <c r="BW40" s="1569"/>
      <c r="BX40" s="1569"/>
      <c r="BY40" s="1569"/>
      <c r="BZ40" s="1569"/>
      <c r="CA40" s="1569"/>
      <c r="CB40" s="1569"/>
      <c r="CC40" s="1569"/>
      <c r="CD40" s="1569"/>
      <c r="CE40" s="1569"/>
      <c r="CF40" s="1569"/>
      <c r="CG40" s="1569"/>
      <c r="CH40" s="1569"/>
      <c r="CI40" s="1569"/>
      <c r="CJ40" s="1569"/>
      <c r="CK40" s="1569"/>
      <c r="CL40" s="1569"/>
      <c r="CM40" s="1569"/>
      <c r="CN40" s="1569"/>
      <c r="CO40" s="1569"/>
      <c r="CP40" s="1569"/>
      <c r="CQ40" s="1569"/>
      <c r="CR40" s="1569"/>
      <c r="CS40" s="1569"/>
      <c r="CT40" s="1569"/>
      <c r="CU40" s="1569"/>
      <c r="CV40" s="1569"/>
      <c r="CW40" s="1569"/>
      <c r="CX40" s="1569"/>
      <c r="CY40" s="1569"/>
      <c r="CZ40" s="1569"/>
      <c r="DA40" s="1569"/>
      <c r="DB40" s="1569"/>
      <c r="DC40" s="1569"/>
      <c r="DD40" s="1569"/>
      <c r="DE40" s="1569"/>
      <c r="DF40" s="1569"/>
      <c r="DG40" s="1569"/>
      <c r="DH40" s="1569"/>
      <c r="DI40" s="1569"/>
      <c r="DJ40" s="1569"/>
      <c r="DK40" s="1569"/>
      <c r="DL40" s="1569"/>
      <c r="DM40" s="1569"/>
      <c r="DN40" s="1569"/>
      <c r="DO40" s="1569"/>
      <c r="DP40" s="1569"/>
      <c r="DQ40" s="1569"/>
      <c r="DR40" s="1569"/>
      <c r="DS40" s="1569"/>
      <c r="DT40" s="1569"/>
      <c r="DU40" s="1569"/>
      <c r="DV40" s="1569"/>
      <c r="DW40" s="1569"/>
      <c r="DX40" s="1569"/>
      <c r="DY40" s="1569"/>
      <c r="DZ40" s="1569"/>
      <c r="EA40" s="1569"/>
      <c r="EB40" s="1569"/>
      <c r="EC40" s="1569"/>
      <c r="ED40" s="1569"/>
      <c r="EE40" s="1569"/>
      <c r="EF40" s="1569"/>
      <c r="EG40" s="1569"/>
      <c r="EH40" s="1569"/>
      <c r="EI40" s="1569"/>
      <c r="EJ40" s="1569"/>
      <c r="EK40" s="1569"/>
      <c r="EL40" s="1569"/>
      <c r="EM40" s="1569"/>
      <c r="EN40" s="1569"/>
      <c r="EO40" s="1569"/>
      <c r="EP40" s="1569"/>
      <c r="EQ40" s="1569"/>
      <c r="ER40" s="1569"/>
      <c r="ES40" s="1569"/>
      <c r="ET40" s="1569"/>
      <c r="EU40" s="1569"/>
      <c r="EV40" s="1569"/>
      <c r="EW40" s="1569"/>
      <c r="EX40" s="1569"/>
      <c r="EY40" s="1569"/>
      <c r="EZ40" s="1569"/>
      <c r="FA40" s="1569"/>
      <c r="FB40" s="1569"/>
      <c r="FC40" s="1569"/>
      <c r="FD40" s="1569"/>
      <c r="FE40" s="1569"/>
      <c r="FF40" s="1569"/>
      <c r="FG40" s="1569"/>
      <c r="FH40" s="1569"/>
      <c r="FI40" s="1569"/>
      <c r="FJ40" s="1569"/>
      <c r="FK40" s="1569"/>
      <c r="FL40" s="1569"/>
      <c r="FM40" s="1569"/>
      <c r="FN40" s="1569"/>
      <c r="FO40" s="1569"/>
      <c r="FP40" s="1569"/>
      <c r="FQ40" s="1569"/>
      <c r="FR40" s="1569"/>
      <c r="FS40" s="1569"/>
      <c r="FT40" s="1569"/>
      <c r="FU40" s="1569"/>
      <c r="FV40" s="1569"/>
      <c r="FW40" s="1569"/>
      <c r="FX40" s="1569"/>
      <c r="FY40" s="1569"/>
      <c r="FZ40" s="1569"/>
      <c r="GA40" s="1569"/>
      <c r="GB40" s="1569"/>
      <c r="GC40" s="1569"/>
      <c r="GD40" s="1569"/>
      <c r="GE40" s="1569"/>
      <c r="GF40" s="1569"/>
      <c r="GG40" s="1569"/>
      <c r="GH40" s="1569"/>
      <c r="GI40" s="1569"/>
      <c r="GJ40" s="1569"/>
      <c r="GK40" s="1569"/>
      <c r="GL40" s="1569"/>
      <c r="GM40" s="1569"/>
      <c r="GN40" s="1569"/>
      <c r="GO40" s="1569"/>
      <c r="GP40" s="1569"/>
      <c r="GQ40" s="1569"/>
      <c r="GR40" s="1569"/>
      <c r="GS40" s="1569"/>
      <c r="GT40" s="1569"/>
      <c r="GU40" s="1569"/>
      <c r="GV40" s="1569"/>
      <c r="GW40" s="1569"/>
      <c r="GX40" s="1569"/>
      <c r="GY40" s="1569"/>
      <c r="GZ40" s="1569"/>
      <c r="HA40" s="1569"/>
      <c r="HB40" s="1569"/>
      <c r="HC40" s="1569"/>
      <c r="HD40" s="1569"/>
      <c r="HE40" s="1569"/>
      <c r="HF40" s="1569"/>
      <c r="HG40" s="1569"/>
      <c r="HH40" s="1569"/>
      <c r="HI40" s="1569"/>
      <c r="HJ40" s="1569"/>
      <c r="HK40" s="1569"/>
      <c r="HL40" s="1569"/>
      <c r="HM40" s="1569"/>
      <c r="HN40" s="1569"/>
      <c r="HO40" s="1569"/>
      <c r="HP40" s="1569"/>
      <c r="HQ40" s="1569"/>
      <c r="HR40" s="1569"/>
      <c r="HS40" s="1569"/>
      <c r="HT40" s="1569"/>
      <c r="HU40" s="1569"/>
      <c r="HV40" s="1569"/>
      <c r="HW40" s="1569"/>
      <c r="HX40" s="1569"/>
      <c r="HY40" s="1569"/>
      <c r="HZ40" s="1569"/>
      <c r="IA40" s="1569"/>
      <c r="IB40" s="1569"/>
      <c r="IC40" s="1569"/>
      <c r="ID40" s="1569"/>
      <c r="IE40" s="1569"/>
      <c r="IF40" s="1569"/>
      <c r="IG40" s="1569"/>
      <c r="IH40" s="1569"/>
      <c r="II40" s="1569"/>
      <c r="IJ40" s="1569"/>
      <c r="IK40" s="1569"/>
      <c r="IL40" s="1569"/>
      <c r="IM40" s="1569"/>
      <c r="IN40" s="1569"/>
      <c r="IO40" s="1569"/>
      <c r="IP40" s="1569"/>
      <c r="IQ40" s="1569"/>
      <c r="IR40" s="1569"/>
      <c r="IS40" s="1569"/>
      <c r="IT40" s="1569"/>
      <c r="IU40" s="1569"/>
    </row>
    <row r="41" spans="1:255">
      <c r="A41" s="2187" t="s">
        <v>1706</v>
      </c>
      <c r="B41" s="1551" t="s">
        <v>5286</v>
      </c>
      <c r="C41" s="1551" t="s">
        <v>5286</v>
      </c>
      <c r="D41" s="1551" t="s">
        <v>5299</v>
      </c>
      <c r="E41" s="1914" t="s">
        <v>5297</v>
      </c>
      <c r="F41" s="1550">
        <v>171</v>
      </c>
      <c r="G41" s="1551"/>
      <c r="H41" s="1551" t="s">
        <v>5308</v>
      </c>
      <c r="I41" s="1551" t="s">
        <v>5299</v>
      </c>
      <c r="J41" s="1551" t="s">
        <v>5311</v>
      </c>
      <c r="K41" s="1886"/>
      <c r="L41" s="1886"/>
      <c r="M41" s="2343">
        <v>11</v>
      </c>
      <c r="N41" s="2941"/>
      <c r="O41" s="1886" t="s">
        <v>5311</v>
      </c>
      <c r="P41" s="1886"/>
      <c r="Q41" s="1886"/>
      <c r="R41" s="1886">
        <f t="shared" si="0"/>
        <v>0</v>
      </c>
      <c r="S41" s="1552">
        <v>11</v>
      </c>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c r="AY41" s="1569"/>
      <c r="AZ41" s="1569"/>
      <c r="BA41" s="1569"/>
      <c r="BB41" s="1569"/>
      <c r="BC41" s="1569"/>
      <c r="BD41" s="1569"/>
      <c r="BE41" s="1569"/>
      <c r="BF41" s="1569"/>
      <c r="BG41" s="1569"/>
      <c r="BH41" s="1569"/>
      <c r="BI41" s="1569"/>
      <c r="BJ41" s="1569"/>
      <c r="BK41" s="1569"/>
      <c r="BL41" s="1569"/>
      <c r="BM41" s="1569"/>
      <c r="BN41" s="1569"/>
      <c r="BO41" s="1569"/>
      <c r="BP41" s="1569"/>
      <c r="BQ41" s="1569"/>
      <c r="BR41" s="1569"/>
      <c r="BS41" s="1569"/>
      <c r="BT41" s="1569"/>
      <c r="BU41" s="1569"/>
      <c r="BV41" s="1569"/>
      <c r="BW41" s="1569"/>
      <c r="BX41" s="1569"/>
      <c r="BY41" s="1569"/>
      <c r="BZ41" s="1569"/>
      <c r="CA41" s="1569"/>
      <c r="CB41" s="1569"/>
      <c r="CC41" s="1569"/>
      <c r="CD41" s="1569"/>
      <c r="CE41" s="1569"/>
      <c r="CF41" s="1569"/>
      <c r="CG41" s="1569"/>
      <c r="CH41" s="1569"/>
      <c r="CI41" s="1569"/>
      <c r="CJ41" s="1569"/>
      <c r="CK41" s="1569"/>
      <c r="CL41" s="1569"/>
      <c r="CM41" s="1569"/>
      <c r="CN41" s="1569"/>
      <c r="CO41" s="1569"/>
      <c r="CP41" s="1569"/>
      <c r="CQ41" s="1569"/>
      <c r="CR41" s="1569"/>
      <c r="CS41" s="1569"/>
      <c r="CT41" s="1569"/>
      <c r="CU41" s="1569"/>
      <c r="CV41" s="1569"/>
      <c r="CW41" s="1569"/>
      <c r="CX41" s="1569"/>
      <c r="CY41" s="1569"/>
      <c r="CZ41" s="1569"/>
      <c r="DA41" s="1569"/>
      <c r="DB41" s="1569"/>
      <c r="DC41" s="1569"/>
      <c r="DD41" s="1569"/>
      <c r="DE41" s="1569"/>
      <c r="DF41" s="1569"/>
      <c r="DG41" s="1569"/>
      <c r="DH41" s="1569"/>
      <c r="DI41" s="1569"/>
      <c r="DJ41" s="1569"/>
      <c r="DK41" s="1569"/>
      <c r="DL41" s="1569"/>
      <c r="DM41" s="1569"/>
      <c r="DN41" s="1569"/>
      <c r="DO41" s="1569"/>
      <c r="DP41" s="1569"/>
      <c r="DQ41" s="1569"/>
      <c r="DR41" s="1569"/>
      <c r="DS41" s="1569"/>
      <c r="DT41" s="1569"/>
      <c r="DU41" s="1569"/>
      <c r="DV41" s="1569"/>
      <c r="DW41" s="1569"/>
      <c r="DX41" s="1569"/>
      <c r="DY41" s="1569"/>
      <c r="DZ41" s="1569"/>
      <c r="EA41" s="1569"/>
      <c r="EB41" s="1569"/>
      <c r="EC41" s="1569"/>
      <c r="ED41" s="1569"/>
      <c r="EE41" s="1569"/>
      <c r="EF41" s="1569"/>
      <c r="EG41" s="1569"/>
      <c r="EH41" s="1569"/>
      <c r="EI41" s="1569"/>
      <c r="EJ41" s="1569"/>
      <c r="EK41" s="1569"/>
      <c r="EL41" s="1569"/>
      <c r="EM41" s="1569"/>
      <c r="EN41" s="1569"/>
      <c r="EO41" s="1569"/>
      <c r="EP41" s="1569"/>
      <c r="EQ41" s="1569"/>
      <c r="ER41" s="1569"/>
      <c r="ES41" s="1569"/>
      <c r="ET41" s="1569"/>
      <c r="EU41" s="1569"/>
      <c r="EV41" s="1569"/>
      <c r="EW41" s="1569"/>
      <c r="EX41" s="1569"/>
      <c r="EY41" s="1569"/>
      <c r="EZ41" s="1569"/>
      <c r="FA41" s="1569"/>
      <c r="FB41" s="1569"/>
      <c r="FC41" s="1569"/>
      <c r="FD41" s="1569"/>
      <c r="FE41" s="1569"/>
      <c r="FF41" s="1569"/>
      <c r="FG41" s="1569"/>
      <c r="FH41" s="1569"/>
      <c r="FI41" s="1569"/>
      <c r="FJ41" s="1569"/>
      <c r="FK41" s="1569"/>
      <c r="FL41" s="1569"/>
      <c r="FM41" s="1569"/>
      <c r="FN41" s="1569"/>
      <c r="FO41" s="1569"/>
      <c r="FP41" s="1569"/>
      <c r="FQ41" s="1569"/>
      <c r="FR41" s="1569"/>
      <c r="FS41" s="1569"/>
      <c r="FT41" s="1569"/>
      <c r="FU41" s="1569"/>
      <c r="FV41" s="1569"/>
      <c r="FW41" s="1569"/>
      <c r="FX41" s="1569"/>
      <c r="FY41" s="1569"/>
      <c r="FZ41" s="1569"/>
      <c r="GA41" s="1569"/>
      <c r="GB41" s="1569"/>
      <c r="GC41" s="1569"/>
      <c r="GD41" s="1569"/>
      <c r="GE41" s="1569"/>
      <c r="GF41" s="1569"/>
      <c r="GG41" s="1569"/>
      <c r="GH41" s="1569"/>
      <c r="GI41" s="1569"/>
      <c r="GJ41" s="1569"/>
      <c r="GK41" s="1569"/>
      <c r="GL41" s="1569"/>
      <c r="GM41" s="1569"/>
      <c r="GN41" s="1569"/>
      <c r="GO41" s="1569"/>
      <c r="GP41" s="1569"/>
      <c r="GQ41" s="1569"/>
      <c r="GR41" s="1569"/>
      <c r="GS41" s="1569"/>
      <c r="GT41" s="1569"/>
      <c r="GU41" s="1569"/>
      <c r="GV41" s="1569"/>
      <c r="GW41" s="1569"/>
      <c r="GX41" s="1569"/>
      <c r="GY41" s="1569"/>
      <c r="GZ41" s="1569"/>
      <c r="HA41" s="1569"/>
      <c r="HB41" s="1569"/>
      <c r="HC41" s="1569"/>
      <c r="HD41" s="1569"/>
      <c r="HE41" s="1569"/>
      <c r="HF41" s="1569"/>
      <c r="HG41" s="1569"/>
      <c r="HH41" s="1569"/>
      <c r="HI41" s="1569"/>
      <c r="HJ41" s="1569"/>
      <c r="HK41" s="1569"/>
      <c r="HL41" s="1569"/>
      <c r="HM41" s="1569"/>
      <c r="HN41" s="1569"/>
      <c r="HO41" s="1569"/>
      <c r="HP41" s="1569"/>
      <c r="HQ41" s="1569"/>
      <c r="HR41" s="1569"/>
      <c r="HS41" s="1569"/>
      <c r="HT41" s="1569"/>
      <c r="HU41" s="1569"/>
      <c r="HV41" s="1569"/>
      <c r="HW41" s="1569"/>
      <c r="HX41" s="1569"/>
      <c r="HY41" s="1569"/>
      <c r="HZ41" s="1569"/>
      <c r="IA41" s="1569"/>
      <c r="IB41" s="1569"/>
      <c r="IC41" s="1569"/>
      <c r="ID41" s="1569"/>
      <c r="IE41" s="1569"/>
      <c r="IF41" s="1569"/>
      <c r="IG41" s="1569"/>
      <c r="IH41" s="1569"/>
      <c r="II41" s="1569"/>
      <c r="IJ41" s="1569"/>
      <c r="IK41" s="1569"/>
      <c r="IL41" s="1569"/>
      <c r="IM41" s="1569"/>
      <c r="IN41" s="1569"/>
      <c r="IO41" s="1569"/>
      <c r="IP41" s="1569"/>
      <c r="IQ41" s="1569"/>
      <c r="IR41" s="1569"/>
      <c r="IS41" s="1569"/>
      <c r="IT41" s="1569"/>
      <c r="IU41" s="1569"/>
    </row>
    <row r="42" spans="1:255">
      <c r="A42" s="2187" t="s">
        <v>1707</v>
      </c>
      <c r="B42" s="1551" t="s">
        <v>5287</v>
      </c>
      <c r="C42" s="1551" t="s">
        <v>5287</v>
      </c>
      <c r="D42" s="1551" t="s">
        <v>5299</v>
      </c>
      <c r="E42" s="1914" t="s">
        <v>5297</v>
      </c>
      <c r="F42" s="1550">
        <v>178</v>
      </c>
      <c r="G42" s="1551"/>
      <c r="H42" s="1551" t="s">
        <v>5309</v>
      </c>
      <c r="I42" s="1551" t="s">
        <v>5299</v>
      </c>
      <c r="J42" s="1551" t="s">
        <v>5311</v>
      </c>
      <c r="K42" s="1886"/>
      <c r="L42" s="1886"/>
      <c r="M42" s="2343">
        <v>12</v>
      </c>
      <c r="N42" s="2941"/>
      <c r="O42" s="1886" t="s">
        <v>5311</v>
      </c>
      <c r="P42" s="1886"/>
      <c r="Q42" s="1886"/>
      <c r="R42" s="1886">
        <f t="shared" si="0"/>
        <v>0</v>
      </c>
      <c r="S42" s="1552">
        <v>12</v>
      </c>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c r="AY42" s="1569"/>
      <c r="AZ42" s="1569"/>
      <c r="BA42" s="1569"/>
      <c r="BB42" s="1569"/>
      <c r="BC42" s="1569"/>
      <c r="BD42" s="1569"/>
      <c r="BE42" s="1569"/>
      <c r="BF42" s="1569"/>
      <c r="BG42" s="1569"/>
      <c r="BH42" s="1569"/>
      <c r="BI42" s="1569"/>
      <c r="BJ42" s="1569"/>
      <c r="BK42" s="1569"/>
      <c r="BL42" s="1569"/>
      <c r="BM42" s="1569"/>
      <c r="BN42" s="1569"/>
      <c r="BO42" s="1569"/>
      <c r="BP42" s="1569"/>
      <c r="BQ42" s="1569"/>
      <c r="BR42" s="1569"/>
      <c r="BS42" s="1569"/>
      <c r="BT42" s="1569"/>
      <c r="BU42" s="1569"/>
      <c r="BV42" s="1569"/>
      <c r="BW42" s="1569"/>
      <c r="BX42" s="1569"/>
      <c r="BY42" s="1569"/>
      <c r="BZ42" s="1569"/>
      <c r="CA42" s="1569"/>
      <c r="CB42" s="1569"/>
      <c r="CC42" s="1569"/>
      <c r="CD42" s="1569"/>
      <c r="CE42" s="1569"/>
      <c r="CF42" s="1569"/>
      <c r="CG42" s="1569"/>
      <c r="CH42" s="1569"/>
      <c r="CI42" s="1569"/>
      <c r="CJ42" s="1569"/>
      <c r="CK42" s="1569"/>
      <c r="CL42" s="1569"/>
      <c r="CM42" s="1569"/>
      <c r="CN42" s="1569"/>
      <c r="CO42" s="1569"/>
      <c r="CP42" s="1569"/>
      <c r="CQ42" s="1569"/>
      <c r="CR42" s="1569"/>
      <c r="CS42" s="1569"/>
      <c r="CT42" s="1569"/>
      <c r="CU42" s="1569"/>
      <c r="CV42" s="1569"/>
      <c r="CW42" s="1569"/>
      <c r="CX42" s="1569"/>
      <c r="CY42" s="1569"/>
      <c r="CZ42" s="1569"/>
      <c r="DA42" s="1569"/>
      <c r="DB42" s="1569"/>
      <c r="DC42" s="1569"/>
      <c r="DD42" s="1569"/>
      <c r="DE42" s="1569"/>
      <c r="DF42" s="1569"/>
      <c r="DG42" s="1569"/>
      <c r="DH42" s="1569"/>
      <c r="DI42" s="1569"/>
      <c r="DJ42" s="1569"/>
      <c r="DK42" s="1569"/>
      <c r="DL42" s="1569"/>
      <c r="DM42" s="1569"/>
      <c r="DN42" s="1569"/>
      <c r="DO42" s="1569"/>
      <c r="DP42" s="1569"/>
      <c r="DQ42" s="1569"/>
      <c r="DR42" s="1569"/>
      <c r="DS42" s="1569"/>
      <c r="DT42" s="1569"/>
      <c r="DU42" s="1569"/>
      <c r="DV42" s="1569"/>
      <c r="DW42" s="1569"/>
      <c r="DX42" s="1569"/>
      <c r="DY42" s="1569"/>
      <c r="DZ42" s="1569"/>
      <c r="EA42" s="1569"/>
      <c r="EB42" s="1569"/>
      <c r="EC42" s="1569"/>
      <c r="ED42" s="1569"/>
      <c r="EE42" s="1569"/>
      <c r="EF42" s="1569"/>
      <c r="EG42" s="1569"/>
      <c r="EH42" s="1569"/>
      <c r="EI42" s="1569"/>
      <c r="EJ42" s="1569"/>
      <c r="EK42" s="1569"/>
      <c r="EL42" s="1569"/>
      <c r="EM42" s="1569"/>
      <c r="EN42" s="1569"/>
      <c r="EO42" s="1569"/>
      <c r="EP42" s="1569"/>
      <c r="EQ42" s="1569"/>
      <c r="ER42" s="1569"/>
      <c r="ES42" s="1569"/>
      <c r="ET42" s="1569"/>
      <c r="EU42" s="1569"/>
      <c r="EV42" s="1569"/>
      <c r="EW42" s="1569"/>
      <c r="EX42" s="1569"/>
      <c r="EY42" s="1569"/>
      <c r="EZ42" s="1569"/>
      <c r="FA42" s="1569"/>
      <c r="FB42" s="1569"/>
      <c r="FC42" s="1569"/>
      <c r="FD42" s="1569"/>
      <c r="FE42" s="1569"/>
      <c r="FF42" s="1569"/>
      <c r="FG42" s="1569"/>
      <c r="FH42" s="1569"/>
      <c r="FI42" s="1569"/>
      <c r="FJ42" s="1569"/>
      <c r="FK42" s="1569"/>
      <c r="FL42" s="1569"/>
      <c r="FM42" s="1569"/>
      <c r="FN42" s="1569"/>
      <c r="FO42" s="1569"/>
      <c r="FP42" s="1569"/>
      <c r="FQ42" s="1569"/>
      <c r="FR42" s="1569"/>
      <c r="FS42" s="1569"/>
      <c r="FT42" s="1569"/>
      <c r="FU42" s="1569"/>
      <c r="FV42" s="1569"/>
      <c r="FW42" s="1569"/>
      <c r="FX42" s="1569"/>
      <c r="FY42" s="1569"/>
      <c r="FZ42" s="1569"/>
      <c r="GA42" s="1569"/>
      <c r="GB42" s="1569"/>
      <c r="GC42" s="1569"/>
      <c r="GD42" s="1569"/>
      <c r="GE42" s="1569"/>
      <c r="GF42" s="1569"/>
      <c r="GG42" s="1569"/>
      <c r="GH42" s="1569"/>
      <c r="GI42" s="1569"/>
      <c r="GJ42" s="1569"/>
      <c r="GK42" s="1569"/>
      <c r="GL42" s="1569"/>
      <c r="GM42" s="1569"/>
      <c r="GN42" s="1569"/>
      <c r="GO42" s="1569"/>
      <c r="GP42" s="1569"/>
      <c r="GQ42" s="1569"/>
      <c r="GR42" s="1569"/>
      <c r="GS42" s="1569"/>
      <c r="GT42" s="1569"/>
      <c r="GU42" s="1569"/>
      <c r="GV42" s="1569"/>
      <c r="GW42" s="1569"/>
      <c r="GX42" s="1569"/>
      <c r="GY42" s="1569"/>
      <c r="GZ42" s="1569"/>
      <c r="HA42" s="1569"/>
      <c r="HB42" s="1569"/>
      <c r="HC42" s="1569"/>
      <c r="HD42" s="1569"/>
      <c r="HE42" s="1569"/>
      <c r="HF42" s="1569"/>
      <c r="HG42" s="1569"/>
      <c r="HH42" s="1569"/>
      <c r="HI42" s="1569"/>
      <c r="HJ42" s="1569"/>
      <c r="HK42" s="1569"/>
      <c r="HL42" s="1569"/>
      <c r="HM42" s="1569"/>
      <c r="HN42" s="1569"/>
      <c r="HO42" s="1569"/>
      <c r="HP42" s="1569"/>
      <c r="HQ42" s="1569"/>
      <c r="HR42" s="1569"/>
      <c r="HS42" s="1569"/>
      <c r="HT42" s="1569"/>
      <c r="HU42" s="1569"/>
      <c r="HV42" s="1569"/>
      <c r="HW42" s="1569"/>
      <c r="HX42" s="1569"/>
      <c r="HY42" s="1569"/>
      <c r="HZ42" s="1569"/>
      <c r="IA42" s="1569"/>
      <c r="IB42" s="1569"/>
      <c r="IC42" s="1569"/>
      <c r="ID42" s="1569"/>
      <c r="IE42" s="1569"/>
      <c r="IF42" s="1569"/>
      <c r="IG42" s="1569"/>
      <c r="IH42" s="1569"/>
      <c r="II42" s="1569"/>
      <c r="IJ42" s="1569"/>
      <c r="IK42" s="1569"/>
      <c r="IL42" s="1569"/>
      <c r="IM42" s="1569"/>
      <c r="IN42" s="1569"/>
      <c r="IO42" s="1569"/>
      <c r="IP42" s="1569"/>
      <c r="IQ42" s="1569"/>
      <c r="IR42" s="1569"/>
      <c r="IS42" s="1569"/>
      <c r="IT42" s="1569"/>
      <c r="IU42" s="1569"/>
    </row>
    <row r="43" spans="1:255">
      <c r="A43" s="2187" t="s">
        <v>1708</v>
      </c>
      <c r="B43" s="1551" t="s">
        <v>5288</v>
      </c>
      <c r="C43" s="1551" t="s">
        <v>5288</v>
      </c>
      <c r="D43" s="1551" t="s">
        <v>5299</v>
      </c>
      <c r="E43" s="1914" t="s">
        <v>5297</v>
      </c>
      <c r="F43" s="1550">
        <v>175</v>
      </c>
      <c r="G43" s="1551"/>
      <c r="H43" s="1551" t="s">
        <v>5310</v>
      </c>
      <c r="I43" s="1551" t="s">
        <v>5299</v>
      </c>
      <c r="J43" s="1551">
        <v>129</v>
      </c>
      <c r="K43" s="1886"/>
      <c r="L43" s="1886"/>
      <c r="M43" s="2343">
        <v>13</v>
      </c>
      <c r="N43" s="2941"/>
      <c r="O43" s="1886">
        <v>1362240</v>
      </c>
      <c r="P43" s="1886"/>
      <c r="Q43" s="1886"/>
      <c r="R43" s="1886">
        <f t="shared" si="0"/>
        <v>1362240</v>
      </c>
      <c r="S43" s="1552">
        <v>13</v>
      </c>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c r="AY43" s="1569"/>
      <c r="AZ43" s="1569"/>
      <c r="BA43" s="1569"/>
      <c r="BB43" s="1569"/>
      <c r="BC43" s="1569"/>
      <c r="BD43" s="1569"/>
      <c r="BE43" s="1569"/>
      <c r="BF43" s="1569"/>
      <c r="BG43" s="1569"/>
      <c r="BH43" s="1569"/>
      <c r="BI43" s="1569"/>
      <c r="BJ43" s="1569"/>
      <c r="BK43" s="1569"/>
      <c r="BL43" s="1569"/>
      <c r="BM43" s="1569"/>
      <c r="BN43" s="1569"/>
      <c r="BO43" s="1569"/>
      <c r="BP43" s="1569"/>
      <c r="BQ43" s="1569"/>
      <c r="BR43" s="1569"/>
      <c r="BS43" s="1569"/>
      <c r="BT43" s="1569"/>
      <c r="BU43" s="1569"/>
      <c r="BV43" s="1569"/>
      <c r="BW43" s="1569"/>
      <c r="BX43" s="1569"/>
      <c r="BY43" s="1569"/>
      <c r="BZ43" s="1569"/>
      <c r="CA43" s="1569"/>
      <c r="CB43" s="1569"/>
      <c r="CC43" s="1569"/>
      <c r="CD43" s="1569"/>
      <c r="CE43" s="1569"/>
      <c r="CF43" s="1569"/>
      <c r="CG43" s="1569"/>
      <c r="CH43" s="1569"/>
      <c r="CI43" s="1569"/>
      <c r="CJ43" s="1569"/>
      <c r="CK43" s="1569"/>
      <c r="CL43" s="1569"/>
      <c r="CM43" s="1569"/>
      <c r="CN43" s="1569"/>
      <c r="CO43" s="1569"/>
      <c r="CP43" s="1569"/>
      <c r="CQ43" s="1569"/>
      <c r="CR43" s="1569"/>
      <c r="CS43" s="1569"/>
      <c r="CT43" s="1569"/>
      <c r="CU43" s="1569"/>
      <c r="CV43" s="1569"/>
      <c r="CW43" s="1569"/>
      <c r="CX43" s="1569"/>
      <c r="CY43" s="1569"/>
      <c r="CZ43" s="1569"/>
      <c r="DA43" s="1569"/>
      <c r="DB43" s="1569"/>
      <c r="DC43" s="1569"/>
      <c r="DD43" s="1569"/>
      <c r="DE43" s="1569"/>
      <c r="DF43" s="1569"/>
      <c r="DG43" s="1569"/>
      <c r="DH43" s="1569"/>
      <c r="DI43" s="1569"/>
      <c r="DJ43" s="1569"/>
      <c r="DK43" s="1569"/>
      <c r="DL43" s="1569"/>
      <c r="DM43" s="1569"/>
      <c r="DN43" s="1569"/>
      <c r="DO43" s="1569"/>
      <c r="DP43" s="1569"/>
      <c r="DQ43" s="1569"/>
      <c r="DR43" s="1569"/>
      <c r="DS43" s="1569"/>
      <c r="DT43" s="1569"/>
      <c r="DU43" s="1569"/>
      <c r="DV43" s="1569"/>
      <c r="DW43" s="1569"/>
      <c r="DX43" s="1569"/>
      <c r="DY43" s="1569"/>
      <c r="DZ43" s="1569"/>
      <c r="EA43" s="1569"/>
      <c r="EB43" s="1569"/>
      <c r="EC43" s="1569"/>
      <c r="ED43" s="1569"/>
      <c r="EE43" s="1569"/>
      <c r="EF43" s="1569"/>
      <c r="EG43" s="1569"/>
      <c r="EH43" s="1569"/>
      <c r="EI43" s="1569"/>
      <c r="EJ43" s="1569"/>
      <c r="EK43" s="1569"/>
      <c r="EL43" s="1569"/>
      <c r="EM43" s="1569"/>
      <c r="EN43" s="1569"/>
      <c r="EO43" s="1569"/>
      <c r="EP43" s="1569"/>
      <c r="EQ43" s="1569"/>
      <c r="ER43" s="1569"/>
      <c r="ES43" s="1569"/>
      <c r="ET43" s="1569"/>
      <c r="EU43" s="1569"/>
      <c r="EV43" s="1569"/>
      <c r="EW43" s="1569"/>
      <c r="EX43" s="1569"/>
      <c r="EY43" s="1569"/>
      <c r="EZ43" s="1569"/>
      <c r="FA43" s="1569"/>
      <c r="FB43" s="1569"/>
      <c r="FC43" s="1569"/>
      <c r="FD43" s="1569"/>
      <c r="FE43" s="1569"/>
      <c r="FF43" s="1569"/>
      <c r="FG43" s="1569"/>
      <c r="FH43" s="1569"/>
      <c r="FI43" s="1569"/>
      <c r="FJ43" s="1569"/>
      <c r="FK43" s="1569"/>
      <c r="FL43" s="1569"/>
      <c r="FM43" s="1569"/>
      <c r="FN43" s="1569"/>
      <c r="FO43" s="1569"/>
      <c r="FP43" s="1569"/>
      <c r="FQ43" s="1569"/>
      <c r="FR43" s="1569"/>
      <c r="FS43" s="1569"/>
      <c r="FT43" s="1569"/>
      <c r="FU43" s="1569"/>
      <c r="FV43" s="1569"/>
      <c r="FW43" s="1569"/>
      <c r="FX43" s="1569"/>
      <c r="FY43" s="1569"/>
      <c r="FZ43" s="1569"/>
      <c r="GA43" s="1569"/>
      <c r="GB43" s="1569"/>
      <c r="GC43" s="1569"/>
      <c r="GD43" s="1569"/>
      <c r="GE43" s="1569"/>
      <c r="GF43" s="1569"/>
      <c r="GG43" s="1569"/>
      <c r="GH43" s="1569"/>
      <c r="GI43" s="1569"/>
      <c r="GJ43" s="1569"/>
      <c r="GK43" s="1569"/>
      <c r="GL43" s="1569"/>
      <c r="GM43" s="1569"/>
      <c r="GN43" s="1569"/>
      <c r="GO43" s="1569"/>
      <c r="GP43" s="1569"/>
      <c r="GQ43" s="1569"/>
      <c r="GR43" s="1569"/>
      <c r="GS43" s="1569"/>
      <c r="GT43" s="1569"/>
      <c r="GU43" s="1569"/>
      <c r="GV43" s="1569"/>
      <c r="GW43" s="1569"/>
      <c r="GX43" s="1569"/>
      <c r="GY43" s="1569"/>
      <c r="GZ43" s="1569"/>
      <c r="HA43" s="1569"/>
      <c r="HB43" s="1569"/>
      <c r="HC43" s="1569"/>
      <c r="HD43" s="1569"/>
      <c r="HE43" s="1569"/>
      <c r="HF43" s="1569"/>
      <c r="HG43" s="1569"/>
      <c r="HH43" s="1569"/>
      <c r="HI43" s="1569"/>
      <c r="HJ43" s="1569"/>
      <c r="HK43" s="1569"/>
      <c r="HL43" s="1569"/>
      <c r="HM43" s="1569"/>
      <c r="HN43" s="1569"/>
      <c r="HO43" s="1569"/>
      <c r="HP43" s="1569"/>
      <c r="HQ43" s="1569"/>
      <c r="HR43" s="1569"/>
      <c r="HS43" s="1569"/>
      <c r="HT43" s="1569"/>
      <c r="HU43" s="1569"/>
      <c r="HV43" s="1569"/>
      <c r="HW43" s="1569"/>
      <c r="HX43" s="1569"/>
      <c r="HY43" s="1569"/>
      <c r="HZ43" s="1569"/>
      <c r="IA43" s="1569"/>
      <c r="IB43" s="1569"/>
      <c r="IC43" s="1569"/>
      <c r="ID43" s="1569"/>
      <c r="IE43" s="1569"/>
      <c r="IF43" s="1569"/>
      <c r="IG43" s="1569"/>
      <c r="IH43" s="1569"/>
      <c r="II43" s="1569"/>
      <c r="IJ43" s="1569"/>
      <c r="IK43" s="1569"/>
      <c r="IL43" s="1569"/>
      <c r="IM43" s="1569"/>
      <c r="IN43" s="1569"/>
      <c r="IO43" s="1569"/>
      <c r="IP43" s="1569"/>
      <c r="IQ43" s="1569"/>
      <c r="IR43" s="1569"/>
      <c r="IS43" s="1569"/>
      <c r="IT43" s="1569"/>
      <c r="IU43" s="1569"/>
    </row>
    <row r="44" spans="1:255">
      <c r="A44" s="2187" t="s">
        <v>1709</v>
      </c>
      <c r="B44" s="1551" t="s">
        <v>5289</v>
      </c>
      <c r="C44" s="1551" t="s">
        <v>5294</v>
      </c>
      <c r="D44" s="1551" t="s">
        <v>5294</v>
      </c>
      <c r="E44" s="1914" t="s">
        <v>5292</v>
      </c>
      <c r="F44" s="1550" t="s">
        <v>5294</v>
      </c>
      <c r="G44" s="1551"/>
      <c r="H44" s="1551" t="s">
        <v>5294</v>
      </c>
      <c r="I44" s="1551" t="s">
        <v>5294</v>
      </c>
      <c r="J44" s="1551" t="s">
        <v>5311</v>
      </c>
      <c r="K44" s="1886"/>
      <c r="L44" s="1886"/>
      <c r="M44" s="2343">
        <v>14</v>
      </c>
      <c r="N44" s="2941"/>
      <c r="O44" s="1886" t="s">
        <v>5311</v>
      </c>
      <c r="P44" s="1886"/>
      <c r="Q44" s="1886"/>
      <c r="R44" s="1886">
        <f t="shared" si="0"/>
        <v>0</v>
      </c>
      <c r="S44" s="1552">
        <v>14</v>
      </c>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c r="AY44" s="1569"/>
      <c r="AZ44" s="1569"/>
      <c r="BA44" s="1569"/>
      <c r="BB44" s="1569"/>
      <c r="BC44" s="1569"/>
      <c r="BD44" s="1569"/>
      <c r="BE44" s="1569"/>
      <c r="BF44" s="1569"/>
      <c r="BG44" s="1569"/>
      <c r="BH44" s="1569"/>
      <c r="BI44" s="1569"/>
      <c r="BJ44" s="1569"/>
      <c r="BK44" s="1569"/>
      <c r="BL44" s="1569"/>
      <c r="BM44" s="1569"/>
      <c r="BN44" s="1569"/>
      <c r="BO44" s="1569"/>
      <c r="BP44" s="1569"/>
      <c r="BQ44" s="1569"/>
      <c r="BR44" s="1569"/>
      <c r="BS44" s="1569"/>
      <c r="BT44" s="1569"/>
      <c r="BU44" s="1569"/>
      <c r="BV44" s="1569"/>
      <c r="BW44" s="1569"/>
      <c r="BX44" s="1569"/>
      <c r="BY44" s="1569"/>
      <c r="BZ44" s="1569"/>
      <c r="CA44" s="1569"/>
      <c r="CB44" s="1569"/>
      <c r="CC44" s="1569"/>
      <c r="CD44" s="1569"/>
      <c r="CE44" s="1569"/>
      <c r="CF44" s="1569"/>
      <c r="CG44" s="1569"/>
      <c r="CH44" s="1569"/>
      <c r="CI44" s="1569"/>
      <c r="CJ44" s="1569"/>
      <c r="CK44" s="1569"/>
      <c r="CL44" s="1569"/>
      <c r="CM44" s="1569"/>
      <c r="CN44" s="1569"/>
      <c r="CO44" s="1569"/>
      <c r="CP44" s="1569"/>
      <c r="CQ44" s="1569"/>
      <c r="CR44" s="1569"/>
      <c r="CS44" s="1569"/>
      <c r="CT44" s="1569"/>
      <c r="CU44" s="1569"/>
      <c r="CV44" s="1569"/>
      <c r="CW44" s="1569"/>
      <c r="CX44" s="1569"/>
      <c r="CY44" s="1569"/>
      <c r="CZ44" s="1569"/>
      <c r="DA44" s="1569"/>
      <c r="DB44" s="1569"/>
      <c r="DC44" s="1569"/>
      <c r="DD44" s="1569"/>
      <c r="DE44" s="1569"/>
      <c r="DF44" s="1569"/>
      <c r="DG44" s="1569"/>
      <c r="DH44" s="1569"/>
      <c r="DI44" s="1569"/>
      <c r="DJ44" s="1569"/>
      <c r="DK44" s="1569"/>
      <c r="DL44" s="1569"/>
      <c r="DM44" s="1569"/>
      <c r="DN44" s="1569"/>
      <c r="DO44" s="1569"/>
      <c r="DP44" s="1569"/>
      <c r="DQ44" s="1569"/>
      <c r="DR44" s="1569"/>
      <c r="DS44" s="1569"/>
      <c r="DT44" s="1569"/>
      <c r="DU44" s="1569"/>
      <c r="DV44" s="1569"/>
      <c r="DW44" s="1569"/>
      <c r="DX44" s="1569"/>
      <c r="DY44" s="1569"/>
      <c r="DZ44" s="1569"/>
      <c r="EA44" s="1569"/>
      <c r="EB44" s="1569"/>
      <c r="EC44" s="1569"/>
      <c r="ED44" s="1569"/>
      <c r="EE44" s="1569"/>
      <c r="EF44" s="1569"/>
      <c r="EG44" s="1569"/>
      <c r="EH44" s="1569"/>
      <c r="EI44" s="1569"/>
      <c r="EJ44" s="1569"/>
      <c r="EK44" s="1569"/>
      <c r="EL44" s="1569"/>
      <c r="EM44" s="1569"/>
      <c r="EN44" s="1569"/>
      <c r="EO44" s="1569"/>
      <c r="EP44" s="1569"/>
      <c r="EQ44" s="1569"/>
      <c r="ER44" s="1569"/>
      <c r="ES44" s="1569"/>
      <c r="ET44" s="1569"/>
      <c r="EU44" s="1569"/>
      <c r="EV44" s="1569"/>
      <c r="EW44" s="1569"/>
      <c r="EX44" s="1569"/>
      <c r="EY44" s="1569"/>
      <c r="EZ44" s="1569"/>
      <c r="FA44" s="1569"/>
      <c r="FB44" s="1569"/>
      <c r="FC44" s="1569"/>
      <c r="FD44" s="1569"/>
      <c r="FE44" s="1569"/>
      <c r="FF44" s="1569"/>
      <c r="FG44" s="1569"/>
      <c r="FH44" s="1569"/>
      <c r="FI44" s="1569"/>
      <c r="FJ44" s="1569"/>
      <c r="FK44" s="1569"/>
      <c r="FL44" s="1569"/>
      <c r="FM44" s="1569"/>
      <c r="FN44" s="1569"/>
      <c r="FO44" s="1569"/>
      <c r="FP44" s="1569"/>
      <c r="FQ44" s="1569"/>
      <c r="FR44" s="1569"/>
      <c r="FS44" s="1569"/>
      <c r="FT44" s="1569"/>
      <c r="FU44" s="1569"/>
      <c r="FV44" s="1569"/>
      <c r="FW44" s="1569"/>
      <c r="FX44" s="1569"/>
      <c r="FY44" s="1569"/>
      <c r="FZ44" s="1569"/>
      <c r="GA44" s="1569"/>
      <c r="GB44" s="1569"/>
      <c r="GC44" s="1569"/>
      <c r="GD44" s="1569"/>
      <c r="GE44" s="1569"/>
      <c r="GF44" s="1569"/>
      <c r="GG44" s="1569"/>
      <c r="GH44" s="1569"/>
      <c r="GI44" s="1569"/>
      <c r="GJ44" s="1569"/>
      <c r="GK44" s="1569"/>
      <c r="GL44" s="1569"/>
      <c r="GM44" s="1569"/>
      <c r="GN44" s="1569"/>
      <c r="GO44" s="1569"/>
      <c r="GP44" s="1569"/>
      <c r="GQ44" s="1569"/>
      <c r="GR44" s="1569"/>
      <c r="GS44" s="1569"/>
      <c r="GT44" s="1569"/>
      <c r="GU44" s="1569"/>
      <c r="GV44" s="1569"/>
      <c r="GW44" s="1569"/>
      <c r="GX44" s="1569"/>
      <c r="GY44" s="1569"/>
      <c r="GZ44" s="1569"/>
      <c r="HA44" s="1569"/>
      <c r="HB44" s="1569"/>
      <c r="HC44" s="1569"/>
      <c r="HD44" s="1569"/>
      <c r="HE44" s="1569"/>
      <c r="HF44" s="1569"/>
      <c r="HG44" s="1569"/>
      <c r="HH44" s="1569"/>
      <c r="HI44" s="1569"/>
      <c r="HJ44" s="1569"/>
      <c r="HK44" s="1569"/>
      <c r="HL44" s="1569"/>
      <c r="HM44" s="1569"/>
      <c r="HN44" s="1569"/>
      <c r="HO44" s="1569"/>
      <c r="HP44" s="1569"/>
      <c r="HQ44" s="1569"/>
      <c r="HR44" s="1569"/>
      <c r="HS44" s="1569"/>
      <c r="HT44" s="1569"/>
      <c r="HU44" s="1569"/>
      <c r="HV44" s="1569"/>
      <c r="HW44" s="1569"/>
      <c r="HX44" s="1569"/>
      <c r="HY44" s="1569"/>
      <c r="HZ44" s="1569"/>
      <c r="IA44" s="1569"/>
      <c r="IB44" s="1569"/>
      <c r="IC44" s="1569"/>
      <c r="ID44" s="1569"/>
      <c r="IE44" s="1569"/>
      <c r="IF44" s="1569"/>
      <c r="IG44" s="1569"/>
      <c r="IH44" s="1569"/>
      <c r="II44" s="1569"/>
      <c r="IJ44" s="1569"/>
      <c r="IK44" s="1569"/>
      <c r="IL44" s="1569"/>
      <c r="IM44" s="1569"/>
      <c r="IN44" s="1569"/>
      <c r="IO44" s="1569"/>
      <c r="IP44" s="1569"/>
      <c r="IQ44" s="1569"/>
      <c r="IR44" s="1569"/>
      <c r="IS44" s="1569"/>
      <c r="IT44" s="1569"/>
      <c r="IU44" s="1569"/>
    </row>
    <row r="45" spans="1:255">
      <c r="A45" s="2187" t="s">
        <v>1710</v>
      </c>
      <c r="B45" s="1551" t="s">
        <v>5290</v>
      </c>
      <c r="C45" s="1551" t="s">
        <v>5294</v>
      </c>
      <c r="D45" s="1551" t="s">
        <v>5294</v>
      </c>
      <c r="E45" s="1914" t="s">
        <v>5297</v>
      </c>
      <c r="F45" s="1550">
        <v>178</v>
      </c>
      <c r="G45" s="1551"/>
      <c r="H45" s="1551" t="s">
        <v>5294</v>
      </c>
      <c r="I45" s="1551" t="s">
        <v>5294</v>
      </c>
      <c r="J45" s="1551"/>
      <c r="K45" s="1886"/>
      <c r="L45" s="1886"/>
      <c r="M45" s="2343">
        <v>15</v>
      </c>
      <c r="N45" s="2941"/>
      <c r="O45" s="1886">
        <v>319896</v>
      </c>
      <c r="P45" s="1886"/>
      <c r="Q45" s="1886"/>
      <c r="R45" s="1886">
        <f t="shared" si="0"/>
        <v>319896</v>
      </c>
      <c r="S45" s="1552">
        <v>15</v>
      </c>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c r="AY45" s="1569"/>
      <c r="AZ45" s="1569"/>
      <c r="BA45" s="1569"/>
      <c r="BB45" s="1569"/>
      <c r="BC45" s="1569"/>
      <c r="BD45" s="1569"/>
      <c r="BE45" s="1569"/>
      <c r="BF45" s="1569"/>
      <c r="BG45" s="1569"/>
      <c r="BH45" s="1569"/>
      <c r="BI45" s="1569"/>
      <c r="BJ45" s="1569"/>
      <c r="BK45" s="1569"/>
      <c r="BL45" s="1569"/>
      <c r="BM45" s="1569"/>
      <c r="BN45" s="1569"/>
      <c r="BO45" s="1569"/>
      <c r="BP45" s="1569"/>
      <c r="BQ45" s="1569"/>
      <c r="BR45" s="1569"/>
      <c r="BS45" s="1569"/>
      <c r="BT45" s="1569"/>
      <c r="BU45" s="1569"/>
      <c r="BV45" s="1569"/>
      <c r="BW45" s="1569"/>
      <c r="BX45" s="1569"/>
      <c r="BY45" s="1569"/>
      <c r="BZ45" s="1569"/>
      <c r="CA45" s="1569"/>
      <c r="CB45" s="1569"/>
      <c r="CC45" s="1569"/>
      <c r="CD45" s="1569"/>
      <c r="CE45" s="1569"/>
      <c r="CF45" s="1569"/>
      <c r="CG45" s="1569"/>
      <c r="CH45" s="1569"/>
      <c r="CI45" s="1569"/>
      <c r="CJ45" s="1569"/>
      <c r="CK45" s="1569"/>
      <c r="CL45" s="1569"/>
      <c r="CM45" s="1569"/>
      <c r="CN45" s="1569"/>
      <c r="CO45" s="1569"/>
      <c r="CP45" s="1569"/>
      <c r="CQ45" s="1569"/>
      <c r="CR45" s="1569"/>
      <c r="CS45" s="1569"/>
      <c r="CT45" s="1569"/>
      <c r="CU45" s="1569"/>
      <c r="CV45" s="1569"/>
      <c r="CW45" s="1569"/>
      <c r="CX45" s="1569"/>
      <c r="CY45" s="1569"/>
      <c r="CZ45" s="1569"/>
      <c r="DA45" s="1569"/>
      <c r="DB45" s="1569"/>
      <c r="DC45" s="1569"/>
      <c r="DD45" s="1569"/>
      <c r="DE45" s="1569"/>
      <c r="DF45" s="1569"/>
      <c r="DG45" s="1569"/>
      <c r="DH45" s="1569"/>
      <c r="DI45" s="1569"/>
      <c r="DJ45" s="1569"/>
      <c r="DK45" s="1569"/>
      <c r="DL45" s="1569"/>
      <c r="DM45" s="1569"/>
      <c r="DN45" s="1569"/>
      <c r="DO45" s="1569"/>
      <c r="DP45" s="1569"/>
      <c r="DQ45" s="1569"/>
      <c r="DR45" s="1569"/>
      <c r="DS45" s="1569"/>
      <c r="DT45" s="1569"/>
      <c r="DU45" s="1569"/>
      <c r="DV45" s="1569"/>
      <c r="DW45" s="1569"/>
      <c r="DX45" s="1569"/>
      <c r="DY45" s="1569"/>
      <c r="DZ45" s="1569"/>
      <c r="EA45" s="1569"/>
      <c r="EB45" s="1569"/>
      <c r="EC45" s="1569"/>
      <c r="ED45" s="1569"/>
      <c r="EE45" s="1569"/>
      <c r="EF45" s="1569"/>
      <c r="EG45" s="1569"/>
      <c r="EH45" s="1569"/>
      <c r="EI45" s="1569"/>
      <c r="EJ45" s="1569"/>
      <c r="EK45" s="1569"/>
      <c r="EL45" s="1569"/>
      <c r="EM45" s="1569"/>
      <c r="EN45" s="1569"/>
      <c r="EO45" s="1569"/>
      <c r="EP45" s="1569"/>
      <c r="EQ45" s="1569"/>
      <c r="ER45" s="1569"/>
      <c r="ES45" s="1569"/>
      <c r="ET45" s="1569"/>
      <c r="EU45" s="1569"/>
      <c r="EV45" s="1569"/>
      <c r="EW45" s="1569"/>
      <c r="EX45" s="1569"/>
      <c r="EY45" s="1569"/>
      <c r="EZ45" s="1569"/>
      <c r="FA45" s="1569"/>
      <c r="FB45" s="1569"/>
      <c r="FC45" s="1569"/>
      <c r="FD45" s="1569"/>
      <c r="FE45" s="1569"/>
      <c r="FF45" s="1569"/>
      <c r="FG45" s="1569"/>
      <c r="FH45" s="1569"/>
      <c r="FI45" s="1569"/>
      <c r="FJ45" s="1569"/>
      <c r="FK45" s="1569"/>
      <c r="FL45" s="1569"/>
      <c r="FM45" s="1569"/>
      <c r="FN45" s="1569"/>
      <c r="FO45" s="1569"/>
      <c r="FP45" s="1569"/>
      <c r="FQ45" s="1569"/>
      <c r="FR45" s="1569"/>
      <c r="FS45" s="1569"/>
      <c r="FT45" s="1569"/>
      <c r="FU45" s="1569"/>
      <c r="FV45" s="1569"/>
      <c r="FW45" s="1569"/>
      <c r="FX45" s="1569"/>
      <c r="FY45" s="1569"/>
      <c r="FZ45" s="1569"/>
      <c r="GA45" s="1569"/>
      <c r="GB45" s="1569"/>
      <c r="GC45" s="1569"/>
      <c r="GD45" s="1569"/>
      <c r="GE45" s="1569"/>
      <c r="GF45" s="1569"/>
      <c r="GG45" s="1569"/>
      <c r="GH45" s="1569"/>
      <c r="GI45" s="1569"/>
      <c r="GJ45" s="1569"/>
      <c r="GK45" s="1569"/>
      <c r="GL45" s="1569"/>
      <c r="GM45" s="1569"/>
      <c r="GN45" s="1569"/>
      <c r="GO45" s="1569"/>
      <c r="GP45" s="1569"/>
      <c r="GQ45" s="1569"/>
      <c r="GR45" s="1569"/>
      <c r="GS45" s="1569"/>
      <c r="GT45" s="1569"/>
      <c r="GU45" s="1569"/>
      <c r="GV45" s="1569"/>
      <c r="GW45" s="1569"/>
      <c r="GX45" s="1569"/>
      <c r="GY45" s="1569"/>
      <c r="GZ45" s="1569"/>
      <c r="HA45" s="1569"/>
      <c r="HB45" s="1569"/>
      <c r="HC45" s="1569"/>
      <c r="HD45" s="1569"/>
      <c r="HE45" s="1569"/>
      <c r="HF45" s="1569"/>
      <c r="HG45" s="1569"/>
      <c r="HH45" s="1569"/>
      <c r="HI45" s="1569"/>
      <c r="HJ45" s="1569"/>
      <c r="HK45" s="1569"/>
      <c r="HL45" s="1569"/>
      <c r="HM45" s="1569"/>
      <c r="HN45" s="1569"/>
      <c r="HO45" s="1569"/>
      <c r="HP45" s="1569"/>
      <c r="HQ45" s="1569"/>
      <c r="HR45" s="1569"/>
      <c r="HS45" s="1569"/>
      <c r="HT45" s="1569"/>
      <c r="HU45" s="1569"/>
      <c r="HV45" s="1569"/>
      <c r="HW45" s="1569"/>
      <c r="HX45" s="1569"/>
      <c r="HY45" s="1569"/>
      <c r="HZ45" s="1569"/>
      <c r="IA45" s="1569"/>
      <c r="IB45" s="1569"/>
      <c r="IC45" s="1569"/>
      <c r="ID45" s="1569"/>
      <c r="IE45" s="1569"/>
      <c r="IF45" s="1569"/>
      <c r="IG45" s="1569"/>
      <c r="IH45" s="1569"/>
      <c r="II45" s="1569"/>
      <c r="IJ45" s="1569"/>
      <c r="IK45" s="1569"/>
      <c r="IL45" s="1569"/>
      <c r="IM45" s="1569"/>
      <c r="IN45" s="1569"/>
      <c r="IO45" s="1569"/>
      <c r="IP45" s="1569"/>
      <c r="IQ45" s="1569"/>
      <c r="IR45" s="1569"/>
      <c r="IS45" s="1569"/>
      <c r="IT45" s="1569"/>
      <c r="IU45" s="1569"/>
    </row>
    <row r="46" spans="1:255">
      <c r="A46" s="2187" t="s">
        <v>1711</v>
      </c>
      <c r="B46" s="1551" t="s">
        <v>1152</v>
      </c>
      <c r="C46" s="2344"/>
      <c r="D46" s="2344"/>
      <c r="E46" s="2345"/>
      <c r="F46" s="3426"/>
      <c r="G46" s="3427"/>
      <c r="H46" s="2344"/>
      <c r="I46" s="2344"/>
      <c r="J46" s="1551">
        <f>+J137</f>
        <v>0</v>
      </c>
      <c r="K46" s="1886">
        <f>+K137</f>
        <v>2577742.7815389326</v>
      </c>
      <c r="L46" s="1886">
        <f>+L137</f>
        <v>2577742.7815389326</v>
      </c>
      <c r="M46" s="2343">
        <v>16</v>
      </c>
      <c r="N46" s="2941"/>
      <c r="O46" s="3117">
        <f>+O137</f>
        <v>0</v>
      </c>
      <c r="P46" s="1886">
        <f>+P137</f>
        <v>0</v>
      </c>
      <c r="Q46" s="1886">
        <f>+Q137</f>
        <v>12056346.080000004</v>
      </c>
      <c r="R46" s="1886">
        <f>SUM(O46:Q46)</f>
        <v>12056346.080000004</v>
      </c>
      <c r="S46" s="1552">
        <v>16</v>
      </c>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c r="AY46" s="1569"/>
      <c r="AZ46" s="1569"/>
      <c r="BA46" s="1569"/>
      <c r="BB46" s="1569"/>
      <c r="BC46" s="1569"/>
      <c r="BD46" s="1569"/>
      <c r="BE46" s="1569"/>
      <c r="BF46" s="1569"/>
      <c r="BG46" s="1569"/>
      <c r="BH46" s="1569"/>
      <c r="BI46" s="1569"/>
      <c r="BJ46" s="1569"/>
      <c r="BK46" s="1569"/>
      <c r="BL46" s="1569"/>
      <c r="BM46" s="1569"/>
      <c r="BN46" s="1569"/>
      <c r="BO46" s="1569"/>
      <c r="BP46" s="1569"/>
      <c r="BQ46" s="1569"/>
      <c r="BR46" s="1569"/>
      <c r="BS46" s="1569"/>
      <c r="BT46" s="1569"/>
      <c r="BU46" s="1569"/>
      <c r="BV46" s="1569"/>
      <c r="BW46" s="1569"/>
      <c r="BX46" s="1569"/>
      <c r="BY46" s="1569"/>
      <c r="BZ46" s="1569"/>
      <c r="CA46" s="1569"/>
      <c r="CB46" s="1569"/>
      <c r="CC46" s="1569"/>
      <c r="CD46" s="1569"/>
      <c r="CE46" s="1569"/>
      <c r="CF46" s="1569"/>
      <c r="CG46" s="1569"/>
      <c r="CH46" s="1569"/>
      <c r="CI46" s="1569"/>
      <c r="CJ46" s="1569"/>
      <c r="CK46" s="1569"/>
      <c r="CL46" s="1569"/>
      <c r="CM46" s="1569"/>
      <c r="CN46" s="1569"/>
      <c r="CO46" s="1569"/>
      <c r="CP46" s="1569"/>
      <c r="CQ46" s="1569"/>
      <c r="CR46" s="1569"/>
      <c r="CS46" s="1569"/>
      <c r="CT46" s="1569"/>
      <c r="CU46" s="1569"/>
      <c r="CV46" s="1569"/>
      <c r="CW46" s="1569"/>
      <c r="CX46" s="1569"/>
      <c r="CY46" s="1569"/>
      <c r="CZ46" s="1569"/>
      <c r="DA46" s="1569"/>
      <c r="DB46" s="1569"/>
      <c r="DC46" s="1569"/>
      <c r="DD46" s="1569"/>
      <c r="DE46" s="1569"/>
      <c r="DF46" s="1569"/>
      <c r="DG46" s="1569"/>
      <c r="DH46" s="1569"/>
      <c r="DI46" s="1569"/>
      <c r="DJ46" s="1569"/>
      <c r="DK46" s="1569"/>
      <c r="DL46" s="1569"/>
      <c r="DM46" s="1569"/>
      <c r="DN46" s="1569"/>
      <c r="DO46" s="1569"/>
      <c r="DP46" s="1569"/>
      <c r="DQ46" s="1569"/>
      <c r="DR46" s="1569"/>
      <c r="DS46" s="1569"/>
      <c r="DT46" s="1569"/>
      <c r="DU46" s="1569"/>
      <c r="DV46" s="1569"/>
      <c r="DW46" s="1569"/>
      <c r="DX46" s="1569"/>
      <c r="DY46" s="1569"/>
      <c r="DZ46" s="1569"/>
      <c r="EA46" s="1569"/>
      <c r="EB46" s="1569"/>
      <c r="EC46" s="1569"/>
      <c r="ED46" s="1569"/>
      <c r="EE46" s="1569"/>
      <c r="EF46" s="1569"/>
      <c r="EG46" s="1569"/>
      <c r="EH46" s="1569"/>
      <c r="EI46" s="1569"/>
      <c r="EJ46" s="1569"/>
      <c r="EK46" s="1569"/>
      <c r="EL46" s="1569"/>
      <c r="EM46" s="1569"/>
      <c r="EN46" s="1569"/>
      <c r="EO46" s="1569"/>
      <c r="EP46" s="1569"/>
      <c r="EQ46" s="1569"/>
      <c r="ER46" s="1569"/>
      <c r="ES46" s="1569"/>
      <c r="ET46" s="1569"/>
      <c r="EU46" s="1569"/>
      <c r="EV46" s="1569"/>
      <c r="EW46" s="1569"/>
      <c r="EX46" s="1569"/>
      <c r="EY46" s="1569"/>
      <c r="EZ46" s="1569"/>
      <c r="FA46" s="1569"/>
      <c r="FB46" s="1569"/>
      <c r="FC46" s="1569"/>
      <c r="FD46" s="1569"/>
      <c r="FE46" s="1569"/>
      <c r="FF46" s="1569"/>
      <c r="FG46" s="1569"/>
      <c r="FH46" s="1569"/>
      <c r="FI46" s="1569"/>
      <c r="FJ46" s="1569"/>
      <c r="FK46" s="1569"/>
      <c r="FL46" s="1569"/>
      <c r="FM46" s="1569"/>
      <c r="FN46" s="1569"/>
      <c r="FO46" s="1569"/>
      <c r="FP46" s="1569"/>
      <c r="FQ46" s="1569"/>
      <c r="FR46" s="1569"/>
      <c r="FS46" s="1569"/>
      <c r="FT46" s="1569"/>
      <c r="FU46" s="1569"/>
      <c r="FV46" s="1569"/>
      <c r="FW46" s="1569"/>
      <c r="FX46" s="1569"/>
      <c r="FY46" s="1569"/>
      <c r="FZ46" s="1569"/>
      <c r="GA46" s="1569"/>
      <c r="GB46" s="1569"/>
      <c r="GC46" s="1569"/>
      <c r="GD46" s="1569"/>
      <c r="GE46" s="1569"/>
      <c r="GF46" s="1569"/>
      <c r="GG46" s="1569"/>
      <c r="GH46" s="1569"/>
      <c r="GI46" s="1569"/>
      <c r="GJ46" s="1569"/>
      <c r="GK46" s="1569"/>
      <c r="GL46" s="1569"/>
      <c r="GM46" s="1569"/>
      <c r="GN46" s="1569"/>
      <c r="GO46" s="1569"/>
      <c r="GP46" s="1569"/>
      <c r="GQ46" s="1569"/>
      <c r="GR46" s="1569"/>
      <c r="GS46" s="1569"/>
      <c r="GT46" s="1569"/>
      <c r="GU46" s="1569"/>
      <c r="GV46" s="1569"/>
      <c r="GW46" s="1569"/>
      <c r="GX46" s="1569"/>
      <c r="GY46" s="1569"/>
      <c r="GZ46" s="1569"/>
      <c r="HA46" s="1569"/>
      <c r="HB46" s="1569"/>
      <c r="HC46" s="1569"/>
      <c r="HD46" s="1569"/>
      <c r="HE46" s="1569"/>
      <c r="HF46" s="1569"/>
      <c r="HG46" s="1569"/>
      <c r="HH46" s="1569"/>
      <c r="HI46" s="1569"/>
      <c r="HJ46" s="1569"/>
      <c r="HK46" s="1569"/>
      <c r="HL46" s="1569"/>
      <c r="HM46" s="1569"/>
      <c r="HN46" s="1569"/>
      <c r="HO46" s="1569"/>
      <c r="HP46" s="1569"/>
      <c r="HQ46" s="1569"/>
      <c r="HR46" s="1569"/>
      <c r="HS46" s="1569"/>
      <c r="HT46" s="1569"/>
      <c r="HU46" s="1569"/>
      <c r="HV46" s="1569"/>
      <c r="HW46" s="1569"/>
      <c r="HX46" s="1569"/>
      <c r="HY46" s="1569"/>
      <c r="HZ46" s="1569"/>
      <c r="IA46" s="1569"/>
      <c r="IB46" s="1569"/>
      <c r="IC46" s="1569"/>
      <c r="ID46" s="1569"/>
      <c r="IE46" s="1569"/>
      <c r="IF46" s="1569"/>
      <c r="IG46" s="1569"/>
      <c r="IH46" s="1569"/>
      <c r="II46" s="1569"/>
      <c r="IJ46" s="1569"/>
      <c r="IK46" s="1569"/>
      <c r="IL46" s="1569"/>
      <c r="IM46" s="1569"/>
      <c r="IN46" s="1569"/>
      <c r="IO46" s="1569"/>
      <c r="IP46" s="1569"/>
      <c r="IQ46" s="1569"/>
      <c r="IR46" s="1569"/>
      <c r="IS46" s="1569"/>
      <c r="IT46" s="1569"/>
      <c r="IU46" s="1569"/>
    </row>
    <row r="47" spans="1:255">
      <c r="A47" s="2187" t="s">
        <v>1712</v>
      </c>
      <c r="B47" s="1565" t="s">
        <v>2288</v>
      </c>
      <c r="C47" s="2344"/>
      <c r="D47" s="2344"/>
      <c r="E47" s="2345"/>
      <c r="F47" s="3426"/>
      <c r="G47" s="3427"/>
      <c r="H47" s="2344"/>
      <c r="I47" s="2344"/>
      <c r="J47" s="3119">
        <f>SUM(J31:J46)</f>
        <v>1069.7860000000001</v>
      </c>
      <c r="K47" s="1886">
        <f>SUM(K31:K46)</f>
        <v>3239081.8874089327</v>
      </c>
      <c r="L47" s="1886">
        <f>SUM(L31:L46)</f>
        <v>3239081.8874089327</v>
      </c>
      <c r="M47" s="2343">
        <v>17</v>
      </c>
      <c r="N47" s="3432">
        <f>SUM(O31:O46)</f>
        <v>20561496</v>
      </c>
      <c r="O47" s="3433"/>
      <c r="P47" s="1868">
        <f>SUM(P31:P46)</f>
        <v>0</v>
      </c>
      <c r="Q47" s="1868">
        <f>SUM(Q31:Q46)</f>
        <v>16244058.510000004</v>
      </c>
      <c r="R47" s="1868">
        <f>SUM(R31:R46)</f>
        <v>36805554.510000005</v>
      </c>
      <c r="S47" s="1552">
        <v>17</v>
      </c>
      <c r="T47" s="1569"/>
      <c r="U47" s="1569"/>
      <c r="V47" s="2895"/>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c r="AY47" s="1569"/>
      <c r="AZ47" s="1569"/>
      <c r="BA47" s="1569"/>
      <c r="BB47" s="1569"/>
      <c r="BC47" s="1569"/>
      <c r="BD47" s="1569"/>
      <c r="BE47" s="1569"/>
      <c r="BF47" s="1569"/>
      <c r="BG47" s="1569"/>
      <c r="BH47" s="1569"/>
      <c r="BI47" s="1569"/>
      <c r="BJ47" s="1569"/>
      <c r="BK47" s="1569"/>
      <c r="BL47" s="1569"/>
      <c r="BM47" s="1569"/>
      <c r="BN47" s="1569"/>
      <c r="BO47" s="1569"/>
      <c r="BP47" s="1569"/>
      <c r="BQ47" s="1569"/>
      <c r="BR47" s="1569"/>
      <c r="BS47" s="1569"/>
      <c r="BT47" s="1569"/>
      <c r="BU47" s="1569"/>
      <c r="BV47" s="1569"/>
      <c r="BW47" s="1569"/>
      <c r="BX47" s="1569"/>
      <c r="BY47" s="1569"/>
      <c r="BZ47" s="1569"/>
      <c r="CA47" s="1569"/>
      <c r="CB47" s="1569"/>
      <c r="CC47" s="1569"/>
      <c r="CD47" s="1569"/>
      <c r="CE47" s="1569"/>
      <c r="CF47" s="1569"/>
      <c r="CG47" s="1569"/>
      <c r="CH47" s="1569"/>
      <c r="CI47" s="1569"/>
      <c r="CJ47" s="1569"/>
      <c r="CK47" s="1569"/>
      <c r="CL47" s="1569"/>
      <c r="CM47" s="1569"/>
      <c r="CN47" s="1569"/>
      <c r="CO47" s="1569"/>
      <c r="CP47" s="1569"/>
      <c r="CQ47" s="1569"/>
      <c r="CR47" s="1569"/>
      <c r="CS47" s="1569"/>
      <c r="CT47" s="1569"/>
      <c r="CU47" s="1569"/>
      <c r="CV47" s="1569"/>
      <c r="CW47" s="1569"/>
      <c r="CX47" s="1569"/>
      <c r="CY47" s="1569"/>
      <c r="CZ47" s="1569"/>
      <c r="DA47" s="1569"/>
      <c r="DB47" s="1569"/>
      <c r="DC47" s="1569"/>
      <c r="DD47" s="1569"/>
      <c r="DE47" s="1569"/>
      <c r="DF47" s="1569"/>
      <c r="DG47" s="1569"/>
      <c r="DH47" s="1569"/>
      <c r="DI47" s="1569"/>
      <c r="DJ47" s="1569"/>
      <c r="DK47" s="1569"/>
      <c r="DL47" s="1569"/>
      <c r="DM47" s="1569"/>
      <c r="DN47" s="1569"/>
      <c r="DO47" s="1569"/>
      <c r="DP47" s="1569"/>
      <c r="DQ47" s="1569"/>
      <c r="DR47" s="1569"/>
      <c r="DS47" s="1569"/>
      <c r="DT47" s="1569"/>
      <c r="DU47" s="1569"/>
      <c r="DV47" s="1569"/>
      <c r="DW47" s="1569"/>
      <c r="DX47" s="1569"/>
      <c r="DY47" s="1569"/>
      <c r="DZ47" s="1569"/>
      <c r="EA47" s="1569"/>
      <c r="EB47" s="1569"/>
      <c r="EC47" s="1569"/>
      <c r="ED47" s="1569"/>
      <c r="EE47" s="1569"/>
      <c r="EF47" s="1569"/>
      <c r="EG47" s="1569"/>
      <c r="EH47" s="1569"/>
      <c r="EI47" s="1569"/>
      <c r="EJ47" s="1569"/>
      <c r="EK47" s="1569"/>
      <c r="EL47" s="1569"/>
      <c r="EM47" s="1569"/>
      <c r="EN47" s="1569"/>
      <c r="EO47" s="1569"/>
      <c r="EP47" s="1569"/>
      <c r="EQ47" s="1569"/>
      <c r="ER47" s="1569"/>
      <c r="ES47" s="1569"/>
      <c r="ET47" s="1569"/>
      <c r="EU47" s="1569"/>
      <c r="EV47" s="1569"/>
      <c r="EW47" s="1569"/>
      <c r="EX47" s="1569"/>
      <c r="EY47" s="1569"/>
      <c r="EZ47" s="1569"/>
      <c r="FA47" s="1569"/>
      <c r="FB47" s="1569"/>
      <c r="FC47" s="1569"/>
      <c r="FD47" s="1569"/>
      <c r="FE47" s="1569"/>
      <c r="FF47" s="1569"/>
      <c r="FG47" s="1569"/>
      <c r="FH47" s="1569"/>
      <c r="FI47" s="1569"/>
      <c r="FJ47" s="1569"/>
      <c r="FK47" s="1569"/>
      <c r="FL47" s="1569"/>
      <c r="FM47" s="1569"/>
      <c r="FN47" s="1569"/>
      <c r="FO47" s="1569"/>
      <c r="FP47" s="1569"/>
      <c r="FQ47" s="1569"/>
      <c r="FR47" s="1569"/>
      <c r="FS47" s="1569"/>
      <c r="FT47" s="1569"/>
      <c r="FU47" s="1569"/>
      <c r="FV47" s="1569"/>
      <c r="FW47" s="1569"/>
      <c r="FX47" s="1569"/>
      <c r="FY47" s="1569"/>
      <c r="FZ47" s="1569"/>
      <c r="GA47" s="1569"/>
      <c r="GB47" s="1569"/>
      <c r="GC47" s="1569"/>
      <c r="GD47" s="1569"/>
      <c r="GE47" s="1569"/>
      <c r="GF47" s="1569"/>
      <c r="GG47" s="1569"/>
      <c r="GH47" s="1569"/>
      <c r="GI47" s="1569"/>
      <c r="GJ47" s="1569"/>
      <c r="GK47" s="1569"/>
      <c r="GL47" s="1569"/>
      <c r="GM47" s="1569"/>
      <c r="GN47" s="1569"/>
      <c r="GO47" s="1569"/>
      <c r="GP47" s="1569"/>
      <c r="GQ47" s="1569"/>
      <c r="GR47" s="1569"/>
      <c r="GS47" s="1569"/>
      <c r="GT47" s="1569"/>
      <c r="GU47" s="1569"/>
      <c r="GV47" s="1569"/>
      <c r="GW47" s="1569"/>
      <c r="GX47" s="1569"/>
      <c r="GY47" s="1569"/>
      <c r="GZ47" s="1569"/>
      <c r="HA47" s="1569"/>
      <c r="HB47" s="1569"/>
      <c r="HC47" s="1569"/>
      <c r="HD47" s="1569"/>
      <c r="HE47" s="1569"/>
      <c r="HF47" s="1569"/>
      <c r="HG47" s="1569"/>
      <c r="HH47" s="1569"/>
      <c r="HI47" s="1569"/>
      <c r="HJ47" s="1569"/>
      <c r="HK47" s="1569"/>
      <c r="HL47" s="1569"/>
      <c r="HM47" s="1569"/>
      <c r="HN47" s="1569"/>
      <c r="HO47" s="1569"/>
      <c r="HP47" s="1569"/>
      <c r="HQ47" s="1569"/>
      <c r="HR47" s="1569"/>
      <c r="HS47" s="1569"/>
      <c r="HT47" s="1569"/>
      <c r="HU47" s="1569"/>
      <c r="HV47" s="1569"/>
      <c r="HW47" s="1569"/>
      <c r="HX47" s="1569"/>
      <c r="HY47" s="1569"/>
      <c r="HZ47" s="1569"/>
      <c r="IA47" s="1569"/>
      <c r="IB47" s="1569"/>
      <c r="IC47" s="1569"/>
      <c r="ID47" s="1569"/>
      <c r="IE47" s="1569"/>
      <c r="IF47" s="1569"/>
      <c r="IG47" s="1569"/>
      <c r="IH47" s="1569"/>
      <c r="II47" s="1569"/>
      <c r="IJ47" s="1569"/>
      <c r="IK47" s="1569"/>
      <c r="IL47" s="1569"/>
      <c r="IM47" s="1569"/>
      <c r="IN47" s="1569"/>
      <c r="IO47" s="1569"/>
      <c r="IP47" s="1569"/>
      <c r="IQ47" s="1569"/>
      <c r="IR47" s="1569"/>
      <c r="IS47" s="1569"/>
      <c r="IT47" s="1569"/>
      <c r="IU47" s="1569"/>
    </row>
    <row r="48" spans="1:255">
      <c r="A48" s="2276"/>
      <c r="B48" s="2277"/>
      <c r="C48" s="2277"/>
      <c r="D48" s="2277"/>
      <c r="E48" s="2346"/>
      <c r="F48" s="2276"/>
      <c r="G48" s="2277"/>
      <c r="H48" s="2277"/>
      <c r="I48" s="2277"/>
      <c r="J48" s="2277"/>
      <c r="K48" s="2277"/>
      <c r="L48" s="2277"/>
      <c r="M48" s="2346"/>
      <c r="N48" s="2511"/>
      <c r="O48" s="2277"/>
      <c r="P48" s="2277"/>
      <c r="Q48" s="2277"/>
      <c r="R48" s="2277"/>
      <c r="S48" s="2347"/>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c r="AY48" s="1569"/>
      <c r="AZ48" s="1569"/>
      <c r="BA48" s="1569"/>
      <c r="BB48" s="1569"/>
      <c r="BC48" s="1569"/>
      <c r="BD48" s="1569"/>
      <c r="BE48" s="1569"/>
      <c r="BF48" s="1569"/>
      <c r="BG48" s="1569"/>
      <c r="BH48" s="1569"/>
      <c r="BI48" s="1569"/>
      <c r="BJ48" s="1569"/>
      <c r="BK48" s="1569"/>
      <c r="BL48" s="1569"/>
      <c r="BM48" s="1569"/>
      <c r="BN48" s="1569"/>
      <c r="BO48" s="1569"/>
      <c r="BP48" s="1569"/>
      <c r="BQ48" s="1569"/>
      <c r="BR48" s="1569"/>
      <c r="BS48" s="1569"/>
      <c r="BT48" s="1569"/>
      <c r="BU48" s="1569"/>
      <c r="BV48" s="1569"/>
      <c r="BW48" s="1569"/>
      <c r="BX48" s="1569"/>
      <c r="BY48" s="1569"/>
      <c r="BZ48" s="1569"/>
      <c r="CA48" s="1569"/>
      <c r="CB48" s="1569"/>
      <c r="CC48" s="1569"/>
      <c r="CD48" s="1569"/>
      <c r="CE48" s="1569"/>
      <c r="CF48" s="1569"/>
      <c r="CG48" s="1569"/>
      <c r="CH48" s="1569"/>
      <c r="CI48" s="1569"/>
      <c r="CJ48" s="1569"/>
      <c r="CK48" s="1569"/>
      <c r="CL48" s="1569"/>
      <c r="CM48" s="1569"/>
      <c r="CN48" s="1569"/>
      <c r="CO48" s="1569"/>
      <c r="CP48" s="1569"/>
      <c r="CQ48" s="1569"/>
      <c r="CR48" s="1569"/>
      <c r="CS48" s="1569"/>
      <c r="CT48" s="1569"/>
      <c r="CU48" s="1569"/>
      <c r="CV48" s="1569"/>
      <c r="CW48" s="1569"/>
      <c r="CX48" s="1569"/>
      <c r="CY48" s="1569"/>
      <c r="CZ48" s="1569"/>
      <c r="DA48" s="1569"/>
      <c r="DB48" s="1569"/>
      <c r="DC48" s="1569"/>
      <c r="DD48" s="1569"/>
      <c r="DE48" s="1569"/>
      <c r="DF48" s="1569"/>
      <c r="DG48" s="1569"/>
      <c r="DH48" s="1569"/>
      <c r="DI48" s="1569"/>
      <c r="DJ48" s="1569"/>
      <c r="DK48" s="1569"/>
      <c r="DL48" s="1569"/>
      <c r="DM48" s="1569"/>
      <c r="DN48" s="1569"/>
      <c r="DO48" s="1569"/>
      <c r="DP48" s="1569"/>
      <c r="DQ48" s="1569"/>
      <c r="DR48" s="1569"/>
      <c r="DS48" s="1569"/>
      <c r="DT48" s="1569"/>
      <c r="DU48" s="1569"/>
      <c r="DV48" s="1569"/>
      <c r="DW48" s="1569"/>
      <c r="DX48" s="1569"/>
      <c r="DY48" s="1569"/>
      <c r="DZ48" s="1569"/>
      <c r="EA48" s="1569"/>
      <c r="EB48" s="1569"/>
      <c r="EC48" s="1569"/>
      <c r="ED48" s="1569"/>
      <c r="EE48" s="1569"/>
      <c r="EF48" s="1569"/>
      <c r="EG48" s="1569"/>
      <c r="EH48" s="1569"/>
      <c r="EI48" s="1569"/>
      <c r="EJ48" s="1569"/>
      <c r="EK48" s="1569"/>
      <c r="EL48" s="1569"/>
      <c r="EM48" s="1569"/>
      <c r="EN48" s="1569"/>
      <c r="EO48" s="1569"/>
      <c r="EP48" s="1569"/>
      <c r="EQ48" s="1569"/>
      <c r="ER48" s="1569"/>
      <c r="ES48" s="1569"/>
      <c r="ET48" s="1569"/>
      <c r="EU48" s="1569"/>
      <c r="EV48" s="1569"/>
      <c r="EW48" s="1569"/>
      <c r="EX48" s="1569"/>
      <c r="EY48" s="1569"/>
      <c r="EZ48" s="1569"/>
      <c r="FA48" s="1569"/>
      <c r="FB48" s="1569"/>
      <c r="FC48" s="1569"/>
      <c r="FD48" s="1569"/>
      <c r="FE48" s="1569"/>
      <c r="FF48" s="1569"/>
      <c r="FG48" s="1569"/>
      <c r="FH48" s="1569"/>
      <c r="FI48" s="1569"/>
      <c r="FJ48" s="1569"/>
      <c r="FK48" s="1569"/>
      <c r="FL48" s="1569"/>
      <c r="FM48" s="1569"/>
      <c r="FN48" s="1569"/>
      <c r="FO48" s="1569"/>
      <c r="FP48" s="1569"/>
      <c r="FQ48" s="1569"/>
      <c r="FR48" s="1569"/>
      <c r="FS48" s="1569"/>
      <c r="FT48" s="1569"/>
      <c r="FU48" s="1569"/>
      <c r="FV48" s="1569"/>
      <c r="FW48" s="1569"/>
      <c r="FX48" s="1569"/>
      <c r="FY48" s="1569"/>
      <c r="FZ48" s="1569"/>
      <c r="GA48" s="1569"/>
      <c r="GB48" s="1569"/>
      <c r="GC48" s="1569"/>
      <c r="GD48" s="1569"/>
      <c r="GE48" s="1569"/>
      <c r="GF48" s="1569"/>
      <c r="GG48" s="1569"/>
      <c r="GH48" s="1569"/>
      <c r="GI48" s="1569"/>
      <c r="GJ48" s="1569"/>
      <c r="GK48" s="1569"/>
      <c r="GL48" s="1569"/>
      <c r="GM48" s="1569"/>
      <c r="GN48" s="1569"/>
      <c r="GO48" s="1569"/>
      <c r="GP48" s="1569"/>
      <c r="GQ48" s="1569"/>
      <c r="GR48" s="1569"/>
      <c r="GS48" s="1569"/>
      <c r="GT48" s="1569"/>
      <c r="GU48" s="1569"/>
      <c r="GV48" s="1569"/>
      <c r="GW48" s="1569"/>
      <c r="GX48" s="1569"/>
      <c r="GY48" s="1569"/>
      <c r="GZ48" s="1569"/>
      <c r="HA48" s="1569"/>
      <c r="HB48" s="1569"/>
      <c r="HC48" s="1569"/>
      <c r="HD48" s="1569"/>
      <c r="HE48" s="1569"/>
      <c r="HF48" s="1569"/>
      <c r="HG48" s="1569"/>
      <c r="HH48" s="1569"/>
      <c r="HI48" s="1569"/>
      <c r="HJ48" s="1569"/>
      <c r="HK48" s="1569"/>
      <c r="HL48" s="1569"/>
      <c r="HM48" s="1569"/>
      <c r="HN48" s="1569"/>
      <c r="HO48" s="1569"/>
      <c r="HP48" s="1569"/>
      <c r="HQ48" s="1569"/>
      <c r="HR48" s="1569"/>
      <c r="HS48" s="1569"/>
      <c r="HT48" s="1569"/>
      <c r="HU48" s="1569"/>
      <c r="HV48" s="1569"/>
      <c r="HW48" s="1569"/>
      <c r="HX48" s="1569"/>
      <c r="HY48" s="1569"/>
      <c r="HZ48" s="1569"/>
      <c r="IA48" s="1569"/>
      <c r="IB48" s="1569"/>
      <c r="IC48" s="1569"/>
      <c r="ID48" s="1569"/>
      <c r="IE48" s="1569"/>
      <c r="IF48" s="1569"/>
      <c r="IG48" s="1569"/>
      <c r="IH48" s="1569"/>
      <c r="II48" s="1569"/>
      <c r="IJ48" s="1569"/>
      <c r="IK48" s="1569"/>
      <c r="IL48" s="1569"/>
      <c r="IM48" s="1569"/>
      <c r="IN48" s="1569"/>
      <c r="IO48" s="1569"/>
      <c r="IP48" s="1569"/>
      <c r="IQ48" s="1569"/>
      <c r="IR48" s="1569"/>
      <c r="IS48" s="1569"/>
      <c r="IT48" s="1569"/>
      <c r="IU48" s="1569"/>
    </row>
    <row r="49" spans="1:255">
      <c r="A49" s="1555"/>
      <c r="B49" s="1584"/>
      <c r="C49" s="1584"/>
      <c r="D49" s="1584"/>
      <c r="E49" s="2348"/>
      <c r="F49" s="2479"/>
      <c r="G49" s="1584"/>
      <c r="H49" s="1584"/>
      <c r="I49" s="1584"/>
      <c r="J49" s="1584"/>
      <c r="K49" s="1584"/>
      <c r="L49" s="1584"/>
      <c r="M49" s="2348"/>
      <c r="N49" s="2479"/>
      <c r="O49" s="1584"/>
      <c r="P49" s="1584"/>
      <c r="Q49" s="1584"/>
      <c r="R49" s="1584"/>
      <c r="S49" s="2008"/>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c r="AY49" s="1569"/>
      <c r="AZ49" s="1569"/>
      <c r="BA49" s="1569"/>
      <c r="BB49" s="1569"/>
      <c r="BC49" s="1569"/>
      <c r="BD49" s="1569"/>
      <c r="BE49" s="1569"/>
      <c r="BF49" s="1569"/>
      <c r="BG49" s="1569"/>
      <c r="BH49" s="1569"/>
      <c r="BI49" s="1569"/>
      <c r="BJ49" s="1569"/>
      <c r="BK49" s="1569"/>
      <c r="BL49" s="1569"/>
      <c r="BM49" s="1569"/>
      <c r="BN49" s="1569"/>
      <c r="BO49" s="1569"/>
      <c r="BP49" s="1569"/>
      <c r="BQ49" s="1569"/>
      <c r="BR49" s="1569"/>
      <c r="BS49" s="1569"/>
      <c r="BT49" s="1569"/>
      <c r="BU49" s="1569"/>
      <c r="BV49" s="1569"/>
      <c r="BW49" s="1569"/>
      <c r="BX49" s="1569"/>
      <c r="BY49" s="1569"/>
      <c r="BZ49" s="1569"/>
      <c r="CA49" s="1569"/>
      <c r="CB49" s="1569"/>
      <c r="CC49" s="1569"/>
      <c r="CD49" s="1569"/>
      <c r="CE49" s="1569"/>
      <c r="CF49" s="1569"/>
      <c r="CG49" s="1569"/>
      <c r="CH49" s="1569"/>
      <c r="CI49" s="1569"/>
      <c r="CJ49" s="1569"/>
      <c r="CK49" s="1569"/>
      <c r="CL49" s="1569"/>
      <c r="CM49" s="1569"/>
      <c r="CN49" s="1569"/>
      <c r="CO49" s="1569"/>
      <c r="CP49" s="1569"/>
      <c r="CQ49" s="1569"/>
      <c r="CR49" s="1569"/>
      <c r="CS49" s="1569"/>
      <c r="CT49" s="1569"/>
      <c r="CU49" s="1569"/>
      <c r="CV49" s="1569"/>
      <c r="CW49" s="1569"/>
      <c r="CX49" s="1569"/>
      <c r="CY49" s="1569"/>
      <c r="CZ49" s="1569"/>
      <c r="DA49" s="1569"/>
      <c r="DB49" s="1569"/>
      <c r="DC49" s="1569"/>
      <c r="DD49" s="1569"/>
      <c r="DE49" s="1569"/>
      <c r="DF49" s="1569"/>
      <c r="DG49" s="1569"/>
      <c r="DH49" s="1569"/>
      <c r="DI49" s="1569"/>
      <c r="DJ49" s="1569"/>
      <c r="DK49" s="1569"/>
      <c r="DL49" s="1569"/>
      <c r="DM49" s="1569"/>
      <c r="DN49" s="1569"/>
      <c r="DO49" s="1569"/>
      <c r="DP49" s="1569"/>
      <c r="DQ49" s="1569"/>
      <c r="DR49" s="1569"/>
      <c r="DS49" s="1569"/>
      <c r="DT49" s="1569"/>
      <c r="DU49" s="1569"/>
      <c r="DV49" s="1569"/>
      <c r="DW49" s="1569"/>
      <c r="DX49" s="1569"/>
      <c r="DY49" s="1569"/>
      <c r="DZ49" s="1569"/>
      <c r="EA49" s="1569"/>
      <c r="EB49" s="1569"/>
      <c r="EC49" s="1569"/>
      <c r="ED49" s="1569"/>
      <c r="EE49" s="1569"/>
      <c r="EF49" s="1569"/>
      <c r="EG49" s="1569"/>
      <c r="EH49" s="1569"/>
      <c r="EI49" s="1569"/>
      <c r="EJ49" s="1569"/>
      <c r="EK49" s="1569"/>
      <c r="EL49" s="1569"/>
      <c r="EM49" s="1569"/>
      <c r="EN49" s="1569"/>
      <c r="EO49" s="1569"/>
      <c r="EP49" s="1569"/>
      <c r="EQ49" s="1569"/>
      <c r="ER49" s="1569"/>
      <c r="ES49" s="1569"/>
      <c r="ET49" s="1569"/>
      <c r="EU49" s="1569"/>
      <c r="EV49" s="1569"/>
      <c r="EW49" s="1569"/>
      <c r="EX49" s="1569"/>
      <c r="EY49" s="1569"/>
      <c r="EZ49" s="1569"/>
      <c r="FA49" s="1569"/>
      <c r="FB49" s="1569"/>
      <c r="FC49" s="1569"/>
      <c r="FD49" s="1569"/>
      <c r="FE49" s="1569"/>
      <c r="FF49" s="1569"/>
      <c r="FG49" s="1569"/>
      <c r="FH49" s="1569"/>
      <c r="FI49" s="1569"/>
      <c r="FJ49" s="1569"/>
      <c r="FK49" s="1569"/>
      <c r="FL49" s="1569"/>
      <c r="FM49" s="1569"/>
      <c r="FN49" s="1569"/>
      <c r="FO49" s="1569"/>
      <c r="FP49" s="1569"/>
      <c r="FQ49" s="1569"/>
      <c r="FR49" s="1569"/>
      <c r="FS49" s="1569"/>
      <c r="FT49" s="1569"/>
      <c r="FU49" s="1569"/>
      <c r="FV49" s="1569"/>
      <c r="FW49" s="1569"/>
      <c r="FX49" s="1569"/>
      <c r="FY49" s="1569"/>
      <c r="FZ49" s="1569"/>
      <c r="GA49" s="1569"/>
      <c r="GB49" s="1569"/>
      <c r="GC49" s="1569"/>
      <c r="GD49" s="1569"/>
      <c r="GE49" s="1569"/>
      <c r="GF49" s="1569"/>
      <c r="GG49" s="1569"/>
      <c r="GH49" s="1569"/>
      <c r="GI49" s="1569"/>
      <c r="GJ49" s="1569"/>
      <c r="GK49" s="1569"/>
      <c r="GL49" s="1569"/>
      <c r="GM49" s="1569"/>
      <c r="GN49" s="1569"/>
      <c r="GO49" s="1569"/>
      <c r="GP49" s="1569"/>
      <c r="GQ49" s="1569"/>
      <c r="GR49" s="1569"/>
      <c r="GS49" s="1569"/>
      <c r="GT49" s="1569"/>
      <c r="GU49" s="1569"/>
      <c r="GV49" s="1569"/>
      <c r="GW49" s="1569"/>
      <c r="GX49" s="1569"/>
      <c r="GY49" s="1569"/>
      <c r="GZ49" s="1569"/>
      <c r="HA49" s="1569"/>
      <c r="HB49" s="1569"/>
      <c r="HC49" s="1569"/>
      <c r="HD49" s="1569"/>
      <c r="HE49" s="1569"/>
      <c r="HF49" s="1569"/>
      <c r="HG49" s="1569"/>
      <c r="HH49" s="1569"/>
      <c r="HI49" s="1569"/>
      <c r="HJ49" s="1569"/>
      <c r="HK49" s="1569"/>
      <c r="HL49" s="1569"/>
      <c r="HM49" s="1569"/>
      <c r="HN49" s="1569"/>
      <c r="HO49" s="1569"/>
      <c r="HP49" s="1569"/>
      <c r="HQ49" s="1569"/>
      <c r="HR49" s="1569"/>
      <c r="HS49" s="1569"/>
      <c r="HT49" s="1569"/>
      <c r="HU49" s="1569"/>
      <c r="HV49" s="1569"/>
      <c r="HW49" s="1569"/>
      <c r="HX49" s="1569"/>
      <c r="HY49" s="1569"/>
      <c r="HZ49" s="1569"/>
      <c r="IA49" s="1569"/>
      <c r="IB49" s="1569"/>
      <c r="IC49" s="1569"/>
      <c r="ID49" s="1569"/>
      <c r="IE49" s="1569"/>
      <c r="IF49" s="1569"/>
      <c r="IG49" s="1569"/>
      <c r="IH49" s="1569"/>
      <c r="II49" s="1569"/>
      <c r="IJ49" s="1569"/>
      <c r="IK49" s="1569"/>
      <c r="IL49" s="1569"/>
      <c r="IM49" s="1569"/>
      <c r="IN49" s="1569"/>
      <c r="IO49" s="1569"/>
      <c r="IP49" s="1569"/>
      <c r="IQ49" s="1569"/>
      <c r="IR49" s="1569"/>
      <c r="IS49" s="1569"/>
      <c r="IT49" s="1569"/>
      <c r="IU49" s="1569"/>
    </row>
    <row r="50" spans="1:255">
      <c r="A50" s="1555"/>
      <c r="B50" s="1584"/>
      <c r="C50" s="1584"/>
      <c r="D50" s="1584"/>
      <c r="E50" s="2348"/>
      <c r="F50" s="2479"/>
      <c r="G50" s="1584"/>
      <c r="H50" s="1584"/>
      <c r="I50" s="1584"/>
      <c r="J50" s="1584"/>
      <c r="K50" s="1584"/>
      <c r="L50" s="1584"/>
      <c r="M50" s="2348"/>
      <c r="N50" s="2479"/>
      <c r="O50" s="1584"/>
      <c r="P50" s="1584"/>
      <c r="Q50" s="1584"/>
      <c r="R50" s="1584"/>
      <c r="S50" s="2008"/>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c r="AY50" s="1569"/>
      <c r="AZ50" s="1569"/>
      <c r="BA50" s="1569"/>
      <c r="BB50" s="1569"/>
      <c r="BC50" s="1569"/>
      <c r="BD50" s="1569"/>
      <c r="BE50" s="1569"/>
      <c r="BF50" s="1569"/>
      <c r="BG50" s="1569"/>
      <c r="BH50" s="1569"/>
      <c r="BI50" s="1569"/>
      <c r="BJ50" s="1569"/>
      <c r="BK50" s="1569"/>
      <c r="BL50" s="1569"/>
      <c r="BM50" s="1569"/>
      <c r="BN50" s="1569"/>
      <c r="BO50" s="1569"/>
      <c r="BP50" s="1569"/>
      <c r="BQ50" s="1569"/>
      <c r="BR50" s="1569"/>
      <c r="BS50" s="1569"/>
      <c r="BT50" s="1569"/>
      <c r="BU50" s="1569"/>
      <c r="BV50" s="1569"/>
      <c r="BW50" s="1569"/>
      <c r="BX50" s="1569"/>
      <c r="BY50" s="1569"/>
      <c r="BZ50" s="1569"/>
      <c r="CA50" s="1569"/>
      <c r="CB50" s="1569"/>
      <c r="CC50" s="1569"/>
      <c r="CD50" s="1569"/>
      <c r="CE50" s="1569"/>
      <c r="CF50" s="1569"/>
      <c r="CG50" s="1569"/>
      <c r="CH50" s="1569"/>
      <c r="CI50" s="1569"/>
      <c r="CJ50" s="1569"/>
      <c r="CK50" s="1569"/>
      <c r="CL50" s="1569"/>
      <c r="CM50" s="1569"/>
      <c r="CN50" s="1569"/>
      <c r="CO50" s="1569"/>
      <c r="CP50" s="1569"/>
      <c r="CQ50" s="1569"/>
      <c r="CR50" s="1569"/>
      <c r="CS50" s="1569"/>
      <c r="CT50" s="1569"/>
      <c r="CU50" s="1569"/>
      <c r="CV50" s="1569"/>
      <c r="CW50" s="1569"/>
      <c r="CX50" s="1569"/>
      <c r="CY50" s="1569"/>
      <c r="CZ50" s="1569"/>
      <c r="DA50" s="1569"/>
      <c r="DB50" s="1569"/>
      <c r="DC50" s="1569"/>
      <c r="DD50" s="1569"/>
      <c r="DE50" s="1569"/>
      <c r="DF50" s="1569"/>
      <c r="DG50" s="1569"/>
      <c r="DH50" s="1569"/>
      <c r="DI50" s="1569"/>
      <c r="DJ50" s="1569"/>
      <c r="DK50" s="1569"/>
      <c r="DL50" s="1569"/>
      <c r="DM50" s="1569"/>
      <c r="DN50" s="1569"/>
      <c r="DO50" s="1569"/>
      <c r="DP50" s="1569"/>
      <c r="DQ50" s="1569"/>
      <c r="DR50" s="1569"/>
      <c r="DS50" s="1569"/>
      <c r="DT50" s="1569"/>
      <c r="DU50" s="1569"/>
      <c r="DV50" s="1569"/>
      <c r="DW50" s="1569"/>
      <c r="DX50" s="1569"/>
      <c r="DY50" s="1569"/>
      <c r="DZ50" s="1569"/>
      <c r="EA50" s="1569"/>
      <c r="EB50" s="1569"/>
      <c r="EC50" s="1569"/>
      <c r="ED50" s="1569"/>
      <c r="EE50" s="1569"/>
      <c r="EF50" s="1569"/>
      <c r="EG50" s="1569"/>
      <c r="EH50" s="1569"/>
      <c r="EI50" s="1569"/>
      <c r="EJ50" s="1569"/>
      <c r="EK50" s="1569"/>
      <c r="EL50" s="1569"/>
      <c r="EM50" s="1569"/>
      <c r="EN50" s="1569"/>
      <c r="EO50" s="1569"/>
      <c r="EP50" s="1569"/>
      <c r="EQ50" s="1569"/>
      <c r="ER50" s="1569"/>
      <c r="ES50" s="1569"/>
      <c r="ET50" s="1569"/>
      <c r="EU50" s="1569"/>
      <c r="EV50" s="1569"/>
      <c r="EW50" s="1569"/>
      <c r="EX50" s="1569"/>
      <c r="EY50" s="1569"/>
      <c r="EZ50" s="1569"/>
      <c r="FA50" s="1569"/>
      <c r="FB50" s="1569"/>
      <c r="FC50" s="1569"/>
      <c r="FD50" s="1569"/>
      <c r="FE50" s="1569"/>
      <c r="FF50" s="1569"/>
      <c r="FG50" s="1569"/>
      <c r="FH50" s="1569"/>
      <c r="FI50" s="1569"/>
      <c r="FJ50" s="1569"/>
      <c r="FK50" s="1569"/>
      <c r="FL50" s="1569"/>
      <c r="FM50" s="1569"/>
      <c r="FN50" s="1569"/>
      <c r="FO50" s="1569"/>
      <c r="FP50" s="1569"/>
      <c r="FQ50" s="1569"/>
      <c r="FR50" s="1569"/>
      <c r="FS50" s="1569"/>
      <c r="FT50" s="1569"/>
      <c r="FU50" s="1569"/>
      <c r="FV50" s="1569"/>
      <c r="FW50" s="1569"/>
      <c r="FX50" s="1569"/>
      <c r="FY50" s="1569"/>
      <c r="FZ50" s="1569"/>
      <c r="GA50" s="1569"/>
      <c r="GB50" s="1569"/>
      <c r="GC50" s="1569"/>
      <c r="GD50" s="1569"/>
      <c r="GE50" s="1569"/>
      <c r="GF50" s="1569"/>
      <c r="GG50" s="1569"/>
      <c r="GH50" s="1569"/>
      <c r="GI50" s="1569"/>
      <c r="GJ50" s="1569"/>
      <c r="GK50" s="1569"/>
      <c r="GL50" s="1569"/>
      <c r="GM50" s="1569"/>
      <c r="GN50" s="1569"/>
      <c r="GO50" s="1569"/>
      <c r="GP50" s="1569"/>
      <c r="GQ50" s="1569"/>
      <c r="GR50" s="1569"/>
      <c r="GS50" s="1569"/>
      <c r="GT50" s="1569"/>
      <c r="GU50" s="1569"/>
      <c r="GV50" s="1569"/>
      <c r="GW50" s="1569"/>
      <c r="GX50" s="1569"/>
      <c r="GY50" s="1569"/>
      <c r="GZ50" s="1569"/>
      <c r="HA50" s="1569"/>
      <c r="HB50" s="1569"/>
      <c r="HC50" s="1569"/>
      <c r="HD50" s="1569"/>
      <c r="HE50" s="1569"/>
      <c r="HF50" s="1569"/>
      <c r="HG50" s="1569"/>
      <c r="HH50" s="1569"/>
      <c r="HI50" s="1569"/>
      <c r="HJ50" s="1569"/>
      <c r="HK50" s="1569"/>
      <c r="HL50" s="1569"/>
      <c r="HM50" s="1569"/>
      <c r="HN50" s="1569"/>
      <c r="HO50" s="1569"/>
      <c r="HP50" s="1569"/>
      <c r="HQ50" s="1569"/>
      <c r="HR50" s="1569"/>
      <c r="HS50" s="1569"/>
      <c r="HT50" s="1569"/>
      <c r="HU50" s="1569"/>
      <c r="HV50" s="1569"/>
      <c r="HW50" s="1569"/>
      <c r="HX50" s="1569"/>
      <c r="HY50" s="1569"/>
      <c r="HZ50" s="1569"/>
      <c r="IA50" s="1569"/>
      <c r="IB50" s="1569"/>
      <c r="IC50" s="1569"/>
      <c r="ID50" s="1569"/>
      <c r="IE50" s="1569"/>
      <c r="IF50" s="1569"/>
      <c r="IG50" s="1569"/>
      <c r="IH50" s="1569"/>
      <c r="II50" s="1569"/>
      <c r="IJ50" s="1569"/>
      <c r="IK50" s="1569"/>
      <c r="IL50" s="1569"/>
      <c r="IM50" s="1569"/>
      <c r="IN50" s="1569"/>
      <c r="IO50" s="1569"/>
      <c r="IP50" s="1569"/>
      <c r="IQ50" s="1569"/>
      <c r="IR50" s="1569"/>
      <c r="IS50" s="1569"/>
      <c r="IT50" s="1569"/>
      <c r="IU50" s="1569"/>
    </row>
    <row r="51" spans="1:255">
      <c r="A51" s="1555"/>
      <c r="B51" s="1584"/>
      <c r="C51" s="1584"/>
      <c r="D51" s="1584"/>
      <c r="E51" s="2348"/>
      <c r="F51" s="2479"/>
      <c r="G51" s="1584"/>
      <c r="H51" s="1584"/>
      <c r="I51" s="1584"/>
      <c r="J51" s="1584"/>
      <c r="K51" s="1584"/>
      <c r="L51" s="1584"/>
      <c r="M51" s="2348"/>
      <c r="N51" s="2479"/>
      <c r="O51" s="1584"/>
      <c r="P51" s="1584"/>
      <c r="Q51" s="1584"/>
      <c r="R51" s="1584"/>
      <c r="S51" s="2008"/>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c r="AY51" s="1569"/>
      <c r="AZ51" s="1569"/>
      <c r="BA51" s="1569"/>
      <c r="BB51" s="1569"/>
      <c r="BC51" s="1569"/>
      <c r="BD51" s="1569"/>
      <c r="BE51" s="1569"/>
      <c r="BF51" s="1569"/>
      <c r="BG51" s="1569"/>
      <c r="BH51" s="1569"/>
      <c r="BI51" s="1569"/>
      <c r="BJ51" s="1569"/>
      <c r="BK51" s="1569"/>
      <c r="BL51" s="1569"/>
      <c r="BM51" s="1569"/>
      <c r="BN51" s="1569"/>
      <c r="BO51" s="1569"/>
      <c r="BP51" s="1569"/>
      <c r="BQ51" s="1569"/>
      <c r="BR51" s="1569"/>
      <c r="BS51" s="1569"/>
      <c r="BT51" s="1569"/>
      <c r="BU51" s="1569"/>
      <c r="BV51" s="1569"/>
      <c r="BW51" s="1569"/>
      <c r="BX51" s="1569"/>
      <c r="BY51" s="1569"/>
      <c r="BZ51" s="1569"/>
      <c r="CA51" s="1569"/>
      <c r="CB51" s="1569"/>
      <c r="CC51" s="1569"/>
      <c r="CD51" s="1569"/>
      <c r="CE51" s="1569"/>
      <c r="CF51" s="1569"/>
      <c r="CG51" s="1569"/>
      <c r="CH51" s="1569"/>
      <c r="CI51" s="1569"/>
      <c r="CJ51" s="1569"/>
      <c r="CK51" s="1569"/>
      <c r="CL51" s="1569"/>
      <c r="CM51" s="1569"/>
      <c r="CN51" s="1569"/>
      <c r="CO51" s="1569"/>
      <c r="CP51" s="1569"/>
      <c r="CQ51" s="1569"/>
      <c r="CR51" s="1569"/>
      <c r="CS51" s="1569"/>
      <c r="CT51" s="1569"/>
      <c r="CU51" s="1569"/>
      <c r="CV51" s="1569"/>
      <c r="CW51" s="1569"/>
      <c r="CX51" s="1569"/>
      <c r="CY51" s="1569"/>
      <c r="CZ51" s="1569"/>
      <c r="DA51" s="1569"/>
      <c r="DB51" s="1569"/>
      <c r="DC51" s="1569"/>
      <c r="DD51" s="1569"/>
      <c r="DE51" s="1569"/>
      <c r="DF51" s="1569"/>
      <c r="DG51" s="1569"/>
      <c r="DH51" s="1569"/>
      <c r="DI51" s="1569"/>
      <c r="DJ51" s="1569"/>
      <c r="DK51" s="1569"/>
      <c r="DL51" s="1569"/>
      <c r="DM51" s="1569"/>
      <c r="DN51" s="1569"/>
      <c r="DO51" s="1569"/>
      <c r="DP51" s="1569"/>
      <c r="DQ51" s="1569"/>
      <c r="DR51" s="1569"/>
      <c r="DS51" s="1569"/>
      <c r="DT51" s="1569"/>
      <c r="DU51" s="1569"/>
      <c r="DV51" s="1569"/>
      <c r="DW51" s="1569"/>
      <c r="DX51" s="1569"/>
      <c r="DY51" s="1569"/>
      <c r="DZ51" s="1569"/>
      <c r="EA51" s="1569"/>
      <c r="EB51" s="1569"/>
      <c r="EC51" s="1569"/>
      <c r="ED51" s="1569"/>
      <c r="EE51" s="1569"/>
      <c r="EF51" s="1569"/>
      <c r="EG51" s="1569"/>
      <c r="EH51" s="1569"/>
      <c r="EI51" s="1569"/>
      <c r="EJ51" s="1569"/>
      <c r="EK51" s="1569"/>
      <c r="EL51" s="1569"/>
      <c r="EM51" s="1569"/>
      <c r="EN51" s="1569"/>
      <c r="EO51" s="1569"/>
      <c r="EP51" s="1569"/>
      <c r="EQ51" s="1569"/>
      <c r="ER51" s="1569"/>
      <c r="ES51" s="1569"/>
      <c r="ET51" s="1569"/>
      <c r="EU51" s="1569"/>
      <c r="EV51" s="1569"/>
      <c r="EW51" s="1569"/>
      <c r="EX51" s="1569"/>
      <c r="EY51" s="1569"/>
      <c r="EZ51" s="1569"/>
      <c r="FA51" s="1569"/>
      <c r="FB51" s="1569"/>
      <c r="FC51" s="1569"/>
      <c r="FD51" s="1569"/>
      <c r="FE51" s="1569"/>
      <c r="FF51" s="1569"/>
      <c r="FG51" s="1569"/>
      <c r="FH51" s="1569"/>
      <c r="FI51" s="1569"/>
      <c r="FJ51" s="1569"/>
      <c r="FK51" s="1569"/>
      <c r="FL51" s="1569"/>
      <c r="FM51" s="1569"/>
      <c r="FN51" s="1569"/>
      <c r="FO51" s="1569"/>
      <c r="FP51" s="1569"/>
      <c r="FQ51" s="1569"/>
      <c r="FR51" s="1569"/>
      <c r="FS51" s="1569"/>
      <c r="FT51" s="1569"/>
      <c r="FU51" s="1569"/>
      <c r="FV51" s="1569"/>
      <c r="FW51" s="1569"/>
      <c r="FX51" s="1569"/>
      <c r="FY51" s="1569"/>
      <c r="FZ51" s="1569"/>
      <c r="GA51" s="1569"/>
      <c r="GB51" s="1569"/>
      <c r="GC51" s="1569"/>
      <c r="GD51" s="1569"/>
      <c r="GE51" s="1569"/>
      <c r="GF51" s="1569"/>
      <c r="GG51" s="1569"/>
      <c r="GH51" s="1569"/>
      <c r="GI51" s="1569"/>
      <c r="GJ51" s="1569"/>
      <c r="GK51" s="1569"/>
      <c r="GL51" s="1569"/>
      <c r="GM51" s="1569"/>
      <c r="GN51" s="1569"/>
      <c r="GO51" s="1569"/>
      <c r="GP51" s="1569"/>
      <c r="GQ51" s="1569"/>
      <c r="GR51" s="1569"/>
      <c r="GS51" s="1569"/>
      <c r="GT51" s="1569"/>
      <c r="GU51" s="1569"/>
      <c r="GV51" s="1569"/>
      <c r="GW51" s="1569"/>
      <c r="GX51" s="1569"/>
      <c r="GY51" s="1569"/>
      <c r="GZ51" s="1569"/>
      <c r="HA51" s="1569"/>
      <c r="HB51" s="1569"/>
      <c r="HC51" s="1569"/>
      <c r="HD51" s="1569"/>
      <c r="HE51" s="1569"/>
      <c r="HF51" s="1569"/>
      <c r="HG51" s="1569"/>
      <c r="HH51" s="1569"/>
      <c r="HI51" s="1569"/>
      <c r="HJ51" s="1569"/>
      <c r="HK51" s="1569"/>
      <c r="HL51" s="1569"/>
      <c r="HM51" s="1569"/>
      <c r="HN51" s="1569"/>
      <c r="HO51" s="1569"/>
      <c r="HP51" s="1569"/>
      <c r="HQ51" s="1569"/>
      <c r="HR51" s="1569"/>
      <c r="HS51" s="1569"/>
      <c r="HT51" s="1569"/>
      <c r="HU51" s="1569"/>
      <c r="HV51" s="1569"/>
      <c r="HW51" s="1569"/>
      <c r="HX51" s="1569"/>
      <c r="HY51" s="1569"/>
      <c r="HZ51" s="1569"/>
      <c r="IA51" s="1569"/>
      <c r="IB51" s="1569"/>
      <c r="IC51" s="1569"/>
      <c r="ID51" s="1569"/>
      <c r="IE51" s="1569"/>
      <c r="IF51" s="1569"/>
      <c r="IG51" s="1569"/>
      <c r="IH51" s="1569"/>
      <c r="II51" s="1569"/>
      <c r="IJ51" s="1569"/>
      <c r="IK51" s="1569"/>
      <c r="IL51" s="1569"/>
      <c r="IM51" s="1569"/>
      <c r="IN51" s="1569"/>
      <c r="IO51" s="1569"/>
      <c r="IP51" s="1569"/>
      <c r="IQ51" s="1569"/>
      <c r="IR51" s="1569"/>
      <c r="IS51" s="1569"/>
      <c r="IT51" s="1569"/>
      <c r="IU51" s="1569"/>
    </row>
    <row r="52" spans="1:255">
      <c r="A52" s="1555"/>
      <c r="B52" s="1584"/>
      <c r="C52" s="1584"/>
      <c r="D52" s="1584"/>
      <c r="E52" s="2348"/>
      <c r="F52" s="2479"/>
      <c r="G52" s="1584"/>
      <c r="H52" s="1584"/>
      <c r="I52" s="1584"/>
      <c r="J52" s="1584"/>
      <c r="K52" s="1584"/>
      <c r="L52" s="1584"/>
      <c r="M52" s="2348"/>
      <c r="N52" s="2479"/>
      <c r="O52" s="1584"/>
      <c r="P52" s="1584"/>
      <c r="Q52" s="1584"/>
      <c r="R52" s="1584"/>
      <c r="S52" s="2008"/>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c r="AY52" s="1569"/>
      <c r="AZ52" s="1569"/>
      <c r="BA52" s="1569"/>
      <c r="BB52" s="1569"/>
      <c r="BC52" s="1569"/>
      <c r="BD52" s="1569"/>
      <c r="BE52" s="1569"/>
      <c r="BF52" s="1569"/>
      <c r="BG52" s="1569"/>
      <c r="BH52" s="1569"/>
      <c r="BI52" s="1569"/>
      <c r="BJ52" s="1569"/>
      <c r="BK52" s="1569"/>
      <c r="BL52" s="1569"/>
      <c r="BM52" s="1569"/>
      <c r="BN52" s="1569"/>
      <c r="BO52" s="1569"/>
      <c r="BP52" s="1569"/>
      <c r="BQ52" s="1569"/>
      <c r="BR52" s="1569"/>
      <c r="BS52" s="1569"/>
      <c r="BT52" s="1569"/>
      <c r="BU52" s="1569"/>
      <c r="BV52" s="1569"/>
      <c r="BW52" s="1569"/>
      <c r="BX52" s="1569"/>
      <c r="BY52" s="1569"/>
      <c r="BZ52" s="1569"/>
      <c r="CA52" s="1569"/>
      <c r="CB52" s="1569"/>
      <c r="CC52" s="1569"/>
      <c r="CD52" s="1569"/>
      <c r="CE52" s="1569"/>
      <c r="CF52" s="1569"/>
      <c r="CG52" s="1569"/>
      <c r="CH52" s="1569"/>
      <c r="CI52" s="1569"/>
      <c r="CJ52" s="1569"/>
      <c r="CK52" s="1569"/>
      <c r="CL52" s="1569"/>
      <c r="CM52" s="1569"/>
      <c r="CN52" s="1569"/>
      <c r="CO52" s="1569"/>
      <c r="CP52" s="1569"/>
      <c r="CQ52" s="1569"/>
      <c r="CR52" s="1569"/>
      <c r="CS52" s="1569"/>
      <c r="CT52" s="1569"/>
      <c r="CU52" s="1569"/>
      <c r="CV52" s="1569"/>
      <c r="CW52" s="1569"/>
      <c r="CX52" s="1569"/>
      <c r="CY52" s="1569"/>
      <c r="CZ52" s="1569"/>
      <c r="DA52" s="1569"/>
      <c r="DB52" s="1569"/>
      <c r="DC52" s="1569"/>
      <c r="DD52" s="1569"/>
      <c r="DE52" s="1569"/>
      <c r="DF52" s="1569"/>
      <c r="DG52" s="1569"/>
      <c r="DH52" s="1569"/>
      <c r="DI52" s="1569"/>
      <c r="DJ52" s="1569"/>
      <c r="DK52" s="1569"/>
      <c r="DL52" s="1569"/>
      <c r="DM52" s="1569"/>
      <c r="DN52" s="1569"/>
      <c r="DO52" s="1569"/>
      <c r="DP52" s="1569"/>
      <c r="DQ52" s="1569"/>
      <c r="DR52" s="1569"/>
      <c r="DS52" s="1569"/>
      <c r="DT52" s="1569"/>
      <c r="DU52" s="1569"/>
      <c r="DV52" s="1569"/>
      <c r="DW52" s="1569"/>
      <c r="DX52" s="1569"/>
      <c r="DY52" s="1569"/>
      <c r="DZ52" s="1569"/>
      <c r="EA52" s="1569"/>
      <c r="EB52" s="1569"/>
      <c r="EC52" s="1569"/>
      <c r="ED52" s="1569"/>
      <c r="EE52" s="1569"/>
      <c r="EF52" s="1569"/>
      <c r="EG52" s="1569"/>
      <c r="EH52" s="1569"/>
      <c r="EI52" s="1569"/>
      <c r="EJ52" s="1569"/>
      <c r="EK52" s="1569"/>
      <c r="EL52" s="1569"/>
      <c r="EM52" s="1569"/>
      <c r="EN52" s="1569"/>
      <c r="EO52" s="1569"/>
      <c r="EP52" s="1569"/>
      <c r="EQ52" s="1569"/>
      <c r="ER52" s="1569"/>
      <c r="ES52" s="1569"/>
      <c r="ET52" s="1569"/>
      <c r="EU52" s="1569"/>
      <c r="EV52" s="1569"/>
      <c r="EW52" s="1569"/>
      <c r="EX52" s="1569"/>
      <c r="EY52" s="1569"/>
      <c r="EZ52" s="1569"/>
      <c r="FA52" s="1569"/>
      <c r="FB52" s="1569"/>
      <c r="FC52" s="1569"/>
      <c r="FD52" s="1569"/>
      <c r="FE52" s="1569"/>
      <c r="FF52" s="1569"/>
      <c r="FG52" s="1569"/>
      <c r="FH52" s="1569"/>
      <c r="FI52" s="1569"/>
      <c r="FJ52" s="1569"/>
      <c r="FK52" s="1569"/>
      <c r="FL52" s="1569"/>
      <c r="FM52" s="1569"/>
      <c r="FN52" s="1569"/>
      <c r="FO52" s="1569"/>
      <c r="FP52" s="1569"/>
      <c r="FQ52" s="1569"/>
      <c r="FR52" s="1569"/>
      <c r="FS52" s="1569"/>
      <c r="FT52" s="1569"/>
      <c r="FU52" s="1569"/>
      <c r="FV52" s="1569"/>
      <c r="FW52" s="1569"/>
      <c r="FX52" s="1569"/>
      <c r="FY52" s="1569"/>
      <c r="FZ52" s="1569"/>
      <c r="GA52" s="1569"/>
      <c r="GB52" s="1569"/>
      <c r="GC52" s="1569"/>
      <c r="GD52" s="1569"/>
      <c r="GE52" s="1569"/>
      <c r="GF52" s="1569"/>
      <c r="GG52" s="1569"/>
      <c r="GH52" s="1569"/>
      <c r="GI52" s="1569"/>
      <c r="GJ52" s="1569"/>
      <c r="GK52" s="1569"/>
      <c r="GL52" s="1569"/>
      <c r="GM52" s="1569"/>
      <c r="GN52" s="1569"/>
      <c r="GO52" s="1569"/>
      <c r="GP52" s="1569"/>
      <c r="GQ52" s="1569"/>
      <c r="GR52" s="1569"/>
      <c r="GS52" s="1569"/>
      <c r="GT52" s="1569"/>
      <c r="GU52" s="1569"/>
      <c r="GV52" s="1569"/>
      <c r="GW52" s="1569"/>
      <c r="GX52" s="1569"/>
      <c r="GY52" s="1569"/>
      <c r="GZ52" s="1569"/>
      <c r="HA52" s="1569"/>
      <c r="HB52" s="1569"/>
      <c r="HC52" s="1569"/>
      <c r="HD52" s="1569"/>
      <c r="HE52" s="1569"/>
      <c r="HF52" s="1569"/>
      <c r="HG52" s="1569"/>
      <c r="HH52" s="1569"/>
      <c r="HI52" s="1569"/>
      <c r="HJ52" s="1569"/>
      <c r="HK52" s="1569"/>
      <c r="HL52" s="1569"/>
      <c r="HM52" s="1569"/>
      <c r="HN52" s="1569"/>
      <c r="HO52" s="1569"/>
      <c r="HP52" s="1569"/>
      <c r="HQ52" s="1569"/>
      <c r="HR52" s="1569"/>
      <c r="HS52" s="1569"/>
      <c r="HT52" s="1569"/>
      <c r="HU52" s="1569"/>
      <c r="HV52" s="1569"/>
      <c r="HW52" s="1569"/>
      <c r="HX52" s="1569"/>
      <c r="HY52" s="1569"/>
      <c r="HZ52" s="1569"/>
      <c r="IA52" s="1569"/>
      <c r="IB52" s="1569"/>
      <c r="IC52" s="1569"/>
      <c r="ID52" s="1569"/>
      <c r="IE52" s="1569"/>
      <c r="IF52" s="1569"/>
      <c r="IG52" s="1569"/>
      <c r="IH52" s="1569"/>
      <c r="II52" s="1569"/>
      <c r="IJ52" s="1569"/>
      <c r="IK52" s="1569"/>
      <c r="IL52" s="1569"/>
      <c r="IM52" s="1569"/>
      <c r="IN52" s="1569"/>
      <c r="IO52" s="1569"/>
      <c r="IP52" s="1569"/>
      <c r="IQ52" s="1569"/>
      <c r="IR52" s="1569"/>
      <c r="IS52" s="1569"/>
      <c r="IT52" s="1569"/>
      <c r="IU52" s="1569"/>
    </row>
    <row r="53" spans="1:255">
      <c r="A53" s="1555"/>
      <c r="B53" s="1584"/>
      <c r="C53" s="1584"/>
      <c r="D53" s="1584"/>
      <c r="E53" s="2348"/>
      <c r="F53" s="2479"/>
      <c r="G53" s="1584"/>
      <c r="H53" s="1584"/>
      <c r="I53" s="1584"/>
      <c r="J53" s="1584"/>
      <c r="K53" s="1584"/>
      <c r="L53" s="1584"/>
      <c r="M53" s="2348"/>
      <c r="N53" s="2479"/>
      <c r="O53" s="1584"/>
      <c r="P53" s="1584"/>
      <c r="Q53" s="1584"/>
      <c r="R53" s="1584"/>
      <c r="S53" s="2008"/>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c r="AY53" s="1569"/>
      <c r="AZ53" s="1569"/>
      <c r="BA53" s="1569"/>
      <c r="BB53" s="1569"/>
      <c r="BC53" s="1569"/>
      <c r="BD53" s="1569"/>
      <c r="BE53" s="1569"/>
      <c r="BF53" s="1569"/>
      <c r="BG53" s="1569"/>
      <c r="BH53" s="1569"/>
      <c r="BI53" s="1569"/>
      <c r="BJ53" s="1569"/>
      <c r="BK53" s="1569"/>
      <c r="BL53" s="1569"/>
      <c r="BM53" s="1569"/>
      <c r="BN53" s="1569"/>
      <c r="BO53" s="1569"/>
      <c r="BP53" s="1569"/>
      <c r="BQ53" s="1569"/>
      <c r="BR53" s="1569"/>
      <c r="BS53" s="1569"/>
      <c r="BT53" s="1569"/>
      <c r="BU53" s="1569"/>
      <c r="BV53" s="1569"/>
      <c r="BW53" s="1569"/>
      <c r="BX53" s="1569"/>
      <c r="BY53" s="1569"/>
      <c r="BZ53" s="1569"/>
      <c r="CA53" s="1569"/>
      <c r="CB53" s="1569"/>
      <c r="CC53" s="1569"/>
      <c r="CD53" s="1569"/>
      <c r="CE53" s="1569"/>
      <c r="CF53" s="1569"/>
      <c r="CG53" s="1569"/>
      <c r="CH53" s="1569"/>
      <c r="CI53" s="1569"/>
      <c r="CJ53" s="1569"/>
      <c r="CK53" s="1569"/>
      <c r="CL53" s="1569"/>
      <c r="CM53" s="1569"/>
      <c r="CN53" s="1569"/>
      <c r="CO53" s="1569"/>
      <c r="CP53" s="1569"/>
      <c r="CQ53" s="1569"/>
      <c r="CR53" s="1569"/>
      <c r="CS53" s="1569"/>
      <c r="CT53" s="1569"/>
      <c r="CU53" s="1569"/>
      <c r="CV53" s="1569"/>
      <c r="CW53" s="1569"/>
      <c r="CX53" s="1569"/>
      <c r="CY53" s="1569"/>
      <c r="CZ53" s="1569"/>
      <c r="DA53" s="1569"/>
      <c r="DB53" s="1569"/>
      <c r="DC53" s="1569"/>
      <c r="DD53" s="1569"/>
      <c r="DE53" s="1569"/>
      <c r="DF53" s="1569"/>
      <c r="DG53" s="1569"/>
      <c r="DH53" s="1569"/>
      <c r="DI53" s="1569"/>
      <c r="DJ53" s="1569"/>
      <c r="DK53" s="1569"/>
      <c r="DL53" s="1569"/>
      <c r="DM53" s="1569"/>
      <c r="DN53" s="1569"/>
      <c r="DO53" s="1569"/>
      <c r="DP53" s="1569"/>
      <c r="DQ53" s="1569"/>
      <c r="DR53" s="1569"/>
      <c r="DS53" s="1569"/>
      <c r="DT53" s="1569"/>
      <c r="DU53" s="1569"/>
      <c r="DV53" s="1569"/>
      <c r="DW53" s="1569"/>
      <c r="DX53" s="1569"/>
      <c r="DY53" s="1569"/>
      <c r="DZ53" s="1569"/>
      <c r="EA53" s="1569"/>
      <c r="EB53" s="1569"/>
      <c r="EC53" s="1569"/>
      <c r="ED53" s="1569"/>
      <c r="EE53" s="1569"/>
      <c r="EF53" s="1569"/>
      <c r="EG53" s="1569"/>
      <c r="EH53" s="1569"/>
      <c r="EI53" s="1569"/>
      <c r="EJ53" s="1569"/>
      <c r="EK53" s="1569"/>
      <c r="EL53" s="1569"/>
      <c r="EM53" s="1569"/>
      <c r="EN53" s="1569"/>
      <c r="EO53" s="1569"/>
      <c r="EP53" s="1569"/>
      <c r="EQ53" s="1569"/>
      <c r="ER53" s="1569"/>
      <c r="ES53" s="1569"/>
      <c r="ET53" s="1569"/>
      <c r="EU53" s="1569"/>
      <c r="EV53" s="1569"/>
      <c r="EW53" s="1569"/>
      <c r="EX53" s="1569"/>
      <c r="EY53" s="1569"/>
      <c r="EZ53" s="1569"/>
      <c r="FA53" s="1569"/>
      <c r="FB53" s="1569"/>
      <c r="FC53" s="1569"/>
      <c r="FD53" s="1569"/>
      <c r="FE53" s="1569"/>
      <c r="FF53" s="1569"/>
      <c r="FG53" s="1569"/>
      <c r="FH53" s="1569"/>
      <c r="FI53" s="1569"/>
      <c r="FJ53" s="1569"/>
      <c r="FK53" s="1569"/>
      <c r="FL53" s="1569"/>
      <c r="FM53" s="1569"/>
      <c r="FN53" s="1569"/>
      <c r="FO53" s="1569"/>
      <c r="FP53" s="1569"/>
      <c r="FQ53" s="1569"/>
      <c r="FR53" s="1569"/>
      <c r="FS53" s="1569"/>
      <c r="FT53" s="1569"/>
      <c r="FU53" s="1569"/>
      <c r="FV53" s="1569"/>
      <c r="FW53" s="1569"/>
      <c r="FX53" s="1569"/>
      <c r="FY53" s="1569"/>
      <c r="FZ53" s="1569"/>
      <c r="GA53" s="1569"/>
      <c r="GB53" s="1569"/>
      <c r="GC53" s="1569"/>
      <c r="GD53" s="1569"/>
      <c r="GE53" s="1569"/>
      <c r="GF53" s="1569"/>
      <c r="GG53" s="1569"/>
      <c r="GH53" s="1569"/>
      <c r="GI53" s="1569"/>
      <c r="GJ53" s="1569"/>
      <c r="GK53" s="1569"/>
      <c r="GL53" s="1569"/>
      <c r="GM53" s="1569"/>
      <c r="GN53" s="1569"/>
      <c r="GO53" s="1569"/>
      <c r="GP53" s="1569"/>
      <c r="GQ53" s="1569"/>
      <c r="GR53" s="1569"/>
      <c r="GS53" s="1569"/>
      <c r="GT53" s="1569"/>
      <c r="GU53" s="1569"/>
      <c r="GV53" s="1569"/>
      <c r="GW53" s="1569"/>
      <c r="GX53" s="1569"/>
      <c r="GY53" s="1569"/>
      <c r="GZ53" s="1569"/>
      <c r="HA53" s="1569"/>
      <c r="HB53" s="1569"/>
      <c r="HC53" s="1569"/>
      <c r="HD53" s="1569"/>
      <c r="HE53" s="1569"/>
      <c r="HF53" s="1569"/>
      <c r="HG53" s="1569"/>
      <c r="HH53" s="1569"/>
      <c r="HI53" s="1569"/>
      <c r="HJ53" s="1569"/>
      <c r="HK53" s="1569"/>
      <c r="HL53" s="1569"/>
      <c r="HM53" s="1569"/>
      <c r="HN53" s="1569"/>
      <c r="HO53" s="1569"/>
      <c r="HP53" s="1569"/>
      <c r="HQ53" s="1569"/>
      <c r="HR53" s="1569"/>
      <c r="HS53" s="1569"/>
      <c r="HT53" s="1569"/>
      <c r="HU53" s="1569"/>
      <c r="HV53" s="1569"/>
      <c r="HW53" s="1569"/>
      <c r="HX53" s="1569"/>
      <c r="HY53" s="1569"/>
      <c r="HZ53" s="1569"/>
      <c r="IA53" s="1569"/>
      <c r="IB53" s="1569"/>
      <c r="IC53" s="1569"/>
      <c r="ID53" s="1569"/>
      <c r="IE53" s="1569"/>
      <c r="IF53" s="1569"/>
      <c r="IG53" s="1569"/>
      <c r="IH53" s="1569"/>
      <c r="II53" s="1569"/>
      <c r="IJ53" s="1569"/>
      <c r="IK53" s="1569"/>
      <c r="IL53" s="1569"/>
      <c r="IM53" s="1569"/>
      <c r="IN53" s="1569"/>
      <c r="IO53" s="1569"/>
      <c r="IP53" s="1569"/>
      <c r="IQ53" s="1569"/>
      <c r="IR53" s="1569"/>
      <c r="IS53" s="1569"/>
      <c r="IT53" s="1569"/>
      <c r="IU53" s="1569"/>
    </row>
    <row r="54" spans="1:255">
      <c r="A54" s="2033"/>
      <c r="B54" s="1584"/>
      <c r="C54" s="1584"/>
      <c r="D54" s="1584"/>
      <c r="E54" s="2348"/>
      <c r="F54" s="2033"/>
      <c r="G54" s="1584"/>
      <c r="H54" s="1584"/>
      <c r="I54" s="1584"/>
      <c r="J54" s="1584"/>
      <c r="K54" s="1584"/>
      <c r="L54" s="1584"/>
      <c r="M54" s="2348"/>
      <c r="N54" s="2033"/>
      <c r="O54" s="1584"/>
      <c r="P54" s="1584"/>
      <c r="Q54" s="1584"/>
      <c r="R54" s="1584"/>
      <c r="S54" s="2008"/>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c r="AY54" s="1569"/>
      <c r="AZ54" s="1569"/>
      <c r="BA54" s="1569"/>
      <c r="BB54" s="1569"/>
      <c r="BC54" s="1569"/>
      <c r="BD54" s="1569"/>
      <c r="BE54" s="1569"/>
      <c r="BF54" s="1569"/>
      <c r="BG54" s="1569"/>
      <c r="BH54" s="1569"/>
      <c r="BI54" s="1569"/>
      <c r="BJ54" s="1569"/>
      <c r="BK54" s="1569"/>
      <c r="BL54" s="1569"/>
      <c r="BM54" s="1569"/>
      <c r="BN54" s="1569"/>
      <c r="BO54" s="1569"/>
      <c r="BP54" s="1569"/>
      <c r="BQ54" s="1569"/>
      <c r="BR54" s="1569"/>
      <c r="BS54" s="1569"/>
      <c r="BT54" s="1569"/>
      <c r="BU54" s="1569"/>
      <c r="BV54" s="1569"/>
      <c r="BW54" s="1569"/>
      <c r="BX54" s="1569"/>
      <c r="BY54" s="1569"/>
      <c r="BZ54" s="1569"/>
      <c r="CA54" s="1569"/>
      <c r="CB54" s="1569"/>
      <c r="CC54" s="1569"/>
      <c r="CD54" s="1569"/>
      <c r="CE54" s="1569"/>
      <c r="CF54" s="1569"/>
      <c r="CG54" s="1569"/>
      <c r="CH54" s="1569"/>
      <c r="CI54" s="1569"/>
      <c r="CJ54" s="1569"/>
      <c r="CK54" s="1569"/>
      <c r="CL54" s="1569"/>
      <c r="CM54" s="1569"/>
      <c r="CN54" s="1569"/>
      <c r="CO54" s="1569"/>
      <c r="CP54" s="1569"/>
      <c r="CQ54" s="1569"/>
      <c r="CR54" s="1569"/>
      <c r="CS54" s="1569"/>
      <c r="CT54" s="1569"/>
      <c r="CU54" s="1569"/>
      <c r="CV54" s="1569"/>
      <c r="CW54" s="1569"/>
      <c r="CX54" s="1569"/>
      <c r="CY54" s="1569"/>
      <c r="CZ54" s="1569"/>
      <c r="DA54" s="1569"/>
      <c r="DB54" s="1569"/>
      <c r="DC54" s="1569"/>
      <c r="DD54" s="1569"/>
      <c r="DE54" s="1569"/>
      <c r="DF54" s="1569"/>
      <c r="DG54" s="1569"/>
      <c r="DH54" s="1569"/>
      <c r="DI54" s="1569"/>
      <c r="DJ54" s="1569"/>
      <c r="DK54" s="1569"/>
      <c r="DL54" s="1569"/>
      <c r="DM54" s="1569"/>
      <c r="DN54" s="1569"/>
      <c r="DO54" s="1569"/>
      <c r="DP54" s="1569"/>
      <c r="DQ54" s="1569"/>
      <c r="DR54" s="1569"/>
      <c r="DS54" s="1569"/>
      <c r="DT54" s="1569"/>
      <c r="DU54" s="1569"/>
      <c r="DV54" s="1569"/>
      <c r="DW54" s="1569"/>
      <c r="DX54" s="1569"/>
      <c r="DY54" s="1569"/>
      <c r="DZ54" s="1569"/>
      <c r="EA54" s="1569"/>
      <c r="EB54" s="1569"/>
      <c r="EC54" s="1569"/>
      <c r="ED54" s="1569"/>
      <c r="EE54" s="1569"/>
      <c r="EF54" s="1569"/>
      <c r="EG54" s="1569"/>
      <c r="EH54" s="1569"/>
      <c r="EI54" s="1569"/>
      <c r="EJ54" s="1569"/>
      <c r="EK54" s="1569"/>
      <c r="EL54" s="1569"/>
      <c r="EM54" s="1569"/>
      <c r="EN54" s="1569"/>
      <c r="EO54" s="1569"/>
      <c r="EP54" s="1569"/>
      <c r="EQ54" s="1569"/>
      <c r="ER54" s="1569"/>
      <c r="ES54" s="1569"/>
      <c r="ET54" s="1569"/>
      <c r="EU54" s="1569"/>
      <c r="EV54" s="1569"/>
      <c r="EW54" s="1569"/>
      <c r="EX54" s="1569"/>
      <c r="EY54" s="1569"/>
      <c r="EZ54" s="1569"/>
      <c r="FA54" s="1569"/>
      <c r="FB54" s="1569"/>
      <c r="FC54" s="1569"/>
      <c r="FD54" s="1569"/>
      <c r="FE54" s="1569"/>
      <c r="FF54" s="1569"/>
      <c r="FG54" s="1569"/>
      <c r="FH54" s="1569"/>
      <c r="FI54" s="1569"/>
      <c r="FJ54" s="1569"/>
      <c r="FK54" s="1569"/>
      <c r="FL54" s="1569"/>
      <c r="FM54" s="1569"/>
      <c r="FN54" s="1569"/>
      <c r="FO54" s="1569"/>
      <c r="FP54" s="1569"/>
      <c r="FQ54" s="1569"/>
      <c r="FR54" s="1569"/>
      <c r="FS54" s="1569"/>
      <c r="FT54" s="1569"/>
      <c r="FU54" s="1569"/>
      <c r="FV54" s="1569"/>
      <c r="FW54" s="1569"/>
      <c r="FX54" s="1569"/>
      <c r="FY54" s="1569"/>
      <c r="FZ54" s="1569"/>
      <c r="GA54" s="1569"/>
      <c r="GB54" s="1569"/>
      <c r="GC54" s="1569"/>
      <c r="GD54" s="1569"/>
      <c r="GE54" s="1569"/>
      <c r="GF54" s="1569"/>
      <c r="GG54" s="1569"/>
      <c r="GH54" s="1569"/>
      <c r="GI54" s="1569"/>
      <c r="GJ54" s="1569"/>
      <c r="GK54" s="1569"/>
      <c r="GL54" s="1569"/>
      <c r="GM54" s="1569"/>
      <c r="GN54" s="1569"/>
      <c r="GO54" s="1569"/>
      <c r="GP54" s="1569"/>
      <c r="GQ54" s="1569"/>
      <c r="GR54" s="1569"/>
      <c r="GS54" s="1569"/>
      <c r="GT54" s="1569"/>
      <c r="GU54" s="1569"/>
      <c r="GV54" s="1569"/>
      <c r="GW54" s="1569"/>
      <c r="GX54" s="1569"/>
      <c r="GY54" s="1569"/>
      <c r="GZ54" s="1569"/>
      <c r="HA54" s="1569"/>
      <c r="HB54" s="1569"/>
      <c r="HC54" s="1569"/>
      <c r="HD54" s="1569"/>
      <c r="HE54" s="1569"/>
      <c r="HF54" s="1569"/>
      <c r="HG54" s="1569"/>
      <c r="HH54" s="1569"/>
      <c r="HI54" s="1569"/>
      <c r="HJ54" s="1569"/>
      <c r="HK54" s="1569"/>
      <c r="HL54" s="1569"/>
      <c r="HM54" s="1569"/>
      <c r="HN54" s="1569"/>
      <c r="HO54" s="1569"/>
      <c r="HP54" s="1569"/>
      <c r="HQ54" s="1569"/>
      <c r="HR54" s="1569"/>
      <c r="HS54" s="1569"/>
      <c r="HT54" s="1569"/>
      <c r="HU54" s="1569"/>
      <c r="HV54" s="1569"/>
      <c r="HW54" s="1569"/>
      <c r="HX54" s="1569"/>
      <c r="HY54" s="1569"/>
      <c r="HZ54" s="1569"/>
      <c r="IA54" s="1569"/>
      <c r="IB54" s="1569"/>
      <c r="IC54" s="1569"/>
      <c r="ID54" s="1569"/>
      <c r="IE54" s="1569"/>
      <c r="IF54" s="1569"/>
      <c r="IG54" s="1569"/>
      <c r="IH54" s="1569"/>
      <c r="II54" s="1569"/>
      <c r="IJ54" s="1569"/>
      <c r="IK54" s="1569"/>
      <c r="IL54" s="1569"/>
      <c r="IM54" s="1569"/>
      <c r="IN54" s="1569"/>
      <c r="IO54" s="1569"/>
      <c r="IP54" s="1569"/>
      <c r="IQ54" s="1569"/>
      <c r="IR54" s="1569"/>
      <c r="IS54" s="1569"/>
      <c r="IT54" s="1569"/>
      <c r="IU54" s="1569"/>
    </row>
    <row r="55" spans="1:255">
      <c r="A55" s="2033"/>
      <c r="B55" s="1584"/>
      <c r="C55" s="1584"/>
      <c r="D55" s="1584"/>
      <c r="E55" s="2348"/>
      <c r="F55" s="2033"/>
      <c r="G55" s="1584"/>
      <c r="H55" s="1584"/>
      <c r="I55" s="1584"/>
      <c r="J55" s="1584"/>
      <c r="K55" s="1584"/>
      <c r="L55" s="1584"/>
      <c r="M55" s="2348"/>
      <c r="N55" s="2033"/>
      <c r="O55" s="1584"/>
      <c r="P55" s="1584"/>
      <c r="Q55" s="1584"/>
      <c r="R55" s="1584"/>
      <c r="S55" s="2008"/>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c r="AY55" s="1569"/>
      <c r="AZ55" s="1569"/>
      <c r="BA55" s="1569"/>
      <c r="BB55" s="1569"/>
      <c r="BC55" s="1569"/>
      <c r="BD55" s="1569"/>
      <c r="BE55" s="1569"/>
      <c r="BF55" s="1569"/>
      <c r="BG55" s="1569"/>
      <c r="BH55" s="1569"/>
      <c r="BI55" s="1569"/>
      <c r="BJ55" s="1569"/>
      <c r="BK55" s="1569"/>
      <c r="BL55" s="1569"/>
      <c r="BM55" s="1569"/>
      <c r="BN55" s="1569"/>
      <c r="BO55" s="1569"/>
      <c r="BP55" s="1569"/>
      <c r="BQ55" s="1569"/>
      <c r="BR55" s="1569"/>
      <c r="BS55" s="1569"/>
      <c r="BT55" s="1569"/>
      <c r="BU55" s="1569"/>
      <c r="BV55" s="1569"/>
      <c r="BW55" s="1569"/>
      <c r="BX55" s="1569"/>
      <c r="BY55" s="1569"/>
      <c r="BZ55" s="1569"/>
      <c r="CA55" s="1569"/>
      <c r="CB55" s="1569"/>
      <c r="CC55" s="1569"/>
      <c r="CD55" s="1569"/>
      <c r="CE55" s="1569"/>
      <c r="CF55" s="1569"/>
      <c r="CG55" s="1569"/>
      <c r="CH55" s="1569"/>
      <c r="CI55" s="1569"/>
      <c r="CJ55" s="1569"/>
      <c r="CK55" s="1569"/>
      <c r="CL55" s="1569"/>
      <c r="CM55" s="1569"/>
      <c r="CN55" s="1569"/>
      <c r="CO55" s="1569"/>
      <c r="CP55" s="1569"/>
      <c r="CQ55" s="1569"/>
      <c r="CR55" s="1569"/>
      <c r="CS55" s="1569"/>
      <c r="CT55" s="1569"/>
      <c r="CU55" s="1569"/>
      <c r="CV55" s="1569"/>
      <c r="CW55" s="1569"/>
      <c r="CX55" s="1569"/>
      <c r="CY55" s="1569"/>
      <c r="CZ55" s="1569"/>
      <c r="DA55" s="1569"/>
      <c r="DB55" s="1569"/>
      <c r="DC55" s="1569"/>
      <c r="DD55" s="1569"/>
      <c r="DE55" s="1569"/>
      <c r="DF55" s="1569"/>
      <c r="DG55" s="1569"/>
      <c r="DH55" s="1569"/>
      <c r="DI55" s="1569"/>
      <c r="DJ55" s="1569"/>
      <c r="DK55" s="1569"/>
      <c r="DL55" s="1569"/>
      <c r="DM55" s="1569"/>
      <c r="DN55" s="1569"/>
      <c r="DO55" s="1569"/>
      <c r="DP55" s="1569"/>
      <c r="DQ55" s="1569"/>
      <c r="DR55" s="1569"/>
      <c r="DS55" s="1569"/>
      <c r="DT55" s="1569"/>
      <c r="DU55" s="1569"/>
      <c r="DV55" s="1569"/>
      <c r="DW55" s="1569"/>
      <c r="DX55" s="1569"/>
      <c r="DY55" s="1569"/>
      <c r="DZ55" s="1569"/>
      <c r="EA55" s="1569"/>
      <c r="EB55" s="1569"/>
      <c r="EC55" s="1569"/>
      <c r="ED55" s="1569"/>
      <c r="EE55" s="1569"/>
      <c r="EF55" s="1569"/>
      <c r="EG55" s="1569"/>
      <c r="EH55" s="1569"/>
      <c r="EI55" s="1569"/>
      <c r="EJ55" s="1569"/>
      <c r="EK55" s="1569"/>
      <c r="EL55" s="1569"/>
      <c r="EM55" s="1569"/>
      <c r="EN55" s="1569"/>
      <c r="EO55" s="1569"/>
      <c r="EP55" s="1569"/>
      <c r="EQ55" s="1569"/>
      <c r="ER55" s="1569"/>
      <c r="ES55" s="1569"/>
      <c r="ET55" s="1569"/>
      <c r="EU55" s="1569"/>
      <c r="EV55" s="1569"/>
      <c r="EW55" s="1569"/>
      <c r="EX55" s="1569"/>
      <c r="EY55" s="1569"/>
      <c r="EZ55" s="1569"/>
      <c r="FA55" s="1569"/>
      <c r="FB55" s="1569"/>
      <c r="FC55" s="1569"/>
      <c r="FD55" s="1569"/>
      <c r="FE55" s="1569"/>
      <c r="FF55" s="1569"/>
      <c r="FG55" s="1569"/>
      <c r="FH55" s="1569"/>
      <c r="FI55" s="1569"/>
      <c r="FJ55" s="1569"/>
      <c r="FK55" s="1569"/>
      <c r="FL55" s="1569"/>
      <c r="FM55" s="1569"/>
      <c r="FN55" s="1569"/>
      <c r="FO55" s="1569"/>
      <c r="FP55" s="1569"/>
      <c r="FQ55" s="1569"/>
      <c r="FR55" s="1569"/>
      <c r="FS55" s="1569"/>
      <c r="FT55" s="1569"/>
      <c r="FU55" s="1569"/>
      <c r="FV55" s="1569"/>
      <c r="FW55" s="1569"/>
      <c r="FX55" s="1569"/>
      <c r="FY55" s="1569"/>
      <c r="FZ55" s="1569"/>
      <c r="GA55" s="1569"/>
      <c r="GB55" s="1569"/>
      <c r="GC55" s="1569"/>
      <c r="GD55" s="1569"/>
      <c r="GE55" s="1569"/>
      <c r="GF55" s="1569"/>
      <c r="GG55" s="1569"/>
      <c r="GH55" s="1569"/>
      <c r="GI55" s="1569"/>
      <c r="GJ55" s="1569"/>
      <c r="GK55" s="1569"/>
      <c r="GL55" s="1569"/>
      <c r="GM55" s="1569"/>
      <c r="GN55" s="1569"/>
      <c r="GO55" s="1569"/>
      <c r="GP55" s="1569"/>
      <c r="GQ55" s="1569"/>
      <c r="GR55" s="1569"/>
      <c r="GS55" s="1569"/>
      <c r="GT55" s="1569"/>
      <c r="GU55" s="1569"/>
      <c r="GV55" s="1569"/>
      <c r="GW55" s="1569"/>
      <c r="GX55" s="1569"/>
      <c r="GY55" s="1569"/>
      <c r="GZ55" s="1569"/>
      <c r="HA55" s="1569"/>
      <c r="HB55" s="1569"/>
      <c r="HC55" s="1569"/>
      <c r="HD55" s="1569"/>
      <c r="HE55" s="1569"/>
      <c r="HF55" s="1569"/>
      <c r="HG55" s="1569"/>
      <c r="HH55" s="1569"/>
      <c r="HI55" s="1569"/>
      <c r="HJ55" s="1569"/>
      <c r="HK55" s="1569"/>
      <c r="HL55" s="1569"/>
      <c r="HM55" s="1569"/>
      <c r="HN55" s="1569"/>
      <c r="HO55" s="1569"/>
      <c r="HP55" s="1569"/>
      <c r="HQ55" s="1569"/>
      <c r="HR55" s="1569"/>
      <c r="HS55" s="1569"/>
      <c r="HT55" s="1569"/>
      <c r="HU55" s="1569"/>
      <c r="HV55" s="1569"/>
      <c r="HW55" s="1569"/>
      <c r="HX55" s="1569"/>
      <c r="HY55" s="1569"/>
      <c r="HZ55" s="1569"/>
      <c r="IA55" s="1569"/>
      <c r="IB55" s="1569"/>
      <c r="IC55" s="1569"/>
      <c r="ID55" s="1569"/>
      <c r="IE55" s="1569"/>
      <c r="IF55" s="1569"/>
      <c r="IG55" s="1569"/>
      <c r="IH55" s="1569"/>
      <c r="II55" s="1569"/>
      <c r="IJ55" s="1569"/>
      <c r="IK55" s="1569"/>
      <c r="IL55" s="1569"/>
      <c r="IM55" s="1569"/>
      <c r="IN55" s="1569"/>
      <c r="IO55" s="1569"/>
      <c r="IP55" s="1569"/>
      <c r="IQ55" s="1569"/>
      <c r="IR55" s="1569"/>
      <c r="IS55" s="1569"/>
      <c r="IT55" s="1569"/>
      <c r="IU55" s="1569"/>
    </row>
    <row r="56" spans="1:255">
      <c r="A56" s="2033"/>
      <c r="B56" s="1584"/>
      <c r="C56" s="1584"/>
      <c r="D56" s="1584"/>
      <c r="E56" s="2348"/>
      <c r="F56" s="2033"/>
      <c r="G56" s="1584"/>
      <c r="H56" s="1584"/>
      <c r="I56" s="1584"/>
      <c r="J56" s="1584"/>
      <c r="K56" s="1584"/>
      <c r="L56" s="1584"/>
      <c r="M56" s="2348"/>
      <c r="N56" s="2033"/>
      <c r="O56" s="1584"/>
      <c r="P56" s="1584"/>
      <c r="Q56" s="1584"/>
      <c r="R56" s="1584"/>
      <c r="S56" s="2008"/>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c r="AY56" s="1569"/>
      <c r="AZ56" s="1569"/>
      <c r="BA56" s="1569"/>
      <c r="BB56" s="1569"/>
      <c r="BC56" s="1569"/>
      <c r="BD56" s="1569"/>
      <c r="BE56" s="1569"/>
      <c r="BF56" s="1569"/>
      <c r="BG56" s="1569"/>
      <c r="BH56" s="1569"/>
      <c r="BI56" s="1569"/>
      <c r="BJ56" s="1569"/>
      <c r="BK56" s="1569"/>
      <c r="BL56" s="1569"/>
      <c r="BM56" s="1569"/>
      <c r="BN56" s="1569"/>
      <c r="BO56" s="1569"/>
      <c r="BP56" s="1569"/>
      <c r="BQ56" s="1569"/>
      <c r="BR56" s="1569"/>
      <c r="BS56" s="1569"/>
      <c r="BT56" s="1569"/>
      <c r="BU56" s="1569"/>
      <c r="BV56" s="1569"/>
      <c r="BW56" s="1569"/>
      <c r="BX56" s="1569"/>
      <c r="BY56" s="1569"/>
      <c r="BZ56" s="1569"/>
      <c r="CA56" s="1569"/>
      <c r="CB56" s="1569"/>
      <c r="CC56" s="1569"/>
      <c r="CD56" s="1569"/>
      <c r="CE56" s="1569"/>
      <c r="CF56" s="1569"/>
      <c r="CG56" s="1569"/>
      <c r="CH56" s="1569"/>
      <c r="CI56" s="1569"/>
      <c r="CJ56" s="1569"/>
      <c r="CK56" s="1569"/>
      <c r="CL56" s="1569"/>
      <c r="CM56" s="1569"/>
      <c r="CN56" s="1569"/>
      <c r="CO56" s="1569"/>
      <c r="CP56" s="1569"/>
      <c r="CQ56" s="1569"/>
      <c r="CR56" s="1569"/>
      <c r="CS56" s="1569"/>
      <c r="CT56" s="1569"/>
      <c r="CU56" s="1569"/>
      <c r="CV56" s="1569"/>
      <c r="CW56" s="1569"/>
      <c r="CX56" s="1569"/>
      <c r="CY56" s="1569"/>
      <c r="CZ56" s="1569"/>
      <c r="DA56" s="1569"/>
      <c r="DB56" s="1569"/>
      <c r="DC56" s="1569"/>
      <c r="DD56" s="1569"/>
      <c r="DE56" s="1569"/>
      <c r="DF56" s="1569"/>
      <c r="DG56" s="1569"/>
      <c r="DH56" s="1569"/>
      <c r="DI56" s="1569"/>
      <c r="DJ56" s="1569"/>
      <c r="DK56" s="1569"/>
      <c r="DL56" s="1569"/>
      <c r="DM56" s="1569"/>
      <c r="DN56" s="1569"/>
      <c r="DO56" s="1569"/>
      <c r="DP56" s="1569"/>
      <c r="DQ56" s="1569"/>
      <c r="DR56" s="1569"/>
      <c r="DS56" s="1569"/>
      <c r="DT56" s="1569"/>
      <c r="DU56" s="1569"/>
      <c r="DV56" s="1569"/>
      <c r="DW56" s="1569"/>
      <c r="DX56" s="1569"/>
      <c r="DY56" s="1569"/>
      <c r="DZ56" s="1569"/>
      <c r="EA56" s="1569"/>
      <c r="EB56" s="1569"/>
      <c r="EC56" s="1569"/>
      <c r="ED56" s="1569"/>
      <c r="EE56" s="1569"/>
      <c r="EF56" s="1569"/>
      <c r="EG56" s="1569"/>
      <c r="EH56" s="1569"/>
      <c r="EI56" s="1569"/>
      <c r="EJ56" s="1569"/>
      <c r="EK56" s="1569"/>
      <c r="EL56" s="1569"/>
      <c r="EM56" s="1569"/>
      <c r="EN56" s="1569"/>
      <c r="EO56" s="1569"/>
      <c r="EP56" s="1569"/>
      <c r="EQ56" s="1569"/>
      <c r="ER56" s="1569"/>
      <c r="ES56" s="1569"/>
      <c r="ET56" s="1569"/>
      <c r="EU56" s="1569"/>
      <c r="EV56" s="1569"/>
      <c r="EW56" s="1569"/>
      <c r="EX56" s="1569"/>
      <c r="EY56" s="1569"/>
      <c r="EZ56" s="1569"/>
      <c r="FA56" s="1569"/>
      <c r="FB56" s="1569"/>
      <c r="FC56" s="1569"/>
      <c r="FD56" s="1569"/>
      <c r="FE56" s="1569"/>
      <c r="FF56" s="1569"/>
      <c r="FG56" s="1569"/>
      <c r="FH56" s="1569"/>
      <c r="FI56" s="1569"/>
      <c r="FJ56" s="1569"/>
      <c r="FK56" s="1569"/>
      <c r="FL56" s="1569"/>
      <c r="FM56" s="1569"/>
      <c r="FN56" s="1569"/>
      <c r="FO56" s="1569"/>
      <c r="FP56" s="1569"/>
      <c r="FQ56" s="1569"/>
      <c r="FR56" s="1569"/>
      <c r="FS56" s="1569"/>
      <c r="FT56" s="1569"/>
      <c r="FU56" s="1569"/>
      <c r="FV56" s="1569"/>
      <c r="FW56" s="1569"/>
      <c r="FX56" s="1569"/>
      <c r="FY56" s="1569"/>
      <c r="FZ56" s="1569"/>
      <c r="GA56" s="1569"/>
      <c r="GB56" s="1569"/>
      <c r="GC56" s="1569"/>
      <c r="GD56" s="1569"/>
      <c r="GE56" s="1569"/>
      <c r="GF56" s="1569"/>
      <c r="GG56" s="1569"/>
      <c r="GH56" s="1569"/>
      <c r="GI56" s="1569"/>
      <c r="GJ56" s="1569"/>
      <c r="GK56" s="1569"/>
      <c r="GL56" s="1569"/>
      <c r="GM56" s="1569"/>
      <c r="GN56" s="1569"/>
      <c r="GO56" s="1569"/>
      <c r="GP56" s="1569"/>
      <c r="GQ56" s="1569"/>
      <c r="GR56" s="1569"/>
      <c r="GS56" s="1569"/>
      <c r="GT56" s="1569"/>
      <c r="GU56" s="1569"/>
      <c r="GV56" s="1569"/>
      <c r="GW56" s="1569"/>
      <c r="GX56" s="1569"/>
      <c r="GY56" s="1569"/>
      <c r="GZ56" s="1569"/>
      <c r="HA56" s="1569"/>
      <c r="HB56" s="1569"/>
      <c r="HC56" s="1569"/>
      <c r="HD56" s="1569"/>
      <c r="HE56" s="1569"/>
      <c r="HF56" s="1569"/>
      <c r="HG56" s="1569"/>
      <c r="HH56" s="1569"/>
      <c r="HI56" s="1569"/>
      <c r="HJ56" s="1569"/>
      <c r="HK56" s="1569"/>
      <c r="HL56" s="1569"/>
      <c r="HM56" s="1569"/>
      <c r="HN56" s="1569"/>
      <c r="HO56" s="1569"/>
      <c r="HP56" s="1569"/>
      <c r="HQ56" s="1569"/>
      <c r="HR56" s="1569"/>
      <c r="HS56" s="1569"/>
      <c r="HT56" s="1569"/>
      <c r="HU56" s="1569"/>
      <c r="HV56" s="1569"/>
      <c r="HW56" s="1569"/>
      <c r="HX56" s="1569"/>
      <c r="HY56" s="1569"/>
      <c r="HZ56" s="1569"/>
      <c r="IA56" s="1569"/>
      <c r="IB56" s="1569"/>
      <c r="IC56" s="1569"/>
      <c r="ID56" s="1569"/>
      <c r="IE56" s="1569"/>
      <c r="IF56" s="1569"/>
      <c r="IG56" s="1569"/>
      <c r="IH56" s="1569"/>
      <c r="II56" s="1569"/>
      <c r="IJ56" s="1569"/>
      <c r="IK56" s="1569"/>
      <c r="IL56" s="1569"/>
      <c r="IM56" s="1569"/>
      <c r="IN56" s="1569"/>
      <c r="IO56" s="1569"/>
      <c r="IP56" s="1569"/>
      <c r="IQ56" s="1569"/>
      <c r="IR56" s="1569"/>
      <c r="IS56" s="1569"/>
      <c r="IT56" s="1569"/>
      <c r="IU56" s="1569"/>
    </row>
    <row r="57" spans="1:255">
      <c r="A57" s="2033"/>
      <c r="B57" s="1584"/>
      <c r="C57" s="1584"/>
      <c r="D57" s="1584"/>
      <c r="E57" s="2348"/>
      <c r="F57" s="2033"/>
      <c r="G57" s="1584"/>
      <c r="H57" s="1584"/>
      <c r="I57" s="1584"/>
      <c r="J57" s="1584"/>
      <c r="K57" s="1584"/>
      <c r="L57" s="1584"/>
      <c r="M57" s="2348"/>
      <c r="N57" s="2033"/>
      <c r="O57" s="1584"/>
      <c r="P57" s="1584"/>
      <c r="Q57" s="1584"/>
      <c r="R57" s="1584"/>
      <c r="S57" s="2008"/>
      <c r="T57" s="1569"/>
      <c r="U57" s="1569"/>
      <c r="V57" s="1569"/>
      <c r="W57" s="1569"/>
      <c r="X57" s="1569"/>
      <c r="Y57" s="1569"/>
      <c r="Z57" s="1569"/>
      <c r="AA57" s="1569"/>
      <c r="AB57" s="1569"/>
      <c r="AC57" s="1569"/>
      <c r="AD57" s="1569"/>
      <c r="AE57" s="1569"/>
      <c r="AF57" s="1569"/>
      <c r="AG57" s="1569"/>
      <c r="AH57" s="1569"/>
      <c r="AI57" s="1569"/>
      <c r="AJ57" s="1569"/>
      <c r="AK57" s="1569"/>
      <c r="AL57" s="1569"/>
      <c r="AM57" s="1569"/>
      <c r="AN57" s="1569"/>
      <c r="AO57" s="1569"/>
      <c r="AP57" s="1569"/>
      <c r="AQ57" s="1569"/>
      <c r="AR57" s="1569"/>
      <c r="AS57" s="1569"/>
      <c r="AT57" s="1569"/>
      <c r="AU57" s="1569"/>
      <c r="AV57" s="1569"/>
      <c r="AW57" s="1569"/>
      <c r="AX57" s="1569"/>
      <c r="AY57" s="1569"/>
      <c r="AZ57" s="1569"/>
      <c r="BA57" s="1569"/>
      <c r="BB57" s="1569"/>
      <c r="BC57" s="1569"/>
      <c r="BD57" s="1569"/>
      <c r="BE57" s="1569"/>
      <c r="BF57" s="1569"/>
      <c r="BG57" s="1569"/>
      <c r="BH57" s="1569"/>
      <c r="BI57" s="1569"/>
      <c r="BJ57" s="1569"/>
      <c r="BK57" s="1569"/>
      <c r="BL57" s="1569"/>
      <c r="BM57" s="1569"/>
      <c r="BN57" s="1569"/>
      <c r="BO57" s="1569"/>
      <c r="BP57" s="1569"/>
      <c r="BQ57" s="1569"/>
      <c r="BR57" s="1569"/>
      <c r="BS57" s="1569"/>
      <c r="BT57" s="1569"/>
      <c r="BU57" s="1569"/>
      <c r="BV57" s="1569"/>
      <c r="BW57" s="1569"/>
      <c r="BX57" s="1569"/>
      <c r="BY57" s="1569"/>
      <c r="BZ57" s="1569"/>
      <c r="CA57" s="1569"/>
      <c r="CB57" s="1569"/>
      <c r="CC57" s="1569"/>
      <c r="CD57" s="1569"/>
      <c r="CE57" s="1569"/>
      <c r="CF57" s="1569"/>
      <c r="CG57" s="1569"/>
      <c r="CH57" s="1569"/>
      <c r="CI57" s="1569"/>
      <c r="CJ57" s="1569"/>
      <c r="CK57" s="1569"/>
      <c r="CL57" s="1569"/>
      <c r="CM57" s="1569"/>
      <c r="CN57" s="1569"/>
      <c r="CO57" s="1569"/>
      <c r="CP57" s="1569"/>
      <c r="CQ57" s="1569"/>
      <c r="CR57" s="1569"/>
      <c r="CS57" s="1569"/>
      <c r="CT57" s="1569"/>
      <c r="CU57" s="1569"/>
      <c r="CV57" s="1569"/>
      <c r="CW57" s="1569"/>
      <c r="CX57" s="1569"/>
      <c r="CY57" s="1569"/>
      <c r="CZ57" s="1569"/>
      <c r="DA57" s="1569"/>
      <c r="DB57" s="1569"/>
      <c r="DC57" s="1569"/>
      <c r="DD57" s="1569"/>
      <c r="DE57" s="1569"/>
      <c r="DF57" s="1569"/>
      <c r="DG57" s="1569"/>
      <c r="DH57" s="1569"/>
      <c r="DI57" s="1569"/>
      <c r="DJ57" s="1569"/>
      <c r="DK57" s="1569"/>
      <c r="DL57" s="1569"/>
      <c r="DM57" s="1569"/>
      <c r="DN57" s="1569"/>
      <c r="DO57" s="1569"/>
      <c r="DP57" s="1569"/>
      <c r="DQ57" s="1569"/>
      <c r="DR57" s="1569"/>
      <c r="DS57" s="1569"/>
      <c r="DT57" s="1569"/>
      <c r="DU57" s="1569"/>
      <c r="DV57" s="1569"/>
      <c r="DW57" s="1569"/>
      <c r="DX57" s="1569"/>
      <c r="DY57" s="1569"/>
      <c r="DZ57" s="1569"/>
      <c r="EA57" s="1569"/>
      <c r="EB57" s="1569"/>
      <c r="EC57" s="1569"/>
      <c r="ED57" s="1569"/>
      <c r="EE57" s="1569"/>
      <c r="EF57" s="1569"/>
      <c r="EG57" s="1569"/>
      <c r="EH57" s="1569"/>
      <c r="EI57" s="1569"/>
      <c r="EJ57" s="1569"/>
      <c r="EK57" s="1569"/>
      <c r="EL57" s="1569"/>
      <c r="EM57" s="1569"/>
      <c r="EN57" s="1569"/>
      <c r="EO57" s="1569"/>
      <c r="EP57" s="1569"/>
      <c r="EQ57" s="1569"/>
      <c r="ER57" s="1569"/>
      <c r="ES57" s="1569"/>
      <c r="ET57" s="1569"/>
      <c r="EU57" s="1569"/>
      <c r="EV57" s="1569"/>
      <c r="EW57" s="1569"/>
      <c r="EX57" s="1569"/>
      <c r="EY57" s="1569"/>
      <c r="EZ57" s="1569"/>
      <c r="FA57" s="1569"/>
      <c r="FB57" s="1569"/>
      <c r="FC57" s="1569"/>
      <c r="FD57" s="1569"/>
      <c r="FE57" s="1569"/>
      <c r="FF57" s="1569"/>
      <c r="FG57" s="1569"/>
      <c r="FH57" s="1569"/>
      <c r="FI57" s="1569"/>
      <c r="FJ57" s="1569"/>
      <c r="FK57" s="1569"/>
      <c r="FL57" s="1569"/>
      <c r="FM57" s="1569"/>
      <c r="FN57" s="1569"/>
      <c r="FO57" s="1569"/>
      <c r="FP57" s="1569"/>
      <c r="FQ57" s="1569"/>
      <c r="FR57" s="1569"/>
      <c r="FS57" s="1569"/>
      <c r="FT57" s="1569"/>
      <c r="FU57" s="1569"/>
      <c r="FV57" s="1569"/>
      <c r="FW57" s="1569"/>
      <c r="FX57" s="1569"/>
      <c r="FY57" s="1569"/>
      <c r="FZ57" s="1569"/>
      <c r="GA57" s="1569"/>
      <c r="GB57" s="1569"/>
      <c r="GC57" s="1569"/>
      <c r="GD57" s="1569"/>
      <c r="GE57" s="1569"/>
      <c r="GF57" s="1569"/>
      <c r="GG57" s="1569"/>
      <c r="GH57" s="1569"/>
      <c r="GI57" s="1569"/>
      <c r="GJ57" s="1569"/>
      <c r="GK57" s="1569"/>
      <c r="GL57" s="1569"/>
      <c r="GM57" s="1569"/>
      <c r="GN57" s="1569"/>
      <c r="GO57" s="1569"/>
      <c r="GP57" s="1569"/>
      <c r="GQ57" s="1569"/>
      <c r="GR57" s="1569"/>
      <c r="GS57" s="1569"/>
      <c r="GT57" s="1569"/>
      <c r="GU57" s="1569"/>
      <c r="GV57" s="1569"/>
      <c r="GW57" s="1569"/>
      <c r="GX57" s="1569"/>
      <c r="GY57" s="1569"/>
      <c r="GZ57" s="1569"/>
      <c r="HA57" s="1569"/>
      <c r="HB57" s="1569"/>
      <c r="HC57" s="1569"/>
      <c r="HD57" s="1569"/>
      <c r="HE57" s="1569"/>
      <c r="HF57" s="1569"/>
      <c r="HG57" s="1569"/>
      <c r="HH57" s="1569"/>
      <c r="HI57" s="1569"/>
      <c r="HJ57" s="1569"/>
      <c r="HK57" s="1569"/>
      <c r="HL57" s="1569"/>
      <c r="HM57" s="1569"/>
      <c r="HN57" s="1569"/>
      <c r="HO57" s="1569"/>
      <c r="HP57" s="1569"/>
      <c r="HQ57" s="1569"/>
      <c r="HR57" s="1569"/>
      <c r="HS57" s="1569"/>
      <c r="HT57" s="1569"/>
      <c r="HU57" s="1569"/>
      <c r="HV57" s="1569"/>
      <c r="HW57" s="1569"/>
      <c r="HX57" s="1569"/>
      <c r="HY57" s="1569"/>
      <c r="HZ57" s="1569"/>
      <c r="IA57" s="1569"/>
      <c r="IB57" s="1569"/>
      <c r="IC57" s="1569"/>
      <c r="ID57" s="1569"/>
      <c r="IE57" s="1569"/>
      <c r="IF57" s="1569"/>
      <c r="IG57" s="1569"/>
      <c r="IH57" s="1569"/>
      <c r="II57" s="1569"/>
      <c r="IJ57" s="1569"/>
      <c r="IK57" s="1569"/>
      <c r="IL57" s="1569"/>
      <c r="IM57" s="1569"/>
      <c r="IN57" s="1569"/>
      <c r="IO57" s="1569"/>
      <c r="IP57" s="1569"/>
      <c r="IQ57" s="1569"/>
      <c r="IR57" s="1569"/>
      <c r="IS57" s="1569"/>
      <c r="IT57" s="1569"/>
      <c r="IU57" s="1569"/>
    </row>
    <row r="58" spans="1:255" ht="15.75" thickBot="1">
      <c r="A58" s="2349"/>
      <c r="B58" s="2350"/>
      <c r="C58" s="2350"/>
      <c r="D58" s="2350"/>
      <c r="E58" s="2351"/>
      <c r="F58" s="2349"/>
      <c r="G58" s="2350"/>
      <c r="H58" s="2350"/>
      <c r="I58" s="2350"/>
      <c r="J58" s="2350"/>
      <c r="K58" s="2350"/>
      <c r="L58" s="2350"/>
      <c r="M58" s="2351"/>
      <c r="N58" s="2349"/>
      <c r="O58" s="2350"/>
      <c r="P58" s="2350"/>
      <c r="Q58" s="2350"/>
      <c r="R58" s="2350"/>
      <c r="S58" s="2352"/>
      <c r="T58" s="1569"/>
      <c r="U58" s="1569"/>
      <c r="V58" s="1569"/>
      <c r="W58" s="1569"/>
      <c r="X58" s="1569"/>
      <c r="Y58" s="1569"/>
      <c r="Z58" s="1569"/>
      <c r="AA58" s="1569"/>
      <c r="AB58" s="1569"/>
      <c r="AC58" s="1569"/>
      <c r="AD58" s="1569"/>
      <c r="AE58" s="1569"/>
      <c r="AF58" s="1569"/>
      <c r="AG58" s="1569"/>
      <c r="AH58" s="1569"/>
      <c r="AI58" s="1569"/>
      <c r="AJ58" s="1569"/>
      <c r="AK58" s="1569"/>
      <c r="AL58" s="1569"/>
      <c r="AM58" s="1569"/>
      <c r="AN58" s="1569"/>
      <c r="AO58" s="1569"/>
      <c r="AP58" s="1569"/>
      <c r="AQ58" s="1569"/>
      <c r="AR58" s="1569"/>
      <c r="AS58" s="1569"/>
      <c r="AT58" s="1569"/>
      <c r="AU58" s="1569"/>
      <c r="AV58" s="1569"/>
      <c r="AW58" s="1569"/>
      <c r="AX58" s="1569"/>
      <c r="AY58" s="1569"/>
      <c r="AZ58" s="1569"/>
      <c r="BA58" s="1569"/>
      <c r="BB58" s="1569"/>
      <c r="BC58" s="1569"/>
      <c r="BD58" s="1569"/>
      <c r="BE58" s="1569"/>
      <c r="BF58" s="1569"/>
      <c r="BG58" s="1569"/>
      <c r="BH58" s="1569"/>
      <c r="BI58" s="1569"/>
      <c r="BJ58" s="1569"/>
      <c r="BK58" s="1569"/>
      <c r="BL58" s="1569"/>
      <c r="BM58" s="1569"/>
      <c r="BN58" s="1569"/>
      <c r="BO58" s="1569"/>
      <c r="BP58" s="1569"/>
      <c r="BQ58" s="1569"/>
      <c r="BR58" s="1569"/>
      <c r="BS58" s="1569"/>
      <c r="BT58" s="1569"/>
      <c r="BU58" s="1569"/>
      <c r="BV58" s="1569"/>
      <c r="BW58" s="1569"/>
      <c r="BX58" s="1569"/>
      <c r="BY58" s="1569"/>
      <c r="BZ58" s="1569"/>
      <c r="CA58" s="1569"/>
      <c r="CB58" s="1569"/>
      <c r="CC58" s="1569"/>
      <c r="CD58" s="1569"/>
      <c r="CE58" s="1569"/>
      <c r="CF58" s="1569"/>
      <c r="CG58" s="1569"/>
      <c r="CH58" s="1569"/>
      <c r="CI58" s="1569"/>
      <c r="CJ58" s="1569"/>
      <c r="CK58" s="1569"/>
      <c r="CL58" s="1569"/>
      <c r="CM58" s="1569"/>
      <c r="CN58" s="1569"/>
      <c r="CO58" s="1569"/>
      <c r="CP58" s="1569"/>
      <c r="CQ58" s="1569"/>
      <c r="CR58" s="1569"/>
      <c r="CS58" s="1569"/>
      <c r="CT58" s="1569"/>
      <c r="CU58" s="1569"/>
      <c r="CV58" s="1569"/>
      <c r="CW58" s="1569"/>
      <c r="CX58" s="1569"/>
      <c r="CY58" s="1569"/>
      <c r="CZ58" s="1569"/>
      <c r="DA58" s="1569"/>
      <c r="DB58" s="1569"/>
      <c r="DC58" s="1569"/>
      <c r="DD58" s="1569"/>
      <c r="DE58" s="1569"/>
      <c r="DF58" s="1569"/>
      <c r="DG58" s="1569"/>
      <c r="DH58" s="1569"/>
      <c r="DI58" s="1569"/>
      <c r="DJ58" s="1569"/>
      <c r="DK58" s="1569"/>
      <c r="DL58" s="1569"/>
      <c r="DM58" s="1569"/>
      <c r="DN58" s="1569"/>
      <c r="DO58" s="1569"/>
      <c r="DP58" s="1569"/>
      <c r="DQ58" s="1569"/>
      <c r="DR58" s="1569"/>
      <c r="DS58" s="1569"/>
      <c r="DT58" s="1569"/>
      <c r="DU58" s="1569"/>
      <c r="DV58" s="1569"/>
      <c r="DW58" s="1569"/>
      <c r="DX58" s="1569"/>
      <c r="DY58" s="1569"/>
      <c r="DZ58" s="1569"/>
      <c r="EA58" s="1569"/>
      <c r="EB58" s="1569"/>
      <c r="EC58" s="1569"/>
      <c r="ED58" s="1569"/>
      <c r="EE58" s="1569"/>
      <c r="EF58" s="1569"/>
      <c r="EG58" s="1569"/>
      <c r="EH58" s="1569"/>
      <c r="EI58" s="1569"/>
      <c r="EJ58" s="1569"/>
      <c r="EK58" s="1569"/>
      <c r="EL58" s="1569"/>
      <c r="EM58" s="1569"/>
      <c r="EN58" s="1569"/>
      <c r="EO58" s="1569"/>
      <c r="EP58" s="1569"/>
      <c r="EQ58" s="1569"/>
      <c r="ER58" s="1569"/>
      <c r="ES58" s="1569"/>
      <c r="ET58" s="1569"/>
      <c r="EU58" s="1569"/>
      <c r="EV58" s="1569"/>
      <c r="EW58" s="1569"/>
      <c r="EX58" s="1569"/>
      <c r="EY58" s="1569"/>
      <c r="EZ58" s="1569"/>
      <c r="FA58" s="1569"/>
      <c r="FB58" s="1569"/>
      <c r="FC58" s="1569"/>
      <c r="FD58" s="1569"/>
      <c r="FE58" s="1569"/>
      <c r="FF58" s="1569"/>
      <c r="FG58" s="1569"/>
      <c r="FH58" s="1569"/>
      <c r="FI58" s="1569"/>
      <c r="FJ58" s="1569"/>
      <c r="FK58" s="1569"/>
      <c r="FL58" s="1569"/>
      <c r="FM58" s="1569"/>
      <c r="FN58" s="1569"/>
      <c r="FO58" s="1569"/>
      <c r="FP58" s="1569"/>
      <c r="FQ58" s="1569"/>
      <c r="FR58" s="1569"/>
      <c r="FS58" s="1569"/>
      <c r="FT58" s="1569"/>
      <c r="FU58" s="1569"/>
      <c r="FV58" s="1569"/>
      <c r="FW58" s="1569"/>
      <c r="FX58" s="1569"/>
      <c r="FY58" s="1569"/>
      <c r="FZ58" s="1569"/>
      <c r="GA58" s="1569"/>
      <c r="GB58" s="1569"/>
      <c r="GC58" s="1569"/>
      <c r="GD58" s="1569"/>
      <c r="GE58" s="1569"/>
      <c r="GF58" s="1569"/>
      <c r="GG58" s="1569"/>
      <c r="GH58" s="1569"/>
      <c r="GI58" s="1569"/>
      <c r="GJ58" s="1569"/>
      <c r="GK58" s="1569"/>
      <c r="GL58" s="1569"/>
      <c r="GM58" s="1569"/>
      <c r="GN58" s="1569"/>
      <c r="GO58" s="1569"/>
      <c r="GP58" s="1569"/>
      <c r="GQ58" s="1569"/>
      <c r="GR58" s="1569"/>
      <c r="GS58" s="1569"/>
      <c r="GT58" s="1569"/>
      <c r="GU58" s="1569"/>
      <c r="GV58" s="1569"/>
      <c r="GW58" s="1569"/>
      <c r="GX58" s="1569"/>
      <c r="GY58" s="1569"/>
      <c r="GZ58" s="1569"/>
      <c r="HA58" s="1569"/>
      <c r="HB58" s="1569"/>
      <c r="HC58" s="1569"/>
      <c r="HD58" s="1569"/>
      <c r="HE58" s="1569"/>
      <c r="HF58" s="1569"/>
      <c r="HG58" s="1569"/>
      <c r="HH58" s="1569"/>
      <c r="HI58" s="1569"/>
      <c r="HJ58" s="1569"/>
      <c r="HK58" s="1569"/>
      <c r="HL58" s="1569"/>
      <c r="HM58" s="1569"/>
      <c r="HN58" s="1569"/>
      <c r="HO58" s="1569"/>
      <c r="HP58" s="1569"/>
      <c r="HQ58" s="1569"/>
      <c r="HR58" s="1569"/>
      <c r="HS58" s="1569"/>
      <c r="HT58" s="1569"/>
      <c r="HU58" s="1569"/>
      <c r="HV58" s="1569"/>
      <c r="HW58" s="1569"/>
      <c r="HX58" s="1569"/>
      <c r="HY58" s="1569"/>
      <c r="HZ58" s="1569"/>
      <c r="IA58" s="1569"/>
      <c r="IB58" s="1569"/>
      <c r="IC58" s="1569"/>
      <c r="ID58" s="1569"/>
      <c r="IE58" s="1569"/>
      <c r="IF58" s="1569"/>
      <c r="IG58" s="1569"/>
      <c r="IH58" s="1569"/>
      <c r="II58" s="1569"/>
      <c r="IJ58" s="1569"/>
      <c r="IK58" s="1569"/>
      <c r="IL58" s="1569"/>
      <c r="IM58" s="1569"/>
      <c r="IN58" s="1569"/>
      <c r="IO58" s="1569"/>
      <c r="IP58" s="1569"/>
      <c r="IQ58" s="1569"/>
      <c r="IR58" s="1569"/>
      <c r="IS58" s="1569"/>
      <c r="IT58" s="1569"/>
      <c r="IU58" s="1569"/>
    </row>
    <row r="59" spans="1:255">
      <c r="A59" s="1584"/>
      <c r="B59" s="1584"/>
      <c r="C59" s="1584"/>
      <c r="D59" s="1584"/>
      <c r="E59" s="1584"/>
      <c r="F59" s="1584"/>
      <c r="G59" s="1584"/>
      <c r="H59" s="1584"/>
      <c r="I59" s="1584"/>
      <c r="J59" s="1584"/>
      <c r="K59" s="1584"/>
      <c r="L59" s="1584"/>
      <c r="M59" s="1584"/>
      <c r="N59" s="1584"/>
      <c r="O59" s="1584"/>
      <c r="P59" s="1584"/>
      <c r="Q59" s="1584"/>
      <c r="R59" s="1584"/>
      <c r="S59" s="1584"/>
      <c r="T59" s="1569"/>
      <c r="U59" s="1569"/>
      <c r="V59" s="1569"/>
      <c r="W59" s="1569"/>
      <c r="X59" s="1569"/>
      <c r="Y59" s="1569"/>
      <c r="Z59" s="1569"/>
      <c r="AA59" s="1569"/>
      <c r="AB59" s="1569"/>
      <c r="AC59" s="1569"/>
      <c r="AD59" s="1569"/>
      <c r="AE59" s="1569"/>
      <c r="AF59" s="1569"/>
      <c r="AG59" s="1569"/>
      <c r="AH59" s="1569"/>
      <c r="AI59" s="1569"/>
      <c r="AJ59" s="1569"/>
      <c r="AK59" s="1569"/>
      <c r="AL59" s="1569"/>
      <c r="AM59" s="1569"/>
      <c r="AN59" s="1569"/>
      <c r="AO59" s="1569"/>
      <c r="AP59" s="1569"/>
      <c r="AQ59" s="1569"/>
      <c r="AR59" s="1569"/>
      <c r="AS59" s="1569"/>
      <c r="AT59" s="1569"/>
      <c r="AU59" s="1569"/>
      <c r="AV59" s="1569"/>
      <c r="AW59" s="1569"/>
      <c r="AX59" s="1569"/>
      <c r="AY59" s="1569"/>
      <c r="AZ59" s="1569"/>
      <c r="BA59" s="1569"/>
      <c r="BB59" s="1569"/>
      <c r="BC59" s="1569"/>
      <c r="BD59" s="1569"/>
      <c r="BE59" s="1569"/>
      <c r="BF59" s="1569"/>
      <c r="BG59" s="1569"/>
      <c r="BH59" s="1569"/>
      <c r="BI59" s="1569"/>
      <c r="BJ59" s="1569"/>
      <c r="BK59" s="1569"/>
      <c r="BL59" s="1569"/>
      <c r="BM59" s="1569"/>
      <c r="BN59" s="1569"/>
      <c r="BO59" s="1569"/>
      <c r="BP59" s="1569"/>
      <c r="BQ59" s="1569"/>
      <c r="BR59" s="1569"/>
      <c r="BS59" s="1569"/>
      <c r="BT59" s="1569"/>
      <c r="BU59" s="1569"/>
      <c r="BV59" s="1569"/>
      <c r="BW59" s="1569"/>
      <c r="BX59" s="1569"/>
      <c r="BY59" s="1569"/>
      <c r="BZ59" s="1569"/>
      <c r="CA59" s="1569"/>
      <c r="CB59" s="1569"/>
      <c r="CC59" s="1569"/>
      <c r="CD59" s="1569"/>
      <c r="CE59" s="1569"/>
      <c r="CF59" s="1569"/>
      <c r="CG59" s="1569"/>
      <c r="CH59" s="1569"/>
      <c r="CI59" s="1569"/>
      <c r="CJ59" s="1569"/>
      <c r="CK59" s="1569"/>
      <c r="CL59" s="1569"/>
      <c r="CM59" s="1569"/>
      <c r="CN59" s="1569"/>
      <c r="CO59" s="1569"/>
      <c r="CP59" s="1569"/>
      <c r="CQ59" s="1569"/>
      <c r="CR59" s="1569"/>
      <c r="CS59" s="1569"/>
      <c r="CT59" s="1569"/>
      <c r="CU59" s="1569"/>
      <c r="CV59" s="1569"/>
      <c r="CW59" s="1569"/>
      <c r="CX59" s="1569"/>
      <c r="CY59" s="1569"/>
      <c r="CZ59" s="1569"/>
      <c r="DA59" s="1569"/>
      <c r="DB59" s="1569"/>
      <c r="DC59" s="1569"/>
      <c r="DD59" s="1569"/>
      <c r="DE59" s="1569"/>
      <c r="DF59" s="1569"/>
      <c r="DG59" s="1569"/>
      <c r="DH59" s="1569"/>
      <c r="DI59" s="1569"/>
      <c r="DJ59" s="1569"/>
      <c r="DK59" s="1569"/>
      <c r="DL59" s="1569"/>
      <c r="DM59" s="1569"/>
      <c r="DN59" s="1569"/>
      <c r="DO59" s="1569"/>
      <c r="DP59" s="1569"/>
      <c r="DQ59" s="1569"/>
      <c r="DR59" s="1569"/>
      <c r="DS59" s="1569"/>
      <c r="DT59" s="1569"/>
      <c r="DU59" s="1569"/>
      <c r="DV59" s="1569"/>
      <c r="DW59" s="1569"/>
      <c r="DX59" s="1569"/>
      <c r="DY59" s="1569"/>
      <c r="DZ59" s="1569"/>
      <c r="EA59" s="1569"/>
      <c r="EB59" s="1569"/>
      <c r="EC59" s="1569"/>
      <c r="ED59" s="1569"/>
      <c r="EE59" s="1569"/>
      <c r="EF59" s="1569"/>
      <c r="EG59" s="1569"/>
      <c r="EH59" s="1569"/>
      <c r="EI59" s="1569"/>
      <c r="EJ59" s="1569"/>
      <c r="EK59" s="1569"/>
      <c r="EL59" s="1569"/>
      <c r="EM59" s="1569"/>
      <c r="EN59" s="1569"/>
      <c r="EO59" s="1569"/>
      <c r="EP59" s="1569"/>
      <c r="EQ59" s="1569"/>
      <c r="ER59" s="1569"/>
      <c r="ES59" s="1569"/>
      <c r="ET59" s="1569"/>
      <c r="EU59" s="1569"/>
      <c r="EV59" s="1569"/>
      <c r="EW59" s="1569"/>
      <c r="EX59" s="1569"/>
      <c r="EY59" s="1569"/>
      <c r="EZ59" s="1569"/>
      <c r="FA59" s="1569"/>
      <c r="FB59" s="1569"/>
      <c r="FC59" s="1569"/>
      <c r="FD59" s="1569"/>
      <c r="FE59" s="1569"/>
      <c r="FF59" s="1569"/>
      <c r="FG59" s="1569"/>
      <c r="FH59" s="1569"/>
      <c r="FI59" s="1569"/>
      <c r="FJ59" s="1569"/>
      <c r="FK59" s="1569"/>
      <c r="FL59" s="1569"/>
      <c r="FM59" s="1569"/>
      <c r="FN59" s="1569"/>
      <c r="FO59" s="1569"/>
      <c r="FP59" s="1569"/>
      <c r="FQ59" s="1569"/>
      <c r="FR59" s="1569"/>
      <c r="FS59" s="1569"/>
      <c r="FT59" s="1569"/>
      <c r="FU59" s="1569"/>
      <c r="FV59" s="1569"/>
      <c r="FW59" s="1569"/>
      <c r="FX59" s="1569"/>
      <c r="FY59" s="1569"/>
      <c r="FZ59" s="1569"/>
      <c r="GA59" s="1569"/>
      <c r="GB59" s="1569"/>
      <c r="GC59" s="1569"/>
      <c r="GD59" s="1569"/>
      <c r="GE59" s="1569"/>
      <c r="GF59" s="1569"/>
      <c r="GG59" s="1569"/>
      <c r="GH59" s="1569"/>
      <c r="GI59" s="1569"/>
      <c r="GJ59" s="1569"/>
      <c r="GK59" s="1569"/>
      <c r="GL59" s="1569"/>
      <c r="GM59" s="1569"/>
      <c r="GN59" s="1569"/>
      <c r="GO59" s="1569"/>
      <c r="GP59" s="1569"/>
      <c r="GQ59" s="1569"/>
      <c r="GR59" s="1569"/>
      <c r="GS59" s="1569"/>
      <c r="GT59" s="1569"/>
      <c r="GU59" s="1569"/>
      <c r="GV59" s="1569"/>
      <c r="GW59" s="1569"/>
      <c r="GX59" s="1569"/>
      <c r="GY59" s="1569"/>
      <c r="GZ59" s="1569"/>
      <c r="HA59" s="1569"/>
      <c r="HB59" s="1569"/>
      <c r="HC59" s="1569"/>
      <c r="HD59" s="1569"/>
      <c r="HE59" s="1569"/>
      <c r="HF59" s="1569"/>
      <c r="HG59" s="1569"/>
      <c r="HH59" s="1569"/>
      <c r="HI59" s="1569"/>
      <c r="HJ59" s="1569"/>
      <c r="HK59" s="1569"/>
      <c r="HL59" s="1569"/>
      <c r="HM59" s="1569"/>
      <c r="HN59" s="1569"/>
      <c r="HO59" s="1569"/>
      <c r="HP59" s="1569"/>
      <c r="HQ59" s="1569"/>
      <c r="HR59" s="1569"/>
      <c r="HS59" s="1569"/>
      <c r="HT59" s="1569"/>
      <c r="HU59" s="1569"/>
      <c r="HV59" s="1569"/>
      <c r="HW59" s="1569"/>
      <c r="HX59" s="1569"/>
      <c r="HY59" s="1569"/>
      <c r="HZ59" s="1569"/>
      <c r="IA59" s="1569"/>
      <c r="IB59" s="1569"/>
      <c r="IC59" s="1569"/>
      <c r="ID59" s="1569"/>
      <c r="IE59" s="1569"/>
      <c r="IF59" s="1569"/>
      <c r="IG59" s="1569"/>
      <c r="IH59" s="1569"/>
      <c r="II59" s="1569"/>
      <c r="IJ59" s="1569"/>
      <c r="IK59" s="1569"/>
      <c r="IL59" s="1569"/>
      <c r="IM59" s="1569"/>
      <c r="IN59" s="1569"/>
      <c r="IO59" s="1569"/>
      <c r="IP59" s="1569"/>
      <c r="IQ59" s="1569"/>
      <c r="IR59" s="1569"/>
      <c r="IS59" s="1569"/>
      <c r="IT59" s="1569"/>
      <c r="IU59" s="1569"/>
    </row>
    <row r="60" spans="1:255">
      <c r="A60" s="2783" t="s">
        <v>4615</v>
      </c>
      <c r="B60" s="2712"/>
      <c r="C60" s="2712"/>
      <c r="D60" s="1584"/>
      <c r="E60" s="1584"/>
      <c r="F60" s="2783" t="s">
        <v>4615</v>
      </c>
      <c r="G60" s="2712"/>
      <c r="H60" s="2712"/>
      <c r="I60" s="2712"/>
      <c r="J60" s="1584"/>
      <c r="K60" s="1584"/>
      <c r="L60" s="1584"/>
      <c r="M60" s="1584"/>
      <c r="N60" s="2783" t="s">
        <v>4615</v>
      </c>
      <c r="O60" s="1584"/>
      <c r="P60" s="2263"/>
      <c r="Q60" s="1584"/>
      <c r="R60" s="1584"/>
      <c r="S60" s="1997" t="s">
        <v>1369</v>
      </c>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c r="AO60" s="1569"/>
      <c r="AP60" s="1569"/>
      <c r="AQ60" s="1569"/>
      <c r="AR60" s="1569"/>
      <c r="AS60" s="1569"/>
      <c r="AT60" s="1569"/>
      <c r="AU60" s="1569"/>
      <c r="AV60" s="1569"/>
      <c r="AW60" s="1569"/>
      <c r="AX60" s="1569"/>
      <c r="AY60" s="1569"/>
      <c r="AZ60" s="1569"/>
      <c r="BA60" s="1569"/>
      <c r="BB60" s="1569"/>
      <c r="BC60" s="1569"/>
      <c r="BD60" s="1569"/>
      <c r="BE60" s="1569"/>
      <c r="BF60" s="1569"/>
      <c r="BG60" s="1569"/>
      <c r="BH60" s="1569"/>
      <c r="BI60" s="1569"/>
      <c r="BJ60" s="1569"/>
      <c r="BK60" s="1569"/>
      <c r="BL60" s="1569"/>
      <c r="BM60" s="1569"/>
      <c r="BN60" s="1569"/>
      <c r="BO60" s="1569"/>
      <c r="BP60" s="1569"/>
      <c r="BQ60" s="1569"/>
      <c r="BR60" s="1569"/>
      <c r="BS60" s="1569"/>
      <c r="BT60" s="1569"/>
      <c r="BU60" s="1569"/>
      <c r="BV60" s="1569"/>
      <c r="BW60" s="1569"/>
      <c r="BX60" s="1569"/>
      <c r="BY60" s="1569"/>
      <c r="BZ60" s="1569"/>
      <c r="CA60" s="1569"/>
      <c r="CB60" s="1569"/>
      <c r="CC60" s="1569"/>
      <c r="CD60" s="1569"/>
      <c r="CE60" s="1569"/>
      <c r="CF60" s="1569"/>
      <c r="CG60" s="1569"/>
      <c r="CH60" s="1569"/>
      <c r="CI60" s="1569"/>
      <c r="CJ60" s="1569"/>
      <c r="CK60" s="1569"/>
      <c r="CL60" s="1569"/>
      <c r="CM60" s="1569"/>
      <c r="CN60" s="1569"/>
      <c r="CO60" s="1569"/>
      <c r="CP60" s="1569"/>
      <c r="CQ60" s="1569"/>
      <c r="CR60" s="1569"/>
      <c r="CS60" s="1569"/>
      <c r="CT60" s="1569"/>
      <c r="CU60" s="1569"/>
      <c r="CV60" s="1569"/>
      <c r="CW60" s="1569"/>
      <c r="CX60" s="1569"/>
      <c r="CY60" s="1569"/>
      <c r="CZ60" s="1569"/>
      <c r="DA60" s="1569"/>
      <c r="DB60" s="1569"/>
      <c r="DC60" s="1569"/>
      <c r="DD60" s="1569"/>
      <c r="DE60" s="1569"/>
      <c r="DF60" s="1569"/>
      <c r="DG60" s="1569"/>
      <c r="DH60" s="1569"/>
      <c r="DI60" s="1569"/>
      <c r="DJ60" s="1569"/>
      <c r="DK60" s="1569"/>
      <c r="DL60" s="1569"/>
      <c r="DM60" s="1569"/>
      <c r="DN60" s="1569"/>
      <c r="DO60" s="1569"/>
      <c r="DP60" s="1569"/>
      <c r="DQ60" s="1569"/>
      <c r="DR60" s="1569"/>
      <c r="DS60" s="1569"/>
      <c r="DT60" s="1569"/>
      <c r="DU60" s="1569"/>
      <c r="DV60" s="1569"/>
      <c r="DW60" s="1569"/>
      <c r="DX60" s="1569"/>
      <c r="DY60" s="1569"/>
      <c r="DZ60" s="1569"/>
      <c r="EA60" s="1569"/>
      <c r="EB60" s="1569"/>
      <c r="EC60" s="1569"/>
      <c r="ED60" s="1569"/>
      <c r="EE60" s="1569"/>
      <c r="EF60" s="1569"/>
      <c r="EG60" s="1569"/>
      <c r="EH60" s="1569"/>
      <c r="EI60" s="1569"/>
      <c r="EJ60" s="1569"/>
      <c r="EK60" s="1569"/>
      <c r="EL60" s="1569"/>
      <c r="EM60" s="1569"/>
      <c r="EN60" s="1569"/>
      <c r="EO60" s="1569"/>
      <c r="EP60" s="1569"/>
      <c r="EQ60" s="1569"/>
      <c r="ER60" s="1569"/>
      <c r="ES60" s="1569"/>
      <c r="ET60" s="1569"/>
      <c r="EU60" s="1569"/>
      <c r="EV60" s="1569"/>
      <c r="EW60" s="1569"/>
      <c r="EX60" s="1569"/>
      <c r="EY60" s="1569"/>
      <c r="EZ60" s="1569"/>
      <c r="FA60" s="1569"/>
      <c r="FB60" s="1569"/>
      <c r="FC60" s="1569"/>
      <c r="FD60" s="1569"/>
      <c r="FE60" s="1569"/>
      <c r="FF60" s="1569"/>
      <c r="FG60" s="1569"/>
      <c r="FH60" s="1569"/>
      <c r="FI60" s="1569"/>
      <c r="FJ60" s="1569"/>
      <c r="FK60" s="1569"/>
      <c r="FL60" s="1569"/>
      <c r="FM60" s="1569"/>
      <c r="FN60" s="1569"/>
      <c r="FO60" s="1569"/>
      <c r="FP60" s="1569"/>
      <c r="FQ60" s="1569"/>
      <c r="FR60" s="1569"/>
      <c r="FS60" s="1569"/>
      <c r="FT60" s="1569"/>
      <c r="FU60" s="1569"/>
      <c r="FV60" s="1569"/>
      <c r="FW60" s="1569"/>
      <c r="FX60" s="1569"/>
      <c r="FY60" s="1569"/>
      <c r="FZ60" s="1569"/>
      <c r="GA60" s="1569"/>
      <c r="GB60" s="1569"/>
      <c r="GC60" s="1569"/>
      <c r="GD60" s="1569"/>
      <c r="GE60" s="1569"/>
      <c r="GF60" s="1569"/>
      <c r="GG60" s="1569"/>
      <c r="GH60" s="1569"/>
      <c r="GI60" s="1569"/>
      <c r="GJ60" s="1569"/>
      <c r="GK60" s="1569"/>
      <c r="GL60" s="1569"/>
      <c r="GM60" s="1569"/>
      <c r="GN60" s="1569"/>
      <c r="GO60" s="1569"/>
      <c r="GP60" s="1569"/>
      <c r="GQ60" s="1569"/>
      <c r="GR60" s="1569"/>
      <c r="GS60" s="1569"/>
      <c r="GT60" s="1569"/>
      <c r="GU60" s="1569"/>
      <c r="GV60" s="1569"/>
      <c r="GW60" s="1569"/>
      <c r="GX60" s="1569"/>
      <c r="GY60" s="1569"/>
      <c r="GZ60" s="1569"/>
      <c r="HA60" s="1569"/>
      <c r="HB60" s="1569"/>
      <c r="HC60" s="1569"/>
      <c r="HD60" s="1569"/>
      <c r="HE60" s="1569"/>
      <c r="HF60" s="1569"/>
      <c r="HG60" s="1569"/>
      <c r="HH60" s="1569"/>
      <c r="HI60" s="1569"/>
      <c r="HJ60" s="1569"/>
      <c r="HK60" s="1569"/>
      <c r="HL60" s="1569"/>
      <c r="HM60" s="1569"/>
      <c r="HN60" s="1569"/>
      <c r="HO60" s="1569"/>
      <c r="HP60" s="1569"/>
      <c r="HQ60" s="1569"/>
      <c r="HR60" s="1569"/>
      <c r="HS60" s="1569"/>
      <c r="HT60" s="1569"/>
      <c r="HU60" s="1569"/>
      <c r="HV60" s="1569"/>
      <c r="HW60" s="1569"/>
      <c r="HX60" s="1569"/>
      <c r="HY60" s="1569"/>
      <c r="HZ60" s="1569"/>
      <c r="IA60" s="1569"/>
      <c r="IB60" s="1569"/>
      <c r="IC60" s="1569"/>
      <c r="ID60" s="1569"/>
      <c r="IE60" s="1569"/>
      <c r="IF60" s="1569"/>
      <c r="IG60" s="1569"/>
      <c r="IH60" s="1569"/>
      <c r="II60" s="1569"/>
      <c r="IJ60" s="1569"/>
      <c r="IK60" s="1569"/>
      <c r="IL60" s="1569"/>
      <c r="IM60" s="1569"/>
      <c r="IN60" s="1569"/>
      <c r="IO60" s="1569"/>
      <c r="IP60" s="1569"/>
      <c r="IQ60" s="1569"/>
      <c r="IR60" s="1569"/>
      <c r="IS60" s="1569"/>
      <c r="IT60" s="1569"/>
      <c r="IU60" s="1569"/>
    </row>
    <row r="61" spans="1:255">
      <c r="A61" s="1584" t="s">
        <v>1370</v>
      </c>
      <c r="B61" s="1584"/>
      <c r="C61" s="1584"/>
      <c r="D61" s="1584"/>
      <c r="E61" s="1584"/>
      <c r="F61" s="1584" t="s">
        <v>1371</v>
      </c>
      <c r="G61" s="1584"/>
      <c r="H61" s="1584"/>
      <c r="I61" s="1584"/>
      <c r="J61" s="2353"/>
      <c r="K61" s="2353"/>
      <c r="L61" s="2353"/>
      <c r="M61" s="1584"/>
      <c r="N61" s="1584" t="s">
        <v>1372</v>
      </c>
      <c r="O61" s="1584"/>
      <c r="P61" s="2353"/>
      <c r="Q61" s="2353"/>
      <c r="R61" s="2353"/>
      <c r="S61" s="1584"/>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c r="AO61" s="1569"/>
      <c r="AP61" s="1569"/>
      <c r="AQ61" s="1569"/>
      <c r="AR61" s="1569"/>
      <c r="AS61" s="1569"/>
      <c r="AT61" s="1569"/>
      <c r="AU61" s="1569"/>
      <c r="AV61" s="1569"/>
      <c r="AW61" s="1569"/>
      <c r="AX61" s="1569"/>
      <c r="AY61" s="1569"/>
      <c r="AZ61" s="1569"/>
      <c r="BA61" s="1569"/>
      <c r="BB61" s="1569"/>
      <c r="BC61" s="1569"/>
      <c r="BD61" s="1569"/>
      <c r="BE61" s="1569"/>
      <c r="BF61" s="1569"/>
      <c r="BG61" s="1569"/>
      <c r="BH61" s="1569"/>
      <c r="BI61" s="1569"/>
      <c r="BJ61" s="1569"/>
      <c r="BK61" s="1569"/>
      <c r="BL61" s="1569"/>
      <c r="BM61" s="1569"/>
      <c r="BN61" s="1569"/>
      <c r="BO61" s="1569"/>
      <c r="BP61" s="1569"/>
      <c r="BQ61" s="1569"/>
      <c r="BR61" s="1569"/>
      <c r="BS61" s="1569"/>
      <c r="BT61" s="1569"/>
      <c r="BU61" s="1569"/>
      <c r="BV61" s="1569"/>
      <c r="BW61" s="1569"/>
      <c r="BX61" s="1569"/>
      <c r="BY61" s="1569"/>
      <c r="BZ61" s="1569"/>
      <c r="CA61" s="1569"/>
      <c r="CB61" s="1569"/>
      <c r="CC61" s="1569"/>
      <c r="CD61" s="1569"/>
      <c r="CE61" s="1569"/>
      <c r="CF61" s="1569"/>
      <c r="CG61" s="1569"/>
      <c r="CH61" s="1569"/>
      <c r="CI61" s="1569"/>
      <c r="CJ61" s="1569"/>
      <c r="CK61" s="1569"/>
      <c r="CL61" s="1569"/>
      <c r="CM61" s="1569"/>
      <c r="CN61" s="1569"/>
      <c r="CO61" s="1569"/>
      <c r="CP61" s="1569"/>
      <c r="CQ61" s="1569"/>
      <c r="CR61" s="1569"/>
      <c r="CS61" s="1569"/>
      <c r="CT61" s="1569"/>
      <c r="CU61" s="1569"/>
      <c r="CV61" s="1569"/>
      <c r="CW61" s="1569"/>
      <c r="CX61" s="1569"/>
      <c r="CY61" s="1569"/>
      <c r="CZ61" s="1569"/>
      <c r="DA61" s="1569"/>
      <c r="DB61" s="1569"/>
      <c r="DC61" s="1569"/>
      <c r="DD61" s="1569"/>
      <c r="DE61" s="1569"/>
      <c r="DF61" s="1569"/>
      <c r="DG61" s="1569"/>
      <c r="DH61" s="1569"/>
      <c r="DI61" s="1569"/>
      <c r="DJ61" s="1569"/>
      <c r="DK61" s="1569"/>
      <c r="DL61" s="1569"/>
      <c r="DM61" s="1569"/>
      <c r="DN61" s="1569"/>
      <c r="DO61" s="1569"/>
      <c r="DP61" s="1569"/>
      <c r="DQ61" s="1569"/>
      <c r="DR61" s="1569"/>
      <c r="DS61" s="1569"/>
      <c r="DT61" s="1569"/>
      <c r="DU61" s="1569"/>
      <c r="DV61" s="1569"/>
      <c r="DW61" s="1569"/>
      <c r="DX61" s="1569"/>
      <c r="DY61" s="1569"/>
      <c r="DZ61" s="1569"/>
      <c r="EA61" s="1569"/>
      <c r="EB61" s="1569"/>
      <c r="EC61" s="1569"/>
      <c r="ED61" s="1569"/>
      <c r="EE61" s="1569"/>
      <c r="EF61" s="1569"/>
      <c r="EG61" s="1569"/>
      <c r="EH61" s="1569"/>
      <c r="EI61" s="1569"/>
      <c r="EJ61" s="1569"/>
      <c r="EK61" s="1569"/>
      <c r="EL61" s="1569"/>
      <c r="EM61" s="1569"/>
      <c r="EN61" s="1569"/>
      <c r="EO61" s="1569"/>
      <c r="EP61" s="1569"/>
      <c r="EQ61" s="1569"/>
      <c r="ER61" s="1569"/>
      <c r="ES61" s="1569"/>
      <c r="ET61" s="1569"/>
      <c r="EU61" s="1569"/>
      <c r="EV61" s="1569"/>
      <c r="EW61" s="1569"/>
      <c r="EX61" s="1569"/>
      <c r="EY61" s="1569"/>
      <c r="EZ61" s="1569"/>
      <c r="FA61" s="1569"/>
      <c r="FB61" s="1569"/>
      <c r="FC61" s="1569"/>
      <c r="FD61" s="1569"/>
      <c r="FE61" s="1569"/>
      <c r="FF61" s="1569"/>
      <c r="FG61" s="1569"/>
      <c r="FH61" s="1569"/>
      <c r="FI61" s="1569"/>
      <c r="FJ61" s="1569"/>
      <c r="FK61" s="1569"/>
      <c r="FL61" s="1569"/>
      <c r="FM61" s="1569"/>
      <c r="FN61" s="1569"/>
      <c r="FO61" s="1569"/>
      <c r="FP61" s="1569"/>
      <c r="FQ61" s="1569"/>
      <c r="FR61" s="1569"/>
      <c r="FS61" s="1569"/>
      <c r="FT61" s="1569"/>
      <c r="FU61" s="1569"/>
      <c r="FV61" s="1569"/>
      <c r="FW61" s="1569"/>
      <c r="FX61" s="1569"/>
      <c r="FY61" s="1569"/>
      <c r="FZ61" s="1569"/>
      <c r="GA61" s="1569"/>
      <c r="GB61" s="1569"/>
      <c r="GC61" s="1569"/>
      <c r="GD61" s="1569"/>
      <c r="GE61" s="1569"/>
      <c r="GF61" s="1569"/>
      <c r="GG61" s="1569"/>
      <c r="GH61" s="1569"/>
      <c r="GI61" s="1569"/>
      <c r="GJ61" s="1569"/>
      <c r="GK61" s="1569"/>
      <c r="GL61" s="1569"/>
      <c r="GM61" s="1569"/>
      <c r="GN61" s="1569"/>
      <c r="GO61" s="1569"/>
      <c r="GP61" s="1569"/>
      <c r="GQ61" s="1569"/>
      <c r="GR61" s="1569"/>
      <c r="GS61" s="1569"/>
      <c r="GT61" s="1569"/>
      <c r="GU61" s="1569"/>
      <c r="GV61" s="1569"/>
      <c r="GW61" s="1569"/>
      <c r="GX61" s="1569"/>
      <c r="GY61" s="1569"/>
      <c r="GZ61" s="1569"/>
      <c r="HA61" s="1569"/>
      <c r="HB61" s="1569"/>
      <c r="HC61" s="1569"/>
      <c r="HD61" s="1569"/>
      <c r="HE61" s="1569"/>
      <c r="HF61" s="1569"/>
      <c r="HG61" s="1569"/>
      <c r="HH61" s="1569"/>
      <c r="HI61" s="1569"/>
      <c r="HJ61" s="1569"/>
      <c r="HK61" s="1569"/>
      <c r="HL61" s="1569"/>
      <c r="HM61" s="1569"/>
      <c r="HN61" s="1569"/>
      <c r="HO61" s="1569"/>
      <c r="HP61" s="1569"/>
      <c r="HQ61" s="1569"/>
      <c r="HR61" s="1569"/>
      <c r="HS61" s="1569"/>
      <c r="HT61" s="1569"/>
      <c r="HU61" s="1569"/>
      <c r="HV61" s="1569"/>
      <c r="HW61" s="1569"/>
      <c r="HX61" s="1569"/>
      <c r="HY61" s="1569"/>
      <c r="HZ61" s="1569"/>
      <c r="IA61" s="1569"/>
      <c r="IB61" s="1569"/>
      <c r="IC61" s="1569"/>
      <c r="ID61" s="1569"/>
      <c r="IE61" s="1569"/>
      <c r="IF61" s="1569"/>
      <c r="IG61" s="1569"/>
      <c r="IH61" s="1569"/>
      <c r="II61" s="1569"/>
      <c r="IJ61" s="1569"/>
      <c r="IK61" s="1569"/>
      <c r="IL61" s="1569"/>
      <c r="IM61" s="1569"/>
      <c r="IN61" s="1569"/>
      <c r="IO61" s="1569"/>
      <c r="IP61" s="1569"/>
      <c r="IQ61" s="1569"/>
      <c r="IR61" s="1569"/>
      <c r="IS61" s="1569"/>
      <c r="IT61" s="1569"/>
      <c r="IU61" s="1569"/>
    </row>
    <row r="62" spans="1:255" ht="18">
      <c r="A62" s="2299" t="s">
        <v>1373</v>
      </c>
      <c r="B62" s="2264"/>
      <c r="C62" s="2354"/>
      <c r="D62" s="1584"/>
      <c r="E62" s="1584"/>
      <c r="F62" s="1569"/>
      <c r="G62" s="1569"/>
      <c r="H62" s="1569"/>
      <c r="I62" s="1569"/>
      <c r="J62" s="2030"/>
      <c r="K62" s="2030"/>
      <c r="L62" s="2030"/>
      <c r="M62" s="1569"/>
      <c r="N62" s="2030"/>
      <c r="O62" s="1569"/>
      <c r="P62" s="2030"/>
      <c r="Q62" s="2030"/>
      <c r="R62" s="2030"/>
      <c r="S62" s="1569"/>
      <c r="T62" s="1569"/>
      <c r="U62" s="1569"/>
      <c r="V62" s="1569"/>
      <c r="W62" s="1569"/>
      <c r="X62" s="1569"/>
      <c r="Y62" s="1569"/>
      <c r="Z62" s="1569"/>
      <c r="AA62" s="1569"/>
      <c r="AB62" s="1569"/>
      <c r="AC62" s="1569"/>
      <c r="AD62" s="1569"/>
      <c r="AE62" s="1569"/>
      <c r="AF62" s="1569"/>
      <c r="AG62" s="1569"/>
      <c r="AH62" s="1569"/>
      <c r="AI62" s="1569"/>
      <c r="AJ62" s="1569"/>
      <c r="AK62" s="1569"/>
      <c r="AL62" s="1569"/>
      <c r="AM62" s="1569"/>
      <c r="AN62" s="1569"/>
      <c r="AO62" s="1569"/>
      <c r="AP62" s="1569"/>
      <c r="AQ62" s="1569"/>
      <c r="AR62" s="1569"/>
      <c r="AS62" s="1569"/>
      <c r="AT62" s="1569"/>
      <c r="AU62" s="1569"/>
      <c r="AV62" s="1569"/>
      <c r="AW62" s="1569"/>
      <c r="AX62" s="1569"/>
      <c r="AY62" s="1569"/>
      <c r="AZ62" s="1569"/>
      <c r="BA62" s="1569"/>
      <c r="BB62" s="1569"/>
      <c r="BC62" s="1569"/>
      <c r="BD62" s="1569"/>
      <c r="BE62" s="1569"/>
      <c r="BF62" s="1569"/>
      <c r="BG62" s="1569"/>
      <c r="BH62" s="1569"/>
      <c r="BI62" s="1569"/>
      <c r="BJ62" s="1569"/>
      <c r="BK62" s="1569"/>
      <c r="BL62" s="1569"/>
      <c r="BM62" s="1569"/>
      <c r="BN62" s="1569"/>
      <c r="BO62" s="1569"/>
      <c r="BP62" s="1569"/>
      <c r="BQ62" s="1569"/>
      <c r="BR62" s="1569"/>
      <c r="BS62" s="1569"/>
      <c r="BT62" s="1569"/>
      <c r="BU62" s="1569"/>
      <c r="BV62" s="1569"/>
      <c r="BW62" s="1569"/>
      <c r="BX62" s="1569"/>
      <c r="BY62" s="1569"/>
      <c r="BZ62" s="1569"/>
      <c r="CA62" s="1569"/>
      <c r="CB62" s="1569"/>
      <c r="CC62" s="1569"/>
      <c r="CD62" s="1569"/>
      <c r="CE62" s="1569"/>
      <c r="CF62" s="1569"/>
      <c r="CG62" s="1569"/>
      <c r="CH62" s="1569"/>
      <c r="CI62" s="1569"/>
      <c r="CJ62" s="1569"/>
      <c r="CK62" s="1569"/>
      <c r="CL62" s="1569"/>
      <c r="CM62" s="1569"/>
      <c r="CN62" s="1569"/>
      <c r="CO62" s="1569"/>
      <c r="CP62" s="1569"/>
      <c r="CQ62" s="1569"/>
      <c r="CR62" s="1569"/>
      <c r="CS62" s="1569"/>
      <c r="CT62" s="1569"/>
      <c r="CU62" s="1569"/>
      <c r="CV62" s="1569"/>
      <c r="CW62" s="1569"/>
      <c r="CX62" s="1569"/>
      <c r="CY62" s="1569"/>
      <c r="CZ62" s="1569"/>
      <c r="DA62" s="1569"/>
      <c r="DB62" s="1569"/>
      <c r="DC62" s="1569"/>
      <c r="DD62" s="1569"/>
      <c r="DE62" s="1569"/>
      <c r="DF62" s="1569"/>
      <c r="DG62" s="1569"/>
      <c r="DH62" s="1569"/>
      <c r="DI62" s="1569"/>
      <c r="DJ62" s="1569"/>
      <c r="DK62" s="1569"/>
      <c r="DL62" s="1569"/>
      <c r="DM62" s="1569"/>
      <c r="DN62" s="1569"/>
      <c r="DO62" s="1569"/>
      <c r="DP62" s="1569"/>
      <c r="DQ62" s="1569"/>
      <c r="DR62" s="1569"/>
      <c r="DS62" s="1569"/>
      <c r="DT62" s="1569"/>
      <c r="DU62" s="1569"/>
      <c r="DV62" s="1569"/>
      <c r="DW62" s="1569"/>
      <c r="DX62" s="1569"/>
      <c r="DY62" s="1569"/>
      <c r="DZ62" s="1569"/>
      <c r="EA62" s="1569"/>
      <c r="EB62" s="1569"/>
      <c r="EC62" s="1569"/>
      <c r="ED62" s="1569"/>
      <c r="EE62" s="1569"/>
      <c r="EF62" s="1569"/>
      <c r="EG62" s="1569"/>
      <c r="EH62" s="1569"/>
      <c r="EI62" s="1569"/>
      <c r="EJ62" s="1569"/>
      <c r="EK62" s="1569"/>
      <c r="EL62" s="1569"/>
      <c r="EM62" s="1569"/>
      <c r="EN62" s="1569"/>
      <c r="EO62" s="1569"/>
      <c r="EP62" s="1569"/>
      <c r="EQ62" s="1569"/>
      <c r="ER62" s="1569"/>
      <c r="ES62" s="1569"/>
      <c r="ET62" s="1569"/>
      <c r="EU62" s="1569"/>
      <c r="EV62" s="1569"/>
      <c r="EW62" s="1569"/>
      <c r="EX62" s="1569"/>
      <c r="EY62" s="1569"/>
      <c r="EZ62" s="1569"/>
      <c r="FA62" s="1569"/>
      <c r="FB62" s="1569"/>
      <c r="FC62" s="1569"/>
      <c r="FD62" s="1569"/>
      <c r="FE62" s="1569"/>
      <c r="FF62" s="1569"/>
      <c r="FG62" s="1569"/>
      <c r="FH62" s="1569"/>
      <c r="FI62" s="1569"/>
      <c r="FJ62" s="1569"/>
      <c r="FK62" s="1569"/>
      <c r="FL62" s="1569"/>
      <c r="FM62" s="1569"/>
      <c r="FN62" s="1569"/>
      <c r="FO62" s="1569"/>
      <c r="FP62" s="1569"/>
      <c r="FQ62" s="1569"/>
      <c r="FR62" s="1569"/>
      <c r="FS62" s="1569"/>
      <c r="FT62" s="1569"/>
      <c r="FU62" s="1569"/>
      <c r="FV62" s="1569"/>
      <c r="FW62" s="1569"/>
      <c r="FX62" s="1569"/>
      <c r="FY62" s="1569"/>
      <c r="FZ62" s="1569"/>
      <c r="GA62" s="1569"/>
      <c r="GB62" s="1569"/>
      <c r="GC62" s="1569"/>
      <c r="GD62" s="1569"/>
      <c r="GE62" s="1569"/>
      <c r="GF62" s="1569"/>
      <c r="GG62" s="1569"/>
      <c r="GH62" s="1569"/>
      <c r="GI62" s="1569"/>
      <c r="GJ62" s="1569"/>
      <c r="GK62" s="1569"/>
      <c r="GL62" s="1569"/>
      <c r="GM62" s="1569"/>
      <c r="GN62" s="1569"/>
      <c r="GO62" s="1569"/>
      <c r="GP62" s="1569"/>
      <c r="GQ62" s="1569"/>
      <c r="GR62" s="1569"/>
      <c r="GS62" s="1569"/>
      <c r="GT62" s="1569"/>
      <c r="GU62" s="1569"/>
      <c r="GV62" s="1569"/>
      <c r="GW62" s="1569"/>
      <c r="GX62" s="1569"/>
      <c r="GY62" s="1569"/>
      <c r="GZ62" s="1569"/>
      <c r="HA62" s="1569"/>
      <c r="HB62" s="1569"/>
      <c r="HC62" s="1569"/>
      <c r="HD62" s="1569"/>
      <c r="HE62" s="1569"/>
      <c r="HF62" s="1569"/>
      <c r="HG62" s="1569"/>
      <c r="HH62" s="1569"/>
      <c r="HI62" s="1569"/>
      <c r="HJ62" s="1569"/>
      <c r="HK62" s="1569"/>
      <c r="HL62" s="1569"/>
      <c r="HM62" s="1569"/>
      <c r="HN62" s="1569"/>
      <c r="HO62" s="1569"/>
      <c r="HP62" s="1569"/>
      <c r="HQ62" s="1569"/>
      <c r="HR62" s="1569"/>
      <c r="HS62" s="1569"/>
      <c r="HT62" s="1569"/>
      <c r="HU62" s="1569"/>
      <c r="HV62" s="1569"/>
      <c r="HW62" s="1569"/>
      <c r="HX62" s="1569"/>
      <c r="HY62" s="1569"/>
      <c r="HZ62" s="1569"/>
      <c r="IA62" s="1569"/>
      <c r="IB62" s="1569"/>
      <c r="IC62" s="1569"/>
      <c r="ID62" s="1569"/>
      <c r="IE62" s="1569"/>
      <c r="IF62" s="1569"/>
      <c r="IG62" s="1569"/>
      <c r="IH62" s="1569"/>
      <c r="II62" s="1569"/>
      <c r="IJ62" s="1569"/>
      <c r="IK62" s="1569"/>
      <c r="IL62" s="1569"/>
      <c r="IM62" s="1569"/>
      <c r="IN62" s="1569"/>
      <c r="IO62" s="1569"/>
      <c r="IP62" s="1569"/>
      <c r="IQ62" s="1569"/>
      <c r="IR62" s="1569"/>
      <c r="IS62" s="1569"/>
      <c r="IT62" s="1569"/>
      <c r="IU62" s="1569"/>
    </row>
    <row r="63" spans="1:255" ht="18">
      <c r="A63" s="2355"/>
      <c r="B63" s="2356"/>
      <c r="C63" s="2355"/>
      <c r="D63" s="1569"/>
      <c r="E63" s="1569"/>
      <c r="F63" s="1569"/>
      <c r="G63" s="1569"/>
      <c r="H63" s="1569"/>
      <c r="I63" s="1569"/>
      <c r="J63" s="2030"/>
      <c r="K63" s="2030"/>
      <c r="L63" s="2030"/>
      <c r="M63" s="1569"/>
      <c r="N63" s="2030"/>
      <c r="O63" s="1569"/>
      <c r="P63" s="2030"/>
      <c r="Q63" s="2030"/>
      <c r="R63" s="2030"/>
      <c r="S63" s="1569"/>
      <c r="T63" s="1569"/>
      <c r="U63" s="1569"/>
      <c r="V63" s="1569"/>
      <c r="W63" s="1569"/>
      <c r="X63" s="1569"/>
      <c r="Y63" s="1569"/>
      <c r="Z63" s="1569"/>
      <c r="AA63" s="1569"/>
      <c r="AB63" s="1569"/>
      <c r="AC63" s="1569"/>
      <c r="AD63" s="1569"/>
      <c r="AE63" s="1569"/>
      <c r="AF63" s="1569"/>
      <c r="AG63" s="1569"/>
      <c r="AH63" s="1569"/>
      <c r="AI63" s="1569"/>
      <c r="AJ63" s="1569"/>
      <c r="AK63" s="1569"/>
      <c r="AL63" s="1569"/>
      <c r="AM63" s="1569"/>
      <c r="AN63" s="1569"/>
      <c r="AO63" s="1569"/>
      <c r="AP63" s="1569"/>
      <c r="AQ63" s="1569"/>
      <c r="AR63" s="1569"/>
      <c r="AS63" s="1569"/>
      <c r="AT63" s="1569"/>
      <c r="AU63" s="1569"/>
      <c r="AV63" s="1569"/>
      <c r="AW63" s="1569"/>
      <c r="AX63" s="1569"/>
      <c r="AY63" s="1569"/>
      <c r="AZ63" s="1569"/>
      <c r="BA63" s="1569"/>
      <c r="BB63" s="1569"/>
      <c r="BC63" s="1569"/>
      <c r="BD63" s="1569"/>
      <c r="BE63" s="1569"/>
      <c r="BF63" s="1569"/>
      <c r="BG63" s="1569"/>
      <c r="BH63" s="1569"/>
      <c r="BI63" s="1569"/>
      <c r="BJ63" s="1569"/>
      <c r="BK63" s="1569"/>
      <c r="BL63" s="1569"/>
      <c r="BM63" s="1569"/>
      <c r="BN63" s="1569"/>
      <c r="BO63" s="1569"/>
      <c r="BP63" s="1569"/>
      <c r="BQ63" s="1569"/>
      <c r="BR63" s="1569"/>
      <c r="BS63" s="1569"/>
      <c r="BT63" s="1569"/>
      <c r="BU63" s="1569"/>
      <c r="BV63" s="1569"/>
      <c r="BW63" s="1569"/>
      <c r="BX63" s="1569"/>
      <c r="BY63" s="1569"/>
      <c r="BZ63" s="1569"/>
      <c r="CA63" s="1569"/>
      <c r="CB63" s="1569"/>
      <c r="CC63" s="1569"/>
      <c r="CD63" s="1569"/>
      <c r="CE63" s="1569"/>
      <c r="CF63" s="1569"/>
      <c r="CG63" s="1569"/>
      <c r="CH63" s="1569"/>
      <c r="CI63" s="1569"/>
      <c r="CJ63" s="1569"/>
      <c r="CK63" s="1569"/>
      <c r="CL63" s="1569"/>
      <c r="CM63" s="1569"/>
      <c r="CN63" s="1569"/>
      <c r="CO63" s="1569"/>
      <c r="CP63" s="1569"/>
      <c r="CQ63" s="1569"/>
      <c r="CR63" s="1569"/>
      <c r="CS63" s="1569"/>
      <c r="CT63" s="1569"/>
      <c r="CU63" s="1569"/>
      <c r="CV63" s="1569"/>
      <c r="CW63" s="1569"/>
      <c r="CX63" s="1569"/>
      <c r="CY63" s="1569"/>
      <c r="CZ63" s="1569"/>
      <c r="DA63" s="1569"/>
      <c r="DB63" s="1569"/>
      <c r="DC63" s="1569"/>
      <c r="DD63" s="1569"/>
      <c r="DE63" s="1569"/>
      <c r="DF63" s="1569"/>
      <c r="DG63" s="1569"/>
      <c r="DH63" s="1569"/>
      <c r="DI63" s="1569"/>
      <c r="DJ63" s="1569"/>
      <c r="DK63" s="1569"/>
      <c r="DL63" s="1569"/>
      <c r="DM63" s="1569"/>
      <c r="DN63" s="1569"/>
      <c r="DO63" s="1569"/>
      <c r="DP63" s="1569"/>
      <c r="DQ63" s="1569"/>
      <c r="DR63" s="1569"/>
      <c r="DS63" s="1569"/>
      <c r="DT63" s="1569"/>
      <c r="DU63" s="1569"/>
      <c r="DV63" s="1569"/>
      <c r="DW63" s="1569"/>
      <c r="DX63" s="1569"/>
      <c r="DY63" s="1569"/>
      <c r="DZ63" s="1569"/>
      <c r="EA63" s="1569"/>
      <c r="EB63" s="1569"/>
      <c r="EC63" s="1569"/>
      <c r="ED63" s="1569"/>
      <c r="EE63" s="1569"/>
      <c r="EF63" s="1569"/>
      <c r="EG63" s="1569"/>
      <c r="EH63" s="1569"/>
      <c r="EI63" s="1569"/>
      <c r="EJ63" s="1569"/>
      <c r="EK63" s="1569"/>
      <c r="EL63" s="1569"/>
      <c r="EM63" s="1569"/>
      <c r="EN63" s="1569"/>
      <c r="EO63" s="1569"/>
      <c r="EP63" s="1569"/>
      <c r="EQ63" s="1569"/>
      <c r="ER63" s="1569"/>
      <c r="ES63" s="1569"/>
      <c r="ET63" s="1569"/>
      <c r="EU63" s="1569"/>
      <c r="EV63" s="1569"/>
      <c r="EW63" s="1569"/>
      <c r="EX63" s="1569"/>
      <c r="EY63" s="1569"/>
      <c r="EZ63" s="1569"/>
      <c r="FA63" s="1569"/>
      <c r="FB63" s="1569"/>
      <c r="FC63" s="1569"/>
      <c r="FD63" s="1569"/>
      <c r="FE63" s="1569"/>
      <c r="FF63" s="1569"/>
      <c r="FG63" s="1569"/>
      <c r="FH63" s="1569"/>
      <c r="FI63" s="1569"/>
      <c r="FJ63" s="1569"/>
      <c r="FK63" s="1569"/>
      <c r="FL63" s="1569"/>
      <c r="FM63" s="1569"/>
      <c r="FN63" s="1569"/>
      <c r="FO63" s="1569"/>
      <c r="FP63" s="1569"/>
      <c r="FQ63" s="1569"/>
      <c r="FR63" s="1569"/>
      <c r="FS63" s="1569"/>
      <c r="FT63" s="1569"/>
      <c r="FU63" s="1569"/>
      <c r="FV63" s="1569"/>
      <c r="FW63" s="1569"/>
      <c r="FX63" s="1569"/>
      <c r="FY63" s="1569"/>
      <c r="FZ63" s="1569"/>
      <c r="GA63" s="1569"/>
      <c r="GB63" s="1569"/>
      <c r="GC63" s="1569"/>
      <c r="GD63" s="1569"/>
      <c r="GE63" s="1569"/>
      <c r="GF63" s="1569"/>
      <c r="GG63" s="1569"/>
      <c r="GH63" s="1569"/>
      <c r="GI63" s="1569"/>
      <c r="GJ63" s="1569"/>
      <c r="GK63" s="1569"/>
      <c r="GL63" s="1569"/>
      <c r="GM63" s="1569"/>
      <c r="GN63" s="1569"/>
      <c r="GO63" s="1569"/>
      <c r="GP63" s="1569"/>
      <c r="GQ63" s="1569"/>
      <c r="GR63" s="1569"/>
      <c r="GS63" s="1569"/>
      <c r="GT63" s="1569"/>
      <c r="GU63" s="1569"/>
      <c r="GV63" s="1569"/>
      <c r="GW63" s="1569"/>
      <c r="GX63" s="1569"/>
      <c r="GY63" s="1569"/>
      <c r="GZ63" s="1569"/>
      <c r="HA63" s="1569"/>
      <c r="HB63" s="1569"/>
      <c r="HC63" s="1569"/>
      <c r="HD63" s="1569"/>
      <c r="HE63" s="1569"/>
      <c r="HF63" s="1569"/>
      <c r="HG63" s="1569"/>
      <c r="HH63" s="1569"/>
      <c r="HI63" s="1569"/>
      <c r="HJ63" s="1569"/>
      <c r="HK63" s="1569"/>
      <c r="HL63" s="1569"/>
      <c r="HM63" s="1569"/>
      <c r="HN63" s="1569"/>
      <c r="HO63" s="1569"/>
      <c r="HP63" s="1569"/>
      <c r="HQ63" s="1569"/>
      <c r="HR63" s="1569"/>
      <c r="HS63" s="1569"/>
      <c r="HT63" s="1569"/>
      <c r="HU63" s="1569"/>
      <c r="HV63" s="1569"/>
      <c r="HW63" s="1569"/>
      <c r="HX63" s="1569"/>
      <c r="HY63" s="1569"/>
      <c r="HZ63" s="1569"/>
      <c r="IA63" s="1569"/>
      <c r="IB63" s="1569"/>
      <c r="IC63" s="1569"/>
      <c r="ID63" s="1569"/>
      <c r="IE63" s="1569"/>
      <c r="IF63" s="1569"/>
      <c r="IG63" s="1569"/>
      <c r="IH63" s="1569"/>
      <c r="II63" s="1569"/>
      <c r="IJ63" s="1569"/>
      <c r="IK63" s="1569"/>
      <c r="IL63" s="1569"/>
      <c r="IM63" s="1569"/>
      <c r="IN63" s="1569"/>
      <c r="IO63" s="1569"/>
      <c r="IP63" s="1569"/>
      <c r="IQ63" s="1569"/>
      <c r="IR63" s="1569"/>
      <c r="IS63" s="1569"/>
      <c r="IT63" s="1569"/>
      <c r="IU63" s="1569"/>
    </row>
    <row r="64" spans="1:255" ht="18.75" thickBot="1">
      <c r="A64" s="2300" t="str">
        <f>'Data Sheet'!$C$25</f>
        <v xml:space="preserve">Niagara Mohawk Power Corporation </v>
      </c>
      <c r="B64" s="2355"/>
      <c r="C64" s="1569"/>
      <c r="D64" s="2274" t="str">
        <f>'Data Sheet'!$C$40</f>
        <v>May 9, 2016</v>
      </c>
      <c r="E64" s="2263" t="str">
        <f>'Data Sheet'!$C$38</f>
        <v>December 31, 2015</v>
      </c>
      <c r="F64" s="2300" t="str">
        <f>'Data Sheet'!$C$25</f>
        <v xml:space="preserve">Niagara Mohawk Power Corporation </v>
      </c>
      <c r="G64" s="1569"/>
      <c r="H64" s="1569"/>
      <c r="I64" s="1569"/>
      <c r="J64" s="2274" t="str">
        <f>'Data Sheet'!$C$40</f>
        <v>May 9, 2016</v>
      </c>
      <c r="K64" s="2030"/>
      <c r="L64" s="2263" t="str">
        <f>'Data Sheet'!$C$38</f>
        <v>December 31, 2015</v>
      </c>
      <c r="M64" s="1569"/>
      <c r="N64" s="2300" t="str">
        <f>'Data Sheet'!$C$25</f>
        <v xml:space="preserve">Niagara Mohawk Power Corporation </v>
      </c>
      <c r="O64" s="1569"/>
      <c r="P64" s="2030"/>
      <c r="Q64" s="2274" t="str">
        <f>'Data Sheet'!$C$40</f>
        <v>May 9, 2016</v>
      </c>
      <c r="R64" s="2263" t="str">
        <f>'Data Sheet'!$C$38</f>
        <v>December 31, 2015</v>
      </c>
      <c r="S64" s="1569"/>
      <c r="T64" s="1569"/>
      <c r="U64" s="1569"/>
      <c r="V64" s="1569"/>
      <c r="W64" s="1569"/>
      <c r="X64" s="1569"/>
      <c r="Y64" s="1569"/>
      <c r="Z64" s="1569"/>
      <c r="AA64" s="1569"/>
      <c r="AB64" s="1569"/>
      <c r="AC64" s="1569"/>
      <c r="AD64" s="1569"/>
      <c r="AE64" s="1569"/>
      <c r="AF64" s="1569"/>
      <c r="AG64" s="1569"/>
      <c r="AH64" s="1569"/>
      <c r="AI64" s="1569"/>
      <c r="AJ64" s="1569"/>
      <c r="AK64" s="1569"/>
      <c r="AL64" s="1569"/>
      <c r="AM64" s="1569"/>
      <c r="AN64" s="1569"/>
      <c r="AO64" s="1569"/>
      <c r="AP64" s="1569"/>
      <c r="AQ64" s="1569"/>
      <c r="AR64" s="1569"/>
      <c r="AS64" s="1569"/>
      <c r="AT64" s="1569"/>
      <c r="AU64" s="1569"/>
      <c r="AV64" s="1569"/>
      <c r="AW64" s="1569"/>
      <c r="AX64" s="1569"/>
      <c r="AY64" s="1569"/>
      <c r="AZ64" s="1569"/>
      <c r="BA64" s="1569"/>
      <c r="BB64" s="1569"/>
      <c r="BC64" s="1569"/>
      <c r="BD64" s="1569"/>
      <c r="BE64" s="1569"/>
      <c r="BF64" s="1569"/>
      <c r="BG64" s="1569"/>
      <c r="BH64" s="1569"/>
      <c r="BI64" s="1569"/>
      <c r="BJ64" s="1569"/>
      <c r="BK64" s="1569"/>
      <c r="BL64" s="1569"/>
      <c r="BM64" s="1569"/>
      <c r="BN64" s="1569"/>
      <c r="BO64" s="1569"/>
      <c r="BP64" s="1569"/>
      <c r="BQ64" s="1569"/>
      <c r="BR64" s="1569"/>
      <c r="BS64" s="1569"/>
      <c r="BT64" s="1569"/>
      <c r="BU64" s="1569"/>
      <c r="BV64" s="1569"/>
      <c r="BW64" s="1569"/>
      <c r="BX64" s="1569"/>
      <c r="BY64" s="1569"/>
      <c r="BZ64" s="1569"/>
      <c r="CA64" s="1569"/>
      <c r="CB64" s="1569"/>
      <c r="CC64" s="1569"/>
      <c r="CD64" s="1569"/>
      <c r="CE64" s="1569"/>
      <c r="CF64" s="1569"/>
      <c r="CG64" s="1569"/>
      <c r="CH64" s="1569"/>
      <c r="CI64" s="1569"/>
      <c r="CJ64" s="1569"/>
      <c r="CK64" s="1569"/>
      <c r="CL64" s="1569"/>
      <c r="CM64" s="1569"/>
      <c r="CN64" s="1569"/>
      <c r="CO64" s="1569"/>
      <c r="CP64" s="1569"/>
      <c r="CQ64" s="1569"/>
      <c r="CR64" s="1569"/>
      <c r="CS64" s="1569"/>
      <c r="CT64" s="1569"/>
      <c r="CU64" s="1569"/>
      <c r="CV64" s="1569"/>
      <c r="CW64" s="1569"/>
      <c r="CX64" s="1569"/>
      <c r="CY64" s="1569"/>
      <c r="CZ64" s="1569"/>
      <c r="DA64" s="1569"/>
      <c r="DB64" s="1569"/>
      <c r="DC64" s="1569"/>
      <c r="DD64" s="1569"/>
      <c r="DE64" s="1569"/>
      <c r="DF64" s="1569"/>
      <c r="DG64" s="1569"/>
      <c r="DH64" s="1569"/>
      <c r="DI64" s="1569"/>
      <c r="DJ64" s="1569"/>
      <c r="DK64" s="1569"/>
      <c r="DL64" s="1569"/>
      <c r="DM64" s="1569"/>
      <c r="DN64" s="1569"/>
      <c r="DO64" s="1569"/>
      <c r="DP64" s="1569"/>
      <c r="DQ64" s="1569"/>
      <c r="DR64" s="1569"/>
      <c r="DS64" s="1569"/>
      <c r="DT64" s="1569"/>
      <c r="DU64" s="1569"/>
      <c r="DV64" s="1569"/>
      <c r="DW64" s="1569"/>
      <c r="DX64" s="1569"/>
      <c r="DY64" s="1569"/>
      <c r="DZ64" s="1569"/>
      <c r="EA64" s="1569"/>
      <c r="EB64" s="1569"/>
      <c r="EC64" s="1569"/>
      <c r="ED64" s="1569"/>
      <c r="EE64" s="1569"/>
      <c r="EF64" s="1569"/>
      <c r="EG64" s="1569"/>
      <c r="EH64" s="1569"/>
      <c r="EI64" s="1569"/>
      <c r="EJ64" s="1569"/>
      <c r="EK64" s="1569"/>
      <c r="EL64" s="1569"/>
      <c r="EM64" s="1569"/>
      <c r="EN64" s="1569"/>
      <c r="EO64" s="1569"/>
      <c r="EP64" s="1569"/>
      <c r="EQ64" s="1569"/>
      <c r="ER64" s="1569"/>
      <c r="ES64" s="1569"/>
      <c r="ET64" s="1569"/>
      <c r="EU64" s="1569"/>
      <c r="EV64" s="1569"/>
      <c r="EW64" s="1569"/>
      <c r="EX64" s="1569"/>
      <c r="EY64" s="1569"/>
      <c r="EZ64" s="1569"/>
      <c r="FA64" s="1569"/>
      <c r="FB64" s="1569"/>
      <c r="FC64" s="1569"/>
      <c r="FD64" s="1569"/>
      <c r="FE64" s="1569"/>
      <c r="FF64" s="1569"/>
      <c r="FG64" s="1569"/>
      <c r="FH64" s="1569"/>
      <c r="FI64" s="1569"/>
      <c r="FJ64" s="1569"/>
      <c r="FK64" s="1569"/>
      <c r="FL64" s="1569"/>
      <c r="FM64" s="1569"/>
      <c r="FN64" s="1569"/>
      <c r="FO64" s="1569"/>
      <c r="FP64" s="1569"/>
      <c r="FQ64" s="1569"/>
      <c r="FR64" s="1569"/>
      <c r="FS64" s="1569"/>
      <c r="FT64" s="1569"/>
      <c r="FU64" s="1569"/>
      <c r="FV64" s="1569"/>
      <c r="FW64" s="1569"/>
      <c r="FX64" s="1569"/>
      <c r="FY64" s="1569"/>
      <c r="FZ64" s="1569"/>
      <c r="GA64" s="1569"/>
      <c r="GB64" s="1569"/>
      <c r="GC64" s="1569"/>
      <c r="GD64" s="1569"/>
      <c r="GE64" s="1569"/>
      <c r="GF64" s="1569"/>
      <c r="GG64" s="1569"/>
      <c r="GH64" s="1569"/>
      <c r="GI64" s="1569"/>
      <c r="GJ64" s="1569"/>
      <c r="GK64" s="1569"/>
      <c r="GL64" s="1569"/>
      <c r="GM64" s="1569"/>
      <c r="GN64" s="1569"/>
      <c r="GO64" s="1569"/>
      <c r="GP64" s="1569"/>
      <c r="GQ64" s="1569"/>
      <c r="GR64" s="1569"/>
      <c r="GS64" s="1569"/>
      <c r="GT64" s="1569"/>
      <c r="GU64" s="1569"/>
      <c r="GV64" s="1569"/>
      <c r="GW64" s="1569"/>
      <c r="GX64" s="1569"/>
      <c r="GY64" s="1569"/>
      <c r="GZ64" s="1569"/>
      <c r="HA64" s="1569"/>
      <c r="HB64" s="1569"/>
      <c r="HC64" s="1569"/>
      <c r="HD64" s="1569"/>
      <c r="HE64" s="1569"/>
      <c r="HF64" s="1569"/>
      <c r="HG64" s="1569"/>
      <c r="HH64" s="1569"/>
      <c r="HI64" s="1569"/>
      <c r="HJ64" s="1569"/>
      <c r="HK64" s="1569"/>
      <c r="HL64" s="1569"/>
      <c r="HM64" s="1569"/>
      <c r="HN64" s="1569"/>
      <c r="HO64" s="1569"/>
      <c r="HP64" s="1569"/>
      <c r="HQ64" s="1569"/>
      <c r="HR64" s="1569"/>
      <c r="HS64" s="1569"/>
      <c r="HT64" s="1569"/>
      <c r="HU64" s="1569"/>
      <c r="HV64" s="1569"/>
      <c r="HW64" s="1569"/>
      <c r="HX64" s="1569"/>
      <c r="HY64" s="1569"/>
      <c r="HZ64" s="1569"/>
      <c r="IA64" s="1569"/>
      <c r="IB64" s="1569"/>
      <c r="IC64" s="1569"/>
      <c r="ID64" s="1569"/>
      <c r="IE64" s="1569"/>
      <c r="IF64" s="1569"/>
      <c r="IG64" s="1569"/>
      <c r="IH64" s="1569"/>
      <c r="II64" s="1569"/>
      <c r="IJ64" s="1569"/>
      <c r="IK64" s="1569"/>
      <c r="IL64" s="1569"/>
      <c r="IM64" s="1569"/>
      <c r="IN64" s="1569"/>
      <c r="IO64" s="1569"/>
      <c r="IP64" s="1569"/>
      <c r="IQ64" s="1569"/>
      <c r="IR64" s="1569"/>
      <c r="IS64" s="1569"/>
      <c r="IT64" s="1569"/>
      <c r="IU64" s="1569"/>
    </row>
    <row r="65" spans="1:255">
      <c r="A65" s="1543"/>
      <c r="B65" s="1700"/>
      <c r="C65" s="1700"/>
      <c r="D65" s="1700"/>
      <c r="E65" s="1910"/>
      <c r="F65" s="1543"/>
      <c r="G65" s="1700"/>
      <c r="H65" s="1700"/>
      <c r="I65" s="1700"/>
      <c r="J65" s="2357"/>
      <c r="K65" s="2357"/>
      <c r="L65" s="2357"/>
      <c r="M65" s="1910"/>
      <c r="N65" s="2358"/>
      <c r="O65" s="1700"/>
      <c r="P65" s="2357"/>
      <c r="Q65" s="2357"/>
      <c r="R65" s="2357"/>
      <c r="S65" s="1910"/>
      <c r="T65" s="1569"/>
      <c r="U65" s="1569"/>
      <c r="V65" s="1569"/>
      <c r="W65" s="1569"/>
      <c r="X65" s="1569"/>
      <c r="Y65" s="1569"/>
      <c r="Z65" s="1569"/>
      <c r="AA65" s="1569"/>
      <c r="AB65" s="1569"/>
      <c r="AC65" s="1569"/>
      <c r="AD65" s="1569"/>
      <c r="AE65" s="1569"/>
      <c r="AF65" s="1569"/>
      <c r="AG65" s="1569"/>
      <c r="AH65" s="1569"/>
      <c r="AI65" s="1569"/>
      <c r="AJ65" s="1569"/>
      <c r="AK65" s="1569"/>
      <c r="AL65" s="1569"/>
      <c r="AM65" s="1569"/>
      <c r="AN65" s="1569"/>
      <c r="AO65" s="1569"/>
      <c r="AP65" s="1569"/>
      <c r="AQ65" s="1569"/>
      <c r="AR65" s="1569"/>
      <c r="AS65" s="1569"/>
      <c r="AT65" s="1569"/>
      <c r="AU65" s="1569"/>
      <c r="AV65" s="1569"/>
      <c r="AW65" s="1569"/>
      <c r="AX65" s="1569"/>
      <c r="AY65" s="1569"/>
      <c r="AZ65" s="1569"/>
      <c r="BA65" s="1569"/>
      <c r="BB65" s="1569"/>
      <c r="BC65" s="1569"/>
      <c r="BD65" s="1569"/>
      <c r="BE65" s="1569"/>
      <c r="BF65" s="1569"/>
      <c r="BG65" s="1569"/>
      <c r="BH65" s="1569"/>
      <c r="BI65" s="1569"/>
      <c r="BJ65" s="1569"/>
      <c r="BK65" s="1569"/>
      <c r="BL65" s="1569"/>
      <c r="BM65" s="1569"/>
      <c r="BN65" s="1569"/>
      <c r="BO65" s="1569"/>
      <c r="BP65" s="1569"/>
      <c r="BQ65" s="1569"/>
      <c r="BR65" s="1569"/>
      <c r="BS65" s="1569"/>
      <c r="BT65" s="1569"/>
      <c r="BU65" s="1569"/>
      <c r="BV65" s="1569"/>
      <c r="BW65" s="1569"/>
      <c r="BX65" s="1569"/>
      <c r="BY65" s="1569"/>
      <c r="BZ65" s="1569"/>
      <c r="CA65" s="1569"/>
      <c r="CB65" s="1569"/>
      <c r="CC65" s="1569"/>
      <c r="CD65" s="1569"/>
      <c r="CE65" s="1569"/>
      <c r="CF65" s="1569"/>
      <c r="CG65" s="1569"/>
      <c r="CH65" s="1569"/>
      <c r="CI65" s="1569"/>
      <c r="CJ65" s="1569"/>
      <c r="CK65" s="1569"/>
      <c r="CL65" s="1569"/>
      <c r="CM65" s="1569"/>
      <c r="CN65" s="1569"/>
      <c r="CO65" s="1569"/>
      <c r="CP65" s="1569"/>
      <c r="CQ65" s="1569"/>
      <c r="CR65" s="1569"/>
      <c r="CS65" s="1569"/>
      <c r="CT65" s="1569"/>
      <c r="CU65" s="1569"/>
      <c r="CV65" s="1569"/>
      <c r="CW65" s="1569"/>
      <c r="CX65" s="1569"/>
      <c r="CY65" s="1569"/>
      <c r="CZ65" s="1569"/>
      <c r="DA65" s="1569"/>
      <c r="DB65" s="1569"/>
      <c r="DC65" s="1569"/>
      <c r="DD65" s="1569"/>
      <c r="DE65" s="1569"/>
      <c r="DF65" s="1569"/>
      <c r="DG65" s="1569"/>
      <c r="DH65" s="1569"/>
      <c r="DI65" s="1569"/>
      <c r="DJ65" s="1569"/>
      <c r="DK65" s="1569"/>
      <c r="DL65" s="1569"/>
      <c r="DM65" s="1569"/>
      <c r="DN65" s="1569"/>
      <c r="DO65" s="1569"/>
      <c r="DP65" s="1569"/>
      <c r="DQ65" s="1569"/>
      <c r="DR65" s="1569"/>
      <c r="DS65" s="1569"/>
      <c r="DT65" s="1569"/>
      <c r="DU65" s="1569"/>
      <c r="DV65" s="1569"/>
      <c r="DW65" s="1569"/>
      <c r="DX65" s="1569"/>
      <c r="DY65" s="1569"/>
      <c r="DZ65" s="1569"/>
      <c r="EA65" s="1569"/>
      <c r="EB65" s="1569"/>
      <c r="EC65" s="1569"/>
      <c r="ED65" s="1569"/>
      <c r="EE65" s="1569"/>
      <c r="EF65" s="1569"/>
      <c r="EG65" s="1569"/>
      <c r="EH65" s="1569"/>
      <c r="EI65" s="1569"/>
      <c r="EJ65" s="1569"/>
      <c r="EK65" s="1569"/>
      <c r="EL65" s="1569"/>
      <c r="EM65" s="1569"/>
      <c r="EN65" s="1569"/>
      <c r="EO65" s="1569"/>
      <c r="EP65" s="1569"/>
      <c r="EQ65" s="1569"/>
      <c r="ER65" s="1569"/>
      <c r="ES65" s="1569"/>
      <c r="ET65" s="1569"/>
      <c r="EU65" s="1569"/>
      <c r="EV65" s="1569"/>
      <c r="EW65" s="1569"/>
      <c r="EX65" s="1569"/>
      <c r="EY65" s="1569"/>
      <c r="EZ65" s="1569"/>
      <c r="FA65" s="1569"/>
      <c r="FB65" s="1569"/>
      <c r="FC65" s="1569"/>
      <c r="FD65" s="1569"/>
      <c r="FE65" s="1569"/>
      <c r="FF65" s="1569"/>
      <c r="FG65" s="1569"/>
      <c r="FH65" s="1569"/>
      <c r="FI65" s="1569"/>
      <c r="FJ65" s="1569"/>
      <c r="FK65" s="1569"/>
      <c r="FL65" s="1569"/>
      <c r="FM65" s="1569"/>
      <c r="FN65" s="1569"/>
      <c r="FO65" s="1569"/>
      <c r="FP65" s="1569"/>
      <c r="FQ65" s="1569"/>
      <c r="FR65" s="1569"/>
      <c r="FS65" s="1569"/>
      <c r="FT65" s="1569"/>
      <c r="FU65" s="1569"/>
      <c r="FV65" s="1569"/>
      <c r="FW65" s="1569"/>
      <c r="FX65" s="1569"/>
      <c r="FY65" s="1569"/>
      <c r="FZ65" s="1569"/>
      <c r="GA65" s="1569"/>
      <c r="GB65" s="1569"/>
      <c r="GC65" s="1569"/>
      <c r="GD65" s="1569"/>
      <c r="GE65" s="1569"/>
      <c r="GF65" s="1569"/>
      <c r="GG65" s="1569"/>
      <c r="GH65" s="1569"/>
      <c r="GI65" s="1569"/>
      <c r="GJ65" s="1569"/>
      <c r="GK65" s="1569"/>
      <c r="GL65" s="1569"/>
      <c r="GM65" s="1569"/>
      <c r="GN65" s="1569"/>
      <c r="GO65" s="1569"/>
      <c r="GP65" s="1569"/>
      <c r="GQ65" s="1569"/>
      <c r="GR65" s="1569"/>
      <c r="GS65" s="1569"/>
      <c r="GT65" s="1569"/>
      <c r="GU65" s="1569"/>
      <c r="GV65" s="1569"/>
      <c r="GW65" s="1569"/>
      <c r="GX65" s="1569"/>
      <c r="GY65" s="1569"/>
      <c r="GZ65" s="1569"/>
      <c r="HA65" s="1569"/>
      <c r="HB65" s="1569"/>
      <c r="HC65" s="1569"/>
      <c r="HD65" s="1569"/>
      <c r="HE65" s="1569"/>
      <c r="HF65" s="1569"/>
      <c r="HG65" s="1569"/>
      <c r="HH65" s="1569"/>
      <c r="HI65" s="1569"/>
      <c r="HJ65" s="1569"/>
      <c r="HK65" s="1569"/>
      <c r="HL65" s="1569"/>
      <c r="HM65" s="1569"/>
      <c r="HN65" s="1569"/>
      <c r="HO65" s="1569"/>
      <c r="HP65" s="1569"/>
      <c r="HQ65" s="1569"/>
      <c r="HR65" s="1569"/>
      <c r="HS65" s="1569"/>
      <c r="HT65" s="1569"/>
      <c r="HU65" s="1569"/>
      <c r="HV65" s="1569"/>
      <c r="HW65" s="1569"/>
      <c r="HX65" s="1569"/>
      <c r="HY65" s="1569"/>
      <c r="HZ65" s="1569"/>
      <c r="IA65" s="1569"/>
      <c r="IB65" s="1569"/>
      <c r="IC65" s="1569"/>
      <c r="ID65" s="1569"/>
      <c r="IE65" s="1569"/>
      <c r="IF65" s="1569"/>
      <c r="IG65" s="1569"/>
      <c r="IH65" s="1569"/>
      <c r="II65" s="1569"/>
      <c r="IJ65" s="1569"/>
      <c r="IK65" s="1569"/>
      <c r="IL65" s="1569"/>
      <c r="IM65" s="1569"/>
      <c r="IN65" s="1569"/>
      <c r="IO65" s="1569"/>
      <c r="IP65" s="1569"/>
      <c r="IQ65" s="1569"/>
      <c r="IR65" s="1569"/>
      <c r="IS65" s="1569"/>
      <c r="IT65" s="1569"/>
      <c r="IU65" s="1569"/>
    </row>
    <row r="66" spans="1:255">
      <c r="A66" s="3443" t="s">
        <v>1938</v>
      </c>
      <c r="B66" s="3406"/>
      <c r="C66" s="3406"/>
      <c r="D66" s="3406"/>
      <c r="E66" s="3444"/>
      <c r="F66" s="3443" t="s">
        <v>1939</v>
      </c>
      <c r="G66" s="3406"/>
      <c r="H66" s="3406"/>
      <c r="I66" s="3406"/>
      <c r="J66" s="3406"/>
      <c r="K66" s="3406"/>
      <c r="L66" s="3406"/>
      <c r="M66" s="3444"/>
      <c r="N66" s="3443" t="s">
        <v>1939</v>
      </c>
      <c r="O66" s="3406"/>
      <c r="P66" s="3406"/>
      <c r="Q66" s="3406"/>
      <c r="R66" s="3406"/>
      <c r="S66" s="3444"/>
      <c r="T66" s="1569"/>
      <c r="U66" s="1569"/>
      <c r="V66" s="1569"/>
      <c r="W66" s="1569"/>
      <c r="X66" s="1569"/>
      <c r="Y66" s="1569"/>
      <c r="Z66" s="1569"/>
      <c r="AA66" s="1569"/>
      <c r="AB66" s="1569"/>
      <c r="AC66" s="1569"/>
      <c r="AD66" s="1569"/>
      <c r="AE66" s="1569"/>
      <c r="AF66" s="1569"/>
      <c r="AG66" s="1569"/>
      <c r="AH66" s="1569"/>
      <c r="AI66" s="1569"/>
      <c r="AJ66" s="1569"/>
      <c r="AK66" s="1569"/>
      <c r="AL66" s="1569"/>
      <c r="AM66" s="1569"/>
      <c r="AN66" s="1569"/>
      <c r="AO66" s="1569"/>
      <c r="AP66" s="1569"/>
      <c r="AQ66" s="1569"/>
      <c r="AR66" s="1569"/>
      <c r="AS66" s="1569"/>
      <c r="AT66" s="1569"/>
      <c r="AU66" s="1569"/>
      <c r="AV66" s="1569"/>
      <c r="AW66" s="1569"/>
      <c r="AX66" s="1569"/>
      <c r="AY66" s="1569"/>
      <c r="AZ66" s="1569"/>
      <c r="BA66" s="1569"/>
      <c r="BB66" s="1569"/>
      <c r="BC66" s="1569"/>
      <c r="BD66" s="1569"/>
      <c r="BE66" s="1569"/>
      <c r="BF66" s="1569"/>
      <c r="BG66" s="1569"/>
      <c r="BH66" s="1569"/>
      <c r="BI66" s="1569"/>
      <c r="BJ66" s="1569"/>
      <c r="BK66" s="1569"/>
      <c r="BL66" s="1569"/>
      <c r="BM66" s="1569"/>
      <c r="BN66" s="1569"/>
      <c r="BO66" s="1569"/>
      <c r="BP66" s="1569"/>
      <c r="BQ66" s="1569"/>
      <c r="BR66" s="1569"/>
      <c r="BS66" s="1569"/>
      <c r="BT66" s="1569"/>
      <c r="BU66" s="1569"/>
      <c r="BV66" s="1569"/>
      <c r="BW66" s="1569"/>
      <c r="BX66" s="1569"/>
      <c r="BY66" s="1569"/>
      <c r="BZ66" s="1569"/>
      <c r="CA66" s="1569"/>
      <c r="CB66" s="1569"/>
      <c r="CC66" s="1569"/>
      <c r="CD66" s="1569"/>
      <c r="CE66" s="1569"/>
      <c r="CF66" s="1569"/>
      <c r="CG66" s="1569"/>
      <c r="CH66" s="1569"/>
      <c r="CI66" s="1569"/>
      <c r="CJ66" s="1569"/>
      <c r="CK66" s="1569"/>
      <c r="CL66" s="1569"/>
      <c r="CM66" s="1569"/>
      <c r="CN66" s="1569"/>
      <c r="CO66" s="1569"/>
      <c r="CP66" s="1569"/>
      <c r="CQ66" s="1569"/>
      <c r="CR66" s="1569"/>
      <c r="CS66" s="1569"/>
      <c r="CT66" s="1569"/>
      <c r="CU66" s="1569"/>
      <c r="CV66" s="1569"/>
      <c r="CW66" s="1569"/>
      <c r="CX66" s="1569"/>
      <c r="CY66" s="1569"/>
      <c r="CZ66" s="1569"/>
      <c r="DA66" s="1569"/>
      <c r="DB66" s="1569"/>
      <c r="DC66" s="1569"/>
      <c r="DD66" s="1569"/>
      <c r="DE66" s="1569"/>
      <c r="DF66" s="1569"/>
      <c r="DG66" s="1569"/>
      <c r="DH66" s="1569"/>
      <c r="DI66" s="1569"/>
      <c r="DJ66" s="1569"/>
      <c r="DK66" s="1569"/>
      <c r="DL66" s="1569"/>
      <c r="DM66" s="1569"/>
      <c r="DN66" s="1569"/>
      <c r="DO66" s="1569"/>
      <c r="DP66" s="1569"/>
      <c r="DQ66" s="1569"/>
      <c r="DR66" s="1569"/>
      <c r="DS66" s="1569"/>
      <c r="DT66" s="1569"/>
      <c r="DU66" s="1569"/>
      <c r="DV66" s="1569"/>
      <c r="DW66" s="1569"/>
      <c r="DX66" s="1569"/>
      <c r="DY66" s="1569"/>
      <c r="DZ66" s="1569"/>
      <c r="EA66" s="1569"/>
      <c r="EB66" s="1569"/>
      <c r="EC66" s="1569"/>
      <c r="ED66" s="1569"/>
      <c r="EE66" s="1569"/>
      <c r="EF66" s="1569"/>
      <c r="EG66" s="1569"/>
      <c r="EH66" s="1569"/>
      <c r="EI66" s="1569"/>
      <c r="EJ66" s="1569"/>
      <c r="EK66" s="1569"/>
      <c r="EL66" s="1569"/>
      <c r="EM66" s="1569"/>
      <c r="EN66" s="1569"/>
      <c r="EO66" s="1569"/>
      <c r="EP66" s="1569"/>
      <c r="EQ66" s="1569"/>
      <c r="ER66" s="1569"/>
      <c r="ES66" s="1569"/>
      <c r="ET66" s="1569"/>
      <c r="EU66" s="1569"/>
      <c r="EV66" s="1569"/>
      <c r="EW66" s="1569"/>
      <c r="EX66" s="1569"/>
      <c r="EY66" s="1569"/>
      <c r="EZ66" s="1569"/>
      <c r="FA66" s="1569"/>
      <c r="FB66" s="1569"/>
      <c r="FC66" s="1569"/>
      <c r="FD66" s="1569"/>
      <c r="FE66" s="1569"/>
      <c r="FF66" s="1569"/>
      <c r="FG66" s="1569"/>
      <c r="FH66" s="1569"/>
      <c r="FI66" s="1569"/>
      <c r="FJ66" s="1569"/>
      <c r="FK66" s="1569"/>
      <c r="FL66" s="1569"/>
      <c r="FM66" s="1569"/>
      <c r="FN66" s="1569"/>
      <c r="FO66" s="1569"/>
      <c r="FP66" s="1569"/>
      <c r="FQ66" s="1569"/>
      <c r="FR66" s="1569"/>
      <c r="FS66" s="1569"/>
      <c r="FT66" s="1569"/>
      <c r="FU66" s="1569"/>
      <c r="FV66" s="1569"/>
      <c r="FW66" s="1569"/>
      <c r="FX66" s="1569"/>
      <c r="FY66" s="1569"/>
      <c r="FZ66" s="1569"/>
      <c r="GA66" s="1569"/>
      <c r="GB66" s="1569"/>
      <c r="GC66" s="1569"/>
      <c r="GD66" s="1569"/>
      <c r="GE66" s="1569"/>
      <c r="GF66" s="1569"/>
      <c r="GG66" s="1569"/>
      <c r="GH66" s="1569"/>
      <c r="GI66" s="1569"/>
      <c r="GJ66" s="1569"/>
      <c r="GK66" s="1569"/>
      <c r="GL66" s="1569"/>
      <c r="GM66" s="1569"/>
      <c r="GN66" s="1569"/>
      <c r="GO66" s="1569"/>
      <c r="GP66" s="1569"/>
      <c r="GQ66" s="1569"/>
      <c r="GR66" s="1569"/>
      <c r="GS66" s="1569"/>
      <c r="GT66" s="1569"/>
      <c r="GU66" s="1569"/>
      <c r="GV66" s="1569"/>
      <c r="GW66" s="1569"/>
      <c r="GX66" s="1569"/>
      <c r="GY66" s="1569"/>
      <c r="GZ66" s="1569"/>
      <c r="HA66" s="1569"/>
      <c r="HB66" s="1569"/>
      <c r="HC66" s="1569"/>
      <c r="HD66" s="1569"/>
      <c r="HE66" s="1569"/>
      <c r="HF66" s="1569"/>
      <c r="HG66" s="1569"/>
      <c r="HH66" s="1569"/>
      <c r="HI66" s="1569"/>
      <c r="HJ66" s="1569"/>
      <c r="HK66" s="1569"/>
      <c r="HL66" s="1569"/>
      <c r="HM66" s="1569"/>
      <c r="HN66" s="1569"/>
      <c r="HO66" s="1569"/>
      <c r="HP66" s="1569"/>
      <c r="HQ66" s="1569"/>
      <c r="HR66" s="1569"/>
      <c r="HS66" s="1569"/>
      <c r="HT66" s="1569"/>
      <c r="HU66" s="1569"/>
      <c r="HV66" s="1569"/>
      <c r="HW66" s="1569"/>
      <c r="HX66" s="1569"/>
      <c r="HY66" s="1569"/>
      <c r="HZ66" s="1569"/>
      <c r="IA66" s="1569"/>
      <c r="IB66" s="1569"/>
      <c r="IC66" s="1569"/>
      <c r="ID66" s="1569"/>
      <c r="IE66" s="1569"/>
      <c r="IF66" s="1569"/>
      <c r="IG66" s="1569"/>
      <c r="IH66" s="1569"/>
      <c r="II66" s="1569"/>
      <c r="IJ66" s="1569"/>
      <c r="IK66" s="1569"/>
      <c r="IL66" s="1569"/>
      <c r="IM66" s="1569"/>
      <c r="IN66" s="1569"/>
      <c r="IO66" s="1569"/>
      <c r="IP66" s="1569"/>
      <c r="IQ66" s="1569"/>
      <c r="IR66" s="1569"/>
      <c r="IS66" s="1569"/>
      <c r="IT66" s="1569"/>
      <c r="IU66" s="1569"/>
    </row>
    <row r="67" spans="1:255">
      <c r="A67" s="3443" t="s">
        <v>1940</v>
      </c>
      <c r="B67" s="3406"/>
      <c r="C67" s="3406"/>
      <c r="D67" s="3406"/>
      <c r="E67" s="3444"/>
      <c r="F67" s="3443" t="s">
        <v>1940</v>
      </c>
      <c r="G67" s="3406"/>
      <c r="H67" s="3406"/>
      <c r="I67" s="3406"/>
      <c r="J67" s="3406"/>
      <c r="K67" s="3406"/>
      <c r="L67" s="3406"/>
      <c r="M67" s="3444"/>
      <c r="N67" s="3443" t="s">
        <v>1940</v>
      </c>
      <c r="O67" s="3406"/>
      <c r="P67" s="3406"/>
      <c r="Q67" s="3406"/>
      <c r="R67" s="3406"/>
      <c r="S67" s="3444"/>
      <c r="T67" s="1569"/>
      <c r="U67" s="1569"/>
      <c r="V67" s="1569"/>
      <c r="W67" s="1569"/>
      <c r="X67" s="1569"/>
      <c r="Y67" s="1569"/>
      <c r="Z67" s="1569"/>
      <c r="AA67" s="1569"/>
      <c r="AB67" s="1569"/>
      <c r="AC67" s="1569"/>
      <c r="AD67" s="1569"/>
      <c r="AE67" s="1569"/>
      <c r="AF67" s="1569"/>
      <c r="AG67" s="1569"/>
      <c r="AH67" s="1569"/>
      <c r="AI67" s="1569"/>
      <c r="AJ67" s="1569"/>
      <c r="AK67" s="1569"/>
      <c r="AL67" s="1569"/>
      <c r="AM67" s="1569"/>
      <c r="AN67" s="1569"/>
      <c r="AO67" s="1569"/>
      <c r="AP67" s="1569"/>
      <c r="AQ67" s="1569"/>
      <c r="AR67" s="1569"/>
      <c r="AS67" s="1569"/>
      <c r="AT67" s="1569"/>
      <c r="AU67" s="1569"/>
      <c r="AV67" s="1569"/>
      <c r="AW67" s="1569"/>
      <c r="AX67" s="1569"/>
      <c r="AY67" s="1569"/>
      <c r="AZ67" s="1569"/>
      <c r="BA67" s="1569"/>
      <c r="BB67" s="1569"/>
      <c r="BC67" s="1569"/>
      <c r="BD67" s="1569"/>
      <c r="BE67" s="1569"/>
      <c r="BF67" s="1569"/>
      <c r="BG67" s="1569"/>
      <c r="BH67" s="1569"/>
      <c r="BI67" s="1569"/>
      <c r="BJ67" s="1569"/>
      <c r="BK67" s="1569"/>
      <c r="BL67" s="1569"/>
      <c r="BM67" s="1569"/>
      <c r="BN67" s="1569"/>
      <c r="BO67" s="1569"/>
      <c r="BP67" s="1569"/>
      <c r="BQ67" s="1569"/>
      <c r="BR67" s="1569"/>
      <c r="BS67" s="1569"/>
      <c r="BT67" s="1569"/>
      <c r="BU67" s="1569"/>
      <c r="BV67" s="1569"/>
      <c r="BW67" s="1569"/>
      <c r="BX67" s="1569"/>
      <c r="BY67" s="1569"/>
      <c r="BZ67" s="1569"/>
      <c r="CA67" s="1569"/>
      <c r="CB67" s="1569"/>
      <c r="CC67" s="1569"/>
      <c r="CD67" s="1569"/>
      <c r="CE67" s="1569"/>
      <c r="CF67" s="1569"/>
      <c r="CG67" s="1569"/>
      <c r="CH67" s="1569"/>
      <c r="CI67" s="1569"/>
      <c r="CJ67" s="1569"/>
      <c r="CK67" s="1569"/>
      <c r="CL67" s="1569"/>
      <c r="CM67" s="1569"/>
      <c r="CN67" s="1569"/>
      <c r="CO67" s="1569"/>
      <c r="CP67" s="1569"/>
      <c r="CQ67" s="1569"/>
      <c r="CR67" s="1569"/>
      <c r="CS67" s="1569"/>
      <c r="CT67" s="1569"/>
      <c r="CU67" s="1569"/>
      <c r="CV67" s="1569"/>
      <c r="CW67" s="1569"/>
      <c r="CX67" s="1569"/>
      <c r="CY67" s="1569"/>
      <c r="CZ67" s="1569"/>
      <c r="DA67" s="1569"/>
      <c r="DB67" s="1569"/>
      <c r="DC67" s="1569"/>
      <c r="DD67" s="1569"/>
      <c r="DE67" s="1569"/>
      <c r="DF67" s="1569"/>
      <c r="DG67" s="1569"/>
      <c r="DH67" s="1569"/>
      <c r="DI67" s="1569"/>
      <c r="DJ67" s="1569"/>
      <c r="DK67" s="1569"/>
      <c r="DL67" s="1569"/>
      <c r="DM67" s="1569"/>
      <c r="DN67" s="1569"/>
      <c r="DO67" s="1569"/>
      <c r="DP67" s="1569"/>
      <c r="DQ67" s="1569"/>
      <c r="DR67" s="1569"/>
      <c r="DS67" s="1569"/>
      <c r="DT67" s="1569"/>
      <c r="DU67" s="1569"/>
      <c r="DV67" s="1569"/>
      <c r="DW67" s="1569"/>
      <c r="DX67" s="1569"/>
      <c r="DY67" s="1569"/>
      <c r="DZ67" s="1569"/>
      <c r="EA67" s="1569"/>
      <c r="EB67" s="1569"/>
      <c r="EC67" s="1569"/>
      <c r="ED67" s="1569"/>
      <c r="EE67" s="1569"/>
      <c r="EF67" s="1569"/>
      <c r="EG67" s="1569"/>
      <c r="EH67" s="1569"/>
      <c r="EI67" s="1569"/>
      <c r="EJ67" s="1569"/>
      <c r="EK67" s="1569"/>
      <c r="EL67" s="1569"/>
      <c r="EM67" s="1569"/>
      <c r="EN67" s="1569"/>
      <c r="EO67" s="1569"/>
      <c r="EP67" s="1569"/>
      <c r="EQ67" s="1569"/>
      <c r="ER67" s="1569"/>
      <c r="ES67" s="1569"/>
      <c r="ET67" s="1569"/>
      <c r="EU67" s="1569"/>
      <c r="EV67" s="1569"/>
      <c r="EW67" s="1569"/>
      <c r="EX67" s="1569"/>
      <c r="EY67" s="1569"/>
      <c r="EZ67" s="1569"/>
      <c r="FA67" s="1569"/>
      <c r="FB67" s="1569"/>
      <c r="FC67" s="1569"/>
      <c r="FD67" s="1569"/>
      <c r="FE67" s="1569"/>
      <c r="FF67" s="1569"/>
      <c r="FG67" s="1569"/>
      <c r="FH67" s="1569"/>
      <c r="FI67" s="1569"/>
      <c r="FJ67" s="1569"/>
      <c r="FK67" s="1569"/>
      <c r="FL67" s="1569"/>
      <c r="FM67" s="1569"/>
      <c r="FN67" s="1569"/>
      <c r="FO67" s="1569"/>
      <c r="FP67" s="1569"/>
      <c r="FQ67" s="1569"/>
      <c r="FR67" s="1569"/>
      <c r="FS67" s="1569"/>
      <c r="FT67" s="1569"/>
      <c r="FU67" s="1569"/>
      <c r="FV67" s="1569"/>
      <c r="FW67" s="1569"/>
      <c r="FX67" s="1569"/>
      <c r="FY67" s="1569"/>
      <c r="FZ67" s="1569"/>
      <c r="GA67" s="1569"/>
      <c r="GB67" s="1569"/>
      <c r="GC67" s="1569"/>
      <c r="GD67" s="1569"/>
      <c r="GE67" s="1569"/>
      <c r="GF67" s="1569"/>
      <c r="GG67" s="1569"/>
      <c r="GH67" s="1569"/>
      <c r="GI67" s="1569"/>
      <c r="GJ67" s="1569"/>
      <c r="GK67" s="1569"/>
      <c r="GL67" s="1569"/>
      <c r="GM67" s="1569"/>
      <c r="GN67" s="1569"/>
      <c r="GO67" s="1569"/>
      <c r="GP67" s="1569"/>
      <c r="GQ67" s="1569"/>
      <c r="GR67" s="1569"/>
      <c r="GS67" s="1569"/>
      <c r="GT67" s="1569"/>
      <c r="GU67" s="1569"/>
      <c r="GV67" s="1569"/>
      <c r="GW67" s="1569"/>
      <c r="GX67" s="1569"/>
      <c r="GY67" s="1569"/>
      <c r="GZ67" s="1569"/>
      <c r="HA67" s="1569"/>
      <c r="HB67" s="1569"/>
      <c r="HC67" s="1569"/>
      <c r="HD67" s="1569"/>
      <c r="HE67" s="1569"/>
      <c r="HF67" s="1569"/>
      <c r="HG67" s="1569"/>
      <c r="HH67" s="1569"/>
      <c r="HI67" s="1569"/>
      <c r="HJ67" s="1569"/>
      <c r="HK67" s="1569"/>
      <c r="HL67" s="1569"/>
      <c r="HM67" s="1569"/>
      <c r="HN67" s="1569"/>
      <c r="HO67" s="1569"/>
      <c r="HP67" s="1569"/>
      <c r="HQ67" s="1569"/>
      <c r="HR67" s="1569"/>
      <c r="HS67" s="1569"/>
      <c r="HT67" s="1569"/>
      <c r="HU67" s="1569"/>
      <c r="HV67" s="1569"/>
      <c r="HW67" s="1569"/>
      <c r="HX67" s="1569"/>
      <c r="HY67" s="1569"/>
      <c r="HZ67" s="1569"/>
      <c r="IA67" s="1569"/>
      <c r="IB67" s="1569"/>
      <c r="IC67" s="1569"/>
      <c r="ID67" s="1569"/>
      <c r="IE67" s="1569"/>
      <c r="IF67" s="1569"/>
      <c r="IG67" s="1569"/>
      <c r="IH67" s="1569"/>
      <c r="II67" s="1569"/>
      <c r="IJ67" s="1569"/>
      <c r="IK67" s="1569"/>
      <c r="IL67" s="1569"/>
      <c r="IM67" s="1569"/>
      <c r="IN67" s="1569"/>
      <c r="IO67" s="1569"/>
      <c r="IP67" s="1569"/>
      <c r="IQ67" s="1569"/>
      <c r="IR67" s="1569"/>
      <c r="IS67" s="1569"/>
      <c r="IT67" s="1569"/>
      <c r="IU67" s="1569"/>
    </row>
    <row r="68" spans="1:255">
      <c r="A68" s="1547"/>
      <c r="B68" s="1569"/>
      <c r="C68" s="1569"/>
      <c r="D68" s="1569"/>
      <c r="E68" s="1549"/>
      <c r="F68" s="1547"/>
      <c r="G68" s="1569"/>
      <c r="H68" s="1569"/>
      <c r="I68" s="1569"/>
      <c r="J68" s="1569"/>
      <c r="K68" s="1569"/>
      <c r="L68" s="1569"/>
      <c r="M68" s="1549"/>
      <c r="N68" s="1547"/>
      <c r="O68" s="1569"/>
      <c r="P68" s="1569"/>
      <c r="Q68" s="1569"/>
      <c r="R68" s="1569"/>
      <c r="S68" s="1549"/>
      <c r="T68" s="1569"/>
      <c r="U68" s="1569"/>
      <c r="V68" s="1569"/>
      <c r="W68" s="1569"/>
      <c r="X68" s="1569"/>
      <c r="Y68" s="1569"/>
      <c r="Z68" s="1569"/>
      <c r="AA68" s="1569"/>
      <c r="AB68" s="1569"/>
      <c r="AC68" s="1569"/>
      <c r="AD68" s="1569"/>
      <c r="AE68" s="1569"/>
      <c r="AF68" s="1569"/>
      <c r="AG68" s="1569"/>
      <c r="AH68" s="1569"/>
      <c r="AI68" s="1569"/>
      <c r="AJ68" s="1569"/>
      <c r="AK68" s="1569"/>
      <c r="AL68" s="1569"/>
      <c r="AM68" s="1569"/>
      <c r="AN68" s="1569"/>
      <c r="AO68" s="1569"/>
      <c r="AP68" s="1569"/>
      <c r="AQ68" s="1569"/>
      <c r="AR68" s="1569"/>
      <c r="AS68" s="1569"/>
      <c r="AT68" s="1569"/>
      <c r="AU68" s="1569"/>
      <c r="AV68" s="1569"/>
      <c r="AW68" s="1569"/>
      <c r="AX68" s="1569"/>
      <c r="AY68" s="1569"/>
      <c r="AZ68" s="1569"/>
      <c r="BA68" s="1569"/>
      <c r="BB68" s="1569"/>
      <c r="BC68" s="1569"/>
      <c r="BD68" s="1569"/>
      <c r="BE68" s="1569"/>
      <c r="BF68" s="1569"/>
      <c r="BG68" s="1569"/>
      <c r="BH68" s="1569"/>
      <c r="BI68" s="1569"/>
      <c r="BJ68" s="1569"/>
      <c r="BK68" s="1569"/>
      <c r="BL68" s="1569"/>
      <c r="BM68" s="1569"/>
      <c r="BN68" s="1569"/>
      <c r="BO68" s="1569"/>
      <c r="BP68" s="1569"/>
      <c r="BQ68" s="1569"/>
      <c r="BR68" s="1569"/>
      <c r="BS68" s="1569"/>
      <c r="BT68" s="1569"/>
      <c r="BU68" s="1569"/>
      <c r="BV68" s="1569"/>
      <c r="BW68" s="1569"/>
      <c r="BX68" s="1569"/>
      <c r="BY68" s="1569"/>
      <c r="BZ68" s="1569"/>
      <c r="CA68" s="1569"/>
      <c r="CB68" s="1569"/>
      <c r="CC68" s="1569"/>
      <c r="CD68" s="1569"/>
      <c r="CE68" s="1569"/>
      <c r="CF68" s="1569"/>
      <c r="CG68" s="1569"/>
      <c r="CH68" s="1569"/>
      <c r="CI68" s="1569"/>
      <c r="CJ68" s="1569"/>
      <c r="CK68" s="1569"/>
      <c r="CL68" s="1569"/>
      <c r="CM68" s="1569"/>
      <c r="CN68" s="1569"/>
      <c r="CO68" s="1569"/>
      <c r="CP68" s="1569"/>
      <c r="CQ68" s="1569"/>
      <c r="CR68" s="1569"/>
      <c r="CS68" s="1569"/>
      <c r="CT68" s="1569"/>
      <c r="CU68" s="1569"/>
      <c r="CV68" s="1569"/>
      <c r="CW68" s="1569"/>
      <c r="CX68" s="1569"/>
      <c r="CY68" s="1569"/>
      <c r="CZ68" s="1569"/>
      <c r="DA68" s="1569"/>
      <c r="DB68" s="1569"/>
      <c r="DC68" s="1569"/>
      <c r="DD68" s="1569"/>
      <c r="DE68" s="1569"/>
      <c r="DF68" s="1569"/>
      <c r="DG68" s="1569"/>
      <c r="DH68" s="1569"/>
      <c r="DI68" s="1569"/>
      <c r="DJ68" s="1569"/>
      <c r="DK68" s="1569"/>
      <c r="DL68" s="1569"/>
      <c r="DM68" s="1569"/>
      <c r="DN68" s="1569"/>
      <c r="DO68" s="1569"/>
      <c r="DP68" s="1569"/>
      <c r="DQ68" s="1569"/>
      <c r="DR68" s="1569"/>
      <c r="DS68" s="1569"/>
      <c r="DT68" s="1569"/>
      <c r="DU68" s="1569"/>
      <c r="DV68" s="1569"/>
      <c r="DW68" s="1569"/>
      <c r="DX68" s="1569"/>
      <c r="DY68" s="1569"/>
      <c r="DZ68" s="1569"/>
      <c r="EA68" s="1569"/>
      <c r="EB68" s="1569"/>
      <c r="EC68" s="1569"/>
      <c r="ED68" s="1569"/>
      <c r="EE68" s="1569"/>
      <c r="EF68" s="1569"/>
      <c r="EG68" s="1569"/>
      <c r="EH68" s="1569"/>
      <c r="EI68" s="1569"/>
      <c r="EJ68" s="1569"/>
      <c r="EK68" s="1569"/>
      <c r="EL68" s="1569"/>
      <c r="EM68" s="1569"/>
      <c r="EN68" s="1569"/>
      <c r="EO68" s="1569"/>
      <c r="EP68" s="1569"/>
      <c r="EQ68" s="1569"/>
      <c r="ER68" s="1569"/>
      <c r="ES68" s="1569"/>
      <c r="ET68" s="1569"/>
      <c r="EU68" s="1569"/>
      <c r="EV68" s="1569"/>
      <c r="EW68" s="1569"/>
      <c r="EX68" s="1569"/>
      <c r="EY68" s="1569"/>
      <c r="EZ68" s="1569"/>
      <c r="FA68" s="1569"/>
      <c r="FB68" s="1569"/>
      <c r="FC68" s="1569"/>
      <c r="FD68" s="1569"/>
      <c r="FE68" s="1569"/>
      <c r="FF68" s="1569"/>
      <c r="FG68" s="1569"/>
      <c r="FH68" s="1569"/>
      <c r="FI68" s="1569"/>
      <c r="FJ68" s="1569"/>
      <c r="FK68" s="1569"/>
      <c r="FL68" s="1569"/>
      <c r="FM68" s="1569"/>
      <c r="FN68" s="1569"/>
      <c r="FO68" s="1569"/>
      <c r="FP68" s="1569"/>
      <c r="FQ68" s="1569"/>
      <c r="FR68" s="1569"/>
      <c r="FS68" s="1569"/>
      <c r="FT68" s="1569"/>
      <c r="FU68" s="1569"/>
      <c r="FV68" s="1569"/>
      <c r="FW68" s="1569"/>
      <c r="FX68" s="1569"/>
      <c r="FY68" s="1569"/>
      <c r="FZ68" s="1569"/>
      <c r="GA68" s="1569"/>
      <c r="GB68" s="1569"/>
      <c r="GC68" s="1569"/>
      <c r="GD68" s="1569"/>
      <c r="GE68" s="1569"/>
      <c r="GF68" s="1569"/>
      <c r="GG68" s="1569"/>
      <c r="GH68" s="1569"/>
      <c r="GI68" s="1569"/>
      <c r="GJ68" s="1569"/>
      <c r="GK68" s="1569"/>
      <c r="GL68" s="1569"/>
      <c r="GM68" s="1569"/>
      <c r="GN68" s="1569"/>
      <c r="GO68" s="1569"/>
      <c r="GP68" s="1569"/>
      <c r="GQ68" s="1569"/>
      <c r="GR68" s="1569"/>
      <c r="GS68" s="1569"/>
      <c r="GT68" s="1569"/>
      <c r="GU68" s="1569"/>
      <c r="GV68" s="1569"/>
      <c r="GW68" s="1569"/>
      <c r="GX68" s="1569"/>
      <c r="GY68" s="1569"/>
      <c r="GZ68" s="1569"/>
      <c r="HA68" s="1569"/>
      <c r="HB68" s="1569"/>
      <c r="HC68" s="1569"/>
      <c r="HD68" s="1569"/>
      <c r="HE68" s="1569"/>
      <c r="HF68" s="1569"/>
      <c r="HG68" s="1569"/>
      <c r="HH68" s="1569"/>
      <c r="HI68" s="1569"/>
      <c r="HJ68" s="1569"/>
      <c r="HK68" s="1569"/>
      <c r="HL68" s="1569"/>
      <c r="HM68" s="1569"/>
      <c r="HN68" s="1569"/>
      <c r="HO68" s="1569"/>
      <c r="HP68" s="1569"/>
      <c r="HQ68" s="1569"/>
      <c r="HR68" s="1569"/>
      <c r="HS68" s="1569"/>
      <c r="HT68" s="1569"/>
      <c r="HU68" s="1569"/>
      <c r="HV68" s="1569"/>
      <c r="HW68" s="1569"/>
      <c r="HX68" s="1569"/>
      <c r="HY68" s="1569"/>
      <c r="HZ68" s="1569"/>
      <c r="IA68" s="1569"/>
      <c r="IB68" s="1569"/>
      <c r="IC68" s="1569"/>
      <c r="ID68" s="1569"/>
      <c r="IE68" s="1569"/>
      <c r="IF68" s="1569"/>
      <c r="IG68" s="1569"/>
      <c r="IH68" s="1569"/>
      <c r="II68" s="1569"/>
      <c r="IJ68" s="1569"/>
      <c r="IK68" s="1569"/>
      <c r="IL68" s="1569"/>
      <c r="IM68" s="1569"/>
      <c r="IN68" s="1569"/>
      <c r="IO68" s="1569"/>
      <c r="IP68" s="1569"/>
      <c r="IQ68" s="1569"/>
      <c r="IR68" s="1569"/>
      <c r="IS68" s="1569"/>
      <c r="IT68" s="1569"/>
      <c r="IU68" s="1569"/>
    </row>
    <row r="69" spans="1:255">
      <c r="A69" s="2360" t="s">
        <v>1748</v>
      </c>
      <c r="B69" s="1559" t="s">
        <v>1345</v>
      </c>
      <c r="C69" s="1559" t="s">
        <v>1346</v>
      </c>
      <c r="D69" s="2361" t="s">
        <v>1347</v>
      </c>
      <c r="E69" s="1586" t="s">
        <v>1748</v>
      </c>
      <c r="F69" s="2276" t="s">
        <v>1920</v>
      </c>
      <c r="G69" s="2361"/>
      <c r="H69" s="1559"/>
      <c r="I69" s="1559"/>
      <c r="J69" s="1559" t="s">
        <v>1348</v>
      </c>
      <c r="K69" s="2277" t="s">
        <v>1349</v>
      </c>
      <c r="L69" s="2361"/>
      <c r="M69" s="1586"/>
      <c r="N69" s="1915" t="s">
        <v>1350</v>
      </c>
      <c r="O69" s="1826"/>
      <c r="P69" s="1826"/>
      <c r="Q69" s="1826"/>
      <c r="R69" s="1826"/>
      <c r="S69" s="1827"/>
      <c r="T69" s="1569"/>
      <c r="U69" s="1569"/>
      <c r="V69" s="1569"/>
      <c r="W69" s="1569"/>
      <c r="X69" s="1569"/>
      <c r="Y69" s="1569"/>
      <c r="Z69" s="1569"/>
      <c r="AA69" s="1569"/>
      <c r="AB69" s="1569"/>
      <c r="AC69" s="1569"/>
      <c r="AD69" s="1569"/>
      <c r="AE69" s="1569"/>
      <c r="AF69" s="1569"/>
      <c r="AG69" s="1569"/>
      <c r="AH69" s="1569"/>
      <c r="AI69" s="1569"/>
      <c r="AJ69" s="1569"/>
      <c r="AK69" s="1569"/>
      <c r="AL69" s="1569"/>
      <c r="AM69" s="1569"/>
      <c r="AN69" s="1569"/>
      <c r="AO69" s="1569"/>
      <c r="AP69" s="1569"/>
      <c r="AQ69" s="1569"/>
      <c r="AR69" s="1569"/>
      <c r="AS69" s="1569"/>
      <c r="AT69" s="1569"/>
      <c r="AU69" s="1569"/>
      <c r="AV69" s="1569"/>
      <c r="AW69" s="1569"/>
      <c r="AX69" s="1569"/>
      <c r="AY69" s="1569"/>
      <c r="AZ69" s="1569"/>
      <c r="BA69" s="1569"/>
      <c r="BB69" s="1569"/>
      <c r="BC69" s="1569"/>
      <c r="BD69" s="1569"/>
      <c r="BE69" s="1569"/>
      <c r="BF69" s="1569"/>
      <c r="BG69" s="1569"/>
      <c r="BH69" s="1569"/>
      <c r="BI69" s="1569"/>
      <c r="BJ69" s="1569"/>
      <c r="BK69" s="1569"/>
      <c r="BL69" s="1569"/>
      <c r="BM69" s="1569"/>
      <c r="BN69" s="1569"/>
      <c r="BO69" s="1569"/>
      <c r="BP69" s="1569"/>
      <c r="BQ69" s="1569"/>
      <c r="BR69" s="1569"/>
      <c r="BS69" s="1569"/>
      <c r="BT69" s="1569"/>
      <c r="BU69" s="1569"/>
      <c r="BV69" s="1569"/>
      <c r="BW69" s="1569"/>
      <c r="BX69" s="1569"/>
      <c r="BY69" s="1569"/>
      <c r="BZ69" s="1569"/>
      <c r="CA69" s="1569"/>
      <c r="CB69" s="1569"/>
      <c r="CC69" s="1569"/>
      <c r="CD69" s="1569"/>
      <c r="CE69" s="1569"/>
      <c r="CF69" s="1569"/>
      <c r="CG69" s="1569"/>
      <c r="CH69" s="1569"/>
      <c r="CI69" s="1569"/>
      <c r="CJ69" s="1569"/>
      <c r="CK69" s="1569"/>
      <c r="CL69" s="1569"/>
      <c r="CM69" s="1569"/>
      <c r="CN69" s="1569"/>
      <c r="CO69" s="1569"/>
      <c r="CP69" s="1569"/>
      <c r="CQ69" s="1569"/>
      <c r="CR69" s="1569"/>
      <c r="CS69" s="1569"/>
      <c r="CT69" s="1569"/>
      <c r="CU69" s="1569"/>
      <c r="CV69" s="1569"/>
      <c r="CW69" s="1569"/>
      <c r="CX69" s="1569"/>
      <c r="CY69" s="1569"/>
      <c r="CZ69" s="1569"/>
      <c r="DA69" s="1569"/>
      <c r="DB69" s="1569"/>
      <c r="DC69" s="1569"/>
      <c r="DD69" s="1569"/>
      <c r="DE69" s="1569"/>
      <c r="DF69" s="1569"/>
      <c r="DG69" s="1569"/>
      <c r="DH69" s="1569"/>
      <c r="DI69" s="1569"/>
      <c r="DJ69" s="1569"/>
      <c r="DK69" s="1569"/>
      <c r="DL69" s="1569"/>
      <c r="DM69" s="1569"/>
      <c r="DN69" s="1569"/>
      <c r="DO69" s="1569"/>
      <c r="DP69" s="1569"/>
      <c r="DQ69" s="1569"/>
      <c r="DR69" s="1569"/>
      <c r="DS69" s="1569"/>
      <c r="DT69" s="1569"/>
      <c r="DU69" s="1569"/>
      <c r="DV69" s="1569"/>
      <c r="DW69" s="1569"/>
      <c r="DX69" s="1569"/>
      <c r="DY69" s="1569"/>
      <c r="DZ69" s="1569"/>
      <c r="EA69" s="1569"/>
      <c r="EB69" s="1569"/>
      <c r="EC69" s="1569"/>
      <c r="ED69" s="1569"/>
      <c r="EE69" s="1569"/>
      <c r="EF69" s="1569"/>
      <c r="EG69" s="1569"/>
      <c r="EH69" s="1569"/>
      <c r="EI69" s="1569"/>
      <c r="EJ69" s="1569"/>
      <c r="EK69" s="1569"/>
      <c r="EL69" s="1569"/>
      <c r="EM69" s="1569"/>
      <c r="EN69" s="1569"/>
      <c r="EO69" s="1569"/>
      <c r="EP69" s="1569"/>
      <c r="EQ69" s="1569"/>
      <c r="ER69" s="1569"/>
      <c r="ES69" s="1569"/>
      <c r="ET69" s="1569"/>
      <c r="EU69" s="1569"/>
      <c r="EV69" s="1569"/>
      <c r="EW69" s="1569"/>
      <c r="EX69" s="1569"/>
      <c r="EY69" s="1569"/>
      <c r="EZ69" s="1569"/>
      <c r="FA69" s="1569"/>
      <c r="FB69" s="1569"/>
      <c r="FC69" s="1569"/>
      <c r="FD69" s="1569"/>
      <c r="FE69" s="1569"/>
      <c r="FF69" s="1569"/>
      <c r="FG69" s="1569"/>
      <c r="FH69" s="1569"/>
      <c r="FI69" s="1569"/>
      <c r="FJ69" s="1569"/>
      <c r="FK69" s="1569"/>
      <c r="FL69" s="1569"/>
      <c r="FM69" s="1569"/>
      <c r="FN69" s="1569"/>
      <c r="FO69" s="1569"/>
      <c r="FP69" s="1569"/>
      <c r="FQ69" s="1569"/>
      <c r="FR69" s="1569"/>
      <c r="FS69" s="1569"/>
      <c r="FT69" s="1569"/>
      <c r="FU69" s="1569"/>
      <c r="FV69" s="1569"/>
      <c r="FW69" s="1569"/>
      <c r="FX69" s="1569"/>
      <c r="FY69" s="1569"/>
      <c r="FZ69" s="1569"/>
      <c r="GA69" s="1569"/>
      <c r="GB69" s="1569"/>
      <c r="GC69" s="1569"/>
      <c r="GD69" s="1569"/>
      <c r="GE69" s="1569"/>
      <c r="GF69" s="1569"/>
      <c r="GG69" s="1569"/>
      <c r="GH69" s="1569"/>
      <c r="GI69" s="1569"/>
      <c r="GJ69" s="1569"/>
      <c r="GK69" s="1569"/>
      <c r="GL69" s="1569"/>
      <c r="GM69" s="1569"/>
      <c r="GN69" s="1569"/>
      <c r="GO69" s="1569"/>
      <c r="GP69" s="1569"/>
      <c r="GQ69" s="1569"/>
      <c r="GR69" s="1569"/>
      <c r="GS69" s="1569"/>
      <c r="GT69" s="1569"/>
      <c r="GU69" s="1569"/>
      <c r="GV69" s="1569"/>
      <c r="GW69" s="1569"/>
      <c r="GX69" s="1569"/>
      <c r="GY69" s="1569"/>
      <c r="GZ69" s="1569"/>
      <c r="HA69" s="1569"/>
      <c r="HB69" s="1569"/>
      <c r="HC69" s="1569"/>
      <c r="HD69" s="1569"/>
      <c r="HE69" s="1569"/>
      <c r="HF69" s="1569"/>
      <c r="HG69" s="1569"/>
      <c r="HH69" s="1569"/>
      <c r="HI69" s="1569"/>
      <c r="HJ69" s="1569"/>
      <c r="HK69" s="1569"/>
      <c r="HL69" s="1569"/>
      <c r="HM69" s="1569"/>
      <c r="HN69" s="1569"/>
      <c r="HO69" s="1569"/>
      <c r="HP69" s="1569"/>
      <c r="HQ69" s="1569"/>
      <c r="HR69" s="1569"/>
      <c r="HS69" s="1569"/>
      <c r="HT69" s="1569"/>
      <c r="HU69" s="1569"/>
      <c r="HV69" s="1569"/>
      <c r="HW69" s="1569"/>
      <c r="HX69" s="1569"/>
      <c r="HY69" s="1569"/>
      <c r="HZ69" s="1569"/>
      <c r="IA69" s="1569"/>
      <c r="IB69" s="1569"/>
      <c r="IC69" s="1569"/>
      <c r="ID69" s="1569"/>
      <c r="IE69" s="1569"/>
      <c r="IF69" s="1569"/>
      <c r="IG69" s="1569"/>
      <c r="IH69" s="1569"/>
      <c r="II69" s="1569"/>
      <c r="IJ69" s="1569"/>
      <c r="IK69" s="1569"/>
      <c r="IL69" s="1569"/>
      <c r="IM69" s="1569"/>
      <c r="IN69" s="1569"/>
      <c r="IO69" s="1569"/>
      <c r="IP69" s="1569"/>
      <c r="IQ69" s="1569"/>
      <c r="IR69" s="1569"/>
      <c r="IS69" s="1569"/>
      <c r="IT69" s="1569"/>
      <c r="IU69" s="1569"/>
    </row>
    <row r="70" spans="1:255">
      <c r="A70" s="2231"/>
      <c r="B70" s="1998" t="s">
        <v>1351</v>
      </c>
      <c r="C70" s="1998" t="s">
        <v>1351</v>
      </c>
      <c r="D70" s="1998" t="s">
        <v>1351</v>
      </c>
      <c r="E70" s="1573" t="s">
        <v>3522</v>
      </c>
      <c r="F70" s="2033" t="s">
        <v>3523</v>
      </c>
      <c r="G70" s="2232"/>
      <c r="H70" s="1998" t="s">
        <v>1352</v>
      </c>
      <c r="I70" s="1998" t="s">
        <v>1353</v>
      </c>
      <c r="J70" s="1998" t="s">
        <v>1921</v>
      </c>
      <c r="K70" s="1559" t="s">
        <v>3526</v>
      </c>
      <c r="L70" s="1559" t="s">
        <v>3526</v>
      </c>
      <c r="M70" s="1573" t="s">
        <v>1688</v>
      </c>
      <c r="N70" s="2033" t="s">
        <v>3527</v>
      </c>
      <c r="O70" s="2232"/>
      <c r="P70" s="1998" t="s">
        <v>3528</v>
      </c>
      <c r="Q70" s="1998" t="s">
        <v>3529</v>
      </c>
      <c r="R70" s="1998" t="s">
        <v>1354</v>
      </c>
      <c r="S70" s="1573" t="s">
        <v>1688</v>
      </c>
      <c r="T70" s="1569"/>
      <c r="U70" s="1569"/>
      <c r="V70" s="1569"/>
      <c r="W70" s="1569"/>
      <c r="X70" s="1569"/>
      <c r="Y70" s="1569"/>
      <c r="Z70" s="1569"/>
      <c r="AA70" s="1569"/>
      <c r="AB70" s="1569"/>
      <c r="AC70" s="1569"/>
      <c r="AD70" s="1569"/>
      <c r="AE70" s="1569"/>
      <c r="AF70" s="1569"/>
      <c r="AG70" s="1569"/>
      <c r="AH70" s="1569"/>
      <c r="AI70" s="1569"/>
      <c r="AJ70" s="1569"/>
      <c r="AK70" s="1569"/>
      <c r="AL70" s="1569"/>
      <c r="AM70" s="1569"/>
      <c r="AN70" s="1569"/>
      <c r="AO70" s="1569"/>
      <c r="AP70" s="1569"/>
      <c r="AQ70" s="1569"/>
      <c r="AR70" s="1569"/>
      <c r="AS70" s="1569"/>
      <c r="AT70" s="1569"/>
      <c r="AU70" s="1569"/>
      <c r="AV70" s="1569"/>
      <c r="AW70" s="1569"/>
      <c r="AX70" s="1569"/>
      <c r="AY70" s="1569"/>
      <c r="AZ70" s="1569"/>
      <c r="BA70" s="1569"/>
      <c r="BB70" s="1569"/>
      <c r="BC70" s="1569"/>
      <c r="BD70" s="1569"/>
      <c r="BE70" s="1569"/>
      <c r="BF70" s="1569"/>
      <c r="BG70" s="1569"/>
      <c r="BH70" s="1569"/>
      <c r="BI70" s="1569"/>
      <c r="BJ70" s="1569"/>
      <c r="BK70" s="1569"/>
      <c r="BL70" s="1569"/>
      <c r="BM70" s="1569"/>
      <c r="BN70" s="1569"/>
      <c r="BO70" s="1569"/>
      <c r="BP70" s="1569"/>
      <c r="BQ70" s="1569"/>
      <c r="BR70" s="1569"/>
      <c r="BS70" s="1569"/>
      <c r="BT70" s="1569"/>
      <c r="BU70" s="1569"/>
      <c r="BV70" s="1569"/>
      <c r="BW70" s="1569"/>
      <c r="BX70" s="1569"/>
      <c r="BY70" s="1569"/>
      <c r="BZ70" s="1569"/>
      <c r="CA70" s="1569"/>
      <c r="CB70" s="1569"/>
      <c r="CC70" s="1569"/>
      <c r="CD70" s="1569"/>
      <c r="CE70" s="1569"/>
      <c r="CF70" s="1569"/>
      <c r="CG70" s="1569"/>
      <c r="CH70" s="1569"/>
      <c r="CI70" s="1569"/>
      <c r="CJ70" s="1569"/>
      <c r="CK70" s="1569"/>
      <c r="CL70" s="1569"/>
      <c r="CM70" s="1569"/>
      <c r="CN70" s="1569"/>
      <c r="CO70" s="1569"/>
      <c r="CP70" s="1569"/>
      <c r="CQ70" s="1569"/>
      <c r="CR70" s="1569"/>
      <c r="CS70" s="1569"/>
      <c r="CT70" s="1569"/>
      <c r="CU70" s="1569"/>
      <c r="CV70" s="1569"/>
      <c r="CW70" s="1569"/>
      <c r="CX70" s="1569"/>
      <c r="CY70" s="1569"/>
      <c r="CZ70" s="1569"/>
      <c r="DA70" s="1569"/>
      <c r="DB70" s="1569"/>
      <c r="DC70" s="1569"/>
      <c r="DD70" s="1569"/>
      <c r="DE70" s="1569"/>
      <c r="DF70" s="1569"/>
      <c r="DG70" s="1569"/>
      <c r="DH70" s="1569"/>
      <c r="DI70" s="1569"/>
      <c r="DJ70" s="1569"/>
      <c r="DK70" s="1569"/>
      <c r="DL70" s="1569"/>
      <c r="DM70" s="1569"/>
      <c r="DN70" s="1569"/>
      <c r="DO70" s="1569"/>
      <c r="DP70" s="1569"/>
      <c r="DQ70" s="1569"/>
      <c r="DR70" s="1569"/>
      <c r="DS70" s="1569"/>
      <c r="DT70" s="1569"/>
      <c r="DU70" s="1569"/>
      <c r="DV70" s="1569"/>
      <c r="DW70" s="1569"/>
      <c r="DX70" s="1569"/>
      <c r="DY70" s="1569"/>
      <c r="DZ70" s="1569"/>
      <c r="EA70" s="1569"/>
      <c r="EB70" s="1569"/>
      <c r="EC70" s="1569"/>
      <c r="ED70" s="1569"/>
      <c r="EE70" s="1569"/>
      <c r="EF70" s="1569"/>
      <c r="EG70" s="1569"/>
      <c r="EH70" s="1569"/>
      <c r="EI70" s="1569"/>
      <c r="EJ70" s="1569"/>
      <c r="EK70" s="1569"/>
      <c r="EL70" s="1569"/>
      <c r="EM70" s="1569"/>
      <c r="EN70" s="1569"/>
      <c r="EO70" s="1569"/>
      <c r="EP70" s="1569"/>
      <c r="EQ70" s="1569"/>
      <c r="ER70" s="1569"/>
      <c r="ES70" s="1569"/>
      <c r="ET70" s="1569"/>
      <c r="EU70" s="1569"/>
      <c r="EV70" s="1569"/>
      <c r="EW70" s="1569"/>
      <c r="EX70" s="1569"/>
      <c r="EY70" s="1569"/>
      <c r="EZ70" s="1569"/>
      <c r="FA70" s="1569"/>
      <c r="FB70" s="1569"/>
      <c r="FC70" s="1569"/>
      <c r="FD70" s="1569"/>
      <c r="FE70" s="1569"/>
      <c r="FF70" s="1569"/>
      <c r="FG70" s="1569"/>
      <c r="FH70" s="1569"/>
      <c r="FI70" s="1569"/>
      <c r="FJ70" s="1569"/>
      <c r="FK70" s="1569"/>
      <c r="FL70" s="1569"/>
      <c r="FM70" s="1569"/>
      <c r="FN70" s="1569"/>
      <c r="FO70" s="1569"/>
      <c r="FP70" s="1569"/>
      <c r="FQ70" s="1569"/>
      <c r="FR70" s="1569"/>
      <c r="FS70" s="1569"/>
      <c r="FT70" s="1569"/>
      <c r="FU70" s="1569"/>
      <c r="FV70" s="1569"/>
      <c r="FW70" s="1569"/>
      <c r="FX70" s="1569"/>
      <c r="FY70" s="1569"/>
      <c r="FZ70" s="1569"/>
      <c r="GA70" s="1569"/>
      <c r="GB70" s="1569"/>
      <c r="GC70" s="1569"/>
      <c r="GD70" s="1569"/>
      <c r="GE70" s="1569"/>
      <c r="GF70" s="1569"/>
      <c r="GG70" s="1569"/>
      <c r="GH70" s="1569"/>
      <c r="GI70" s="1569"/>
      <c r="GJ70" s="1569"/>
      <c r="GK70" s="1569"/>
      <c r="GL70" s="1569"/>
      <c r="GM70" s="1569"/>
      <c r="GN70" s="1569"/>
      <c r="GO70" s="1569"/>
      <c r="GP70" s="1569"/>
      <c r="GQ70" s="1569"/>
      <c r="GR70" s="1569"/>
      <c r="GS70" s="1569"/>
      <c r="GT70" s="1569"/>
      <c r="GU70" s="1569"/>
      <c r="GV70" s="1569"/>
      <c r="GW70" s="1569"/>
      <c r="GX70" s="1569"/>
      <c r="GY70" s="1569"/>
      <c r="GZ70" s="1569"/>
      <c r="HA70" s="1569"/>
      <c r="HB70" s="1569"/>
      <c r="HC70" s="1569"/>
      <c r="HD70" s="1569"/>
      <c r="HE70" s="1569"/>
      <c r="HF70" s="1569"/>
      <c r="HG70" s="1569"/>
      <c r="HH70" s="1569"/>
      <c r="HI70" s="1569"/>
      <c r="HJ70" s="1569"/>
      <c r="HK70" s="1569"/>
      <c r="HL70" s="1569"/>
      <c r="HM70" s="1569"/>
      <c r="HN70" s="1569"/>
      <c r="HO70" s="1569"/>
      <c r="HP70" s="1569"/>
      <c r="HQ70" s="1569"/>
      <c r="HR70" s="1569"/>
      <c r="HS70" s="1569"/>
      <c r="HT70" s="1569"/>
      <c r="HU70" s="1569"/>
      <c r="HV70" s="1569"/>
      <c r="HW70" s="1569"/>
      <c r="HX70" s="1569"/>
      <c r="HY70" s="1569"/>
      <c r="HZ70" s="1569"/>
      <c r="IA70" s="1569"/>
      <c r="IB70" s="1569"/>
      <c r="IC70" s="1569"/>
      <c r="ID70" s="1569"/>
      <c r="IE70" s="1569"/>
      <c r="IF70" s="1569"/>
      <c r="IG70" s="1569"/>
      <c r="IH70" s="1569"/>
      <c r="II70" s="1569"/>
      <c r="IJ70" s="1569"/>
      <c r="IK70" s="1569"/>
      <c r="IL70" s="1569"/>
      <c r="IM70" s="1569"/>
      <c r="IN70" s="1569"/>
      <c r="IO70" s="1569"/>
      <c r="IP70" s="1569"/>
      <c r="IQ70" s="1569"/>
      <c r="IR70" s="1569"/>
      <c r="IS70" s="1569"/>
      <c r="IT70" s="1569"/>
      <c r="IU70" s="1569"/>
    </row>
    <row r="71" spans="1:255">
      <c r="A71" s="2185" t="s">
        <v>1688</v>
      </c>
      <c r="B71" s="1998" t="s">
        <v>1355</v>
      </c>
      <c r="C71" s="1998" t="s">
        <v>1355</v>
      </c>
      <c r="D71" s="1998" t="s">
        <v>1355</v>
      </c>
      <c r="E71" s="1573" t="s">
        <v>3532</v>
      </c>
      <c r="F71" s="2033" t="s">
        <v>3533</v>
      </c>
      <c r="G71" s="2232"/>
      <c r="H71" s="1998" t="s">
        <v>1356</v>
      </c>
      <c r="I71" s="1998" t="s">
        <v>1356</v>
      </c>
      <c r="J71" s="1998" t="s">
        <v>1357</v>
      </c>
      <c r="K71" s="1998" t="s">
        <v>1358</v>
      </c>
      <c r="L71" s="1998" t="s">
        <v>1928</v>
      </c>
      <c r="M71" s="1573" t="s">
        <v>1691</v>
      </c>
      <c r="N71" s="2033" t="s">
        <v>3538</v>
      </c>
      <c r="O71" s="2232"/>
      <c r="P71" s="1998" t="s">
        <v>3538</v>
      </c>
      <c r="Q71" s="1998" t="s">
        <v>3538</v>
      </c>
      <c r="R71" s="1998" t="s">
        <v>1359</v>
      </c>
      <c r="S71" s="1573" t="s">
        <v>1691</v>
      </c>
      <c r="T71" s="1569"/>
      <c r="U71" s="1569"/>
      <c r="V71" s="1569"/>
      <c r="W71" s="1569"/>
      <c r="X71" s="1569"/>
      <c r="Y71" s="1569"/>
      <c r="Z71" s="1569"/>
      <c r="AA71" s="1569"/>
      <c r="AB71" s="1569"/>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c r="BD71" s="1569"/>
      <c r="BE71" s="1569"/>
      <c r="BF71" s="1569"/>
      <c r="BG71" s="1569"/>
      <c r="BH71" s="1569"/>
      <c r="BI71" s="1569"/>
      <c r="BJ71" s="1569"/>
      <c r="BK71" s="1569"/>
      <c r="BL71" s="1569"/>
      <c r="BM71" s="1569"/>
      <c r="BN71" s="1569"/>
      <c r="BO71" s="1569"/>
      <c r="BP71" s="1569"/>
      <c r="BQ71" s="1569"/>
      <c r="BR71" s="1569"/>
      <c r="BS71" s="1569"/>
      <c r="BT71" s="1569"/>
      <c r="BU71" s="1569"/>
      <c r="BV71" s="1569"/>
      <c r="BW71" s="1569"/>
      <c r="BX71" s="1569"/>
      <c r="BY71" s="1569"/>
      <c r="BZ71" s="1569"/>
      <c r="CA71" s="1569"/>
      <c r="CB71" s="1569"/>
      <c r="CC71" s="1569"/>
      <c r="CD71" s="1569"/>
      <c r="CE71" s="1569"/>
      <c r="CF71" s="1569"/>
      <c r="CG71" s="1569"/>
      <c r="CH71" s="1569"/>
      <c r="CI71" s="1569"/>
      <c r="CJ71" s="1569"/>
      <c r="CK71" s="1569"/>
      <c r="CL71" s="1569"/>
      <c r="CM71" s="1569"/>
      <c r="CN71" s="1569"/>
      <c r="CO71" s="1569"/>
      <c r="CP71" s="1569"/>
      <c r="CQ71" s="1569"/>
      <c r="CR71" s="1569"/>
      <c r="CS71" s="1569"/>
      <c r="CT71" s="1569"/>
      <c r="CU71" s="1569"/>
      <c r="CV71" s="1569"/>
      <c r="CW71" s="1569"/>
      <c r="CX71" s="1569"/>
      <c r="CY71" s="1569"/>
      <c r="CZ71" s="1569"/>
      <c r="DA71" s="1569"/>
      <c r="DB71" s="1569"/>
      <c r="DC71" s="1569"/>
      <c r="DD71" s="1569"/>
      <c r="DE71" s="1569"/>
      <c r="DF71" s="1569"/>
      <c r="DG71" s="1569"/>
      <c r="DH71" s="1569"/>
      <c r="DI71" s="1569"/>
      <c r="DJ71" s="1569"/>
      <c r="DK71" s="1569"/>
      <c r="DL71" s="1569"/>
      <c r="DM71" s="1569"/>
      <c r="DN71" s="1569"/>
      <c r="DO71" s="1569"/>
      <c r="DP71" s="1569"/>
      <c r="DQ71" s="1569"/>
      <c r="DR71" s="1569"/>
      <c r="DS71" s="1569"/>
      <c r="DT71" s="1569"/>
      <c r="DU71" s="1569"/>
      <c r="DV71" s="1569"/>
      <c r="DW71" s="1569"/>
      <c r="DX71" s="1569"/>
      <c r="DY71" s="1569"/>
      <c r="DZ71" s="1569"/>
      <c r="EA71" s="1569"/>
      <c r="EB71" s="1569"/>
      <c r="EC71" s="1569"/>
      <c r="ED71" s="1569"/>
      <c r="EE71" s="1569"/>
      <c r="EF71" s="1569"/>
      <c r="EG71" s="1569"/>
      <c r="EH71" s="1569"/>
      <c r="EI71" s="1569"/>
      <c r="EJ71" s="1569"/>
      <c r="EK71" s="1569"/>
      <c r="EL71" s="1569"/>
      <c r="EM71" s="1569"/>
      <c r="EN71" s="1569"/>
      <c r="EO71" s="1569"/>
      <c r="EP71" s="1569"/>
      <c r="EQ71" s="1569"/>
      <c r="ER71" s="1569"/>
      <c r="ES71" s="1569"/>
      <c r="ET71" s="1569"/>
      <c r="EU71" s="1569"/>
      <c r="EV71" s="1569"/>
      <c r="EW71" s="1569"/>
      <c r="EX71" s="1569"/>
      <c r="EY71" s="1569"/>
      <c r="EZ71" s="1569"/>
      <c r="FA71" s="1569"/>
      <c r="FB71" s="1569"/>
      <c r="FC71" s="1569"/>
      <c r="FD71" s="1569"/>
      <c r="FE71" s="1569"/>
      <c r="FF71" s="1569"/>
      <c r="FG71" s="1569"/>
      <c r="FH71" s="1569"/>
      <c r="FI71" s="1569"/>
      <c r="FJ71" s="1569"/>
      <c r="FK71" s="1569"/>
      <c r="FL71" s="1569"/>
      <c r="FM71" s="1569"/>
      <c r="FN71" s="1569"/>
      <c r="FO71" s="1569"/>
      <c r="FP71" s="1569"/>
      <c r="FQ71" s="1569"/>
      <c r="FR71" s="1569"/>
      <c r="FS71" s="1569"/>
      <c r="FT71" s="1569"/>
      <c r="FU71" s="1569"/>
      <c r="FV71" s="1569"/>
      <c r="FW71" s="1569"/>
      <c r="FX71" s="1569"/>
      <c r="FY71" s="1569"/>
      <c r="FZ71" s="1569"/>
      <c r="GA71" s="1569"/>
      <c r="GB71" s="1569"/>
      <c r="GC71" s="1569"/>
      <c r="GD71" s="1569"/>
      <c r="GE71" s="1569"/>
      <c r="GF71" s="1569"/>
      <c r="GG71" s="1569"/>
      <c r="GH71" s="1569"/>
      <c r="GI71" s="1569"/>
      <c r="GJ71" s="1569"/>
      <c r="GK71" s="1569"/>
      <c r="GL71" s="1569"/>
      <c r="GM71" s="1569"/>
      <c r="GN71" s="1569"/>
      <c r="GO71" s="1569"/>
      <c r="GP71" s="1569"/>
      <c r="GQ71" s="1569"/>
      <c r="GR71" s="1569"/>
      <c r="GS71" s="1569"/>
      <c r="GT71" s="1569"/>
      <c r="GU71" s="1569"/>
      <c r="GV71" s="1569"/>
      <c r="GW71" s="1569"/>
      <c r="GX71" s="1569"/>
      <c r="GY71" s="1569"/>
      <c r="GZ71" s="1569"/>
      <c r="HA71" s="1569"/>
      <c r="HB71" s="1569"/>
      <c r="HC71" s="1569"/>
      <c r="HD71" s="1569"/>
      <c r="HE71" s="1569"/>
      <c r="HF71" s="1569"/>
      <c r="HG71" s="1569"/>
      <c r="HH71" s="1569"/>
      <c r="HI71" s="1569"/>
      <c r="HJ71" s="1569"/>
      <c r="HK71" s="1569"/>
      <c r="HL71" s="1569"/>
      <c r="HM71" s="1569"/>
      <c r="HN71" s="1569"/>
      <c r="HO71" s="1569"/>
      <c r="HP71" s="1569"/>
      <c r="HQ71" s="1569"/>
      <c r="HR71" s="1569"/>
      <c r="HS71" s="1569"/>
      <c r="HT71" s="1569"/>
      <c r="HU71" s="1569"/>
      <c r="HV71" s="1569"/>
      <c r="HW71" s="1569"/>
      <c r="HX71" s="1569"/>
      <c r="HY71" s="1569"/>
      <c r="HZ71" s="1569"/>
      <c r="IA71" s="1569"/>
      <c r="IB71" s="1569"/>
      <c r="IC71" s="1569"/>
      <c r="ID71" s="1569"/>
      <c r="IE71" s="1569"/>
      <c r="IF71" s="1569"/>
      <c r="IG71" s="1569"/>
      <c r="IH71" s="1569"/>
      <c r="II71" s="1569"/>
      <c r="IJ71" s="1569"/>
      <c r="IK71" s="1569"/>
      <c r="IL71" s="1569"/>
      <c r="IM71" s="1569"/>
      <c r="IN71" s="1569"/>
      <c r="IO71" s="1569"/>
      <c r="IP71" s="1569"/>
      <c r="IQ71" s="1569"/>
      <c r="IR71" s="1569"/>
      <c r="IS71" s="1569"/>
      <c r="IT71" s="1569"/>
      <c r="IU71" s="1569"/>
    </row>
    <row r="72" spans="1:255">
      <c r="A72" s="2187" t="s">
        <v>1691</v>
      </c>
      <c r="B72" s="1565" t="s">
        <v>2952</v>
      </c>
      <c r="C72" s="1565" t="s">
        <v>2953</v>
      </c>
      <c r="D72" s="1565" t="s">
        <v>2954</v>
      </c>
      <c r="E72" s="1552" t="s">
        <v>2955</v>
      </c>
      <c r="F72" s="2229" t="s">
        <v>2303</v>
      </c>
      <c r="G72" s="2233"/>
      <c r="H72" s="1565" t="s">
        <v>2304</v>
      </c>
      <c r="I72" s="1565" t="s">
        <v>2305</v>
      </c>
      <c r="J72" s="1565" t="s">
        <v>2306</v>
      </c>
      <c r="K72" s="1565" t="s">
        <v>2307</v>
      </c>
      <c r="L72" s="1565" t="s">
        <v>2308</v>
      </c>
      <c r="M72" s="1552"/>
      <c r="N72" s="2229" t="s">
        <v>2309</v>
      </c>
      <c r="O72" s="2233"/>
      <c r="P72" s="1565" t="s">
        <v>2310</v>
      </c>
      <c r="Q72" s="1565" t="s">
        <v>178</v>
      </c>
      <c r="R72" s="1565" t="s">
        <v>179</v>
      </c>
      <c r="S72" s="1552"/>
      <c r="T72" s="1569"/>
      <c r="U72" s="1569"/>
      <c r="V72" s="1569"/>
      <c r="W72" s="1569"/>
      <c r="X72" s="1569"/>
      <c r="Y72" s="1569"/>
      <c r="Z72" s="1569"/>
      <c r="AA72" s="1569"/>
      <c r="AB72" s="1569"/>
      <c r="AC72" s="1569"/>
      <c r="AD72" s="1569"/>
      <c r="AE72" s="1569"/>
      <c r="AF72" s="1569"/>
      <c r="AG72" s="1569"/>
      <c r="AH72" s="1569"/>
      <c r="AI72" s="1569"/>
      <c r="AJ72" s="1569"/>
      <c r="AK72" s="1569"/>
      <c r="AL72" s="1569"/>
      <c r="AM72" s="1569"/>
      <c r="AN72" s="1569"/>
      <c r="AO72" s="1569"/>
      <c r="AP72" s="1569"/>
      <c r="AQ72" s="1569"/>
      <c r="AR72" s="1569"/>
      <c r="AS72" s="1569"/>
      <c r="AT72" s="1569"/>
      <c r="AU72" s="1569"/>
      <c r="AV72" s="1569"/>
      <c r="AW72" s="1569"/>
      <c r="AX72" s="1569"/>
      <c r="AY72" s="1569"/>
      <c r="AZ72" s="1569"/>
      <c r="BA72" s="1569"/>
      <c r="BB72" s="1569"/>
      <c r="BC72" s="1569"/>
      <c r="BD72" s="1569"/>
      <c r="BE72" s="1569"/>
      <c r="BF72" s="1569"/>
      <c r="BG72" s="1569"/>
      <c r="BH72" s="1569"/>
      <c r="BI72" s="1569"/>
      <c r="BJ72" s="1569"/>
      <c r="BK72" s="1569"/>
      <c r="BL72" s="1569"/>
      <c r="BM72" s="1569"/>
      <c r="BN72" s="1569"/>
      <c r="BO72" s="1569"/>
      <c r="BP72" s="1569"/>
      <c r="BQ72" s="1569"/>
      <c r="BR72" s="1569"/>
      <c r="BS72" s="1569"/>
      <c r="BT72" s="1569"/>
      <c r="BU72" s="1569"/>
      <c r="BV72" s="1569"/>
      <c r="BW72" s="1569"/>
      <c r="BX72" s="1569"/>
      <c r="BY72" s="1569"/>
      <c r="BZ72" s="1569"/>
      <c r="CA72" s="1569"/>
      <c r="CB72" s="1569"/>
      <c r="CC72" s="1569"/>
      <c r="CD72" s="1569"/>
      <c r="CE72" s="1569"/>
      <c r="CF72" s="1569"/>
      <c r="CG72" s="1569"/>
      <c r="CH72" s="1569"/>
      <c r="CI72" s="1569"/>
      <c r="CJ72" s="1569"/>
      <c r="CK72" s="1569"/>
      <c r="CL72" s="1569"/>
      <c r="CM72" s="1569"/>
      <c r="CN72" s="1569"/>
      <c r="CO72" s="1569"/>
      <c r="CP72" s="1569"/>
      <c r="CQ72" s="1569"/>
      <c r="CR72" s="1569"/>
      <c r="CS72" s="1569"/>
      <c r="CT72" s="1569"/>
      <c r="CU72" s="1569"/>
      <c r="CV72" s="1569"/>
      <c r="CW72" s="1569"/>
      <c r="CX72" s="1569"/>
      <c r="CY72" s="1569"/>
      <c r="CZ72" s="1569"/>
      <c r="DA72" s="1569"/>
      <c r="DB72" s="1569"/>
      <c r="DC72" s="1569"/>
      <c r="DD72" s="1569"/>
      <c r="DE72" s="1569"/>
      <c r="DF72" s="1569"/>
      <c r="DG72" s="1569"/>
      <c r="DH72" s="1569"/>
      <c r="DI72" s="1569"/>
      <c r="DJ72" s="1569"/>
      <c r="DK72" s="1569"/>
      <c r="DL72" s="1569"/>
      <c r="DM72" s="1569"/>
      <c r="DN72" s="1569"/>
      <c r="DO72" s="1569"/>
      <c r="DP72" s="1569"/>
      <c r="DQ72" s="1569"/>
      <c r="DR72" s="1569"/>
      <c r="DS72" s="1569"/>
      <c r="DT72" s="1569"/>
      <c r="DU72" s="1569"/>
      <c r="DV72" s="1569"/>
      <c r="DW72" s="1569"/>
      <c r="DX72" s="1569"/>
      <c r="DY72" s="1569"/>
      <c r="DZ72" s="1569"/>
      <c r="EA72" s="1569"/>
      <c r="EB72" s="1569"/>
      <c r="EC72" s="1569"/>
      <c r="ED72" s="1569"/>
      <c r="EE72" s="1569"/>
      <c r="EF72" s="1569"/>
      <c r="EG72" s="1569"/>
      <c r="EH72" s="1569"/>
      <c r="EI72" s="1569"/>
      <c r="EJ72" s="1569"/>
      <c r="EK72" s="1569"/>
      <c r="EL72" s="1569"/>
      <c r="EM72" s="1569"/>
      <c r="EN72" s="1569"/>
      <c r="EO72" s="1569"/>
      <c r="EP72" s="1569"/>
      <c r="EQ72" s="1569"/>
      <c r="ER72" s="1569"/>
      <c r="ES72" s="1569"/>
      <c r="ET72" s="1569"/>
      <c r="EU72" s="1569"/>
      <c r="EV72" s="1569"/>
      <c r="EW72" s="1569"/>
      <c r="EX72" s="1569"/>
      <c r="EY72" s="1569"/>
      <c r="EZ72" s="1569"/>
      <c r="FA72" s="1569"/>
      <c r="FB72" s="1569"/>
      <c r="FC72" s="1569"/>
      <c r="FD72" s="1569"/>
      <c r="FE72" s="1569"/>
      <c r="FF72" s="1569"/>
      <c r="FG72" s="1569"/>
      <c r="FH72" s="1569"/>
      <c r="FI72" s="1569"/>
      <c r="FJ72" s="1569"/>
      <c r="FK72" s="1569"/>
      <c r="FL72" s="1569"/>
      <c r="FM72" s="1569"/>
      <c r="FN72" s="1569"/>
      <c r="FO72" s="1569"/>
      <c r="FP72" s="1569"/>
      <c r="FQ72" s="1569"/>
      <c r="FR72" s="1569"/>
      <c r="FS72" s="1569"/>
      <c r="FT72" s="1569"/>
      <c r="FU72" s="1569"/>
      <c r="FV72" s="1569"/>
      <c r="FW72" s="1569"/>
      <c r="FX72" s="1569"/>
      <c r="FY72" s="1569"/>
      <c r="FZ72" s="1569"/>
      <c r="GA72" s="1569"/>
      <c r="GB72" s="1569"/>
      <c r="GC72" s="1569"/>
      <c r="GD72" s="1569"/>
      <c r="GE72" s="1569"/>
      <c r="GF72" s="1569"/>
      <c r="GG72" s="1569"/>
      <c r="GH72" s="1569"/>
      <c r="GI72" s="1569"/>
      <c r="GJ72" s="1569"/>
      <c r="GK72" s="1569"/>
      <c r="GL72" s="1569"/>
      <c r="GM72" s="1569"/>
      <c r="GN72" s="1569"/>
      <c r="GO72" s="1569"/>
      <c r="GP72" s="1569"/>
      <c r="GQ72" s="1569"/>
      <c r="GR72" s="1569"/>
      <c r="GS72" s="1569"/>
      <c r="GT72" s="1569"/>
      <c r="GU72" s="1569"/>
      <c r="GV72" s="1569"/>
      <c r="GW72" s="1569"/>
      <c r="GX72" s="1569"/>
      <c r="GY72" s="1569"/>
      <c r="GZ72" s="1569"/>
      <c r="HA72" s="1569"/>
      <c r="HB72" s="1569"/>
      <c r="HC72" s="1569"/>
      <c r="HD72" s="1569"/>
      <c r="HE72" s="1569"/>
      <c r="HF72" s="1569"/>
      <c r="HG72" s="1569"/>
      <c r="HH72" s="1569"/>
      <c r="HI72" s="1569"/>
      <c r="HJ72" s="1569"/>
      <c r="HK72" s="1569"/>
      <c r="HL72" s="1569"/>
      <c r="HM72" s="1569"/>
      <c r="HN72" s="1569"/>
      <c r="HO72" s="1569"/>
      <c r="HP72" s="1569"/>
      <c r="HQ72" s="1569"/>
      <c r="HR72" s="1569"/>
      <c r="HS72" s="1569"/>
      <c r="HT72" s="1569"/>
      <c r="HU72" s="1569"/>
      <c r="HV72" s="1569"/>
      <c r="HW72" s="1569"/>
      <c r="HX72" s="1569"/>
      <c r="HY72" s="1569"/>
      <c r="HZ72" s="1569"/>
      <c r="IA72" s="1569"/>
      <c r="IB72" s="1569"/>
      <c r="IC72" s="1569"/>
      <c r="ID72" s="1569"/>
      <c r="IE72" s="1569"/>
      <c r="IF72" s="1569"/>
      <c r="IG72" s="1569"/>
      <c r="IH72" s="1569"/>
      <c r="II72" s="1569"/>
      <c r="IJ72" s="1569"/>
      <c r="IK72" s="1569"/>
      <c r="IL72" s="1569"/>
      <c r="IM72" s="1569"/>
      <c r="IN72" s="1569"/>
      <c r="IO72" s="1569"/>
      <c r="IP72" s="1569"/>
      <c r="IQ72" s="1569"/>
      <c r="IR72" s="1569"/>
      <c r="IS72" s="1569"/>
      <c r="IT72" s="1569"/>
      <c r="IU72" s="1569"/>
    </row>
    <row r="73" spans="1:255">
      <c r="A73" s="2187" t="s">
        <v>1360</v>
      </c>
      <c r="B73" s="1551" t="s">
        <v>5313</v>
      </c>
      <c r="C73" s="1551" t="s">
        <v>5294</v>
      </c>
      <c r="D73" s="1551" t="s">
        <v>5294</v>
      </c>
      <c r="E73" s="1914" t="s">
        <v>5292</v>
      </c>
      <c r="F73" s="1550" t="s">
        <v>5293</v>
      </c>
      <c r="G73" s="1551"/>
      <c r="H73" s="1551" t="s">
        <v>5294</v>
      </c>
      <c r="I73" s="1551" t="s">
        <v>5294</v>
      </c>
      <c r="J73" s="1551"/>
      <c r="K73" s="1886">
        <v>445767.27456923504</v>
      </c>
      <c r="L73" s="1886">
        <v>445767.27456923504</v>
      </c>
      <c r="M73" s="1925" t="s">
        <v>1360</v>
      </c>
      <c r="N73" s="1550"/>
      <c r="O73" s="1868"/>
      <c r="P73" s="1868"/>
      <c r="Q73" s="1886">
        <v>2532069.83</v>
      </c>
      <c r="R73" s="1868">
        <f t="shared" ref="R73:R76" si="1">SUM(O73:Q73)</f>
        <v>2532069.83</v>
      </c>
      <c r="S73" s="1925" t="s">
        <v>1360</v>
      </c>
      <c r="T73" s="1569"/>
      <c r="U73" s="1569"/>
      <c r="V73" s="1569"/>
      <c r="W73" s="1569"/>
      <c r="X73" s="1569"/>
      <c r="Y73" s="1569"/>
      <c r="Z73" s="1569"/>
      <c r="AA73" s="1569"/>
      <c r="AB73" s="1569"/>
      <c r="AC73" s="1569"/>
      <c r="AD73" s="1569"/>
      <c r="AE73" s="1569"/>
      <c r="AF73" s="1569"/>
      <c r="AG73" s="1569"/>
      <c r="AH73" s="1569"/>
      <c r="AI73" s="1569"/>
      <c r="AJ73" s="1569"/>
      <c r="AK73" s="1569"/>
      <c r="AL73" s="1569"/>
      <c r="AM73" s="1569"/>
      <c r="AN73" s="1569"/>
      <c r="AO73" s="1569"/>
      <c r="AP73" s="1569"/>
      <c r="AQ73" s="1569"/>
      <c r="AR73" s="1569"/>
      <c r="AS73" s="1569"/>
      <c r="AT73" s="1569"/>
      <c r="AU73" s="1569"/>
      <c r="AV73" s="1569"/>
      <c r="AW73" s="1569"/>
      <c r="AX73" s="1569"/>
      <c r="AY73" s="1569"/>
      <c r="AZ73" s="1569"/>
      <c r="BA73" s="1569"/>
      <c r="BB73" s="1569"/>
      <c r="BC73" s="1569"/>
      <c r="BD73" s="1569"/>
      <c r="BE73" s="1569"/>
      <c r="BF73" s="1569"/>
      <c r="BG73" s="1569"/>
      <c r="BH73" s="1569"/>
      <c r="BI73" s="1569"/>
      <c r="BJ73" s="1569"/>
      <c r="BK73" s="1569"/>
      <c r="BL73" s="1569"/>
      <c r="BM73" s="1569"/>
      <c r="BN73" s="1569"/>
      <c r="BO73" s="1569"/>
      <c r="BP73" s="1569"/>
      <c r="BQ73" s="1569"/>
      <c r="BR73" s="1569"/>
      <c r="BS73" s="1569"/>
      <c r="BT73" s="1569"/>
      <c r="BU73" s="1569"/>
      <c r="BV73" s="1569"/>
      <c r="BW73" s="1569"/>
      <c r="BX73" s="1569"/>
      <c r="BY73" s="1569"/>
      <c r="BZ73" s="1569"/>
      <c r="CA73" s="1569"/>
      <c r="CB73" s="1569"/>
      <c r="CC73" s="1569"/>
      <c r="CD73" s="1569"/>
      <c r="CE73" s="1569"/>
      <c r="CF73" s="1569"/>
      <c r="CG73" s="1569"/>
      <c r="CH73" s="1569"/>
      <c r="CI73" s="1569"/>
      <c r="CJ73" s="1569"/>
      <c r="CK73" s="1569"/>
      <c r="CL73" s="1569"/>
      <c r="CM73" s="1569"/>
      <c r="CN73" s="1569"/>
      <c r="CO73" s="1569"/>
      <c r="CP73" s="1569"/>
      <c r="CQ73" s="1569"/>
      <c r="CR73" s="1569"/>
      <c r="CS73" s="1569"/>
      <c r="CT73" s="1569"/>
      <c r="CU73" s="1569"/>
      <c r="CV73" s="1569"/>
      <c r="CW73" s="1569"/>
      <c r="CX73" s="1569"/>
      <c r="CY73" s="1569"/>
      <c r="CZ73" s="1569"/>
      <c r="DA73" s="1569"/>
      <c r="DB73" s="1569"/>
      <c r="DC73" s="1569"/>
      <c r="DD73" s="1569"/>
      <c r="DE73" s="1569"/>
      <c r="DF73" s="1569"/>
      <c r="DG73" s="1569"/>
      <c r="DH73" s="1569"/>
      <c r="DI73" s="1569"/>
      <c r="DJ73" s="1569"/>
      <c r="DK73" s="1569"/>
      <c r="DL73" s="1569"/>
      <c r="DM73" s="1569"/>
      <c r="DN73" s="1569"/>
      <c r="DO73" s="1569"/>
      <c r="DP73" s="1569"/>
      <c r="DQ73" s="1569"/>
      <c r="DR73" s="1569"/>
      <c r="DS73" s="1569"/>
      <c r="DT73" s="1569"/>
      <c r="DU73" s="1569"/>
      <c r="DV73" s="1569"/>
      <c r="DW73" s="1569"/>
      <c r="DX73" s="1569"/>
      <c r="DY73" s="1569"/>
      <c r="DZ73" s="1569"/>
      <c r="EA73" s="1569"/>
      <c r="EB73" s="1569"/>
      <c r="EC73" s="1569"/>
      <c r="ED73" s="1569"/>
      <c r="EE73" s="1569"/>
      <c r="EF73" s="1569"/>
      <c r="EG73" s="1569"/>
      <c r="EH73" s="1569"/>
      <c r="EI73" s="1569"/>
      <c r="EJ73" s="1569"/>
      <c r="EK73" s="1569"/>
      <c r="EL73" s="1569"/>
      <c r="EM73" s="1569"/>
      <c r="EN73" s="1569"/>
      <c r="EO73" s="1569"/>
      <c r="EP73" s="1569"/>
      <c r="EQ73" s="1569"/>
      <c r="ER73" s="1569"/>
      <c r="ES73" s="1569"/>
      <c r="ET73" s="1569"/>
      <c r="EU73" s="1569"/>
      <c r="EV73" s="1569"/>
      <c r="EW73" s="1569"/>
      <c r="EX73" s="1569"/>
      <c r="EY73" s="1569"/>
      <c r="EZ73" s="1569"/>
      <c r="FA73" s="1569"/>
      <c r="FB73" s="1569"/>
      <c r="FC73" s="1569"/>
      <c r="FD73" s="1569"/>
      <c r="FE73" s="1569"/>
      <c r="FF73" s="1569"/>
      <c r="FG73" s="1569"/>
      <c r="FH73" s="1569"/>
      <c r="FI73" s="1569"/>
      <c r="FJ73" s="1569"/>
      <c r="FK73" s="1569"/>
      <c r="FL73" s="1569"/>
      <c r="FM73" s="1569"/>
      <c r="FN73" s="1569"/>
      <c r="FO73" s="1569"/>
      <c r="FP73" s="1569"/>
      <c r="FQ73" s="1569"/>
      <c r="FR73" s="1569"/>
      <c r="FS73" s="1569"/>
      <c r="FT73" s="1569"/>
      <c r="FU73" s="1569"/>
      <c r="FV73" s="1569"/>
      <c r="FW73" s="1569"/>
      <c r="FX73" s="1569"/>
      <c r="FY73" s="1569"/>
      <c r="FZ73" s="1569"/>
      <c r="GA73" s="1569"/>
      <c r="GB73" s="1569"/>
      <c r="GC73" s="1569"/>
      <c r="GD73" s="1569"/>
      <c r="GE73" s="1569"/>
      <c r="GF73" s="1569"/>
      <c r="GG73" s="1569"/>
      <c r="GH73" s="1569"/>
      <c r="GI73" s="1569"/>
      <c r="GJ73" s="1569"/>
      <c r="GK73" s="1569"/>
      <c r="GL73" s="1569"/>
      <c r="GM73" s="1569"/>
      <c r="GN73" s="1569"/>
      <c r="GO73" s="1569"/>
      <c r="GP73" s="1569"/>
      <c r="GQ73" s="1569"/>
      <c r="GR73" s="1569"/>
      <c r="GS73" s="1569"/>
      <c r="GT73" s="1569"/>
      <c r="GU73" s="1569"/>
      <c r="GV73" s="1569"/>
      <c r="GW73" s="1569"/>
      <c r="GX73" s="1569"/>
      <c r="GY73" s="1569"/>
      <c r="GZ73" s="1569"/>
      <c r="HA73" s="1569"/>
      <c r="HB73" s="1569"/>
      <c r="HC73" s="1569"/>
      <c r="HD73" s="1569"/>
      <c r="HE73" s="1569"/>
      <c r="HF73" s="1569"/>
      <c r="HG73" s="1569"/>
      <c r="HH73" s="1569"/>
      <c r="HI73" s="1569"/>
      <c r="HJ73" s="1569"/>
      <c r="HK73" s="1569"/>
      <c r="HL73" s="1569"/>
      <c r="HM73" s="1569"/>
      <c r="HN73" s="1569"/>
      <c r="HO73" s="1569"/>
      <c r="HP73" s="1569"/>
      <c r="HQ73" s="1569"/>
      <c r="HR73" s="1569"/>
      <c r="HS73" s="1569"/>
      <c r="HT73" s="1569"/>
      <c r="HU73" s="1569"/>
      <c r="HV73" s="1569"/>
      <c r="HW73" s="1569"/>
      <c r="HX73" s="1569"/>
      <c r="HY73" s="1569"/>
      <c r="HZ73" s="1569"/>
      <c r="IA73" s="1569"/>
      <c r="IB73" s="1569"/>
      <c r="IC73" s="1569"/>
      <c r="ID73" s="1569"/>
      <c r="IE73" s="1569"/>
      <c r="IF73" s="1569"/>
      <c r="IG73" s="1569"/>
      <c r="IH73" s="1569"/>
      <c r="II73" s="1569"/>
      <c r="IJ73" s="1569"/>
      <c r="IK73" s="1569"/>
      <c r="IL73" s="1569"/>
      <c r="IM73" s="1569"/>
      <c r="IN73" s="1569"/>
      <c r="IO73" s="1569"/>
      <c r="IP73" s="1569"/>
      <c r="IQ73" s="1569"/>
      <c r="IR73" s="1569"/>
      <c r="IS73" s="1569"/>
      <c r="IT73" s="1569"/>
      <c r="IU73" s="1569"/>
    </row>
    <row r="74" spans="1:255">
      <c r="A74" s="2187" t="s">
        <v>1361</v>
      </c>
      <c r="B74" s="1551" t="s">
        <v>5314</v>
      </c>
      <c r="C74" s="1551" t="s">
        <v>5294</v>
      </c>
      <c r="D74" s="1551" t="s">
        <v>5294</v>
      </c>
      <c r="E74" s="1914" t="s">
        <v>5292</v>
      </c>
      <c r="F74" s="1550" t="s">
        <v>5293</v>
      </c>
      <c r="G74" s="1551"/>
      <c r="H74" s="1551" t="s">
        <v>4681</v>
      </c>
      <c r="I74" s="1551" t="s">
        <v>5294</v>
      </c>
      <c r="J74" s="1551"/>
      <c r="K74" s="1886">
        <v>2131975.5069696973</v>
      </c>
      <c r="L74" s="1886">
        <v>2131975.5069696973</v>
      </c>
      <c r="M74" s="1925" t="s">
        <v>1361</v>
      </c>
      <c r="N74" s="1550" t="s">
        <v>1748</v>
      </c>
      <c r="O74" s="1886"/>
      <c r="P74" s="1886"/>
      <c r="Q74" s="1886">
        <v>12018186.010000002</v>
      </c>
      <c r="R74" s="1886">
        <f t="shared" si="1"/>
        <v>12018186.010000002</v>
      </c>
      <c r="S74" s="1925" t="s">
        <v>1361</v>
      </c>
      <c r="T74" s="1569"/>
      <c r="U74" s="1569"/>
      <c r="V74" s="1569"/>
      <c r="W74" s="1569"/>
      <c r="X74" s="1569"/>
      <c r="Y74" s="1569"/>
      <c r="Z74" s="1569"/>
      <c r="AA74" s="1569"/>
      <c r="AB74" s="1569"/>
      <c r="AC74" s="1569"/>
      <c r="AD74" s="1569"/>
      <c r="AE74" s="1569"/>
      <c r="AF74" s="1569"/>
      <c r="AG74" s="1569"/>
      <c r="AH74" s="1569"/>
      <c r="AI74" s="1569"/>
      <c r="AJ74" s="1569"/>
      <c r="AK74" s="1569"/>
      <c r="AL74" s="1569"/>
      <c r="AM74" s="1569"/>
      <c r="AN74" s="1569"/>
      <c r="AO74" s="1569"/>
      <c r="AP74" s="1569"/>
      <c r="AQ74" s="1569"/>
      <c r="AR74" s="1569"/>
      <c r="AS74" s="1569"/>
      <c r="AT74" s="1569"/>
      <c r="AU74" s="1569"/>
      <c r="AV74" s="1569"/>
      <c r="AW74" s="1569"/>
      <c r="AX74" s="1569"/>
      <c r="AY74" s="1569"/>
      <c r="AZ74" s="1569"/>
      <c r="BA74" s="1569"/>
      <c r="BB74" s="1569"/>
      <c r="BC74" s="1569"/>
      <c r="BD74" s="1569"/>
      <c r="BE74" s="1569"/>
      <c r="BF74" s="1569"/>
      <c r="BG74" s="1569"/>
      <c r="BH74" s="1569"/>
      <c r="BI74" s="1569"/>
      <c r="BJ74" s="1569"/>
      <c r="BK74" s="1569"/>
      <c r="BL74" s="1569"/>
      <c r="BM74" s="1569"/>
      <c r="BN74" s="1569"/>
      <c r="BO74" s="1569"/>
      <c r="BP74" s="1569"/>
      <c r="BQ74" s="1569"/>
      <c r="BR74" s="1569"/>
      <c r="BS74" s="1569"/>
      <c r="BT74" s="1569"/>
      <c r="BU74" s="1569"/>
      <c r="BV74" s="1569"/>
      <c r="BW74" s="1569"/>
      <c r="BX74" s="1569"/>
      <c r="BY74" s="1569"/>
      <c r="BZ74" s="1569"/>
      <c r="CA74" s="1569"/>
      <c r="CB74" s="1569"/>
      <c r="CC74" s="1569"/>
      <c r="CD74" s="1569"/>
      <c r="CE74" s="1569"/>
      <c r="CF74" s="1569"/>
      <c r="CG74" s="1569"/>
      <c r="CH74" s="1569"/>
      <c r="CI74" s="1569"/>
      <c r="CJ74" s="1569"/>
      <c r="CK74" s="1569"/>
      <c r="CL74" s="1569"/>
      <c r="CM74" s="1569"/>
      <c r="CN74" s="1569"/>
      <c r="CO74" s="1569"/>
      <c r="CP74" s="1569"/>
      <c r="CQ74" s="1569"/>
      <c r="CR74" s="1569"/>
      <c r="CS74" s="1569"/>
      <c r="CT74" s="1569"/>
      <c r="CU74" s="1569"/>
      <c r="CV74" s="1569"/>
      <c r="CW74" s="1569"/>
      <c r="CX74" s="1569"/>
      <c r="CY74" s="1569"/>
      <c r="CZ74" s="1569"/>
      <c r="DA74" s="1569"/>
      <c r="DB74" s="1569"/>
      <c r="DC74" s="1569"/>
      <c r="DD74" s="1569"/>
      <c r="DE74" s="1569"/>
      <c r="DF74" s="1569"/>
      <c r="DG74" s="1569"/>
      <c r="DH74" s="1569"/>
      <c r="DI74" s="1569"/>
      <c r="DJ74" s="1569"/>
      <c r="DK74" s="1569"/>
      <c r="DL74" s="1569"/>
      <c r="DM74" s="1569"/>
      <c r="DN74" s="1569"/>
      <c r="DO74" s="1569"/>
      <c r="DP74" s="1569"/>
      <c r="DQ74" s="1569"/>
      <c r="DR74" s="1569"/>
      <c r="DS74" s="1569"/>
      <c r="DT74" s="1569"/>
      <c r="DU74" s="1569"/>
      <c r="DV74" s="1569"/>
      <c r="DW74" s="1569"/>
      <c r="DX74" s="1569"/>
      <c r="DY74" s="1569"/>
      <c r="DZ74" s="1569"/>
      <c r="EA74" s="1569"/>
      <c r="EB74" s="1569"/>
      <c r="EC74" s="1569"/>
      <c r="ED74" s="1569"/>
      <c r="EE74" s="1569"/>
      <c r="EF74" s="1569"/>
      <c r="EG74" s="1569"/>
      <c r="EH74" s="1569"/>
      <c r="EI74" s="1569"/>
      <c r="EJ74" s="1569"/>
      <c r="EK74" s="1569"/>
      <c r="EL74" s="1569"/>
      <c r="EM74" s="1569"/>
      <c r="EN74" s="1569"/>
      <c r="EO74" s="1569"/>
      <c r="EP74" s="1569"/>
      <c r="EQ74" s="1569"/>
      <c r="ER74" s="1569"/>
      <c r="ES74" s="1569"/>
      <c r="ET74" s="1569"/>
      <c r="EU74" s="1569"/>
      <c r="EV74" s="1569"/>
      <c r="EW74" s="1569"/>
      <c r="EX74" s="1569"/>
      <c r="EY74" s="1569"/>
      <c r="EZ74" s="1569"/>
      <c r="FA74" s="1569"/>
      <c r="FB74" s="1569"/>
      <c r="FC74" s="1569"/>
      <c r="FD74" s="1569"/>
      <c r="FE74" s="1569"/>
      <c r="FF74" s="1569"/>
      <c r="FG74" s="1569"/>
      <c r="FH74" s="1569"/>
      <c r="FI74" s="1569"/>
      <c r="FJ74" s="1569"/>
      <c r="FK74" s="1569"/>
      <c r="FL74" s="1569"/>
      <c r="FM74" s="1569"/>
      <c r="FN74" s="1569"/>
      <c r="FO74" s="1569"/>
      <c r="FP74" s="1569"/>
      <c r="FQ74" s="1569"/>
      <c r="FR74" s="1569"/>
      <c r="FS74" s="1569"/>
      <c r="FT74" s="1569"/>
      <c r="FU74" s="1569"/>
      <c r="FV74" s="1569"/>
      <c r="FW74" s="1569"/>
      <c r="FX74" s="1569"/>
      <c r="FY74" s="1569"/>
      <c r="FZ74" s="1569"/>
      <c r="GA74" s="1569"/>
      <c r="GB74" s="1569"/>
      <c r="GC74" s="1569"/>
      <c r="GD74" s="1569"/>
      <c r="GE74" s="1569"/>
      <c r="GF74" s="1569"/>
      <c r="GG74" s="1569"/>
      <c r="GH74" s="1569"/>
      <c r="GI74" s="1569"/>
      <c r="GJ74" s="1569"/>
      <c r="GK74" s="1569"/>
      <c r="GL74" s="1569"/>
      <c r="GM74" s="1569"/>
      <c r="GN74" s="1569"/>
      <c r="GO74" s="1569"/>
      <c r="GP74" s="1569"/>
      <c r="GQ74" s="1569"/>
      <c r="GR74" s="1569"/>
      <c r="GS74" s="1569"/>
      <c r="GT74" s="1569"/>
      <c r="GU74" s="1569"/>
      <c r="GV74" s="1569"/>
      <c r="GW74" s="1569"/>
      <c r="GX74" s="1569"/>
      <c r="GY74" s="1569"/>
      <c r="GZ74" s="1569"/>
      <c r="HA74" s="1569"/>
      <c r="HB74" s="1569"/>
      <c r="HC74" s="1569"/>
      <c r="HD74" s="1569"/>
      <c r="HE74" s="1569"/>
      <c r="HF74" s="1569"/>
      <c r="HG74" s="1569"/>
      <c r="HH74" s="1569"/>
      <c r="HI74" s="1569"/>
      <c r="HJ74" s="1569"/>
      <c r="HK74" s="1569"/>
      <c r="HL74" s="1569"/>
      <c r="HM74" s="1569"/>
      <c r="HN74" s="1569"/>
      <c r="HO74" s="1569"/>
      <c r="HP74" s="1569"/>
      <c r="HQ74" s="1569"/>
      <c r="HR74" s="1569"/>
      <c r="HS74" s="1569"/>
      <c r="HT74" s="1569"/>
      <c r="HU74" s="1569"/>
      <c r="HV74" s="1569"/>
      <c r="HW74" s="1569"/>
      <c r="HX74" s="1569"/>
      <c r="HY74" s="1569"/>
      <c r="HZ74" s="1569"/>
      <c r="IA74" s="1569"/>
      <c r="IB74" s="1569"/>
      <c r="IC74" s="1569"/>
      <c r="ID74" s="1569"/>
      <c r="IE74" s="1569"/>
      <c r="IF74" s="1569"/>
      <c r="IG74" s="1569"/>
      <c r="IH74" s="1569"/>
      <c r="II74" s="1569"/>
      <c r="IJ74" s="1569"/>
      <c r="IK74" s="1569"/>
      <c r="IL74" s="1569"/>
      <c r="IM74" s="1569"/>
      <c r="IN74" s="1569"/>
      <c r="IO74" s="1569"/>
      <c r="IP74" s="1569"/>
      <c r="IQ74" s="1569"/>
      <c r="IR74" s="1569"/>
      <c r="IS74" s="1569"/>
      <c r="IT74" s="1569"/>
      <c r="IU74" s="1569"/>
    </row>
    <row r="75" spans="1:255">
      <c r="A75" s="2187" t="s">
        <v>1362</v>
      </c>
      <c r="B75" s="1551" t="s">
        <v>5315</v>
      </c>
      <c r="C75" s="1551" t="s">
        <v>5315</v>
      </c>
      <c r="D75" s="1551" t="s">
        <v>5315</v>
      </c>
      <c r="E75" s="1914" t="s">
        <v>5292</v>
      </c>
      <c r="F75" s="1550" t="s">
        <v>5293</v>
      </c>
      <c r="G75" s="1551"/>
      <c r="H75" s="1551" t="s">
        <v>5317</v>
      </c>
      <c r="I75" s="1551" t="s">
        <v>5317</v>
      </c>
      <c r="J75" s="1551"/>
      <c r="K75" s="1886"/>
      <c r="L75" s="1886"/>
      <c r="M75" s="1925" t="s">
        <v>1362</v>
      </c>
      <c r="N75" s="1550"/>
      <c r="O75" s="1886"/>
      <c r="P75" s="1886"/>
      <c r="Q75" s="1886">
        <v>1164934.1299999999</v>
      </c>
      <c r="R75" s="1886">
        <f t="shared" si="1"/>
        <v>1164934.1299999999</v>
      </c>
      <c r="S75" s="1925" t="s">
        <v>1362</v>
      </c>
      <c r="T75" s="1569"/>
      <c r="U75" s="1569"/>
      <c r="V75" s="1569"/>
      <c r="W75" s="1569"/>
      <c r="X75" s="1569"/>
      <c r="Y75" s="1569"/>
      <c r="Z75" s="1569"/>
      <c r="AA75" s="1569"/>
      <c r="AB75" s="1569"/>
      <c r="AC75" s="1569"/>
      <c r="AD75" s="1569"/>
      <c r="AE75" s="1569"/>
      <c r="AF75" s="1569"/>
      <c r="AG75" s="1569"/>
      <c r="AH75" s="1569"/>
      <c r="AI75" s="1569"/>
      <c r="AJ75" s="1569"/>
      <c r="AK75" s="1569"/>
      <c r="AL75" s="1569"/>
      <c r="AM75" s="1569"/>
      <c r="AN75" s="1569"/>
      <c r="AO75" s="1569"/>
      <c r="AP75" s="1569"/>
      <c r="AQ75" s="1569"/>
      <c r="AR75" s="1569"/>
      <c r="AS75" s="1569"/>
      <c r="AT75" s="1569"/>
      <c r="AU75" s="1569"/>
      <c r="AV75" s="1569"/>
      <c r="AW75" s="1569"/>
      <c r="AX75" s="1569"/>
      <c r="AY75" s="1569"/>
      <c r="AZ75" s="1569"/>
      <c r="BA75" s="1569"/>
      <c r="BB75" s="1569"/>
      <c r="BC75" s="1569"/>
      <c r="BD75" s="1569"/>
      <c r="BE75" s="1569"/>
      <c r="BF75" s="1569"/>
      <c r="BG75" s="1569"/>
      <c r="BH75" s="1569"/>
      <c r="BI75" s="1569"/>
      <c r="BJ75" s="1569"/>
      <c r="BK75" s="1569"/>
      <c r="BL75" s="1569"/>
      <c r="BM75" s="1569"/>
      <c r="BN75" s="1569"/>
      <c r="BO75" s="1569"/>
      <c r="BP75" s="1569"/>
      <c r="BQ75" s="1569"/>
      <c r="BR75" s="1569"/>
      <c r="BS75" s="1569"/>
      <c r="BT75" s="1569"/>
      <c r="BU75" s="1569"/>
      <c r="BV75" s="1569"/>
      <c r="BW75" s="1569"/>
      <c r="BX75" s="1569"/>
      <c r="BY75" s="1569"/>
      <c r="BZ75" s="1569"/>
      <c r="CA75" s="1569"/>
      <c r="CB75" s="1569"/>
      <c r="CC75" s="1569"/>
      <c r="CD75" s="1569"/>
      <c r="CE75" s="1569"/>
      <c r="CF75" s="1569"/>
      <c r="CG75" s="1569"/>
      <c r="CH75" s="1569"/>
      <c r="CI75" s="1569"/>
      <c r="CJ75" s="1569"/>
      <c r="CK75" s="1569"/>
      <c r="CL75" s="1569"/>
      <c r="CM75" s="1569"/>
      <c r="CN75" s="1569"/>
      <c r="CO75" s="1569"/>
      <c r="CP75" s="1569"/>
      <c r="CQ75" s="1569"/>
      <c r="CR75" s="1569"/>
      <c r="CS75" s="1569"/>
      <c r="CT75" s="1569"/>
      <c r="CU75" s="1569"/>
      <c r="CV75" s="1569"/>
      <c r="CW75" s="1569"/>
      <c r="CX75" s="1569"/>
      <c r="CY75" s="1569"/>
      <c r="CZ75" s="1569"/>
      <c r="DA75" s="1569"/>
      <c r="DB75" s="1569"/>
      <c r="DC75" s="1569"/>
      <c r="DD75" s="1569"/>
      <c r="DE75" s="1569"/>
      <c r="DF75" s="1569"/>
      <c r="DG75" s="1569"/>
      <c r="DH75" s="1569"/>
      <c r="DI75" s="1569"/>
      <c r="DJ75" s="1569"/>
      <c r="DK75" s="1569"/>
      <c r="DL75" s="1569"/>
      <c r="DM75" s="1569"/>
      <c r="DN75" s="1569"/>
      <c r="DO75" s="1569"/>
      <c r="DP75" s="1569"/>
      <c r="DQ75" s="1569"/>
      <c r="DR75" s="1569"/>
      <c r="DS75" s="1569"/>
      <c r="DT75" s="1569"/>
      <c r="DU75" s="1569"/>
      <c r="DV75" s="1569"/>
      <c r="DW75" s="1569"/>
      <c r="DX75" s="1569"/>
      <c r="DY75" s="1569"/>
      <c r="DZ75" s="1569"/>
      <c r="EA75" s="1569"/>
      <c r="EB75" s="1569"/>
      <c r="EC75" s="1569"/>
      <c r="ED75" s="1569"/>
      <c r="EE75" s="1569"/>
      <c r="EF75" s="1569"/>
      <c r="EG75" s="1569"/>
      <c r="EH75" s="1569"/>
      <c r="EI75" s="1569"/>
      <c r="EJ75" s="1569"/>
      <c r="EK75" s="1569"/>
      <c r="EL75" s="1569"/>
      <c r="EM75" s="1569"/>
      <c r="EN75" s="1569"/>
      <c r="EO75" s="1569"/>
      <c r="EP75" s="1569"/>
      <c r="EQ75" s="1569"/>
      <c r="ER75" s="1569"/>
      <c r="ES75" s="1569"/>
      <c r="ET75" s="1569"/>
      <c r="EU75" s="1569"/>
      <c r="EV75" s="1569"/>
      <c r="EW75" s="1569"/>
      <c r="EX75" s="1569"/>
      <c r="EY75" s="1569"/>
      <c r="EZ75" s="1569"/>
      <c r="FA75" s="1569"/>
      <c r="FB75" s="1569"/>
      <c r="FC75" s="1569"/>
      <c r="FD75" s="1569"/>
      <c r="FE75" s="1569"/>
      <c r="FF75" s="1569"/>
      <c r="FG75" s="1569"/>
      <c r="FH75" s="1569"/>
      <c r="FI75" s="1569"/>
      <c r="FJ75" s="1569"/>
      <c r="FK75" s="1569"/>
      <c r="FL75" s="1569"/>
      <c r="FM75" s="1569"/>
      <c r="FN75" s="1569"/>
      <c r="FO75" s="1569"/>
      <c r="FP75" s="1569"/>
      <c r="FQ75" s="1569"/>
      <c r="FR75" s="1569"/>
      <c r="FS75" s="1569"/>
      <c r="FT75" s="1569"/>
      <c r="FU75" s="1569"/>
      <c r="FV75" s="1569"/>
      <c r="FW75" s="1569"/>
      <c r="FX75" s="1569"/>
      <c r="FY75" s="1569"/>
      <c r="FZ75" s="1569"/>
      <c r="GA75" s="1569"/>
      <c r="GB75" s="1569"/>
      <c r="GC75" s="1569"/>
      <c r="GD75" s="1569"/>
      <c r="GE75" s="1569"/>
      <c r="GF75" s="1569"/>
      <c r="GG75" s="1569"/>
      <c r="GH75" s="1569"/>
      <c r="GI75" s="1569"/>
      <c r="GJ75" s="1569"/>
      <c r="GK75" s="1569"/>
      <c r="GL75" s="1569"/>
      <c r="GM75" s="1569"/>
      <c r="GN75" s="1569"/>
      <c r="GO75" s="1569"/>
      <c r="GP75" s="1569"/>
      <c r="GQ75" s="1569"/>
      <c r="GR75" s="1569"/>
      <c r="GS75" s="1569"/>
      <c r="GT75" s="1569"/>
      <c r="GU75" s="1569"/>
      <c r="GV75" s="1569"/>
      <c r="GW75" s="1569"/>
      <c r="GX75" s="1569"/>
      <c r="GY75" s="1569"/>
      <c r="GZ75" s="1569"/>
      <c r="HA75" s="1569"/>
      <c r="HB75" s="1569"/>
      <c r="HC75" s="1569"/>
      <c r="HD75" s="1569"/>
      <c r="HE75" s="1569"/>
      <c r="HF75" s="1569"/>
      <c r="HG75" s="1569"/>
      <c r="HH75" s="1569"/>
      <c r="HI75" s="1569"/>
      <c r="HJ75" s="1569"/>
      <c r="HK75" s="1569"/>
      <c r="HL75" s="1569"/>
      <c r="HM75" s="1569"/>
      <c r="HN75" s="1569"/>
      <c r="HO75" s="1569"/>
      <c r="HP75" s="1569"/>
      <c r="HQ75" s="1569"/>
      <c r="HR75" s="1569"/>
      <c r="HS75" s="1569"/>
      <c r="HT75" s="1569"/>
      <c r="HU75" s="1569"/>
      <c r="HV75" s="1569"/>
      <c r="HW75" s="1569"/>
      <c r="HX75" s="1569"/>
      <c r="HY75" s="1569"/>
      <c r="HZ75" s="1569"/>
      <c r="IA75" s="1569"/>
      <c r="IB75" s="1569"/>
      <c r="IC75" s="1569"/>
      <c r="ID75" s="1569"/>
      <c r="IE75" s="1569"/>
      <c r="IF75" s="1569"/>
      <c r="IG75" s="1569"/>
      <c r="IH75" s="1569"/>
      <c r="II75" s="1569"/>
      <c r="IJ75" s="1569"/>
      <c r="IK75" s="1569"/>
      <c r="IL75" s="1569"/>
      <c r="IM75" s="1569"/>
      <c r="IN75" s="1569"/>
      <c r="IO75" s="1569"/>
      <c r="IP75" s="1569"/>
      <c r="IQ75" s="1569"/>
      <c r="IR75" s="1569"/>
      <c r="IS75" s="1569"/>
      <c r="IT75" s="1569"/>
      <c r="IU75" s="1569"/>
    </row>
    <row r="76" spans="1:255">
      <c r="A76" s="2187" t="s">
        <v>1363</v>
      </c>
      <c r="B76" s="1551" t="s">
        <v>5316</v>
      </c>
      <c r="C76" s="1551"/>
      <c r="D76" s="1551"/>
      <c r="E76" s="1914"/>
      <c r="F76" s="1550"/>
      <c r="G76" s="1551"/>
      <c r="H76" s="1551"/>
      <c r="I76" s="1551"/>
      <c r="J76" s="1551"/>
      <c r="K76" s="1886"/>
      <c r="L76" s="1886"/>
      <c r="M76" s="1925" t="s">
        <v>1363</v>
      </c>
      <c r="N76" s="1550"/>
      <c r="O76" s="1886"/>
      <c r="P76" s="1886"/>
      <c r="Q76" s="1886">
        <v>-3658843.8899999992</v>
      </c>
      <c r="R76" s="1886">
        <f t="shared" si="1"/>
        <v>-3658843.8899999992</v>
      </c>
      <c r="S76" s="1925" t="s">
        <v>1363</v>
      </c>
      <c r="T76" s="1569"/>
      <c r="U76" s="1569"/>
      <c r="V76" s="1569"/>
      <c r="W76" s="1569"/>
      <c r="X76" s="1569"/>
      <c r="Y76" s="1569"/>
      <c r="Z76" s="1569"/>
      <c r="AA76" s="1569"/>
      <c r="AB76" s="1569"/>
      <c r="AC76" s="1569"/>
      <c r="AD76" s="1569"/>
      <c r="AE76" s="1569"/>
      <c r="AF76" s="1569"/>
      <c r="AG76" s="1569"/>
      <c r="AH76" s="1569"/>
      <c r="AI76" s="1569"/>
      <c r="AJ76" s="1569"/>
      <c r="AK76" s="1569"/>
      <c r="AL76" s="1569"/>
      <c r="AM76" s="1569"/>
      <c r="AN76" s="1569"/>
      <c r="AO76" s="1569"/>
      <c r="AP76" s="1569"/>
      <c r="AQ76" s="1569"/>
      <c r="AR76" s="1569"/>
      <c r="AS76" s="1569"/>
      <c r="AT76" s="1569"/>
      <c r="AU76" s="1569"/>
      <c r="AV76" s="1569"/>
      <c r="AW76" s="1569"/>
      <c r="AX76" s="1569"/>
      <c r="AY76" s="1569"/>
      <c r="AZ76" s="1569"/>
      <c r="BA76" s="1569"/>
      <c r="BB76" s="1569"/>
      <c r="BC76" s="1569"/>
      <c r="BD76" s="1569"/>
      <c r="BE76" s="1569"/>
      <c r="BF76" s="1569"/>
      <c r="BG76" s="1569"/>
      <c r="BH76" s="1569"/>
      <c r="BI76" s="1569"/>
      <c r="BJ76" s="1569"/>
      <c r="BK76" s="1569"/>
      <c r="BL76" s="1569"/>
      <c r="BM76" s="1569"/>
      <c r="BN76" s="1569"/>
      <c r="BO76" s="1569"/>
      <c r="BP76" s="1569"/>
      <c r="BQ76" s="1569"/>
      <c r="BR76" s="1569"/>
      <c r="BS76" s="1569"/>
      <c r="BT76" s="1569"/>
      <c r="BU76" s="1569"/>
      <c r="BV76" s="1569"/>
      <c r="BW76" s="1569"/>
      <c r="BX76" s="1569"/>
      <c r="BY76" s="1569"/>
      <c r="BZ76" s="1569"/>
      <c r="CA76" s="1569"/>
      <c r="CB76" s="1569"/>
      <c r="CC76" s="1569"/>
      <c r="CD76" s="1569"/>
      <c r="CE76" s="1569"/>
      <c r="CF76" s="1569"/>
      <c r="CG76" s="1569"/>
      <c r="CH76" s="1569"/>
      <c r="CI76" s="1569"/>
      <c r="CJ76" s="1569"/>
      <c r="CK76" s="1569"/>
      <c r="CL76" s="1569"/>
      <c r="CM76" s="1569"/>
      <c r="CN76" s="1569"/>
      <c r="CO76" s="1569"/>
      <c r="CP76" s="1569"/>
      <c r="CQ76" s="1569"/>
      <c r="CR76" s="1569"/>
      <c r="CS76" s="1569"/>
      <c r="CT76" s="1569"/>
      <c r="CU76" s="1569"/>
      <c r="CV76" s="1569"/>
      <c r="CW76" s="1569"/>
      <c r="CX76" s="1569"/>
      <c r="CY76" s="1569"/>
      <c r="CZ76" s="1569"/>
      <c r="DA76" s="1569"/>
      <c r="DB76" s="1569"/>
      <c r="DC76" s="1569"/>
      <c r="DD76" s="1569"/>
      <c r="DE76" s="1569"/>
      <c r="DF76" s="1569"/>
      <c r="DG76" s="1569"/>
      <c r="DH76" s="1569"/>
      <c r="DI76" s="1569"/>
      <c r="DJ76" s="1569"/>
      <c r="DK76" s="1569"/>
      <c r="DL76" s="1569"/>
      <c r="DM76" s="1569"/>
      <c r="DN76" s="1569"/>
      <c r="DO76" s="1569"/>
      <c r="DP76" s="1569"/>
      <c r="DQ76" s="1569"/>
      <c r="DR76" s="1569"/>
      <c r="DS76" s="1569"/>
      <c r="DT76" s="1569"/>
      <c r="DU76" s="1569"/>
      <c r="DV76" s="1569"/>
      <c r="DW76" s="1569"/>
      <c r="DX76" s="1569"/>
      <c r="DY76" s="1569"/>
      <c r="DZ76" s="1569"/>
      <c r="EA76" s="1569"/>
      <c r="EB76" s="1569"/>
      <c r="EC76" s="1569"/>
      <c r="ED76" s="1569"/>
      <c r="EE76" s="1569"/>
      <c r="EF76" s="1569"/>
      <c r="EG76" s="1569"/>
      <c r="EH76" s="1569"/>
      <c r="EI76" s="1569"/>
      <c r="EJ76" s="1569"/>
      <c r="EK76" s="1569"/>
      <c r="EL76" s="1569"/>
      <c r="EM76" s="1569"/>
      <c r="EN76" s="1569"/>
      <c r="EO76" s="1569"/>
      <c r="EP76" s="1569"/>
      <c r="EQ76" s="1569"/>
      <c r="ER76" s="1569"/>
      <c r="ES76" s="1569"/>
      <c r="ET76" s="1569"/>
      <c r="EU76" s="1569"/>
      <c r="EV76" s="1569"/>
      <c r="EW76" s="1569"/>
      <c r="EX76" s="1569"/>
      <c r="EY76" s="1569"/>
      <c r="EZ76" s="1569"/>
      <c r="FA76" s="1569"/>
      <c r="FB76" s="1569"/>
      <c r="FC76" s="1569"/>
      <c r="FD76" s="1569"/>
      <c r="FE76" s="1569"/>
      <c r="FF76" s="1569"/>
      <c r="FG76" s="1569"/>
      <c r="FH76" s="1569"/>
      <c r="FI76" s="1569"/>
      <c r="FJ76" s="1569"/>
      <c r="FK76" s="1569"/>
      <c r="FL76" s="1569"/>
      <c r="FM76" s="1569"/>
      <c r="FN76" s="1569"/>
      <c r="FO76" s="1569"/>
      <c r="FP76" s="1569"/>
      <c r="FQ76" s="1569"/>
      <c r="FR76" s="1569"/>
      <c r="FS76" s="1569"/>
      <c r="FT76" s="1569"/>
      <c r="FU76" s="1569"/>
      <c r="FV76" s="1569"/>
      <c r="FW76" s="1569"/>
      <c r="FX76" s="1569"/>
      <c r="FY76" s="1569"/>
      <c r="FZ76" s="1569"/>
      <c r="GA76" s="1569"/>
      <c r="GB76" s="1569"/>
      <c r="GC76" s="1569"/>
      <c r="GD76" s="1569"/>
      <c r="GE76" s="1569"/>
      <c r="GF76" s="1569"/>
      <c r="GG76" s="1569"/>
      <c r="GH76" s="1569"/>
      <c r="GI76" s="1569"/>
      <c r="GJ76" s="1569"/>
      <c r="GK76" s="1569"/>
      <c r="GL76" s="1569"/>
      <c r="GM76" s="1569"/>
      <c r="GN76" s="1569"/>
      <c r="GO76" s="1569"/>
      <c r="GP76" s="1569"/>
      <c r="GQ76" s="1569"/>
      <c r="GR76" s="1569"/>
      <c r="GS76" s="1569"/>
      <c r="GT76" s="1569"/>
      <c r="GU76" s="1569"/>
      <c r="GV76" s="1569"/>
      <c r="GW76" s="1569"/>
      <c r="GX76" s="1569"/>
      <c r="GY76" s="1569"/>
      <c r="GZ76" s="1569"/>
      <c r="HA76" s="1569"/>
      <c r="HB76" s="1569"/>
      <c r="HC76" s="1569"/>
      <c r="HD76" s="1569"/>
      <c r="HE76" s="1569"/>
      <c r="HF76" s="1569"/>
      <c r="HG76" s="1569"/>
      <c r="HH76" s="1569"/>
      <c r="HI76" s="1569"/>
      <c r="HJ76" s="1569"/>
      <c r="HK76" s="1569"/>
      <c r="HL76" s="1569"/>
      <c r="HM76" s="1569"/>
      <c r="HN76" s="1569"/>
      <c r="HO76" s="1569"/>
      <c r="HP76" s="1569"/>
      <c r="HQ76" s="1569"/>
      <c r="HR76" s="1569"/>
      <c r="HS76" s="1569"/>
      <c r="HT76" s="1569"/>
      <c r="HU76" s="1569"/>
      <c r="HV76" s="1569"/>
      <c r="HW76" s="1569"/>
      <c r="HX76" s="1569"/>
      <c r="HY76" s="1569"/>
      <c r="HZ76" s="1569"/>
      <c r="IA76" s="1569"/>
      <c r="IB76" s="1569"/>
      <c r="IC76" s="1569"/>
      <c r="ID76" s="1569"/>
      <c r="IE76" s="1569"/>
      <c r="IF76" s="1569"/>
      <c r="IG76" s="1569"/>
      <c r="IH76" s="1569"/>
      <c r="II76" s="1569"/>
      <c r="IJ76" s="1569"/>
      <c r="IK76" s="1569"/>
      <c r="IL76" s="1569"/>
      <c r="IM76" s="1569"/>
      <c r="IN76" s="1569"/>
      <c r="IO76" s="1569"/>
      <c r="IP76" s="1569"/>
      <c r="IQ76" s="1569"/>
      <c r="IR76" s="1569"/>
      <c r="IS76" s="1569"/>
      <c r="IT76" s="1569"/>
      <c r="IU76" s="1569"/>
    </row>
    <row r="77" spans="1:255">
      <c r="A77" s="2187" t="s">
        <v>1364</v>
      </c>
      <c r="B77" s="1551"/>
      <c r="C77" s="1551"/>
      <c r="D77" s="1551"/>
      <c r="E77" s="1914"/>
      <c r="F77" s="1550"/>
      <c r="G77" s="1551"/>
      <c r="H77" s="1551"/>
      <c r="I77" s="1551"/>
      <c r="J77" s="1551"/>
      <c r="K77" s="1886"/>
      <c r="L77" s="1886"/>
      <c r="M77" s="1925" t="s">
        <v>1364</v>
      </c>
      <c r="N77" s="1550"/>
      <c r="O77" s="1886"/>
      <c r="P77" s="1886"/>
      <c r="Q77" s="1886"/>
      <c r="R77" s="1886"/>
      <c r="S77" s="1925" t="s">
        <v>1364</v>
      </c>
      <c r="T77" s="1569"/>
      <c r="U77" s="1569"/>
      <c r="V77" s="1569"/>
      <c r="W77" s="1569"/>
      <c r="X77" s="1569"/>
      <c r="Y77" s="1569"/>
      <c r="Z77" s="1569"/>
      <c r="AA77" s="1569"/>
      <c r="AB77" s="1569"/>
      <c r="AC77" s="1569"/>
      <c r="AD77" s="1569"/>
      <c r="AE77" s="1569"/>
      <c r="AF77" s="1569"/>
      <c r="AG77" s="1569"/>
      <c r="AH77" s="1569"/>
      <c r="AI77" s="1569"/>
      <c r="AJ77" s="1569"/>
      <c r="AK77" s="1569"/>
      <c r="AL77" s="1569"/>
      <c r="AM77" s="1569"/>
      <c r="AN77" s="1569"/>
      <c r="AO77" s="1569"/>
      <c r="AP77" s="1569"/>
      <c r="AQ77" s="1569"/>
      <c r="AR77" s="1569"/>
      <c r="AS77" s="1569"/>
      <c r="AT77" s="1569"/>
      <c r="AU77" s="1569"/>
      <c r="AV77" s="1569"/>
      <c r="AW77" s="1569"/>
      <c r="AX77" s="1569"/>
      <c r="AY77" s="1569"/>
      <c r="AZ77" s="1569"/>
      <c r="BA77" s="1569"/>
      <c r="BB77" s="1569"/>
      <c r="BC77" s="1569"/>
      <c r="BD77" s="1569"/>
      <c r="BE77" s="1569"/>
      <c r="BF77" s="1569"/>
      <c r="BG77" s="1569"/>
      <c r="BH77" s="1569"/>
      <c r="BI77" s="1569"/>
      <c r="BJ77" s="1569"/>
      <c r="BK77" s="1569"/>
      <c r="BL77" s="1569"/>
      <c r="BM77" s="1569"/>
      <c r="BN77" s="1569"/>
      <c r="BO77" s="1569"/>
      <c r="BP77" s="1569"/>
      <c r="BQ77" s="1569"/>
      <c r="BR77" s="1569"/>
      <c r="BS77" s="1569"/>
      <c r="BT77" s="1569"/>
      <c r="BU77" s="1569"/>
      <c r="BV77" s="1569"/>
      <c r="BW77" s="1569"/>
      <c r="BX77" s="1569"/>
      <c r="BY77" s="1569"/>
      <c r="BZ77" s="1569"/>
      <c r="CA77" s="1569"/>
      <c r="CB77" s="1569"/>
      <c r="CC77" s="1569"/>
      <c r="CD77" s="1569"/>
      <c r="CE77" s="1569"/>
      <c r="CF77" s="1569"/>
      <c r="CG77" s="1569"/>
      <c r="CH77" s="1569"/>
      <c r="CI77" s="1569"/>
      <c r="CJ77" s="1569"/>
      <c r="CK77" s="1569"/>
      <c r="CL77" s="1569"/>
      <c r="CM77" s="1569"/>
      <c r="CN77" s="1569"/>
      <c r="CO77" s="1569"/>
      <c r="CP77" s="1569"/>
      <c r="CQ77" s="1569"/>
      <c r="CR77" s="1569"/>
      <c r="CS77" s="1569"/>
      <c r="CT77" s="1569"/>
      <c r="CU77" s="1569"/>
      <c r="CV77" s="1569"/>
      <c r="CW77" s="1569"/>
      <c r="CX77" s="1569"/>
      <c r="CY77" s="1569"/>
      <c r="CZ77" s="1569"/>
      <c r="DA77" s="1569"/>
      <c r="DB77" s="1569"/>
      <c r="DC77" s="1569"/>
      <c r="DD77" s="1569"/>
      <c r="DE77" s="1569"/>
      <c r="DF77" s="1569"/>
      <c r="DG77" s="1569"/>
      <c r="DH77" s="1569"/>
      <c r="DI77" s="1569"/>
      <c r="DJ77" s="1569"/>
      <c r="DK77" s="1569"/>
      <c r="DL77" s="1569"/>
      <c r="DM77" s="1569"/>
      <c r="DN77" s="1569"/>
      <c r="DO77" s="1569"/>
      <c r="DP77" s="1569"/>
      <c r="DQ77" s="1569"/>
      <c r="DR77" s="1569"/>
      <c r="DS77" s="1569"/>
      <c r="DT77" s="1569"/>
      <c r="DU77" s="1569"/>
      <c r="DV77" s="1569"/>
      <c r="DW77" s="1569"/>
      <c r="DX77" s="1569"/>
      <c r="DY77" s="1569"/>
      <c r="DZ77" s="1569"/>
      <c r="EA77" s="1569"/>
      <c r="EB77" s="1569"/>
      <c r="EC77" s="1569"/>
      <c r="ED77" s="1569"/>
      <c r="EE77" s="1569"/>
      <c r="EF77" s="1569"/>
      <c r="EG77" s="1569"/>
      <c r="EH77" s="1569"/>
      <c r="EI77" s="1569"/>
      <c r="EJ77" s="1569"/>
      <c r="EK77" s="1569"/>
      <c r="EL77" s="1569"/>
      <c r="EM77" s="1569"/>
      <c r="EN77" s="1569"/>
      <c r="EO77" s="1569"/>
      <c r="EP77" s="1569"/>
      <c r="EQ77" s="1569"/>
      <c r="ER77" s="1569"/>
      <c r="ES77" s="1569"/>
      <c r="ET77" s="1569"/>
      <c r="EU77" s="1569"/>
      <c r="EV77" s="1569"/>
      <c r="EW77" s="1569"/>
      <c r="EX77" s="1569"/>
      <c r="EY77" s="1569"/>
      <c r="EZ77" s="1569"/>
      <c r="FA77" s="1569"/>
      <c r="FB77" s="1569"/>
      <c r="FC77" s="1569"/>
      <c r="FD77" s="1569"/>
      <c r="FE77" s="1569"/>
      <c r="FF77" s="1569"/>
      <c r="FG77" s="1569"/>
      <c r="FH77" s="1569"/>
      <c r="FI77" s="1569"/>
      <c r="FJ77" s="1569"/>
      <c r="FK77" s="1569"/>
      <c r="FL77" s="1569"/>
      <c r="FM77" s="1569"/>
      <c r="FN77" s="1569"/>
      <c r="FO77" s="1569"/>
      <c r="FP77" s="1569"/>
      <c r="FQ77" s="1569"/>
      <c r="FR77" s="1569"/>
      <c r="FS77" s="1569"/>
      <c r="FT77" s="1569"/>
      <c r="FU77" s="1569"/>
      <c r="FV77" s="1569"/>
      <c r="FW77" s="1569"/>
      <c r="FX77" s="1569"/>
      <c r="FY77" s="1569"/>
      <c r="FZ77" s="1569"/>
      <c r="GA77" s="1569"/>
      <c r="GB77" s="1569"/>
      <c r="GC77" s="1569"/>
      <c r="GD77" s="1569"/>
      <c r="GE77" s="1569"/>
      <c r="GF77" s="1569"/>
      <c r="GG77" s="1569"/>
      <c r="GH77" s="1569"/>
      <c r="GI77" s="1569"/>
      <c r="GJ77" s="1569"/>
      <c r="GK77" s="1569"/>
      <c r="GL77" s="1569"/>
      <c r="GM77" s="1569"/>
      <c r="GN77" s="1569"/>
      <c r="GO77" s="1569"/>
      <c r="GP77" s="1569"/>
      <c r="GQ77" s="1569"/>
      <c r="GR77" s="1569"/>
      <c r="GS77" s="1569"/>
      <c r="GT77" s="1569"/>
      <c r="GU77" s="1569"/>
      <c r="GV77" s="1569"/>
      <c r="GW77" s="1569"/>
      <c r="GX77" s="1569"/>
      <c r="GY77" s="1569"/>
      <c r="GZ77" s="1569"/>
      <c r="HA77" s="1569"/>
      <c r="HB77" s="1569"/>
      <c r="HC77" s="1569"/>
      <c r="HD77" s="1569"/>
      <c r="HE77" s="1569"/>
      <c r="HF77" s="1569"/>
      <c r="HG77" s="1569"/>
      <c r="HH77" s="1569"/>
      <c r="HI77" s="1569"/>
      <c r="HJ77" s="1569"/>
      <c r="HK77" s="1569"/>
      <c r="HL77" s="1569"/>
      <c r="HM77" s="1569"/>
      <c r="HN77" s="1569"/>
      <c r="HO77" s="1569"/>
      <c r="HP77" s="1569"/>
      <c r="HQ77" s="1569"/>
      <c r="HR77" s="1569"/>
      <c r="HS77" s="1569"/>
      <c r="HT77" s="1569"/>
      <c r="HU77" s="1569"/>
      <c r="HV77" s="1569"/>
      <c r="HW77" s="1569"/>
      <c r="HX77" s="1569"/>
      <c r="HY77" s="1569"/>
      <c r="HZ77" s="1569"/>
      <c r="IA77" s="1569"/>
      <c r="IB77" s="1569"/>
      <c r="IC77" s="1569"/>
      <c r="ID77" s="1569"/>
      <c r="IE77" s="1569"/>
      <c r="IF77" s="1569"/>
      <c r="IG77" s="1569"/>
      <c r="IH77" s="1569"/>
      <c r="II77" s="1569"/>
      <c r="IJ77" s="1569"/>
      <c r="IK77" s="1569"/>
      <c r="IL77" s="1569"/>
      <c r="IM77" s="1569"/>
      <c r="IN77" s="1569"/>
      <c r="IO77" s="1569"/>
      <c r="IP77" s="1569"/>
      <c r="IQ77" s="1569"/>
      <c r="IR77" s="1569"/>
      <c r="IS77" s="1569"/>
      <c r="IT77" s="1569"/>
      <c r="IU77" s="1569"/>
    </row>
    <row r="78" spans="1:255">
      <c r="A78" s="2187" t="s">
        <v>1365</v>
      </c>
      <c r="B78" s="1551"/>
      <c r="C78" s="1551"/>
      <c r="D78" s="1551"/>
      <c r="E78" s="1914"/>
      <c r="F78" s="1550"/>
      <c r="G78" s="1551"/>
      <c r="H78" s="1551"/>
      <c r="I78" s="1551"/>
      <c r="J78" s="1551"/>
      <c r="K78" s="1886"/>
      <c r="L78" s="1886"/>
      <c r="M78" s="1925" t="s">
        <v>1365</v>
      </c>
      <c r="N78" s="1550"/>
      <c r="O78" s="1886"/>
      <c r="P78" s="1886"/>
      <c r="Q78" s="1886"/>
      <c r="R78" s="1886"/>
      <c r="S78" s="1925" t="s">
        <v>1365</v>
      </c>
      <c r="T78" s="1569"/>
      <c r="U78" s="1569"/>
      <c r="V78" s="1569"/>
      <c r="W78" s="1569"/>
      <c r="X78" s="1569"/>
      <c r="Y78" s="1569"/>
      <c r="Z78" s="1569"/>
      <c r="AA78" s="1569"/>
      <c r="AB78" s="1569"/>
      <c r="AC78" s="1569"/>
      <c r="AD78" s="1569"/>
      <c r="AE78" s="1569"/>
      <c r="AF78" s="1569"/>
      <c r="AG78" s="1569"/>
      <c r="AH78" s="1569"/>
      <c r="AI78" s="1569"/>
      <c r="AJ78" s="1569"/>
      <c r="AK78" s="1569"/>
      <c r="AL78" s="1569"/>
      <c r="AM78" s="1569"/>
      <c r="AN78" s="1569"/>
      <c r="AO78" s="1569"/>
      <c r="AP78" s="1569"/>
      <c r="AQ78" s="1569"/>
      <c r="AR78" s="1569"/>
      <c r="AS78" s="1569"/>
      <c r="AT78" s="1569"/>
      <c r="AU78" s="1569"/>
      <c r="AV78" s="1569"/>
      <c r="AW78" s="1569"/>
      <c r="AX78" s="1569"/>
      <c r="AY78" s="1569"/>
      <c r="AZ78" s="1569"/>
      <c r="BA78" s="1569"/>
      <c r="BB78" s="1569"/>
      <c r="BC78" s="1569"/>
      <c r="BD78" s="1569"/>
      <c r="BE78" s="1569"/>
      <c r="BF78" s="1569"/>
      <c r="BG78" s="1569"/>
      <c r="BH78" s="1569"/>
      <c r="BI78" s="1569"/>
      <c r="BJ78" s="1569"/>
      <c r="BK78" s="1569"/>
      <c r="BL78" s="1569"/>
      <c r="BM78" s="1569"/>
      <c r="BN78" s="1569"/>
      <c r="BO78" s="1569"/>
      <c r="BP78" s="1569"/>
      <c r="BQ78" s="1569"/>
      <c r="BR78" s="1569"/>
      <c r="BS78" s="1569"/>
      <c r="BT78" s="1569"/>
      <c r="BU78" s="1569"/>
      <c r="BV78" s="1569"/>
      <c r="BW78" s="1569"/>
      <c r="BX78" s="1569"/>
      <c r="BY78" s="1569"/>
      <c r="BZ78" s="1569"/>
      <c r="CA78" s="1569"/>
      <c r="CB78" s="1569"/>
      <c r="CC78" s="1569"/>
      <c r="CD78" s="1569"/>
      <c r="CE78" s="1569"/>
      <c r="CF78" s="1569"/>
      <c r="CG78" s="1569"/>
      <c r="CH78" s="1569"/>
      <c r="CI78" s="1569"/>
      <c r="CJ78" s="1569"/>
      <c r="CK78" s="1569"/>
      <c r="CL78" s="1569"/>
      <c r="CM78" s="1569"/>
      <c r="CN78" s="1569"/>
      <c r="CO78" s="1569"/>
      <c r="CP78" s="1569"/>
      <c r="CQ78" s="1569"/>
      <c r="CR78" s="1569"/>
      <c r="CS78" s="1569"/>
      <c r="CT78" s="1569"/>
      <c r="CU78" s="1569"/>
      <c r="CV78" s="1569"/>
      <c r="CW78" s="1569"/>
      <c r="CX78" s="1569"/>
      <c r="CY78" s="1569"/>
      <c r="CZ78" s="1569"/>
      <c r="DA78" s="1569"/>
      <c r="DB78" s="1569"/>
      <c r="DC78" s="1569"/>
      <c r="DD78" s="1569"/>
      <c r="DE78" s="1569"/>
      <c r="DF78" s="1569"/>
      <c r="DG78" s="1569"/>
      <c r="DH78" s="1569"/>
      <c r="DI78" s="1569"/>
      <c r="DJ78" s="1569"/>
      <c r="DK78" s="1569"/>
      <c r="DL78" s="1569"/>
      <c r="DM78" s="1569"/>
      <c r="DN78" s="1569"/>
      <c r="DO78" s="1569"/>
      <c r="DP78" s="1569"/>
      <c r="DQ78" s="1569"/>
      <c r="DR78" s="1569"/>
      <c r="DS78" s="1569"/>
      <c r="DT78" s="1569"/>
      <c r="DU78" s="1569"/>
      <c r="DV78" s="1569"/>
      <c r="DW78" s="1569"/>
      <c r="DX78" s="1569"/>
      <c r="DY78" s="1569"/>
      <c r="DZ78" s="1569"/>
      <c r="EA78" s="1569"/>
      <c r="EB78" s="1569"/>
      <c r="EC78" s="1569"/>
      <c r="ED78" s="1569"/>
      <c r="EE78" s="1569"/>
      <c r="EF78" s="1569"/>
      <c r="EG78" s="1569"/>
      <c r="EH78" s="1569"/>
      <c r="EI78" s="1569"/>
      <c r="EJ78" s="1569"/>
      <c r="EK78" s="1569"/>
      <c r="EL78" s="1569"/>
      <c r="EM78" s="1569"/>
      <c r="EN78" s="1569"/>
      <c r="EO78" s="1569"/>
      <c r="EP78" s="1569"/>
      <c r="EQ78" s="1569"/>
      <c r="ER78" s="1569"/>
      <c r="ES78" s="1569"/>
      <c r="ET78" s="1569"/>
      <c r="EU78" s="1569"/>
      <c r="EV78" s="1569"/>
      <c r="EW78" s="1569"/>
      <c r="EX78" s="1569"/>
      <c r="EY78" s="1569"/>
      <c r="EZ78" s="1569"/>
      <c r="FA78" s="1569"/>
      <c r="FB78" s="1569"/>
      <c r="FC78" s="1569"/>
      <c r="FD78" s="1569"/>
      <c r="FE78" s="1569"/>
      <c r="FF78" s="1569"/>
      <c r="FG78" s="1569"/>
      <c r="FH78" s="1569"/>
      <c r="FI78" s="1569"/>
      <c r="FJ78" s="1569"/>
      <c r="FK78" s="1569"/>
      <c r="FL78" s="1569"/>
      <c r="FM78" s="1569"/>
      <c r="FN78" s="1569"/>
      <c r="FO78" s="1569"/>
      <c r="FP78" s="1569"/>
      <c r="FQ78" s="1569"/>
      <c r="FR78" s="1569"/>
      <c r="FS78" s="1569"/>
      <c r="FT78" s="1569"/>
      <c r="FU78" s="1569"/>
      <c r="FV78" s="1569"/>
      <c r="FW78" s="1569"/>
      <c r="FX78" s="1569"/>
      <c r="FY78" s="1569"/>
      <c r="FZ78" s="1569"/>
      <c r="GA78" s="1569"/>
      <c r="GB78" s="1569"/>
      <c r="GC78" s="1569"/>
      <c r="GD78" s="1569"/>
      <c r="GE78" s="1569"/>
      <c r="GF78" s="1569"/>
      <c r="GG78" s="1569"/>
      <c r="GH78" s="1569"/>
      <c r="GI78" s="1569"/>
      <c r="GJ78" s="1569"/>
      <c r="GK78" s="1569"/>
      <c r="GL78" s="1569"/>
      <c r="GM78" s="1569"/>
      <c r="GN78" s="1569"/>
      <c r="GO78" s="1569"/>
      <c r="GP78" s="1569"/>
      <c r="GQ78" s="1569"/>
      <c r="GR78" s="1569"/>
      <c r="GS78" s="1569"/>
      <c r="GT78" s="1569"/>
      <c r="GU78" s="1569"/>
      <c r="GV78" s="1569"/>
      <c r="GW78" s="1569"/>
      <c r="GX78" s="1569"/>
      <c r="GY78" s="1569"/>
      <c r="GZ78" s="1569"/>
      <c r="HA78" s="1569"/>
      <c r="HB78" s="1569"/>
      <c r="HC78" s="1569"/>
      <c r="HD78" s="1569"/>
      <c r="HE78" s="1569"/>
      <c r="HF78" s="1569"/>
      <c r="HG78" s="1569"/>
      <c r="HH78" s="1569"/>
      <c r="HI78" s="1569"/>
      <c r="HJ78" s="1569"/>
      <c r="HK78" s="1569"/>
      <c r="HL78" s="1569"/>
      <c r="HM78" s="1569"/>
      <c r="HN78" s="1569"/>
      <c r="HO78" s="1569"/>
      <c r="HP78" s="1569"/>
      <c r="HQ78" s="1569"/>
      <c r="HR78" s="1569"/>
      <c r="HS78" s="1569"/>
      <c r="HT78" s="1569"/>
      <c r="HU78" s="1569"/>
      <c r="HV78" s="1569"/>
      <c r="HW78" s="1569"/>
      <c r="HX78" s="1569"/>
      <c r="HY78" s="1569"/>
      <c r="HZ78" s="1569"/>
      <c r="IA78" s="1569"/>
      <c r="IB78" s="1569"/>
      <c r="IC78" s="1569"/>
      <c r="ID78" s="1569"/>
      <c r="IE78" s="1569"/>
      <c r="IF78" s="1569"/>
      <c r="IG78" s="1569"/>
      <c r="IH78" s="1569"/>
      <c r="II78" s="1569"/>
      <c r="IJ78" s="1569"/>
      <c r="IK78" s="1569"/>
      <c r="IL78" s="1569"/>
      <c r="IM78" s="1569"/>
      <c r="IN78" s="1569"/>
      <c r="IO78" s="1569"/>
      <c r="IP78" s="1569"/>
      <c r="IQ78" s="1569"/>
      <c r="IR78" s="1569"/>
      <c r="IS78" s="1569"/>
      <c r="IT78" s="1569"/>
      <c r="IU78" s="1569"/>
    </row>
    <row r="79" spans="1:255">
      <c r="A79" s="2187" t="s">
        <v>1366</v>
      </c>
      <c r="B79" s="1551"/>
      <c r="C79" s="1551"/>
      <c r="D79" s="1551"/>
      <c r="E79" s="1914"/>
      <c r="F79" s="1550"/>
      <c r="G79" s="1551"/>
      <c r="H79" s="1551"/>
      <c r="I79" s="1551"/>
      <c r="J79" s="1551"/>
      <c r="K79" s="1886"/>
      <c r="L79" s="1886"/>
      <c r="M79" s="1925" t="s">
        <v>1366</v>
      </c>
      <c r="N79" s="1550"/>
      <c r="O79" s="1886"/>
      <c r="P79" s="1886"/>
      <c r="Q79" s="1886"/>
      <c r="R79" s="1886"/>
      <c r="S79" s="1925" t="s">
        <v>1366</v>
      </c>
      <c r="T79" s="1569"/>
      <c r="U79" s="1569"/>
      <c r="V79" s="1569"/>
      <c r="W79" s="1569"/>
      <c r="X79" s="1569"/>
      <c r="Y79" s="1569"/>
      <c r="Z79" s="1569"/>
      <c r="AA79" s="1569"/>
      <c r="AB79" s="1569"/>
      <c r="AC79" s="1569"/>
      <c r="AD79" s="1569"/>
      <c r="AE79" s="1569"/>
      <c r="AF79" s="1569"/>
      <c r="AG79" s="1569"/>
      <c r="AH79" s="1569"/>
      <c r="AI79" s="1569"/>
      <c r="AJ79" s="1569"/>
      <c r="AK79" s="1569"/>
      <c r="AL79" s="1569"/>
      <c r="AM79" s="1569"/>
      <c r="AN79" s="1569"/>
      <c r="AO79" s="1569"/>
      <c r="AP79" s="1569"/>
      <c r="AQ79" s="1569"/>
      <c r="AR79" s="1569"/>
      <c r="AS79" s="1569"/>
      <c r="AT79" s="1569"/>
      <c r="AU79" s="1569"/>
      <c r="AV79" s="1569"/>
      <c r="AW79" s="1569"/>
      <c r="AX79" s="1569"/>
      <c r="AY79" s="1569"/>
      <c r="AZ79" s="1569"/>
      <c r="BA79" s="1569"/>
      <c r="BB79" s="1569"/>
      <c r="BC79" s="1569"/>
      <c r="BD79" s="1569"/>
      <c r="BE79" s="1569"/>
      <c r="BF79" s="1569"/>
      <c r="BG79" s="1569"/>
      <c r="BH79" s="1569"/>
      <c r="BI79" s="1569"/>
      <c r="BJ79" s="1569"/>
      <c r="BK79" s="1569"/>
      <c r="BL79" s="1569"/>
      <c r="BM79" s="1569"/>
      <c r="BN79" s="1569"/>
      <c r="BO79" s="1569"/>
      <c r="BP79" s="1569"/>
      <c r="BQ79" s="1569"/>
      <c r="BR79" s="1569"/>
      <c r="BS79" s="1569"/>
      <c r="BT79" s="1569"/>
      <c r="BU79" s="1569"/>
      <c r="BV79" s="1569"/>
      <c r="BW79" s="1569"/>
      <c r="BX79" s="1569"/>
      <c r="BY79" s="1569"/>
      <c r="BZ79" s="1569"/>
      <c r="CA79" s="1569"/>
      <c r="CB79" s="1569"/>
      <c r="CC79" s="1569"/>
      <c r="CD79" s="1569"/>
      <c r="CE79" s="1569"/>
      <c r="CF79" s="1569"/>
      <c r="CG79" s="1569"/>
      <c r="CH79" s="1569"/>
      <c r="CI79" s="1569"/>
      <c r="CJ79" s="1569"/>
      <c r="CK79" s="1569"/>
      <c r="CL79" s="1569"/>
      <c r="CM79" s="1569"/>
      <c r="CN79" s="1569"/>
      <c r="CO79" s="1569"/>
      <c r="CP79" s="1569"/>
      <c r="CQ79" s="1569"/>
      <c r="CR79" s="1569"/>
      <c r="CS79" s="1569"/>
      <c r="CT79" s="1569"/>
      <c r="CU79" s="1569"/>
      <c r="CV79" s="1569"/>
      <c r="CW79" s="1569"/>
      <c r="CX79" s="1569"/>
      <c r="CY79" s="1569"/>
      <c r="CZ79" s="1569"/>
      <c r="DA79" s="1569"/>
      <c r="DB79" s="1569"/>
      <c r="DC79" s="1569"/>
      <c r="DD79" s="1569"/>
      <c r="DE79" s="1569"/>
      <c r="DF79" s="1569"/>
      <c r="DG79" s="1569"/>
      <c r="DH79" s="1569"/>
      <c r="DI79" s="1569"/>
      <c r="DJ79" s="1569"/>
      <c r="DK79" s="1569"/>
      <c r="DL79" s="1569"/>
      <c r="DM79" s="1569"/>
      <c r="DN79" s="1569"/>
      <c r="DO79" s="1569"/>
      <c r="DP79" s="1569"/>
      <c r="DQ79" s="1569"/>
      <c r="DR79" s="1569"/>
      <c r="DS79" s="1569"/>
      <c r="DT79" s="1569"/>
      <c r="DU79" s="1569"/>
      <c r="DV79" s="1569"/>
      <c r="DW79" s="1569"/>
      <c r="DX79" s="1569"/>
      <c r="DY79" s="1569"/>
      <c r="DZ79" s="1569"/>
      <c r="EA79" s="1569"/>
      <c r="EB79" s="1569"/>
      <c r="EC79" s="1569"/>
      <c r="ED79" s="1569"/>
      <c r="EE79" s="1569"/>
      <c r="EF79" s="1569"/>
      <c r="EG79" s="1569"/>
      <c r="EH79" s="1569"/>
      <c r="EI79" s="1569"/>
      <c r="EJ79" s="1569"/>
      <c r="EK79" s="1569"/>
      <c r="EL79" s="1569"/>
      <c r="EM79" s="1569"/>
      <c r="EN79" s="1569"/>
      <c r="EO79" s="1569"/>
      <c r="EP79" s="1569"/>
      <c r="EQ79" s="1569"/>
      <c r="ER79" s="1569"/>
      <c r="ES79" s="1569"/>
      <c r="ET79" s="1569"/>
      <c r="EU79" s="1569"/>
      <c r="EV79" s="1569"/>
      <c r="EW79" s="1569"/>
      <c r="EX79" s="1569"/>
      <c r="EY79" s="1569"/>
      <c r="EZ79" s="1569"/>
      <c r="FA79" s="1569"/>
      <c r="FB79" s="1569"/>
      <c r="FC79" s="1569"/>
      <c r="FD79" s="1569"/>
      <c r="FE79" s="1569"/>
      <c r="FF79" s="1569"/>
      <c r="FG79" s="1569"/>
      <c r="FH79" s="1569"/>
      <c r="FI79" s="1569"/>
      <c r="FJ79" s="1569"/>
      <c r="FK79" s="1569"/>
      <c r="FL79" s="1569"/>
      <c r="FM79" s="1569"/>
      <c r="FN79" s="1569"/>
      <c r="FO79" s="1569"/>
      <c r="FP79" s="1569"/>
      <c r="FQ79" s="1569"/>
      <c r="FR79" s="1569"/>
      <c r="FS79" s="1569"/>
      <c r="FT79" s="1569"/>
      <c r="FU79" s="1569"/>
      <c r="FV79" s="1569"/>
      <c r="FW79" s="1569"/>
      <c r="FX79" s="1569"/>
      <c r="FY79" s="1569"/>
      <c r="FZ79" s="1569"/>
      <c r="GA79" s="1569"/>
      <c r="GB79" s="1569"/>
      <c r="GC79" s="1569"/>
      <c r="GD79" s="1569"/>
      <c r="GE79" s="1569"/>
      <c r="GF79" s="1569"/>
      <c r="GG79" s="1569"/>
      <c r="GH79" s="1569"/>
      <c r="GI79" s="1569"/>
      <c r="GJ79" s="1569"/>
      <c r="GK79" s="1569"/>
      <c r="GL79" s="1569"/>
      <c r="GM79" s="1569"/>
      <c r="GN79" s="1569"/>
      <c r="GO79" s="1569"/>
      <c r="GP79" s="1569"/>
      <c r="GQ79" s="1569"/>
      <c r="GR79" s="1569"/>
      <c r="GS79" s="1569"/>
      <c r="GT79" s="1569"/>
      <c r="GU79" s="1569"/>
      <c r="GV79" s="1569"/>
      <c r="GW79" s="1569"/>
      <c r="GX79" s="1569"/>
      <c r="GY79" s="1569"/>
      <c r="GZ79" s="1569"/>
      <c r="HA79" s="1569"/>
      <c r="HB79" s="1569"/>
      <c r="HC79" s="1569"/>
      <c r="HD79" s="1569"/>
      <c r="HE79" s="1569"/>
      <c r="HF79" s="1569"/>
      <c r="HG79" s="1569"/>
      <c r="HH79" s="1569"/>
      <c r="HI79" s="1569"/>
      <c r="HJ79" s="1569"/>
      <c r="HK79" s="1569"/>
      <c r="HL79" s="1569"/>
      <c r="HM79" s="1569"/>
      <c r="HN79" s="1569"/>
      <c r="HO79" s="1569"/>
      <c r="HP79" s="1569"/>
      <c r="HQ79" s="1569"/>
      <c r="HR79" s="1569"/>
      <c r="HS79" s="1569"/>
      <c r="HT79" s="1569"/>
      <c r="HU79" s="1569"/>
      <c r="HV79" s="1569"/>
      <c r="HW79" s="1569"/>
      <c r="HX79" s="1569"/>
      <c r="HY79" s="1569"/>
      <c r="HZ79" s="1569"/>
      <c r="IA79" s="1569"/>
      <c r="IB79" s="1569"/>
      <c r="IC79" s="1569"/>
      <c r="ID79" s="1569"/>
      <c r="IE79" s="1569"/>
      <c r="IF79" s="1569"/>
      <c r="IG79" s="1569"/>
      <c r="IH79" s="1569"/>
      <c r="II79" s="1569"/>
      <c r="IJ79" s="1569"/>
      <c r="IK79" s="1569"/>
      <c r="IL79" s="1569"/>
      <c r="IM79" s="1569"/>
      <c r="IN79" s="1569"/>
      <c r="IO79" s="1569"/>
      <c r="IP79" s="1569"/>
      <c r="IQ79" s="1569"/>
      <c r="IR79" s="1569"/>
      <c r="IS79" s="1569"/>
      <c r="IT79" s="1569"/>
      <c r="IU79" s="1569"/>
    </row>
    <row r="80" spans="1:255">
      <c r="A80" s="2187" t="s">
        <v>1367</v>
      </c>
      <c r="B80" s="1551"/>
      <c r="C80" s="1551"/>
      <c r="D80" s="1551"/>
      <c r="E80" s="1914"/>
      <c r="F80" s="1550"/>
      <c r="G80" s="1551"/>
      <c r="H80" s="1551"/>
      <c r="I80" s="1551"/>
      <c r="J80" s="1551"/>
      <c r="K80" s="1886"/>
      <c r="L80" s="1886"/>
      <c r="M80" s="1925" t="s">
        <v>1367</v>
      </c>
      <c r="N80" s="1550"/>
      <c r="O80" s="1886"/>
      <c r="P80" s="1886"/>
      <c r="Q80" s="1886"/>
      <c r="R80" s="1886"/>
      <c r="S80" s="1925" t="s">
        <v>1367</v>
      </c>
      <c r="T80" s="1569"/>
      <c r="U80" s="1569"/>
      <c r="V80" s="1569"/>
      <c r="W80" s="1569"/>
      <c r="X80" s="1569"/>
      <c r="Y80" s="1569"/>
      <c r="Z80" s="1569"/>
      <c r="AA80" s="1569"/>
      <c r="AB80" s="1569"/>
      <c r="AC80" s="1569"/>
      <c r="AD80" s="1569"/>
      <c r="AE80" s="1569"/>
      <c r="AF80" s="1569"/>
      <c r="AG80" s="1569"/>
      <c r="AH80" s="1569"/>
      <c r="AI80" s="1569"/>
      <c r="AJ80" s="1569"/>
      <c r="AK80" s="1569"/>
      <c r="AL80" s="1569"/>
      <c r="AM80" s="1569"/>
      <c r="AN80" s="1569"/>
      <c r="AO80" s="1569"/>
      <c r="AP80" s="1569"/>
      <c r="AQ80" s="1569"/>
      <c r="AR80" s="1569"/>
      <c r="AS80" s="1569"/>
      <c r="AT80" s="1569"/>
      <c r="AU80" s="1569"/>
      <c r="AV80" s="1569"/>
      <c r="AW80" s="1569"/>
      <c r="AX80" s="1569"/>
      <c r="AY80" s="1569"/>
      <c r="AZ80" s="1569"/>
      <c r="BA80" s="1569"/>
      <c r="BB80" s="1569"/>
      <c r="BC80" s="1569"/>
      <c r="BD80" s="1569"/>
      <c r="BE80" s="1569"/>
      <c r="BF80" s="1569"/>
      <c r="BG80" s="1569"/>
      <c r="BH80" s="1569"/>
      <c r="BI80" s="1569"/>
      <c r="BJ80" s="1569"/>
      <c r="BK80" s="1569"/>
      <c r="BL80" s="1569"/>
      <c r="BM80" s="1569"/>
      <c r="BN80" s="1569"/>
      <c r="BO80" s="1569"/>
      <c r="BP80" s="1569"/>
      <c r="BQ80" s="1569"/>
      <c r="BR80" s="1569"/>
      <c r="BS80" s="1569"/>
      <c r="BT80" s="1569"/>
      <c r="BU80" s="1569"/>
      <c r="BV80" s="1569"/>
      <c r="BW80" s="1569"/>
      <c r="BX80" s="1569"/>
      <c r="BY80" s="1569"/>
      <c r="BZ80" s="1569"/>
      <c r="CA80" s="1569"/>
      <c r="CB80" s="1569"/>
      <c r="CC80" s="1569"/>
      <c r="CD80" s="1569"/>
      <c r="CE80" s="1569"/>
      <c r="CF80" s="1569"/>
      <c r="CG80" s="1569"/>
      <c r="CH80" s="1569"/>
      <c r="CI80" s="1569"/>
      <c r="CJ80" s="1569"/>
      <c r="CK80" s="1569"/>
      <c r="CL80" s="1569"/>
      <c r="CM80" s="1569"/>
      <c r="CN80" s="1569"/>
      <c r="CO80" s="1569"/>
      <c r="CP80" s="1569"/>
      <c r="CQ80" s="1569"/>
      <c r="CR80" s="1569"/>
      <c r="CS80" s="1569"/>
      <c r="CT80" s="1569"/>
      <c r="CU80" s="1569"/>
      <c r="CV80" s="1569"/>
      <c r="CW80" s="1569"/>
      <c r="CX80" s="1569"/>
      <c r="CY80" s="1569"/>
      <c r="CZ80" s="1569"/>
      <c r="DA80" s="1569"/>
      <c r="DB80" s="1569"/>
      <c r="DC80" s="1569"/>
      <c r="DD80" s="1569"/>
      <c r="DE80" s="1569"/>
      <c r="DF80" s="1569"/>
      <c r="DG80" s="1569"/>
      <c r="DH80" s="1569"/>
      <c r="DI80" s="1569"/>
      <c r="DJ80" s="1569"/>
      <c r="DK80" s="1569"/>
      <c r="DL80" s="1569"/>
      <c r="DM80" s="1569"/>
      <c r="DN80" s="1569"/>
      <c r="DO80" s="1569"/>
      <c r="DP80" s="1569"/>
      <c r="DQ80" s="1569"/>
      <c r="DR80" s="1569"/>
      <c r="DS80" s="1569"/>
      <c r="DT80" s="1569"/>
      <c r="DU80" s="1569"/>
      <c r="DV80" s="1569"/>
      <c r="DW80" s="1569"/>
      <c r="DX80" s="1569"/>
      <c r="DY80" s="1569"/>
      <c r="DZ80" s="1569"/>
      <c r="EA80" s="1569"/>
      <c r="EB80" s="1569"/>
      <c r="EC80" s="1569"/>
      <c r="ED80" s="1569"/>
      <c r="EE80" s="1569"/>
      <c r="EF80" s="1569"/>
      <c r="EG80" s="1569"/>
      <c r="EH80" s="1569"/>
      <c r="EI80" s="1569"/>
      <c r="EJ80" s="1569"/>
      <c r="EK80" s="1569"/>
      <c r="EL80" s="1569"/>
      <c r="EM80" s="1569"/>
      <c r="EN80" s="1569"/>
      <c r="EO80" s="1569"/>
      <c r="EP80" s="1569"/>
      <c r="EQ80" s="1569"/>
      <c r="ER80" s="1569"/>
      <c r="ES80" s="1569"/>
      <c r="ET80" s="1569"/>
      <c r="EU80" s="1569"/>
      <c r="EV80" s="1569"/>
      <c r="EW80" s="1569"/>
      <c r="EX80" s="1569"/>
      <c r="EY80" s="1569"/>
      <c r="EZ80" s="1569"/>
      <c r="FA80" s="1569"/>
      <c r="FB80" s="1569"/>
      <c r="FC80" s="1569"/>
      <c r="FD80" s="1569"/>
      <c r="FE80" s="1569"/>
      <c r="FF80" s="1569"/>
      <c r="FG80" s="1569"/>
      <c r="FH80" s="1569"/>
      <c r="FI80" s="1569"/>
      <c r="FJ80" s="1569"/>
      <c r="FK80" s="1569"/>
      <c r="FL80" s="1569"/>
      <c r="FM80" s="1569"/>
      <c r="FN80" s="1569"/>
      <c r="FO80" s="1569"/>
      <c r="FP80" s="1569"/>
      <c r="FQ80" s="1569"/>
      <c r="FR80" s="1569"/>
      <c r="FS80" s="1569"/>
      <c r="FT80" s="1569"/>
      <c r="FU80" s="1569"/>
      <c r="FV80" s="1569"/>
      <c r="FW80" s="1569"/>
      <c r="FX80" s="1569"/>
      <c r="FY80" s="1569"/>
      <c r="FZ80" s="1569"/>
      <c r="GA80" s="1569"/>
      <c r="GB80" s="1569"/>
      <c r="GC80" s="1569"/>
      <c r="GD80" s="1569"/>
      <c r="GE80" s="1569"/>
      <c r="GF80" s="1569"/>
      <c r="GG80" s="1569"/>
      <c r="GH80" s="1569"/>
      <c r="GI80" s="1569"/>
      <c r="GJ80" s="1569"/>
      <c r="GK80" s="1569"/>
      <c r="GL80" s="1569"/>
      <c r="GM80" s="1569"/>
      <c r="GN80" s="1569"/>
      <c r="GO80" s="1569"/>
      <c r="GP80" s="1569"/>
      <c r="GQ80" s="1569"/>
      <c r="GR80" s="1569"/>
      <c r="GS80" s="1569"/>
      <c r="GT80" s="1569"/>
      <c r="GU80" s="1569"/>
      <c r="GV80" s="1569"/>
      <c r="GW80" s="1569"/>
      <c r="GX80" s="1569"/>
      <c r="GY80" s="1569"/>
      <c r="GZ80" s="1569"/>
      <c r="HA80" s="1569"/>
      <c r="HB80" s="1569"/>
      <c r="HC80" s="1569"/>
      <c r="HD80" s="1569"/>
      <c r="HE80" s="1569"/>
      <c r="HF80" s="1569"/>
      <c r="HG80" s="1569"/>
      <c r="HH80" s="1569"/>
      <c r="HI80" s="1569"/>
      <c r="HJ80" s="1569"/>
      <c r="HK80" s="1569"/>
      <c r="HL80" s="1569"/>
      <c r="HM80" s="1569"/>
      <c r="HN80" s="1569"/>
      <c r="HO80" s="1569"/>
      <c r="HP80" s="1569"/>
      <c r="HQ80" s="1569"/>
      <c r="HR80" s="1569"/>
      <c r="HS80" s="1569"/>
      <c r="HT80" s="1569"/>
      <c r="HU80" s="1569"/>
      <c r="HV80" s="1569"/>
      <c r="HW80" s="1569"/>
      <c r="HX80" s="1569"/>
      <c r="HY80" s="1569"/>
      <c r="HZ80" s="1569"/>
      <c r="IA80" s="1569"/>
      <c r="IB80" s="1569"/>
      <c r="IC80" s="1569"/>
      <c r="ID80" s="1569"/>
      <c r="IE80" s="1569"/>
      <c r="IF80" s="1569"/>
      <c r="IG80" s="1569"/>
      <c r="IH80" s="1569"/>
      <c r="II80" s="1569"/>
      <c r="IJ80" s="1569"/>
      <c r="IK80" s="1569"/>
      <c r="IL80" s="1569"/>
      <c r="IM80" s="1569"/>
      <c r="IN80" s="1569"/>
      <c r="IO80" s="1569"/>
      <c r="IP80" s="1569"/>
      <c r="IQ80" s="1569"/>
      <c r="IR80" s="1569"/>
      <c r="IS80" s="1569"/>
      <c r="IT80" s="1569"/>
      <c r="IU80" s="1569"/>
    </row>
    <row r="81" spans="1:255">
      <c r="A81" s="2187" t="s">
        <v>1368</v>
      </c>
      <c r="B81" s="1551"/>
      <c r="C81" s="1551"/>
      <c r="D81" s="1551"/>
      <c r="E81" s="1914"/>
      <c r="F81" s="1550"/>
      <c r="G81" s="1551"/>
      <c r="H81" s="1551"/>
      <c r="I81" s="1551"/>
      <c r="J81" s="1551"/>
      <c r="K81" s="1886"/>
      <c r="L81" s="1886"/>
      <c r="M81" s="1925" t="s">
        <v>1368</v>
      </c>
      <c r="N81" s="1550"/>
      <c r="O81" s="1886"/>
      <c r="P81" s="1886"/>
      <c r="Q81" s="1886"/>
      <c r="R81" s="1886"/>
      <c r="S81" s="1925" t="s">
        <v>1368</v>
      </c>
      <c r="T81" s="1569"/>
      <c r="U81" s="1569"/>
      <c r="V81" s="1569"/>
      <c r="W81" s="1569"/>
      <c r="X81" s="1569"/>
      <c r="Y81" s="1569"/>
      <c r="Z81" s="1569"/>
      <c r="AA81" s="1569"/>
      <c r="AB81" s="1569"/>
      <c r="AC81" s="1569"/>
      <c r="AD81" s="1569"/>
      <c r="AE81" s="1569"/>
      <c r="AF81" s="1569"/>
      <c r="AG81" s="1569"/>
      <c r="AH81" s="1569"/>
      <c r="AI81" s="1569"/>
      <c r="AJ81" s="1569"/>
      <c r="AK81" s="1569"/>
      <c r="AL81" s="1569"/>
      <c r="AM81" s="1569"/>
      <c r="AN81" s="1569"/>
      <c r="AO81" s="1569"/>
      <c r="AP81" s="1569"/>
      <c r="AQ81" s="1569"/>
      <c r="AR81" s="1569"/>
      <c r="AS81" s="1569"/>
      <c r="AT81" s="1569"/>
      <c r="AU81" s="1569"/>
      <c r="AV81" s="1569"/>
      <c r="AW81" s="1569"/>
      <c r="AX81" s="1569"/>
      <c r="AY81" s="1569"/>
      <c r="AZ81" s="1569"/>
      <c r="BA81" s="1569"/>
      <c r="BB81" s="1569"/>
      <c r="BC81" s="1569"/>
      <c r="BD81" s="1569"/>
      <c r="BE81" s="1569"/>
      <c r="BF81" s="1569"/>
      <c r="BG81" s="1569"/>
      <c r="BH81" s="1569"/>
      <c r="BI81" s="1569"/>
      <c r="BJ81" s="1569"/>
      <c r="BK81" s="1569"/>
      <c r="BL81" s="1569"/>
      <c r="BM81" s="1569"/>
      <c r="BN81" s="1569"/>
      <c r="BO81" s="1569"/>
      <c r="BP81" s="1569"/>
      <c r="BQ81" s="1569"/>
      <c r="BR81" s="1569"/>
      <c r="BS81" s="1569"/>
      <c r="BT81" s="1569"/>
      <c r="BU81" s="1569"/>
      <c r="BV81" s="1569"/>
      <c r="BW81" s="1569"/>
      <c r="BX81" s="1569"/>
      <c r="BY81" s="1569"/>
      <c r="BZ81" s="1569"/>
      <c r="CA81" s="1569"/>
      <c r="CB81" s="1569"/>
      <c r="CC81" s="1569"/>
      <c r="CD81" s="1569"/>
      <c r="CE81" s="1569"/>
      <c r="CF81" s="1569"/>
      <c r="CG81" s="1569"/>
      <c r="CH81" s="1569"/>
      <c r="CI81" s="1569"/>
      <c r="CJ81" s="1569"/>
      <c r="CK81" s="1569"/>
      <c r="CL81" s="1569"/>
      <c r="CM81" s="1569"/>
      <c r="CN81" s="1569"/>
      <c r="CO81" s="1569"/>
      <c r="CP81" s="1569"/>
      <c r="CQ81" s="1569"/>
      <c r="CR81" s="1569"/>
      <c r="CS81" s="1569"/>
      <c r="CT81" s="1569"/>
      <c r="CU81" s="1569"/>
      <c r="CV81" s="1569"/>
      <c r="CW81" s="1569"/>
      <c r="CX81" s="1569"/>
      <c r="CY81" s="1569"/>
      <c r="CZ81" s="1569"/>
      <c r="DA81" s="1569"/>
      <c r="DB81" s="1569"/>
      <c r="DC81" s="1569"/>
      <c r="DD81" s="1569"/>
      <c r="DE81" s="1569"/>
      <c r="DF81" s="1569"/>
      <c r="DG81" s="1569"/>
      <c r="DH81" s="1569"/>
      <c r="DI81" s="1569"/>
      <c r="DJ81" s="1569"/>
      <c r="DK81" s="1569"/>
      <c r="DL81" s="1569"/>
      <c r="DM81" s="1569"/>
      <c r="DN81" s="1569"/>
      <c r="DO81" s="1569"/>
      <c r="DP81" s="1569"/>
      <c r="DQ81" s="1569"/>
      <c r="DR81" s="1569"/>
      <c r="DS81" s="1569"/>
      <c r="DT81" s="1569"/>
      <c r="DU81" s="1569"/>
      <c r="DV81" s="1569"/>
      <c r="DW81" s="1569"/>
      <c r="DX81" s="1569"/>
      <c r="DY81" s="1569"/>
      <c r="DZ81" s="1569"/>
      <c r="EA81" s="1569"/>
      <c r="EB81" s="1569"/>
      <c r="EC81" s="1569"/>
      <c r="ED81" s="1569"/>
      <c r="EE81" s="1569"/>
      <c r="EF81" s="1569"/>
      <c r="EG81" s="1569"/>
      <c r="EH81" s="1569"/>
      <c r="EI81" s="1569"/>
      <c r="EJ81" s="1569"/>
      <c r="EK81" s="1569"/>
      <c r="EL81" s="1569"/>
      <c r="EM81" s="1569"/>
      <c r="EN81" s="1569"/>
      <c r="EO81" s="1569"/>
      <c r="EP81" s="1569"/>
      <c r="EQ81" s="1569"/>
      <c r="ER81" s="1569"/>
      <c r="ES81" s="1569"/>
      <c r="ET81" s="1569"/>
      <c r="EU81" s="1569"/>
      <c r="EV81" s="1569"/>
      <c r="EW81" s="1569"/>
      <c r="EX81" s="1569"/>
      <c r="EY81" s="1569"/>
      <c r="EZ81" s="1569"/>
      <c r="FA81" s="1569"/>
      <c r="FB81" s="1569"/>
      <c r="FC81" s="1569"/>
      <c r="FD81" s="1569"/>
      <c r="FE81" s="1569"/>
      <c r="FF81" s="1569"/>
      <c r="FG81" s="1569"/>
      <c r="FH81" s="1569"/>
      <c r="FI81" s="1569"/>
      <c r="FJ81" s="1569"/>
      <c r="FK81" s="1569"/>
      <c r="FL81" s="1569"/>
      <c r="FM81" s="1569"/>
      <c r="FN81" s="1569"/>
      <c r="FO81" s="1569"/>
      <c r="FP81" s="1569"/>
      <c r="FQ81" s="1569"/>
      <c r="FR81" s="1569"/>
      <c r="FS81" s="1569"/>
      <c r="FT81" s="1569"/>
      <c r="FU81" s="1569"/>
      <c r="FV81" s="1569"/>
      <c r="FW81" s="1569"/>
      <c r="FX81" s="1569"/>
      <c r="FY81" s="1569"/>
      <c r="FZ81" s="1569"/>
      <c r="GA81" s="1569"/>
      <c r="GB81" s="1569"/>
      <c r="GC81" s="1569"/>
      <c r="GD81" s="1569"/>
      <c r="GE81" s="1569"/>
      <c r="GF81" s="1569"/>
      <c r="GG81" s="1569"/>
      <c r="GH81" s="1569"/>
      <c r="GI81" s="1569"/>
      <c r="GJ81" s="1569"/>
      <c r="GK81" s="1569"/>
      <c r="GL81" s="1569"/>
      <c r="GM81" s="1569"/>
      <c r="GN81" s="1569"/>
      <c r="GO81" s="1569"/>
      <c r="GP81" s="1569"/>
      <c r="GQ81" s="1569"/>
      <c r="GR81" s="1569"/>
      <c r="GS81" s="1569"/>
      <c r="GT81" s="1569"/>
      <c r="GU81" s="1569"/>
      <c r="GV81" s="1569"/>
      <c r="GW81" s="1569"/>
      <c r="GX81" s="1569"/>
      <c r="GY81" s="1569"/>
      <c r="GZ81" s="1569"/>
      <c r="HA81" s="1569"/>
      <c r="HB81" s="1569"/>
      <c r="HC81" s="1569"/>
      <c r="HD81" s="1569"/>
      <c r="HE81" s="1569"/>
      <c r="HF81" s="1569"/>
      <c r="HG81" s="1569"/>
      <c r="HH81" s="1569"/>
      <c r="HI81" s="1569"/>
      <c r="HJ81" s="1569"/>
      <c r="HK81" s="1569"/>
      <c r="HL81" s="1569"/>
      <c r="HM81" s="1569"/>
      <c r="HN81" s="1569"/>
      <c r="HO81" s="1569"/>
      <c r="HP81" s="1569"/>
      <c r="HQ81" s="1569"/>
      <c r="HR81" s="1569"/>
      <c r="HS81" s="1569"/>
      <c r="HT81" s="1569"/>
      <c r="HU81" s="1569"/>
      <c r="HV81" s="1569"/>
      <c r="HW81" s="1569"/>
      <c r="HX81" s="1569"/>
      <c r="HY81" s="1569"/>
      <c r="HZ81" s="1569"/>
      <c r="IA81" s="1569"/>
      <c r="IB81" s="1569"/>
      <c r="IC81" s="1569"/>
      <c r="ID81" s="1569"/>
      <c r="IE81" s="1569"/>
      <c r="IF81" s="1569"/>
      <c r="IG81" s="1569"/>
      <c r="IH81" s="1569"/>
      <c r="II81" s="1569"/>
      <c r="IJ81" s="1569"/>
      <c r="IK81" s="1569"/>
      <c r="IL81" s="1569"/>
      <c r="IM81" s="1569"/>
      <c r="IN81" s="1569"/>
      <c r="IO81" s="1569"/>
      <c r="IP81" s="1569"/>
      <c r="IQ81" s="1569"/>
      <c r="IR81" s="1569"/>
      <c r="IS81" s="1569"/>
      <c r="IT81" s="1569"/>
      <c r="IU81" s="1569"/>
    </row>
    <row r="82" spans="1:255">
      <c r="A82" s="2187" t="s">
        <v>1705</v>
      </c>
      <c r="B82" s="1551"/>
      <c r="C82" s="1551"/>
      <c r="D82" s="1551"/>
      <c r="E82" s="1914"/>
      <c r="F82" s="1550"/>
      <c r="G82" s="1551"/>
      <c r="H82" s="1551"/>
      <c r="I82" s="1551"/>
      <c r="J82" s="1551"/>
      <c r="K82" s="1886"/>
      <c r="L82" s="1886"/>
      <c r="M82" s="1925" t="s">
        <v>1705</v>
      </c>
      <c r="N82" s="1550"/>
      <c r="O82" s="1886"/>
      <c r="P82" s="1886"/>
      <c r="Q82" s="1886"/>
      <c r="R82" s="1886"/>
      <c r="S82" s="1925" t="s">
        <v>1705</v>
      </c>
      <c r="T82" s="1569"/>
      <c r="U82" s="1569"/>
      <c r="V82" s="1569"/>
      <c r="W82" s="1569"/>
      <c r="X82" s="1569"/>
      <c r="Y82" s="1569"/>
      <c r="Z82" s="1569"/>
      <c r="AA82" s="1569"/>
      <c r="AB82" s="1569"/>
      <c r="AC82" s="1569"/>
      <c r="AD82" s="1569"/>
      <c r="AE82" s="1569"/>
      <c r="AF82" s="1569"/>
      <c r="AG82" s="1569"/>
      <c r="AH82" s="1569"/>
      <c r="AI82" s="1569"/>
      <c r="AJ82" s="1569"/>
      <c r="AK82" s="1569"/>
      <c r="AL82" s="1569"/>
      <c r="AM82" s="1569"/>
      <c r="AN82" s="1569"/>
      <c r="AO82" s="1569"/>
      <c r="AP82" s="1569"/>
      <c r="AQ82" s="1569"/>
      <c r="AR82" s="1569"/>
      <c r="AS82" s="1569"/>
      <c r="AT82" s="1569"/>
      <c r="AU82" s="1569"/>
      <c r="AV82" s="1569"/>
      <c r="AW82" s="1569"/>
      <c r="AX82" s="1569"/>
      <c r="AY82" s="1569"/>
      <c r="AZ82" s="1569"/>
      <c r="BA82" s="1569"/>
      <c r="BB82" s="1569"/>
      <c r="BC82" s="1569"/>
      <c r="BD82" s="1569"/>
      <c r="BE82" s="1569"/>
      <c r="BF82" s="1569"/>
      <c r="BG82" s="1569"/>
      <c r="BH82" s="1569"/>
      <c r="BI82" s="1569"/>
      <c r="BJ82" s="1569"/>
      <c r="BK82" s="1569"/>
      <c r="BL82" s="1569"/>
      <c r="BM82" s="1569"/>
      <c r="BN82" s="1569"/>
      <c r="BO82" s="1569"/>
      <c r="BP82" s="1569"/>
      <c r="BQ82" s="1569"/>
      <c r="BR82" s="1569"/>
      <c r="BS82" s="1569"/>
      <c r="BT82" s="1569"/>
      <c r="BU82" s="1569"/>
      <c r="BV82" s="1569"/>
      <c r="BW82" s="1569"/>
      <c r="BX82" s="1569"/>
      <c r="BY82" s="1569"/>
      <c r="BZ82" s="1569"/>
      <c r="CA82" s="1569"/>
      <c r="CB82" s="1569"/>
      <c r="CC82" s="1569"/>
      <c r="CD82" s="1569"/>
      <c r="CE82" s="1569"/>
      <c r="CF82" s="1569"/>
      <c r="CG82" s="1569"/>
      <c r="CH82" s="1569"/>
      <c r="CI82" s="1569"/>
      <c r="CJ82" s="1569"/>
      <c r="CK82" s="1569"/>
      <c r="CL82" s="1569"/>
      <c r="CM82" s="1569"/>
      <c r="CN82" s="1569"/>
      <c r="CO82" s="1569"/>
      <c r="CP82" s="1569"/>
      <c r="CQ82" s="1569"/>
      <c r="CR82" s="1569"/>
      <c r="CS82" s="1569"/>
      <c r="CT82" s="1569"/>
      <c r="CU82" s="1569"/>
      <c r="CV82" s="1569"/>
      <c r="CW82" s="1569"/>
      <c r="CX82" s="1569"/>
      <c r="CY82" s="1569"/>
      <c r="CZ82" s="1569"/>
      <c r="DA82" s="1569"/>
      <c r="DB82" s="1569"/>
      <c r="DC82" s="1569"/>
      <c r="DD82" s="1569"/>
      <c r="DE82" s="1569"/>
      <c r="DF82" s="1569"/>
      <c r="DG82" s="1569"/>
      <c r="DH82" s="1569"/>
      <c r="DI82" s="1569"/>
      <c r="DJ82" s="1569"/>
      <c r="DK82" s="1569"/>
      <c r="DL82" s="1569"/>
      <c r="DM82" s="1569"/>
      <c r="DN82" s="1569"/>
      <c r="DO82" s="1569"/>
      <c r="DP82" s="1569"/>
      <c r="DQ82" s="1569"/>
      <c r="DR82" s="1569"/>
      <c r="DS82" s="1569"/>
      <c r="DT82" s="1569"/>
      <c r="DU82" s="1569"/>
      <c r="DV82" s="1569"/>
      <c r="DW82" s="1569"/>
      <c r="DX82" s="1569"/>
      <c r="DY82" s="1569"/>
      <c r="DZ82" s="1569"/>
      <c r="EA82" s="1569"/>
      <c r="EB82" s="1569"/>
      <c r="EC82" s="1569"/>
      <c r="ED82" s="1569"/>
      <c r="EE82" s="1569"/>
      <c r="EF82" s="1569"/>
      <c r="EG82" s="1569"/>
      <c r="EH82" s="1569"/>
      <c r="EI82" s="1569"/>
      <c r="EJ82" s="1569"/>
      <c r="EK82" s="1569"/>
      <c r="EL82" s="1569"/>
      <c r="EM82" s="1569"/>
      <c r="EN82" s="1569"/>
      <c r="EO82" s="1569"/>
      <c r="EP82" s="1569"/>
      <c r="EQ82" s="1569"/>
      <c r="ER82" s="1569"/>
      <c r="ES82" s="1569"/>
      <c r="ET82" s="1569"/>
      <c r="EU82" s="1569"/>
      <c r="EV82" s="1569"/>
      <c r="EW82" s="1569"/>
      <c r="EX82" s="1569"/>
      <c r="EY82" s="1569"/>
      <c r="EZ82" s="1569"/>
      <c r="FA82" s="1569"/>
      <c r="FB82" s="1569"/>
      <c r="FC82" s="1569"/>
      <c r="FD82" s="1569"/>
      <c r="FE82" s="1569"/>
      <c r="FF82" s="1569"/>
      <c r="FG82" s="1569"/>
      <c r="FH82" s="1569"/>
      <c r="FI82" s="1569"/>
      <c r="FJ82" s="1569"/>
      <c r="FK82" s="1569"/>
      <c r="FL82" s="1569"/>
      <c r="FM82" s="1569"/>
      <c r="FN82" s="1569"/>
      <c r="FO82" s="1569"/>
      <c r="FP82" s="1569"/>
      <c r="FQ82" s="1569"/>
      <c r="FR82" s="1569"/>
      <c r="FS82" s="1569"/>
      <c r="FT82" s="1569"/>
      <c r="FU82" s="1569"/>
      <c r="FV82" s="1569"/>
      <c r="FW82" s="1569"/>
      <c r="FX82" s="1569"/>
      <c r="FY82" s="1569"/>
      <c r="FZ82" s="1569"/>
      <c r="GA82" s="1569"/>
      <c r="GB82" s="1569"/>
      <c r="GC82" s="1569"/>
      <c r="GD82" s="1569"/>
      <c r="GE82" s="1569"/>
      <c r="GF82" s="1569"/>
      <c r="GG82" s="1569"/>
      <c r="GH82" s="1569"/>
      <c r="GI82" s="1569"/>
      <c r="GJ82" s="1569"/>
      <c r="GK82" s="1569"/>
      <c r="GL82" s="1569"/>
      <c r="GM82" s="1569"/>
      <c r="GN82" s="1569"/>
      <c r="GO82" s="1569"/>
      <c r="GP82" s="1569"/>
      <c r="GQ82" s="1569"/>
      <c r="GR82" s="1569"/>
      <c r="GS82" s="1569"/>
      <c r="GT82" s="1569"/>
      <c r="GU82" s="1569"/>
      <c r="GV82" s="1569"/>
      <c r="GW82" s="1569"/>
      <c r="GX82" s="1569"/>
      <c r="GY82" s="1569"/>
      <c r="GZ82" s="1569"/>
      <c r="HA82" s="1569"/>
      <c r="HB82" s="1569"/>
      <c r="HC82" s="1569"/>
      <c r="HD82" s="1569"/>
      <c r="HE82" s="1569"/>
      <c r="HF82" s="1569"/>
      <c r="HG82" s="1569"/>
      <c r="HH82" s="1569"/>
      <c r="HI82" s="1569"/>
      <c r="HJ82" s="1569"/>
      <c r="HK82" s="1569"/>
      <c r="HL82" s="1569"/>
      <c r="HM82" s="1569"/>
      <c r="HN82" s="1569"/>
      <c r="HO82" s="1569"/>
      <c r="HP82" s="1569"/>
      <c r="HQ82" s="1569"/>
      <c r="HR82" s="1569"/>
      <c r="HS82" s="1569"/>
      <c r="HT82" s="1569"/>
      <c r="HU82" s="1569"/>
      <c r="HV82" s="1569"/>
      <c r="HW82" s="1569"/>
      <c r="HX82" s="1569"/>
      <c r="HY82" s="1569"/>
      <c r="HZ82" s="1569"/>
      <c r="IA82" s="1569"/>
      <c r="IB82" s="1569"/>
      <c r="IC82" s="1569"/>
      <c r="ID82" s="1569"/>
      <c r="IE82" s="1569"/>
      <c r="IF82" s="1569"/>
      <c r="IG82" s="1569"/>
      <c r="IH82" s="1569"/>
      <c r="II82" s="1569"/>
      <c r="IJ82" s="1569"/>
      <c r="IK82" s="1569"/>
      <c r="IL82" s="1569"/>
      <c r="IM82" s="1569"/>
      <c r="IN82" s="1569"/>
      <c r="IO82" s="1569"/>
      <c r="IP82" s="1569"/>
      <c r="IQ82" s="1569"/>
      <c r="IR82" s="1569"/>
      <c r="IS82" s="1569"/>
      <c r="IT82" s="1569"/>
      <c r="IU82" s="1569"/>
    </row>
    <row r="83" spans="1:255">
      <c r="A83" s="2187" t="s">
        <v>1706</v>
      </c>
      <c r="B83" s="1551"/>
      <c r="C83" s="1551"/>
      <c r="D83" s="1551"/>
      <c r="E83" s="1914"/>
      <c r="F83" s="1550"/>
      <c r="G83" s="1551"/>
      <c r="H83" s="1551"/>
      <c r="I83" s="1551"/>
      <c r="J83" s="1551"/>
      <c r="K83" s="1886"/>
      <c r="L83" s="1886"/>
      <c r="M83" s="1925" t="s">
        <v>1706</v>
      </c>
      <c r="N83" s="1550"/>
      <c r="O83" s="1886"/>
      <c r="P83" s="1886"/>
      <c r="Q83" s="1886"/>
      <c r="R83" s="1886"/>
      <c r="S83" s="1925" t="s">
        <v>1706</v>
      </c>
      <c r="T83" s="1569"/>
      <c r="U83" s="1569"/>
      <c r="V83" s="1569"/>
      <c r="W83" s="1569"/>
      <c r="X83" s="1569"/>
      <c r="Y83" s="1569"/>
      <c r="Z83" s="1569"/>
      <c r="AA83" s="1569"/>
      <c r="AB83" s="1569"/>
      <c r="AC83" s="1569"/>
      <c r="AD83" s="1569"/>
      <c r="AE83" s="1569"/>
      <c r="AF83" s="1569"/>
      <c r="AG83" s="1569"/>
      <c r="AH83" s="1569"/>
      <c r="AI83" s="1569"/>
      <c r="AJ83" s="1569"/>
      <c r="AK83" s="1569"/>
      <c r="AL83" s="1569"/>
      <c r="AM83" s="1569"/>
      <c r="AN83" s="1569"/>
      <c r="AO83" s="1569"/>
      <c r="AP83" s="1569"/>
      <c r="AQ83" s="1569"/>
      <c r="AR83" s="1569"/>
      <c r="AS83" s="1569"/>
      <c r="AT83" s="1569"/>
      <c r="AU83" s="1569"/>
      <c r="AV83" s="1569"/>
      <c r="AW83" s="1569"/>
      <c r="AX83" s="1569"/>
      <c r="AY83" s="1569"/>
      <c r="AZ83" s="1569"/>
      <c r="BA83" s="1569"/>
      <c r="BB83" s="1569"/>
      <c r="BC83" s="1569"/>
      <c r="BD83" s="1569"/>
      <c r="BE83" s="1569"/>
      <c r="BF83" s="1569"/>
      <c r="BG83" s="1569"/>
      <c r="BH83" s="1569"/>
      <c r="BI83" s="1569"/>
      <c r="BJ83" s="1569"/>
      <c r="BK83" s="1569"/>
      <c r="BL83" s="1569"/>
      <c r="BM83" s="1569"/>
      <c r="BN83" s="1569"/>
      <c r="BO83" s="1569"/>
      <c r="BP83" s="1569"/>
      <c r="BQ83" s="1569"/>
      <c r="BR83" s="1569"/>
      <c r="BS83" s="1569"/>
      <c r="BT83" s="1569"/>
      <c r="BU83" s="1569"/>
      <c r="BV83" s="1569"/>
      <c r="BW83" s="1569"/>
      <c r="BX83" s="1569"/>
      <c r="BY83" s="1569"/>
      <c r="BZ83" s="1569"/>
      <c r="CA83" s="1569"/>
      <c r="CB83" s="1569"/>
      <c r="CC83" s="1569"/>
      <c r="CD83" s="1569"/>
      <c r="CE83" s="1569"/>
      <c r="CF83" s="1569"/>
      <c r="CG83" s="1569"/>
      <c r="CH83" s="1569"/>
      <c r="CI83" s="1569"/>
      <c r="CJ83" s="1569"/>
      <c r="CK83" s="1569"/>
      <c r="CL83" s="1569"/>
      <c r="CM83" s="1569"/>
      <c r="CN83" s="1569"/>
      <c r="CO83" s="1569"/>
      <c r="CP83" s="1569"/>
      <c r="CQ83" s="1569"/>
      <c r="CR83" s="1569"/>
      <c r="CS83" s="1569"/>
      <c r="CT83" s="1569"/>
      <c r="CU83" s="1569"/>
      <c r="CV83" s="1569"/>
      <c r="CW83" s="1569"/>
      <c r="CX83" s="1569"/>
      <c r="CY83" s="1569"/>
      <c r="CZ83" s="1569"/>
      <c r="DA83" s="1569"/>
      <c r="DB83" s="1569"/>
      <c r="DC83" s="1569"/>
      <c r="DD83" s="1569"/>
      <c r="DE83" s="1569"/>
      <c r="DF83" s="1569"/>
      <c r="DG83" s="1569"/>
      <c r="DH83" s="1569"/>
      <c r="DI83" s="1569"/>
      <c r="DJ83" s="1569"/>
      <c r="DK83" s="1569"/>
      <c r="DL83" s="1569"/>
      <c r="DM83" s="1569"/>
      <c r="DN83" s="1569"/>
      <c r="DO83" s="1569"/>
      <c r="DP83" s="1569"/>
      <c r="DQ83" s="1569"/>
      <c r="DR83" s="1569"/>
      <c r="DS83" s="1569"/>
      <c r="DT83" s="1569"/>
      <c r="DU83" s="1569"/>
      <c r="DV83" s="1569"/>
      <c r="DW83" s="1569"/>
      <c r="DX83" s="1569"/>
      <c r="DY83" s="1569"/>
      <c r="DZ83" s="1569"/>
      <c r="EA83" s="1569"/>
      <c r="EB83" s="1569"/>
      <c r="EC83" s="1569"/>
      <c r="ED83" s="1569"/>
      <c r="EE83" s="1569"/>
      <c r="EF83" s="1569"/>
      <c r="EG83" s="1569"/>
      <c r="EH83" s="1569"/>
      <c r="EI83" s="1569"/>
      <c r="EJ83" s="1569"/>
      <c r="EK83" s="1569"/>
      <c r="EL83" s="1569"/>
      <c r="EM83" s="1569"/>
      <c r="EN83" s="1569"/>
      <c r="EO83" s="1569"/>
      <c r="EP83" s="1569"/>
      <c r="EQ83" s="1569"/>
      <c r="ER83" s="1569"/>
      <c r="ES83" s="1569"/>
      <c r="ET83" s="1569"/>
      <c r="EU83" s="1569"/>
      <c r="EV83" s="1569"/>
      <c r="EW83" s="1569"/>
      <c r="EX83" s="1569"/>
      <c r="EY83" s="1569"/>
      <c r="EZ83" s="1569"/>
      <c r="FA83" s="1569"/>
      <c r="FB83" s="1569"/>
      <c r="FC83" s="1569"/>
      <c r="FD83" s="1569"/>
      <c r="FE83" s="1569"/>
      <c r="FF83" s="1569"/>
      <c r="FG83" s="1569"/>
      <c r="FH83" s="1569"/>
      <c r="FI83" s="1569"/>
      <c r="FJ83" s="1569"/>
      <c r="FK83" s="1569"/>
      <c r="FL83" s="1569"/>
      <c r="FM83" s="1569"/>
      <c r="FN83" s="1569"/>
      <c r="FO83" s="1569"/>
      <c r="FP83" s="1569"/>
      <c r="FQ83" s="1569"/>
      <c r="FR83" s="1569"/>
      <c r="FS83" s="1569"/>
      <c r="FT83" s="1569"/>
      <c r="FU83" s="1569"/>
      <c r="FV83" s="1569"/>
      <c r="FW83" s="1569"/>
      <c r="FX83" s="1569"/>
      <c r="FY83" s="1569"/>
      <c r="FZ83" s="1569"/>
      <c r="GA83" s="1569"/>
      <c r="GB83" s="1569"/>
      <c r="GC83" s="1569"/>
      <c r="GD83" s="1569"/>
      <c r="GE83" s="1569"/>
      <c r="GF83" s="1569"/>
      <c r="GG83" s="1569"/>
      <c r="GH83" s="1569"/>
      <c r="GI83" s="1569"/>
      <c r="GJ83" s="1569"/>
      <c r="GK83" s="1569"/>
      <c r="GL83" s="1569"/>
      <c r="GM83" s="1569"/>
      <c r="GN83" s="1569"/>
      <c r="GO83" s="1569"/>
      <c r="GP83" s="1569"/>
      <c r="GQ83" s="1569"/>
      <c r="GR83" s="1569"/>
      <c r="GS83" s="1569"/>
      <c r="GT83" s="1569"/>
      <c r="GU83" s="1569"/>
      <c r="GV83" s="1569"/>
      <c r="GW83" s="1569"/>
      <c r="GX83" s="1569"/>
      <c r="GY83" s="1569"/>
      <c r="GZ83" s="1569"/>
      <c r="HA83" s="1569"/>
      <c r="HB83" s="1569"/>
      <c r="HC83" s="1569"/>
      <c r="HD83" s="1569"/>
      <c r="HE83" s="1569"/>
      <c r="HF83" s="1569"/>
      <c r="HG83" s="1569"/>
      <c r="HH83" s="1569"/>
      <c r="HI83" s="1569"/>
      <c r="HJ83" s="1569"/>
      <c r="HK83" s="1569"/>
      <c r="HL83" s="1569"/>
      <c r="HM83" s="1569"/>
      <c r="HN83" s="1569"/>
      <c r="HO83" s="1569"/>
      <c r="HP83" s="1569"/>
      <c r="HQ83" s="1569"/>
      <c r="HR83" s="1569"/>
      <c r="HS83" s="1569"/>
      <c r="HT83" s="1569"/>
      <c r="HU83" s="1569"/>
      <c r="HV83" s="1569"/>
      <c r="HW83" s="1569"/>
      <c r="HX83" s="1569"/>
      <c r="HY83" s="1569"/>
      <c r="HZ83" s="1569"/>
      <c r="IA83" s="1569"/>
      <c r="IB83" s="1569"/>
      <c r="IC83" s="1569"/>
      <c r="ID83" s="1569"/>
      <c r="IE83" s="1569"/>
      <c r="IF83" s="1569"/>
      <c r="IG83" s="1569"/>
      <c r="IH83" s="1569"/>
      <c r="II83" s="1569"/>
      <c r="IJ83" s="1569"/>
      <c r="IK83" s="1569"/>
      <c r="IL83" s="1569"/>
      <c r="IM83" s="1569"/>
      <c r="IN83" s="1569"/>
      <c r="IO83" s="1569"/>
      <c r="IP83" s="1569"/>
      <c r="IQ83" s="1569"/>
      <c r="IR83" s="1569"/>
      <c r="IS83" s="1569"/>
      <c r="IT83" s="1569"/>
      <c r="IU83" s="1569"/>
    </row>
    <row r="84" spans="1:255">
      <c r="A84" s="2187">
        <v>12</v>
      </c>
      <c r="B84" s="1551"/>
      <c r="C84" s="1551"/>
      <c r="D84" s="1551"/>
      <c r="E84" s="1914"/>
      <c r="F84" s="1550"/>
      <c r="G84" s="1551"/>
      <c r="H84" s="1551"/>
      <c r="I84" s="1551"/>
      <c r="J84" s="1551"/>
      <c r="K84" s="1886"/>
      <c r="L84" s="1886"/>
      <c r="M84" s="1925">
        <v>12</v>
      </c>
      <c r="N84" s="1550"/>
      <c r="O84" s="1886"/>
      <c r="P84" s="1886"/>
      <c r="Q84" s="1886"/>
      <c r="R84" s="1886"/>
      <c r="S84" s="1925">
        <v>12</v>
      </c>
      <c r="T84" s="1569"/>
      <c r="U84" s="1569"/>
      <c r="V84" s="1569"/>
      <c r="W84" s="1569"/>
      <c r="X84" s="1569"/>
      <c r="Y84" s="1569"/>
      <c r="Z84" s="1569"/>
      <c r="AA84" s="1569"/>
      <c r="AB84" s="1569"/>
      <c r="AC84" s="1569"/>
      <c r="AD84" s="1569"/>
      <c r="AE84" s="1569"/>
      <c r="AF84" s="1569"/>
      <c r="AG84" s="1569"/>
      <c r="AH84" s="1569"/>
      <c r="AI84" s="1569"/>
      <c r="AJ84" s="1569"/>
      <c r="AK84" s="1569"/>
      <c r="AL84" s="1569"/>
      <c r="AM84" s="1569"/>
      <c r="AN84" s="1569"/>
      <c r="AO84" s="1569"/>
      <c r="AP84" s="1569"/>
      <c r="AQ84" s="1569"/>
      <c r="AR84" s="1569"/>
      <c r="AS84" s="1569"/>
      <c r="AT84" s="1569"/>
      <c r="AU84" s="1569"/>
      <c r="AV84" s="1569"/>
      <c r="AW84" s="1569"/>
      <c r="AX84" s="1569"/>
      <c r="AY84" s="1569"/>
      <c r="AZ84" s="1569"/>
      <c r="BA84" s="1569"/>
      <c r="BB84" s="1569"/>
      <c r="BC84" s="1569"/>
      <c r="BD84" s="1569"/>
      <c r="BE84" s="1569"/>
      <c r="BF84" s="1569"/>
      <c r="BG84" s="1569"/>
      <c r="BH84" s="1569"/>
      <c r="BI84" s="1569"/>
      <c r="BJ84" s="1569"/>
      <c r="BK84" s="1569"/>
      <c r="BL84" s="1569"/>
      <c r="BM84" s="1569"/>
      <c r="BN84" s="1569"/>
      <c r="BO84" s="1569"/>
      <c r="BP84" s="1569"/>
      <c r="BQ84" s="1569"/>
      <c r="BR84" s="1569"/>
      <c r="BS84" s="1569"/>
      <c r="BT84" s="1569"/>
      <c r="BU84" s="1569"/>
      <c r="BV84" s="1569"/>
      <c r="BW84" s="1569"/>
      <c r="BX84" s="1569"/>
      <c r="BY84" s="1569"/>
      <c r="BZ84" s="1569"/>
      <c r="CA84" s="1569"/>
      <c r="CB84" s="1569"/>
      <c r="CC84" s="1569"/>
      <c r="CD84" s="1569"/>
      <c r="CE84" s="1569"/>
      <c r="CF84" s="1569"/>
      <c r="CG84" s="1569"/>
      <c r="CH84" s="1569"/>
      <c r="CI84" s="1569"/>
      <c r="CJ84" s="1569"/>
      <c r="CK84" s="1569"/>
      <c r="CL84" s="1569"/>
      <c r="CM84" s="1569"/>
      <c r="CN84" s="1569"/>
      <c r="CO84" s="1569"/>
      <c r="CP84" s="1569"/>
      <c r="CQ84" s="1569"/>
      <c r="CR84" s="1569"/>
      <c r="CS84" s="1569"/>
      <c r="CT84" s="1569"/>
      <c r="CU84" s="1569"/>
      <c r="CV84" s="1569"/>
      <c r="CW84" s="1569"/>
      <c r="CX84" s="1569"/>
      <c r="CY84" s="1569"/>
      <c r="CZ84" s="1569"/>
      <c r="DA84" s="1569"/>
      <c r="DB84" s="1569"/>
      <c r="DC84" s="1569"/>
      <c r="DD84" s="1569"/>
      <c r="DE84" s="1569"/>
      <c r="DF84" s="1569"/>
      <c r="DG84" s="1569"/>
      <c r="DH84" s="1569"/>
      <c r="DI84" s="1569"/>
      <c r="DJ84" s="1569"/>
      <c r="DK84" s="1569"/>
      <c r="DL84" s="1569"/>
      <c r="DM84" s="1569"/>
      <c r="DN84" s="1569"/>
      <c r="DO84" s="1569"/>
      <c r="DP84" s="1569"/>
      <c r="DQ84" s="1569"/>
      <c r="DR84" s="1569"/>
      <c r="DS84" s="1569"/>
      <c r="DT84" s="1569"/>
      <c r="DU84" s="1569"/>
      <c r="DV84" s="1569"/>
      <c r="DW84" s="1569"/>
      <c r="DX84" s="1569"/>
      <c r="DY84" s="1569"/>
      <c r="DZ84" s="1569"/>
      <c r="EA84" s="1569"/>
      <c r="EB84" s="1569"/>
      <c r="EC84" s="1569"/>
      <c r="ED84" s="1569"/>
      <c r="EE84" s="1569"/>
      <c r="EF84" s="1569"/>
      <c r="EG84" s="1569"/>
      <c r="EH84" s="1569"/>
      <c r="EI84" s="1569"/>
      <c r="EJ84" s="1569"/>
      <c r="EK84" s="1569"/>
      <c r="EL84" s="1569"/>
      <c r="EM84" s="1569"/>
      <c r="EN84" s="1569"/>
      <c r="EO84" s="1569"/>
      <c r="EP84" s="1569"/>
      <c r="EQ84" s="1569"/>
      <c r="ER84" s="1569"/>
      <c r="ES84" s="1569"/>
      <c r="ET84" s="1569"/>
      <c r="EU84" s="1569"/>
      <c r="EV84" s="1569"/>
      <c r="EW84" s="1569"/>
      <c r="EX84" s="1569"/>
      <c r="EY84" s="1569"/>
      <c r="EZ84" s="1569"/>
      <c r="FA84" s="1569"/>
      <c r="FB84" s="1569"/>
      <c r="FC84" s="1569"/>
      <c r="FD84" s="1569"/>
      <c r="FE84" s="1569"/>
      <c r="FF84" s="1569"/>
      <c r="FG84" s="1569"/>
      <c r="FH84" s="1569"/>
      <c r="FI84" s="1569"/>
      <c r="FJ84" s="1569"/>
      <c r="FK84" s="1569"/>
      <c r="FL84" s="1569"/>
      <c r="FM84" s="1569"/>
      <c r="FN84" s="1569"/>
      <c r="FO84" s="1569"/>
      <c r="FP84" s="1569"/>
      <c r="FQ84" s="1569"/>
      <c r="FR84" s="1569"/>
      <c r="FS84" s="1569"/>
      <c r="FT84" s="1569"/>
      <c r="FU84" s="1569"/>
      <c r="FV84" s="1569"/>
      <c r="FW84" s="1569"/>
      <c r="FX84" s="1569"/>
      <c r="FY84" s="1569"/>
      <c r="FZ84" s="1569"/>
      <c r="GA84" s="1569"/>
      <c r="GB84" s="1569"/>
      <c r="GC84" s="1569"/>
      <c r="GD84" s="1569"/>
      <c r="GE84" s="1569"/>
      <c r="GF84" s="1569"/>
      <c r="GG84" s="1569"/>
      <c r="GH84" s="1569"/>
      <c r="GI84" s="1569"/>
      <c r="GJ84" s="1569"/>
      <c r="GK84" s="1569"/>
      <c r="GL84" s="1569"/>
      <c r="GM84" s="1569"/>
      <c r="GN84" s="1569"/>
      <c r="GO84" s="1569"/>
      <c r="GP84" s="1569"/>
      <c r="GQ84" s="1569"/>
      <c r="GR84" s="1569"/>
      <c r="GS84" s="1569"/>
      <c r="GT84" s="1569"/>
      <c r="GU84" s="1569"/>
      <c r="GV84" s="1569"/>
      <c r="GW84" s="1569"/>
      <c r="GX84" s="1569"/>
      <c r="GY84" s="1569"/>
      <c r="GZ84" s="1569"/>
      <c r="HA84" s="1569"/>
      <c r="HB84" s="1569"/>
      <c r="HC84" s="1569"/>
      <c r="HD84" s="1569"/>
      <c r="HE84" s="1569"/>
      <c r="HF84" s="1569"/>
      <c r="HG84" s="1569"/>
      <c r="HH84" s="1569"/>
      <c r="HI84" s="1569"/>
      <c r="HJ84" s="1569"/>
      <c r="HK84" s="1569"/>
      <c r="HL84" s="1569"/>
      <c r="HM84" s="1569"/>
      <c r="HN84" s="1569"/>
      <c r="HO84" s="1569"/>
      <c r="HP84" s="1569"/>
      <c r="HQ84" s="1569"/>
      <c r="HR84" s="1569"/>
      <c r="HS84" s="1569"/>
      <c r="HT84" s="1569"/>
      <c r="HU84" s="1569"/>
      <c r="HV84" s="1569"/>
      <c r="HW84" s="1569"/>
      <c r="HX84" s="1569"/>
      <c r="HY84" s="1569"/>
      <c r="HZ84" s="1569"/>
      <c r="IA84" s="1569"/>
      <c r="IB84" s="1569"/>
      <c r="IC84" s="1569"/>
      <c r="ID84" s="1569"/>
      <c r="IE84" s="1569"/>
      <c r="IF84" s="1569"/>
      <c r="IG84" s="1569"/>
      <c r="IH84" s="1569"/>
      <c r="II84" s="1569"/>
      <c r="IJ84" s="1569"/>
      <c r="IK84" s="1569"/>
      <c r="IL84" s="1569"/>
      <c r="IM84" s="1569"/>
      <c r="IN84" s="1569"/>
      <c r="IO84" s="1569"/>
      <c r="IP84" s="1569"/>
      <c r="IQ84" s="1569"/>
      <c r="IR84" s="1569"/>
      <c r="IS84" s="1569"/>
      <c r="IT84" s="1569"/>
      <c r="IU84" s="1569"/>
    </row>
    <row r="85" spans="1:255">
      <c r="A85" s="2187">
        <v>13</v>
      </c>
      <c r="B85" s="1551"/>
      <c r="C85" s="1551"/>
      <c r="D85" s="1551"/>
      <c r="E85" s="1914"/>
      <c r="F85" s="1550"/>
      <c r="G85" s="1551"/>
      <c r="H85" s="1551"/>
      <c r="I85" s="1551"/>
      <c r="J85" s="1551"/>
      <c r="K85" s="1886"/>
      <c r="L85" s="1886"/>
      <c r="M85" s="1925">
        <v>13</v>
      </c>
      <c r="N85" s="1550"/>
      <c r="O85" s="1886"/>
      <c r="P85" s="1886"/>
      <c r="Q85" s="1886"/>
      <c r="R85" s="1886"/>
      <c r="S85" s="1925">
        <v>13</v>
      </c>
      <c r="T85" s="1569"/>
      <c r="U85" s="1569"/>
      <c r="V85" s="1569"/>
      <c r="W85" s="1569"/>
      <c r="X85" s="1569"/>
      <c r="Y85" s="1569"/>
      <c r="Z85" s="1569"/>
      <c r="AA85" s="1569"/>
      <c r="AB85" s="1569"/>
      <c r="AC85" s="1569"/>
      <c r="AD85" s="1569"/>
      <c r="AE85" s="1569"/>
      <c r="AF85" s="1569"/>
      <c r="AG85" s="1569"/>
      <c r="AH85" s="1569"/>
      <c r="AI85" s="1569"/>
      <c r="AJ85" s="1569"/>
      <c r="AK85" s="1569"/>
      <c r="AL85" s="1569"/>
      <c r="AM85" s="1569"/>
      <c r="AN85" s="1569"/>
      <c r="AO85" s="1569"/>
      <c r="AP85" s="1569"/>
      <c r="AQ85" s="1569"/>
      <c r="AR85" s="1569"/>
      <c r="AS85" s="1569"/>
      <c r="AT85" s="1569"/>
      <c r="AU85" s="1569"/>
      <c r="AV85" s="1569"/>
      <c r="AW85" s="1569"/>
      <c r="AX85" s="1569"/>
      <c r="AY85" s="1569"/>
      <c r="AZ85" s="1569"/>
      <c r="BA85" s="1569"/>
      <c r="BB85" s="1569"/>
      <c r="BC85" s="1569"/>
      <c r="BD85" s="1569"/>
      <c r="BE85" s="1569"/>
      <c r="BF85" s="1569"/>
      <c r="BG85" s="1569"/>
      <c r="BH85" s="1569"/>
      <c r="BI85" s="1569"/>
      <c r="BJ85" s="1569"/>
      <c r="BK85" s="1569"/>
      <c r="BL85" s="1569"/>
      <c r="BM85" s="1569"/>
      <c r="BN85" s="1569"/>
      <c r="BO85" s="1569"/>
      <c r="BP85" s="1569"/>
      <c r="BQ85" s="1569"/>
      <c r="BR85" s="1569"/>
      <c r="BS85" s="1569"/>
      <c r="BT85" s="1569"/>
      <c r="BU85" s="1569"/>
      <c r="BV85" s="1569"/>
      <c r="BW85" s="1569"/>
      <c r="BX85" s="1569"/>
      <c r="BY85" s="1569"/>
      <c r="BZ85" s="1569"/>
      <c r="CA85" s="1569"/>
      <c r="CB85" s="1569"/>
      <c r="CC85" s="1569"/>
      <c r="CD85" s="1569"/>
      <c r="CE85" s="1569"/>
      <c r="CF85" s="1569"/>
      <c r="CG85" s="1569"/>
      <c r="CH85" s="1569"/>
      <c r="CI85" s="1569"/>
      <c r="CJ85" s="1569"/>
      <c r="CK85" s="1569"/>
      <c r="CL85" s="1569"/>
      <c r="CM85" s="1569"/>
      <c r="CN85" s="1569"/>
      <c r="CO85" s="1569"/>
      <c r="CP85" s="1569"/>
      <c r="CQ85" s="1569"/>
      <c r="CR85" s="1569"/>
      <c r="CS85" s="1569"/>
      <c r="CT85" s="1569"/>
      <c r="CU85" s="1569"/>
      <c r="CV85" s="1569"/>
      <c r="CW85" s="1569"/>
      <c r="CX85" s="1569"/>
      <c r="CY85" s="1569"/>
      <c r="CZ85" s="1569"/>
      <c r="DA85" s="1569"/>
      <c r="DB85" s="1569"/>
      <c r="DC85" s="1569"/>
      <c r="DD85" s="1569"/>
      <c r="DE85" s="1569"/>
      <c r="DF85" s="1569"/>
      <c r="DG85" s="1569"/>
      <c r="DH85" s="1569"/>
      <c r="DI85" s="1569"/>
      <c r="DJ85" s="1569"/>
      <c r="DK85" s="1569"/>
      <c r="DL85" s="1569"/>
      <c r="DM85" s="1569"/>
      <c r="DN85" s="1569"/>
      <c r="DO85" s="1569"/>
      <c r="DP85" s="1569"/>
      <c r="DQ85" s="1569"/>
      <c r="DR85" s="1569"/>
      <c r="DS85" s="1569"/>
      <c r="DT85" s="1569"/>
      <c r="DU85" s="1569"/>
      <c r="DV85" s="1569"/>
      <c r="DW85" s="1569"/>
      <c r="DX85" s="1569"/>
      <c r="DY85" s="1569"/>
      <c r="DZ85" s="1569"/>
      <c r="EA85" s="1569"/>
      <c r="EB85" s="1569"/>
      <c r="EC85" s="1569"/>
      <c r="ED85" s="1569"/>
      <c r="EE85" s="1569"/>
      <c r="EF85" s="1569"/>
      <c r="EG85" s="1569"/>
      <c r="EH85" s="1569"/>
      <c r="EI85" s="1569"/>
      <c r="EJ85" s="1569"/>
      <c r="EK85" s="1569"/>
      <c r="EL85" s="1569"/>
      <c r="EM85" s="1569"/>
      <c r="EN85" s="1569"/>
      <c r="EO85" s="1569"/>
      <c r="EP85" s="1569"/>
      <c r="EQ85" s="1569"/>
      <c r="ER85" s="1569"/>
      <c r="ES85" s="1569"/>
      <c r="ET85" s="1569"/>
      <c r="EU85" s="1569"/>
      <c r="EV85" s="1569"/>
      <c r="EW85" s="1569"/>
      <c r="EX85" s="1569"/>
      <c r="EY85" s="1569"/>
      <c r="EZ85" s="1569"/>
      <c r="FA85" s="1569"/>
      <c r="FB85" s="1569"/>
      <c r="FC85" s="1569"/>
      <c r="FD85" s="1569"/>
      <c r="FE85" s="1569"/>
      <c r="FF85" s="1569"/>
      <c r="FG85" s="1569"/>
      <c r="FH85" s="1569"/>
      <c r="FI85" s="1569"/>
      <c r="FJ85" s="1569"/>
      <c r="FK85" s="1569"/>
      <c r="FL85" s="1569"/>
      <c r="FM85" s="1569"/>
      <c r="FN85" s="1569"/>
      <c r="FO85" s="1569"/>
      <c r="FP85" s="1569"/>
      <c r="FQ85" s="1569"/>
      <c r="FR85" s="1569"/>
      <c r="FS85" s="1569"/>
      <c r="FT85" s="1569"/>
      <c r="FU85" s="1569"/>
      <c r="FV85" s="1569"/>
      <c r="FW85" s="1569"/>
      <c r="FX85" s="1569"/>
      <c r="FY85" s="1569"/>
      <c r="FZ85" s="1569"/>
      <c r="GA85" s="1569"/>
      <c r="GB85" s="1569"/>
      <c r="GC85" s="1569"/>
      <c r="GD85" s="1569"/>
      <c r="GE85" s="1569"/>
      <c r="GF85" s="1569"/>
      <c r="GG85" s="1569"/>
      <c r="GH85" s="1569"/>
      <c r="GI85" s="1569"/>
      <c r="GJ85" s="1569"/>
      <c r="GK85" s="1569"/>
      <c r="GL85" s="1569"/>
      <c r="GM85" s="1569"/>
      <c r="GN85" s="1569"/>
      <c r="GO85" s="1569"/>
      <c r="GP85" s="1569"/>
      <c r="GQ85" s="1569"/>
      <c r="GR85" s="1569"/>
      <c r="GS85" s="1569"/>
      <c r="GT85" s="1569"/>
      <c r="GU85" s="1569"/>
      <c r="GV85" s="1569"/>
      <c r="GW85" s="1569"/>
      <c r="GX85" s="1569"/>
      <c r="GY85" s="1569"/>
      <c r="GZ85" s="1569"/>
      <c r="HA85" s="1569"/>
      <c r="HB85" s="1569"/>
      <c r="HC85" s="1569"/>
      <c r="HD85" s="1569"/>
      <c r="HE85" s="1569"/>
      <c r="HF85" s="1569"/>
      <c r="HG85" s="1569"/>
      <c r="HH85" s="1569"/>
      <c r="HI85" s="1569"/>
      <c r="HJ85" s="1569"/>
      <c r="HK85" s="1569"/>
      <c r="HL85" s="1569"/>
      <c r="HM85" s="1569"/>
      <c r="HN85" s="1569"/>
      <c r="HO85" s="1569"/>
      <c r="HP85" s="1569"/>
      <c r="HQ85" s="1569"/>
      <c r="HR85" s="1569"/>
      <c r="HS85" s="1569"/>
      <c r="HT85" s="1569"/>
      <c r="HU85" s="1569"/>
      <c r="HV85" s="1569"/>
      <c r="HW85" s="1569"/>
      <c r="HX85" s="1569"/>
      <c r="HY85" s="1569"/>
      <c r="HZ85" s="1569"/>
      <c r="IA85" s="1569"/>
      <c r="IB85" s="1569"/>
      <c r="IC85" s="1569"/>
      <c r="ID85" s="1569"/>
      <c r="IE85" s="1569"/>
      <c r="IF85" s="1569"/>
      <c r="IG85" s="1569"/>
      <c r="IH85" s="1569"/>
      <c r="II85" s="1569"/>
      <c r="IJ85" s="1569"/>
      <c r="IK85" s="1569"/>
      <c r="IL85" s="1569"/>
      <c r="IM85" s="1569"/>
      <c r="IN85" s="1569"/>
      <c r="IO85" s="1569"/>
      <c r="IP85" s="1569"/>
      <c r="IQ85" s="1569"/>
      <c r="IR85" s="1569"/>
      <c r="IS85" s="1569"/>
      <c r="IT85" s="1569"/>
      <c r="IU85" s="1569"/>
    </row>
    <row r="86" spans="1:255">
      <c r="A86" s="2187">
        <v>14</v>
      </c>
      <c r="B86" s="1551"/>
      <c r="C86" s="1551"/>
      <c r="D86" s="1551"/>
      <c r="E86" s="1914"/>
      <c r="F86" s="1550"/>
      <c r="G86" s="1551"/>
      <c r="H86" s="1551"/>
      <c r="I86" s="1551"/>
      <c r="J86" s="1551"/>
      <c r="K86" s="1886"/>
      <c r="L86" s="1886"/>
      <c r="M86" s="1925">
        <v>14</v>
      </c>
      <c r="N86" s="1550"/>
      <c r="O86" s="1886"/>
      <c r="P86" s="1886"/>
      <c r="Q86" s="1886"/>
      <c r="R86" s="1886"/>
      <c r="S86" s="1925">
        <v>14</v>
      </c>
      <c r="T86" s="1569"/>
      <c r="U86" s="1569"/>
      <c r="V86" s="1569"/>
      <c r="W86" s="1569"/>
      <c r="X86" s="1569"/>
      <c r="Y86" s="1569"/>
      <c r="Z86" s="1569"/>
      <c r="AA86" s="1569"/>
      <c r="AB86" s="1569"/>
      <c r="AC86" s="1569"/>
      <c r="AD86" s="1569"/>
      <c r="AE86" s="1569"/>
      <c r="AF86" s="1569"/>
      <c r="AG86" s="1569"/>
      <c r="AH86" s="1569"/>
      <c r="AI86" s="1569"/>
      <c r="AJ86" s="1569"/>
      <c r="AK86" s="1569"/>
      <c r="AL86" s="1569"/>
      <c r="AM86" s="1569"/>
      <c r="AN86" s="1569"/>
      <c r="AO86" s="1569"/>
      <c r="AP86" s="1569"/>
      <c r="AQ86" s="1569"/>
      <c r="AR86" s="1569"/>
      <c r="AS86" s="1569"/>
      <c r="AT86" s="1569"/>
      <c r="AU86" s="1569"/>
      <c r="AV86" s="1569"/>
      <c r="AW86" s="1569"/>
      <c r="AX86" s="1569"/>
      <c r="AY86" s="1569"/>
      <c r="AZ86" s="1569"/>
      <c r="BA86" s="1569"/>
      <c r="BB86" s="1569"/>
      <c r="BC86" s="1569"/>
      <c r="BD86" s="1569"/>
      <c r="BE86" s="1569"/>
      <c r="BF86" s="1569"/>
      <c r="BG86" s="1569"/>
      <c r="BH86" s="1569"/>
      <c r="BI86" s="1569"/>
      <c r="BJ86" s="1569"/>
      <c r="BK86" s="1569"/>
      <c r="BL86" s="1569"/>
      <c r="BM86" s="1569"/>
      <c r="BN86" s="1569"/>
      <c r="BO86" s="1569"/>
      <c r="BP86" s="1569"/>
      <c r="BQ86" s="1569"/>
      <c r="BR86" s="1569"/>
      <c r="BS86" s="1569"/>
      <c r="BT86" s="1569"/>
      <c r="BU86" s="1569"/>
      <c r="BV86" s="1569"/>
      <c r="BW86" s="1569"/>
      <c r="BX86" s="1569"/>
      <c r="BY86" s="1569"/>
      <c r="BZ86" s="1569"/>
      <c r="CA86" s="1569"/>
      <c r="CB86" s="1569"/>
      <c r="CC86" s="1569"/>
      <c r="CD86" s="1569"/>
      <c r="CE86" s="1569"/>
      <c r="CF86" s="1569"/>
      <c r="CG86" s="1569"/>
      <c r="CH86" s="1569"/>
      <c r="CI86" s="1569"/>
      <c r="CJ86" s="1569"/>
      <c r="CK86" s="1569"/>
      <c r="CL86" s="1569"/>
      <c r="CM86" s="1569"/>
      <c r="CN86" s="1569"/>
      <c r="CO86" s="1569"/>
      <c r="CP86" s="1569"/>
      <c r="CQ86" s="1569"/>
      <c r="CR86" s="1569"/>
      <c r="CS86" s="1569"/>
      <c r="CT86" s="1569"/>
      <c r="CU86" s="1569"/>
      <c r="CV86" s="1569"/>
      <c r="CW86" s="1569"/>
      <c r="CX86" s="1569"/>
      <c r="CY86" s="1569"/>
      <c r="CZ86" s="1569"/>
      <c r="DA86" s="1569"/>
      <c r="DB86" s="1569"/>
      <c r="DC86" s="1569"/>
      <c r="DD86" s="1569"/>
      <c r="DE86" s="1569"/>
      <c r="DF86" s="1569"/>
      <c r="DG86" s="1569"/>
      <c r="DH86" s="1569"/>
      <c r="DI86" s="1569"/>
      <c r="DJ86" s="1569"/>
      <c r="DK86" s="1569"/>
      <c r="DL86" s="1569"/>
      <c r="DM86" s="1569"/>
      <c r="DN86" s="1569"/>
      <c r="DO86" s="1569"/>
      <c r="DP86" s="1569"/>
      <c r="DQ86" s="1569"/>
      <c r="DR86" s="1569"/>
      <c r="DS86" s="1569"/>
      <c r="DT86" s="1569"/>
      <c r="DU86" s="1569"/>
      <c r="DV86" s="1569"/>
      <c r="DW86" s="1569"/>
      <c r="DX86" s="1569"/>
      <c r="DY86" s="1569"/>
      <c r="DZ86" s="1569"/>
      <c r="EA86" s="1569"/>
      <c r="EB86" s="1569"/>
      <c r="EC86" s="1569"/>
      <c r="ED86" s="1569"/>
      <c r="EE86" s="1569"/>
      <c r="EF86" s="1569"/>
      <c r="EG86" s="1569"/>
      <c r="EH86" s="1569"/>
      <c r="EI86" s="1569"/>
      <c r="EJ86" s="1569"/>
      <c r="EK86" s="1569"/>
      <c r="EL86" s="1569"/>
      <c r="EM86" s="1569"/>
      <c r="EN86" s="1569"/>
      <c r="EO86" s="1569"/>
      <c r="EP86" s="1569"/>
      <c r="EQ86" s="1569"/>
      <c r="ER86" s="1569"/>
      <c r="ES86" s="1569"/>
      <c r="ET86" s="1569"/>
      <c r="EU86" s="1569"/>
      <c r="EV86" s="1569"/>
      <c r="EW86" s="1569"/>
      <c r="EX86" s="1569"/>
      <c r="EY86" s="1569"/>
      <c r="EZ86" s="1569"/>
      <c r="FA86" s="1569"/>
      <c r="FB86" s="1569"/>
      <c r="FC86" s="1569"/>
      <c r="FD86" s="1569"/>
      <c r="FE86" s="1569"/>
      <c r="FF86" s="1569"/>
      <c r="FG86" s="1569"/>
      <c r="FH86" s="1569"/>
      <c r="FI86" s="1569"/>
      <c r="FJ86" s="1569"/>
      <c r="FK86" s="1569"/>
      <c r="FL86" s="1569"/>
      <c r="FM86" s="1569"/>
      <c r="FN86" s="1569"/>
      <c r="FO86" s="1569"/>
      <c r="FP86" s="1569"/>
      <c r="FQ86" s="1569"/>
      <c r="FR86" s="1569"/>
      <c r="FS86" s="1569"/>
      <c r="FT86" s="1569"/>
      <c r="FU86" s="1569"/>
      <c r="FV86" s="1569"/>
      <c r="FW86" s="1569"/>
      <c r="FX86" s="1569"/>
      <c r="FY86" s="1569"/>
      <c r="FZ86" s="1569"/>
      <c r="GA86" s="1569"/>
      <c r="GB86" s="1569"/>
      <c r="GC86" s="1569"/>
      <c r="GD86" s="1569"/>
      <c r="GE86" s="1569"/>
      <c r="GF86" s="1569"/>
      <c r="GG86" s="1569"/>
      <c r="GH86" s="1569"/>
      <c r="GI86" s="1569"/>
      <c r="GJ86" s="1569"/>
      <c r="GK86" s="1569"/>
      <c r="GL86" s="1569"/>
      <c r="GM86" s="1569"/>
      <c r="GN86" s="1569"/>
      <c r="GO86" s="1569"/>
      <c r="GP86" s="1569"/>
      <c r="GQ86" s="1569"/>
      <c r="GR86" s="1569"/>
      <c r="GS86" s="1569"/>
      <c r="GT86" s="1569"/>
      <c r="GU86" s="1569"/>
      <c r="GV86" s="1569"/>
      <c r="GW86" s="1569"/>
      <c r="GX86" s="1569"/>
      <c r="GY86" s="1569"/>
      <c r="GZ86" s="1569"/>
      <c r="HA86" s="1569"/>
      <c r="HB86" s="1569"/>
      <c r="HC86" s="1569"/>
      <c r="HD86" s="1569"/>
      <c r="HE86" s="1569"/>
      <c r="HF86" s="1569"/>
      <c r="HG86" s="1569"/>
      <c r="HH86" s="1569"/>
      <c r="HI86" s="1569"/>
      <c r="HJ86" s="1569"/>
      <c r="HK86" s="1569"/>
      <c r="HL86" s="1569"/>
      <c r="HM86" s="1569"/>
      <c r="HN86" s="1569"/>
      <c r="HO86" s="1569"/>
      <c r="HP86" s="1569"/>
      <c r="HQ86" s="1569"/>
      <c r="HR86" s="1569"/>
      <c r="HS86" s="1569"/>
      <c r="HT86" s="1569"/>
      <c r="HU86" s="1569"/>
      <c r="HV86" s="1569"/>
      <c r="HW86" s="1569"/>
      <c r="HX86" s="1569"/>
      <c r="HY86" s="1569"/>
      <c r="HZ86" s="1569"/>
      <c r="IA86" s="1569"/>
      <c r="IB86" s="1569"/>
      <c r="IC86" s="1569"/>
      <c r="ID86" s="1569"/>
      <c r="IE86" s="1569"/>
      <c r="IF86" s="1569"/>
      <c r="IG86" s="1569"/>
      <c r="IH86" s="1569"/>
      <c r="II86" s="1569"/>
      <c r="IJ86" s="1569"/>
      <c r="IK86" s="1569"/>
      <c r="IL86" s="1569"/>
      <c r="IM86" s="1569"/>
      <c r="IN86" s="1569"/>
      <c r="IO86" s="1569"/>
      <c r="IP86" s="1569"/>
      <c r="IQ86" s="1569"/>
      <c r="IR86" s="1569"/>
      <c r="IS86" s="1569"/>
      <c r="IT86" s="1569"/>
      <c r="IU86" s="1569"/>
    </row>
    <row r="87" spans="1:255">
      <c r="A87" s="2187">
        <v>15</v>
      </c>
      <c r="B87" s="1551"/>
      <c r="C87" s="1551"/>
      <c r="D87" s="1551"/>
      <c r="E87" s="1914"/>
      <c r="F87" s="1550"/>
      <c r="G87" s="1551"/>
      <c r="H87" s="1551"/>
      <c r="I87" s="1551"/>
      <c r="J87" s="1551"/>
      <c r="K87" s="1886"/>
      <c r="L87" s="1886"/>
      <c r="M87" s="1925">
        <v>15</v>
      </c>
      <c r="N87" s="1550"/>
      <c r="O87" s="1886"/>
      <c r="P87" s="1886"/>
      <c r="Q87" s="1886"/>
      <c r="R87" s="1886"/>
      <c r="S87" s="1925">
        <v>15</v>
      </c>
      <c r="T87" s="1569"/>
      <c r="U87" s="1569"/>
      <c r="V87" s="1569"/>
      <c r="W87" s="1569"/>
      <c r="X87" s="1569"/>
      <c r="Y87" s="1569"/>
      <c r="Z87" s="1569"/>
      <c r="AA87" s="1569"/>
      <c r="AB87" s="1569"/>
      <c r="AC87" s="1569"/>
      <c r="AD87" s="1569"/>
      <c r="AE87" s="1569"/>
      <c r="AF87" s="1569"/>
      <c r="AG87" s="1569"/>
      <c r="AH87" s="1569"/>
      <c r="AI87" s="1569"/>
      <c r="AJ87" s="1569"/>
      <c r="AK87" s="1569"/>
      <c r="AL87" s="1569"/>
      <c r="AM87" s="1569"/>
      <c r="AN87" s="1569"/>
      <c r="AO87" s="1569"/>
      <c r="AP87" s="1569"/>
      <c r="AQ87" s="1569"/>
      <c r="AR87" s="1569"/>
      <c r="AS87" s="1569"/>
      <c r="AT87" s="1569"/>
      <c r="AU87" s="1569"/>
      <c r="AV87" s="1569"/>
      <c r="AW87" s="1569"/>
      <c r="AX87" s="1569"/>
      <c r="AY87" s="1569"/>
      <c r="AZ87" s="1569"/>
      <c r="BA87" s="1569"/>
      <c r="BB87" s="1569"/>
      <c r="BC87" s="1569"/>
      <c r="BD87" s="1569"/>
      <c r="BE87" s="1569"/>
      <c r="BF87" s="1569"/>
      <c r="BG87" s="1569"/>
      <c r="BH87" s="1569"/>
      <c r="BI87" s="1569"/>
      <c r="BJ87" s="1569"/>
      <c r="BK87" s="1569"/>
      <c r="BL87" s="1569"/>
      <c r="BM87" s="1569"/>
      <c r="BN87" s="1569"/>
      <c r="BO87" s="1569"/>
      <c r="BP87" s="1569"/>
      <c r="BQ87" s="1569"/>
      <c r="BR87" s="1569"/>
      <c r="BS87" s="1569"/>
      <c r="BT87" s="1569"/>
      <c r="BU87" s="1569"/>
      <c r="BV87" s="1569"/>
      <c r="BW87" s="1569"/>
      <c r="BX87" s="1569"/>
      <c r="BY87" s="1569"/>
      <c r="BZ87" s="1569"/>
      <c r="CA87" s="1569"/>
      <c r="CB87" s="1569"/>
      <c r="CC87" s="1569"/>
      <c r="CD87" s="1569"/>
      <c r="CE87" s="1569"/>
      <c r="CF87" s="1569"/>
      <c r="CG87" s="1569"/>
      <c r="CH87" s="1569"/>
      <c r="CI87" s="1569"/>
      <c r="CJ87" s="1569"/>
      <c r="CK87" s="1569"/>
      <c r="CL87" s="1569"/>
      <c r="CM87" s="1569"/>
      <c r="CN87" s="1569"/>
      <c r="CO87" s="1569"/>
      <c r="CP87" s="1569"/>
      <c r="CQ87" s="1569"/>
      <c r="CR87" s="1569"/>
      <c r="CS87" s="1569"/>
      <c r="CT87" s="1569"/>
      <c r="CU87" s="1569"/>
      <c r="CV87" s="1569"/>
      <c r="CW87" s="1569"/>
      <c r="CX87" s="1569"/>
      <c r="CY87" s="1569"/>
      <c r="CZ87" s="1569"/>
      <c r="DA87" s="1569"/>
      <c r="DB87" s="1569"/>
      <c r="DC87" s="1569"/>
      <c r="DD87" s="1569"/>
      <c r="DE87" s="1569"/>
      <c r="DF87" s="1569"/>
      <c r="DG87" s="1569"/>
      <c r="DH87" s="1569"/>
      <c r="DI87" s="1569"/>
      <c r="DJ87" s="1569"/>
      <c r="DK87" s="1569"/>
      <c r="DL87" s="1569"/>
      <c r="DM87" s="1569"/>
      <c r="DN87" s="1569"/>
      <c r="DO87" s="1569"/>
      <c r="DP87" s="1569"/>
      <c r="DQ87" s="1569"/>
      <c r="DR87" s="1569"/>
      <c r="DS87" s="1569"/>
      <c r="DT87" s="1569"/>
      <c r="DU87" s="1569"/>
      <c r="DV87" s="1569"/>
      <c r="DW87" s="1569"/>
      <c r="DX87" s="1569"/>
      <c r="DY87" s="1569"/>
      <c r="DZ87" s="1569"/>
      <c r="EA87" s="1569"/>
      <c r="EB87" s="1569"/>
      <c r="EC87" s="1569"/>
      <c r="ED87" s="1569"/>
      <c r="EE87" s="1569"/>
      <c r="EF87" s="1569"/>
      <c r="EG87" s="1569"/>
      <c r="EH87" s="1569"/>
      <c r="EI87" s="1569"/>
      <c r="EJ87" s="1569"/>
      <c r="EK87" s="1569"/>
      <c r="EL87" s="1569"/>
      <c r="EM87" s="1569"/>
      <c r="EN87" s="1569"/>
      <c r="EO87" s="1569"/>
      <c r="EP87" s="1569"/>
      <c r="EQ87" s="1569"/>
      <c r="ER87" s="1569"/>
      <c r="ES87" s="1569"/>
      <c r="ET87" s="1569"/>
      <c r="EU87" s="1569"/>
      <c r="EV87" s="1569"/>
      <c r="EW87" s="1569"/>
      <c r="EX87" s="1569"/>
      <c r="EY87" s="1569"/>
      <c r="EZ87" s="1569"/>
      <c r="FA87" s="1569"/>
      <c r="FB87" s="1569"/>
      <c r="FC87" s="1569"/>
      <c r="FD87" s="1569"/>
      <c r="FE87" s="1569"/>
      <c r="FF87" s="1569"/>
      <c r="FG87" s="1569"/>
      <c r="FH87" s="1569"/>
      <c r="FI87" s="1569"/>
      <c r="FJ87" s="1569"/>
      <c r="FK87" s="1569"/>
      <c r="FL87" s="1569"/>
      <c r="FM87" s="1569"/>
      <c r="FN87" s="1569"/>
      <c r="FO87" s="1569"/>
      <c r="FP87" s="1569"/>
      <c r="FQ87" s="1569"/>
      <c r="FR87" s="1569"/>
      <c r="FS87" s="1569"/>
      <c r="FT87" s="1569"/>
      <c r="FU87" s="1569"/>
      <c r="FV87" s="1569"/>
      <c r="FW87" s="1569"/>
      <c r="FX87" s="1569"/>
      <c r="FY87" s="1569"/>
      <c r="FZ87" s="1569"/>
      <c r="GA87" s="1569"/>
      <c r="GB87" s="1569"/>
      <c r="GC87" s="1569"/>
      <c r="GD87" s="1569"/>
      <c r="GE87" s="1569"/>
      <c r="GF87" s="1569"/>
      <c r="GG87" s="1569"/>
      <c r="GH87" s="1569"/>
      <c r="GI87" s="1569"/>
      <c r="GJ87" s="1569"/>
      <c r="GK87" s="1569"/>
      <c r="GL87" s="1569"/>
      <c r="GM87" s="1569"/>
      <c r="GN87" s="1569"/>
      <c r="GO87" s="1569"/>
      <c r="GP87" s="1569"/>
      <c r="GQ87" s="1569"/>
      <c r="GR87" s="1569"/>
      <c r="GS87" s="1569"/>
      <c r="GT87" s="1569"/>
      <c r="GU87" s="1569"/>
      <c r="GV87" s="1569"/>
      <c r="GW87" s="1569"/>
      <c r="GX87" s="1569"/>
      <c r="GY87" s="1569"/>
      <c r="GZ87" s="1569"/>
      <c r="HA87" s="1569"/>
      <c r="HB87" s="1569"/>
      <c r="HC87" s="1569"/>
      <c r="HD87" s="1569"/>
      <c r="HE87" s="1569"/>
      <c r="HF87" s="1569"/>
      <c r="HG87" s="1569"/>
      <c r="HH87" s="1569"/>
      <c r="HI87" s="1569"/>
      <c r="HJ87" s="1569"/>
      <c r="HK87" s="1569"/>
      <c r="HL87" s="1569"/>
      <c r="HM87" s="1569"/>
      <c r="HN87" s="1569"/>
      <c r="HO87" s="1569"/>
      <c r="HP87" s="1569"/>
      <c r="HQ87" s="1569"/>
      <c r="HR87" s="1569"/>
      <c r="HS87" s="1569"/>
      <c r="HT87" s="1569"/>
      <c r="HU87" s="1569"/>
      <c r="HV87" s="1569"/>
      <c r="HW87" s="1569"/>
      <c r="HX87" s="1569"/>
      <c r="HY87" s="1569"/>
      <c r="HZ87" s="1569"/>
      <c r="IA87" s="1569"/>
      <c r="IB87" s="1569"/>
      <c r="IC87" s="1569"/>
      <c r="ID87" s="1569"/>
      <c r="IE87" s="1569"/>
      <c r="IF87" s="1569"/>
      <c r="IG87" s="1569"/>
      <c r="IH87" s="1569"/>
      <c r="II87" s="1569"/>
      <c r="IJ87" s="1569"/>
      <c r="IK87" s="1569"/>
      <c r="IL87" s="1569"/>
      <c r="IM87" s="1569"/>
      <c r="IN87" s="1569"/>
      <c r="IO87" s="1569"/>
      <c r="IP87" s="1569"/>
      <c r="IQ87" s="1569"/>
      <c r="IR87" s="1569"/>
      <c r="IS87" s="1569"/>
      <c r="IT87" s="1569"/>
      <c r="IU87" s="1569"/>
    </row>
    <row r="88" spans="1:255">
      <c r="A88" s="2187">
        <v>16</v>
      </c>
      <c r="B88" s="1551"/>
      <c r="C88" s="1551"/>
      <c r="D88" s="1551"/>
      <c r="E88" s="1914"/>
      <c r="F88" s="1550"/>
      <c r="G88" s="1551"/>
      <c r="H88" s="1551"/>
      <c r="I88" s="1551"/>
      <c r="J88" s="1551"/>
      <c r="K88" s="1886"/>
      <c r="L88" s="1886"/>
      <c r="M88" s="1925">
        <v>16</v>
      </c>
      <c r="N88" s="1550"/>
      <c r="O88" s="1886"/>
      <c r="P88" s="1886"/>
      <c r="Q88" s="1886"/>
      <c r="R88" s="1886"/>
      <c r="S88" s="1925">
        <v>16</v>
      </c>
      <c r="T88" s="1569"/>
      <c r="U88" s="1569"/>
      <c r="V88" s="1569"/>
      <c r="W88" s="1569"/>
      <c r="X88" s="1569"/>
      <c r="Y88" s="1569"/>
      <c r="Z88" s="1569"/>
      <c r="AA88" s="1569"/>
      <c r="AB88" s="1569"/>
      <c r="AC88" s="1569"/>
      <c r="AD88" s="1569"/>
      <c r="AE88" s="1569"/>
      <c r="AF88" s="1569"/>
      <c r="AG88" s="1569"/>
      <c r="AH88" s="1569"/>
      <c r="AI88" s="1569"/>
      <c r="AJ88" s="1569"/>
      <c r="AK88" s="1569"/>
      <c r="AL88" s="1569"/>
      <c r="AM88" s="1569"/>
      <c r="AN88" s="1569"/>
      <c r="AO88" s="1569"/>
      <c r="AP88" s="1569"/>
      <c r="AQ88" s="1569"/>
      <c r="AR88" s="1569"/>
      <c r="AS88" s="1569"/>
      <c r="AT88" s="1569"/>
      <c r="AU88" s="1569"/>
      <c r="AV88" s="1569"/>
      <c r="AW88" s="1569"/>
      <c r="AX88" s="1569"/>
      <c r="AY88" s="1569"/>
      <c r="AZ88" s="1569"/>
      <c r="BA88" s="1569"/>
      <c r="BB88" s="1569"/>
      <c r="BC88" s="1569"/>
      <c r="BD88" s="1569"/>
      <c r="BE88" s="1569"/>
      <c r="BF88" s="1569"/>
      <c r="BG88" s="1569"/>
      <c r="BH88" s="1569"/>
      <c r="BI88" s="1569"/>
      <c r="BJ88" s="1569"/>
      <c r="BK88" s="1569"/>
      <c r="BL88" s="1569"/>
      <c r="BM88" s="1569"/>
      <c r="BN88" s="1569"/>
      <c r="BO88" s="1569"/>
      <c r="BP88" s="1569"/>
      <c r="BQ88" s="1569"/>
      <c r="BR88" s="1569"/>
      <c r="BS88" s="1569"/>
      <c r="BT88" s="1569"/>
      <c r="BU88" s="1569"/>
      <c r="BV88" s="1569"/>
      <c r="BW88" s="1569"/>
      <c r="BX88" s="1569"/>
      <c r="BY88" s="1569"/>
      <c r="BZ88" s="1569"/>
      <c r="CA88" s="1569"/>
      <c r="CB88" s="1569"/>
      <c r="CC88" s="1569"/>
      <c r="CD88" s="1569"/>
      <c r="CE88" s="1569"/>
      <c r="CF88" s="1569"/>
      <c r="CG88" s="1569"/>
      <c r="CH88" s="1569"/>
      <c r="CI88" s="1569"/>
      <c r="CJ88" s="1569"/>
      <c r="CK88" s="1569"/>
      <c r="CL88" s="1569"/>
      <c r="CM88" s="1569"/>
      <c r="CN88" s="1569"/>
      <c r="CO88" s="1569"/>
      <c r="CP88" s="1569"/>
      <c r="CQ88" s="1569"/>
      <c r="CR88" s="1569"/>
      <c r="CS88" s="1569"/>
      <c r="CT88" s="1569"/>
      <c r="CU88" s="1569"/>
      <c r="CV88" s="1569"/>
      <c r="CW88" s="1569"/>
      <c r="CX88" s="1569"/>
      <c r="CY88" s="1569"/>
      <c r="CZ88" s="1569"/>
      <c r="DA88" s="1569"/>
      <c r="DB88" s="1569"/>
      <c r="DC88" s="1569"/>
      <c r="DD88" s="1569"/>
      <c r="DE88" s="1569"/>
      <c r="DF88" s="1569"/>
      <c r="DG88" s="1569"/>
      <c r="DH88" s="1569"/>
      <c r="DI88" s="1569"/>
      <c r="DJ88" s="1569"/>
      <c r="DK88" s="1569"/>
      <c r="DL88" s="1569"/>
      <c r="DM88" s="1569"/>
      <c r="DN88" s="1569"/>
      <c r="DO88" s="1569"/>
      <c r="DP88" s="1569"/>
      <c r="DQ88" s="1569"/>
      <c r="DR88" s="1569"/>
      <c r="DS88" s="1569"/>
      <c r="DT88" s="1569"/>
      <c r="DU88" s="1569"/>
      <c r="DV88" s="1569"/>
      <c r="DW88" s="1569"/>
      <c r="DX88" s="1569"/>
      <c r="DY88" s="1569"/>
      <c r="DZ88" s="1569"/>
      <c r="EA88" s="1569"/>
      <c r="EB88" s="1569"/>
      <c r="EC88" s="1569"/>
      <c r="ED88" s="1569"/>
      <c r="EE88" s="1569"/>
      <c r="EF88" s="1569"/>
      <c r="EG88" s="1569"/>
      <c r="EH88" s="1569"/>
      <c r="EI88" s="1569"/>
      <c r="EJ88" s="1569"/>
      <c r="EK88" s="1569"/>
      <c r="EL88" s="1569"/>
      <c r="EM88" s="1569"/>
      <c r="EN88" s="1569"/>
      <c r="EO88" s="1569"/>
      <c r="EP88" s="1569"/>
      <c r="EQ88" s="1569"/>
      <c r="ER88" s="1569"/>
      <c r="ES88" s="1569"/>
      <c r="ET88" s="1569"/>
      <c r="EU88" s="1569"/>
      <c r="EV88" s="1569"/>
      <c r="EW88" s="1569"/>
      <c r="EX88" s="1569"/>
      <c r="EY88" s="1569"/>
      <c r="EZ88" s="1569"/>
      <c r="FA88" s="1569"/>
      <c r="FB88" s="1569"/>
      <c r="FC88" s="1569"/>
      <c r="FD88" s="1569"/>
      <c r="FE88" s="1569"/>
      <c r="FF88" s="1569"/>
      <c r="FG88" s="1569"/>
      <c r="FH88" s="1569"/>
      <c r="FI88" s="1569"/>
      <c r="FJ88" s="1569"/>
      <c r="FK88" s="1569"/>
      <c r="FL88" s="1569"/>
      <c r="FM88" s="1569"/>
      <c r="FN88" s="1569"/>
      <c r="FO88" s="1569"/>
      <c r="FP88" s="1569"/>
      <c r="FQ88" s="1569"/>
      <c r="FR88" s="1569"/>
      <c r="FS88" s="1569"/>
      <c r="FT88" s="1569"/>
      <c r="FU88" s="1569"/>
      <c r="FV88" s="1569"/>
      <c r="FW88" s="1569"/>
      <c r="FX88" s="1569"/>
      <c r="FY88" s="1569"/>
      <c r="FZ88" s="1569"/>
      <c r="GA88" s="1569"/>
      <c r="GB88" s="1569"/>
      <c r="GC88" s="1569"/>
      <c r="GD88" s="1569"/>
      <c r="GE88" s="1569"/>
      <c r="GF88" s="1569"/>
      <c r="GG88" s="1569"/>
      <c r="GH88" s="1569"/>
      <c r="GI88" s="1569"/>
      <c r="GJ88" s="1569"/>
      <c r="GK88" s="1569"/>
      <c r="GL88" s="1569"/>
      <c r="GM88" s="1569"/>
      <c r="GN88" s="1569"/>
      <c r="GO88" s="1569"/>
      <c r="GP88" s="1569"/>
      <c r="GQ88" s="1569"/>
      <c r="GR88" s="1569"/>
      <c r="GS88" s="1569"/>
      <c r="GT88" s="1569"/>
      <c r="GU88" s="1569"/>
      <c r="GV88" s="1569"/>
      <c r="GW88" s="1569"/>
      <c r="GX88" s="1569"/>
      <c r="GY88" s="1569"/>
      <c r="GZ88" s="1569"/>
      <c r="HA88" s="1569"/>
      <c r="HB88" s="1569"/>
      <c r="HC88" s="1569"/>
      <c r="HD88" s="1569"/>
      <c r="HE88" s="1569"/>
      <c r="HF88" s="1569"/>
      <c r="HG88" s="1569"/>
      <c r="HH88" s="1569"/>
      <c r="HI88" s="1569"/>
      <c r="HJ88" s="1569"/>
      <c r="HK88" s="1569"/>
      <c r="HL88" s="1569"/>
      <c r="HM88" s="1569"/>
      <c r="HN88" s="1569"/>
      <c r="HO88" s="1569"/>
      <c r="HP88" s="1569"/>
      <c r="HQ88" s="1569"/>
      <c r="HR88" s="1569"/>
      <c r="HS88" s="1569"/>
      <c r="HT88" s="1569"/>
      <c r="HU88" s="1569"/>
      <c r="HV88" s="1569"/>
      <c r="HW88" s="1569"/>
      <c r="HX88" s="1569"/>
      <c r="HY88" s="1569"/>
      <c r="HZ88" s="1569"/>
      <c r="IA88" s="1569"/>
      <c r="IB88" s="1569"/>
      <c r="IC88" s="1569"/>
      <c r="ID88" s="1569"/>
      <c r="IE88" s="1569"/>
      <c r="IF88" s="1569"/>
      <c r="IG88" s="1569"/>
      <c r="IH88" s="1569"/>
      <c r="II88" s="1569"/>
      <c r="IJ88" s="1569"/>
      <c r="IK88" s="1569"/>
      <c r="IL88" s="1569"/>
      <c r="IM88" s="1569"/>
      <c r="IN88" s="1569"/>
      <c r="IO88" s="1569"/>
      <c r="IP88" s="1569"/>
      <c r="IQ88" s="1569"/>
      <c r="IR88" s="1569"/>
      <c r="IS88" s="1569"/>
      <c r="IT88" s="1569"/>
      <c r="IU88" s="1569"/>
    </row>
    <row r="89" spans="1:255">
      <c r="A89" s="2187">
        <v>17</v>
      </c>
      <c r="B89" s="1551"/>
      <c r="C89" s="1551"/>
      <c r="D89" s="1551"/>
      <c r="E89" s="1914"/>
      <c r="F89" s="1550"/>
      <c r="G89" s="1551"/>
      <c r="H89" s="1551"/>
      <c r="I89" s="1551"/>
      <c r="J89" s="1551"/>
      <c r="K89" s="1886"/>
      <c r="L89" s="1886"/>
      <c r="M89" s="1925">
        <v>17</v>
      </c>
      <c r="N89" s="1550"/>
      <c r="O89" s="1886"/>
      <c r="P89" s="1886"/>
      <c r="Q89" s="1886"/>
      <c r="R89" s="1886"/>
      <c r="S89" s="1925">
        <v>17</v>
      </c>
      <c r="T89" s="1569"/>
      <c r="U89" s="1569"/>
      <c r="V89" s="1569"/>
      <c r="W89" s="1569"/>
      <c r="X89" s="1569"/>
      <c r="Y89" s="1569"/>
      <c r="Z89" s="1569"/>
      <c r="AA89" s="1569"/>
      <c r="AB89" s="1569"/>
      <c r="AC89" s="1569"/>
      <c r="AD89" s="1569"/>
      <c r="AE89" s="1569"/>
      <c r="AF89" s="1569"/>
      <c r="AG89" s="1569"/>
      <c r="AH89" s="1569"/>
      <c r="AI89" s="1569"/>
      <c r="AJ89" s="1569"/>
      <c r="AK89" s="1569"/>
      <c r="AL89" s="1569"/>
      <c r="AM89" s="1569"/>
      <c r="AN89" s="1569"/>
      <c r="AO89" s="1569"/>
      <c r="AP89" s="1569"/>
      <c r="AQ89" s="1569"/>
      <c r="AR89" s="1569"/>
      <c r="AS89" s="1569"/>
      <c r="AT89" s="1569"/>
      <c r="AU89" s="1569"/>
      <c r="AV89" s="1569"/>
      <c r="AW89" s="1569"/>
      <c r="AX89" s="1569"/>
      <c r="AY89" s="1569"/>
      <c r="AZ89" s="1569"/>
      <c r="BA89" s="1569"/>
      <c r="BB89" s="1569"/>
      <c r="BC89" s="1569"/>
      <c r="BD89" s="1569"/>
      <c r="BE89" s="1569"/>
      <c r="BF89" s="1569"/>
      <c r="BG89" s="1569"/>
      <c r="BH89" s="1569"/>
      <c r="BI89" s="1569"/>
      <c r="BJ89" s="1569"/>
      <c r="BK89" s="1569"/>
      <c r="BL89" s="1569"/>
      <c r="BM89" s="1569"/>
      <c r="BN89" s="1569"/>
      <c r="BO89" s="1569"/>
      <c r="BP89" s="1569"/>
      <c r="BQ89" s="1569"/>
      <c r="BR89" s="1569"/>
      <c r="BS89" s="1569"/>
      <c r="BT89" s="1569"/>
      <c r="BU89" s="1569"/>
      <c r="BV89" s="1569"/>
      <c r="BW89" s="1569"/>
      <c r="BX89" s="1569"/>
      <c r="BY89" s="1569"/>
      <c r="BZ89" s="1569"/>
      <c r="CA89" s="1569"/>
      <c r="CB89" s="1569"/>
      <c r="CC89" s="1569"/>
      <c r="CD89" s="1569"/>
      <c r="CE89" s="1569"/>
      <c r="CF89" s="1569"/>
      <c r="CG89" s="1569"/>
      <c r="CH89" s="1569"/>
      <c r="CI89" s="1569"/>
      <c r="CJ89" s="1569"/>
      <c r="CK89" s="1569"/>
      <c r="CL89" s="1569"/>
      <c r="CM89" s="1569"/>
      <c r="CN89" s="1569"/>
      <c r="CO89" s="1569"/>
      <c r="CP89" s="1569"/>
      <c r="CQ89" s="1569"/>
      <c r="CR89" s="1569"/>
      <c r="CS89" s="1569"/>
      <c r="CT89" s="1569"/>
      <c r="CU89" s="1569"/>
      <c r="CV89" s="1569"/>
      <c r="CW89" s="1569"/>
      <c r="CX89" s="1569"/>
      <c r="CY89" s="1569"/>
      <c r="CZ89" s="1569"/>
      <c r="DA89" s="1569"/>
      <c r="DB89" s="1569"/>
      <c r="DC89" s="1569"/>
      <c r="DD89" s="1569"/>
      <c r="DE89" s="1569"/>
      <c r="DF89" s="1569"/>
      <c r="DG89" s="1569"/>
      <c r="DH89" s="1569"/>
      <c r="DI89" s="1569"/>
      <c r="DJ89" s="1569"/>
      <c r="DK89" s="1569"/>
      <c r="DL89" s="1569"/>
      <c r="DM89" s="1569"/>
      <c r="DN89" s="1569"/>
      <c r="DO89" s="1569"/>
      <c r="DP89" s="1569"/>
      <c r="DQ89" s="1569"/>
      <c r="DR89" s="1569"/>
      <c r="DS89" s="1569"/>
      <c r="DT89" s="1569"/>
      <c r="DU89" s="1569"/>
      <c r="DV89" s="1569"/>
      <c r="DW89" s="1569"/>
      <c r="DX89" s="1569"/>
      <c r="DY89" s="1569"/>
      <c r="DZ89" s="1569"/>
      <c r="EA89" s="1569"/>
      <c r="EB89" s="1569"/>
      <c r="EC89" s="1569"/>
      <c r="ED89" s="1569"/>
      <c r="EE89" s="1569"/>
      <c r="EF89" s="1569"/>
      <c r="EG89" s="1569"/>
      <c r="EH89" s="1569"/>
      <c r="EI89" s="1569"/>
      <c r="EJ89" s="1569"/>
      <c r="EK89" s="1569"/>
      <c r="EL89" s="1569"/>
      <c r="EM89" s="1569"/>
      <c r="EN89" s="1569"/>
      <c r="EO89" s="1569"/>
      <c r="EP89" s="1569"/>
      <c r="EQ89" s="1569"/>
      <c r="ER89" s="1569"/>
      <c r="ES89" s="1569"/>
      <c r="ET89" s="1569"/>
      <c r="EU89" s="1569"/>
      <c r="EV89" s="1569"/>
      <c r="EW89" s="1569"/>
      <c r="EX89" s="1569"/>
      <c r="EY89" s="1569"/>
      <c r="EZ89" s="1569"/>
      <c r="FA89" s="1569"/>
      <c r="FB89" s="1569"/>
      <c r="FC89" s="1569"/>
      <c r="FD89" s="1569"/>
      <c r="FE89" s="1569"/>
      <c r="FF89" s="1569"/>
      <c r="FG89" s="1569"/>
      <c r="FH89" s="1569"/>
      <c r="FI89" s="1569"/>
      <c r="FJ89" s="1569"/>
      <c r="FK89" s="1569"/>
      <c r="FL89" s="1569"/>
      <c r="FM89" s="1569"/>
      <c r="FN89" s="1569"/>
      <c r="FO89" s="1569"/>
      <c r="FP89" s="1569"/>
      <c r="FQ89" s="1569"/>
      <c r="FR89" s="1569"/>
      <c r="FS89" s="1569"/>
      <c r="FT89" s="1569"/>
      <c r="FU89" s="1569"/>
      <c r="FV89" s="1569"/>
      <c r="FW89" s="1569"/>
      <c r="FX89" s="1569"/>
      <c r="FY89" s="1569"/>
      <c r="FZ89" s="1569"/>
      <c r="GA89" s="1569"/>
      <c r="GB89" s="1569"/>
      <c r="GC89" s="1569"/>
      <c r="GD89" s="1569"/>
      <c r="GE89" s="1569"/>
      <c r="GF89" s="1569"/>
      <c r="GG89" s="1569"/>
      <c r="GH89" s="1569"/>
      <c r="GI89" s="1569"/>
      <c r="GJ89" s="1569"/>
      <c r="GK89" s="1569"/>
      <c r="GL89" s="1569"/>
      <c r="GM89" s="1569"/>
      <c r="GN89" s="1569"/>
      <c r="GO89" s="1569"/>
      <c r="GP89" s="1569"/>
      <c r="GQ89" s="1569"/>
      <c r="GR89" s="1569"/>
      <c r="GS89" s="1569"/>
      <c r="GT89" s="1569"/>
      <c r="GU89" s="1569"/>
      <c r="GV89" s="1569"/>
      <c r="GW89" s="1569"/>
      <c r="GX89" s="1569"/>
      <c r="GY89" s="1569"/>
      <c r="GZ89" s="1569"/>
      <c r="HA89" s="1569"/>
      <c r="HB89" s="1569"/>
      <c r="HC89" s="1569"/>
      <c r="HD89" s="1569"/>
      <c r="HE89" s="1569"/>
      <c r="HF89" s="1569"/>
      <c r="HG89" s="1569"/>
      <c r="HH89" s="1569"/>
      <c r="HI89" s="1569"/>
      <c r="HJ89" s="1569"/>
      <c r="HK89" s="1569"/>
      <c r="HL89" s="1569"/>
      <c r="HM89" s="1569"/>
      <c r="HN89" s="1569"/>
      <c r="HO89" s="1569"/>
      <c r="HP89" s="1569"/>
      <c r="HQ89" s="1569"/>
      <c r="HR89" s="1569"/>
      <c r="HS89" s="1569"/>
      <c r="HT89" s="1569"/>
      <c r="HU89" s="1569"/>
      <c r="HV89" s="1569"/>
      <c r="HW89" s="1569"/>
      <c r="HX89" s="1569"/>
      <c r="HY89" s="1569"/>
      <c r="HZ89" s="1569"/>
      <c r="IA89" s="1569"/>
      <c r="IB89" s="1569"/>
      <c r="IC89" s="1569"/>
      <c r="ID89" s="1569"/>
      <c r="IE89" s="1569"/>
      <c r="IF89" s="1569"/>
      <c r="IG89" s="1569"/>
      <c r="IH89" s="1569"/>
      <c r="II89" s="1569"/>
      <c r="IJ89" s="1569"/>
      <c r="IK89" s="1569"/>
      <c r="IL89" s="1569"/>
      <c r="IM89" s="1569"/>
      <c r="IN89" s="1569"/>
      <c r="IO89" s="1569"/>
      <c r="IP89" s="1569"/>
      <c r="IQ89" s="1569"/>
      <c r="IR89" s="1569"/>
      <c r="IS89" s="1569"/>
      <c r="IT89" s="1569"/>
      <c r="IU89" s="1569"/>
    </row>
    <row r="90" spans="1:255">
      <c r="A90" s="2187">
        <v>18</v>
      </c>
      <c r="B90" s="1551"/>
      <c r="C90" s="1551"/>
      <c r="D90" s="1551"/>
      <c r="E90" s="1914"/>
      <c r="F90" s="1550"/>
      <c r="G90" s="1551"/>
      <c r="H90" s="1551"/>
      <c r="I90" s="1551"/>
      <c r="J90" s="1551"/>
      <c r="K90" s="1886"/>
      <c r="L90" s="1886"/>
      <c r="M90" s="1925">
        <v>18</v>
      </c>
      <c r="N90" s="1550"/>
      <c r="O90" s="1886"/>
      <c r="P90" s="1886"/>
      <c r="Q90" s="1886"/>
      <c r="R90" s="1886"/>
      <c r="S90" s="1925">
        <v>18</v>
      </c>
      <c r="T90" s="1569"/>
      <c r="U90" s="1569"/>
      <c r="V90" s="1569"/>
      <c r="W90" s="1569"/>
      <c r="X90" s="1569"/>
      <c r="Y90" s="1569"/>
      <c r="Z90" s="1569"/>
      <c r="AA90" s="1569"/>
      <c r="AB90" s="1569"/>
      <c r="AC90" s="1569"/>
      <c r="AD90" s="1569"/>
      <c r="AE90" s="1569"/>
      <c r="AF90" s="1569"/>
      <c r="AG90" s="1569"/>
      <c r="AH90" s="1569"/>
      <c r="AI90" s="1569"/>
      <c r="AJ90" s="1569"/>
      <c r="AK90" s="1569"/>
      <c r="AL90" s="1569"/>
      <c r="AM90" s="1569"/>
      <c r="AN90" s="1569"/>
      <c r="AO90" s="1569"/>
      <c r="AP90" s="1569"/>
      <c r="AQ90" s="1569"/>
      <c r="AR90" s="1569"/>
      <c r="AS90" s="1569"/>
      <c r="AT90" s="1569"/>
      <c r="AU90" s="1569"/>
      <c r="AV90" s="1569"/>
      <c r="AW90" s="1569"/>
      <c r="AX90" s="1569"/>
      <c r="AY90" s="1569"/>
      <c r="AZ90" s="1569"/>
      <c r="BA90" s="1569"/>
      <c r="BB90" s="1569"/>
      <c r="BC90" s="1569"/>
      <c r="BD90" s="1569"/>
      <c r="BE90" s="1569"/>
      <c r="BF90" s="1569"/>
      <c r="BG90" s="1569"/>
      <c r="BH90" s="1569"/>
      <c r="BI90" s="1569"/>
      <c r="BJ90" s="1569"/>
      <c r="BK90" s="1569"/>
      <c r="BL90" s="1569"/>
      <c r="BM90" s="1569"/>
      <c r="BN90" s="1569"/>
      <c r="BO90" s="1569"/>
      <c r="BP90" s="1569"/>
      <c r="BQ90" s="1569"/>
      <c r="BR90" s="1569"/>
      <c r="BS90" s="1569"/>
      <c r="BT90" s="1569"/>
      <c r="BU90" s="1569"/>
      <c r="BV90" s="1569"/>
      <c r="BW90" s="1569"/>
      <c r="BX90" s="1569"/>
      <c r="BY90" s="1569"/>
      <c r="BZ90" s="1569"/>
      <c r="CA90" s="1569"/>
      <c r="CB90" s="1569"/>
      <c r="CC90" s="1569"/>
      <c r="CD90" s="1569"/>
      <c r="CE90" s="1569"/>
      <c r="CF90" s="1569"/>
      <c r="CG90" s="1569"/>
      <c r="CH90" s="1569"/>
      <c r="CI90" s="1569"/>
      <c r="CJ90" s="1569"/>
      <c r="CK90" s="1569"/>
      <c r="CL90" s="1569"/>
      <c r="CM90" s="1569"/>
      <c r="CN90" s="1569"/>
      <c r="CO90" s="1569"/>
      <c r="CP90" s="1569"/>
      <c r="CQ90" s="1569"/>
      <c r="CR90" s="1569"/>
      <c r="CS90" s="1569"/>
      <c r="CT90" s="1569"/>
      <c r="CU90" s="1569"/>
      <c r="CV90" s="1569"/>
      <c r="CW90" s="1569"/>
      <c r="CX90" s="1569"/>
      <c r="CY90" s="1569"/>
      <c r="CZ90" s="1569"/>
      <c r="DA90" s="1569"/>
      <c r="DB90" s="1569"/>
      <c r="DC90" s="1569"/>
      <c r="DD90" s="1569"/>
      <c r="DE90" s="1569"/>
      <c r="DF90" s="1569"/>
      <c r="DG90" s="1569"/>
      <c r="DH90" s="1569"/>
      <c r="DI90" s="1569"/>
      <c r="DJ90" s="1569"/>
      <c r="DK90" s="1569"/>
      <c r="DL90" s="1569"/>
      <c r="DM90" s="1569"/>
      <c r="DN90" s="1569"/>
      <c r="DO90" s="1569"/>
      <c r="DP90" s="1569"/>
      <c r="DQ90" s="1569"/>
      <c r="DR90" s="1569"/>
      <c r="DS90" s="1569"/>
      <c r="DT90" s="1569"/>
      <c r="DU90" s="1569"/>
      <c r="DV90" s="1569"/>
      <c r="DW90" s="1569"/>
      <c r="DX90" s="1569"/>
      <c r="DY90" s="1569"/>
      <c r="DZ90" s="1569"/>
      <c r="EA90" s="1569"/>
      <c r="EB90" s="1569"/>
      <c r="EC90" s="1569"/>
      <c r="ED90" s="1569"/>
      <c r="EE90" s="1569"/>
      <c r="EF90" s="1569"/>
      <c r="EG90" s="1569"/>
      <c r="EH90" s="1569"/>
      <c r="EI90" s="1569"/>
      <c r="EJ90" s="1569"/>
      <c r="EK90" s="1569"/>
      <c r="EL90" s="1569"/>
      <c r="EM90" s="1569"/>
      <c r="EN90" s="1569"/>
      <c r="EO90" s="1569"/>
      <c r="EP90" s="1569"/>
      <c r="EQ90" s="1569"/>
      <c r="ER90" s="1569"/>
      <c r="ES90" s="1569"/>
      <c r="ET90" s="1569"/>
      <c r="EU90" s="1569"/>
      <c r="EV90" s="1569"/>
      <c r="EW90" s="1569"/>
      <c r="EX90" s="1569"/>
      <c r="EY90" s="1569"/>
      <c r="EZ90" s="1569"/>
      <c r="FA90" s="1569"/>
      <c r="FB90" s="1569"/>
      <c r="FC90" s="1569"/>
      <c r="FD90" s="1569"/>
      <c r="FE90" s="1569"/>
      <c r="FF90" s="1569"/>
      <c r="FG90" s="1569"/>
      <c r="FH90" s="1569"/>
      <c r="FI90" s="1569"/>
      <c r="FJ90" s="1569"/>
      <c r="FK90" s="1569"/>
      <c r="FL90" s="1569"/>
      <c r="FM90" s="1569"/>
      <c r="FN90" s="1569"/>
      <c r="FO90" s="1569"/>
      <c r="FP90" s="1569"/>
      <c r="FQ90" s="1569"/>
      <c r="FR90" s="1569"/>
      <c r="FS90" s="1569"/>
      <c r="FT90" s="1569"/>
      <c r="FU90" s="1569"/>
      <c r="FV90" s="1569"/>
      <c r="FW90" s="1569"/>
      <c r="FX90" s="1569"/>
      <c r="FY90" s="1569"/>
      <c r="FZ90" s="1569"/>
      <c r="GA90" s="1569"/>
      <c r="GB90" s="1569"/>
      <c r="GC90" s="1569"/>
      <c r="GD90" s="1569"/>
      <c r="GE90" s="1569"/>
      <c r="GF90" s="1569"/>
      <c r="GG90" s="1569"/>
      <c r="GH90" s="1569"/>
      <c r="GI90" s="1569"/>
      <c r="GJ90" s="1569"/>
      <c r="GK90" s="1569"/>
      <c r="GL90" s="1569"/>
      <c r="GM90" s="1569"/>
      <c r="GN90" s="1569"/>
      <c r="GO90" s="1569"/>
      <c r="GP90" s="1569"/>
      <c r="GQ90" s="1569"/>
      <c r="GR90" s="1569"/>
      <c r="GS90" s="1569"/>
      <c r="GT90" s="1569"/>
      <c r="GU90" s="1569"/>
      <c r="GV90" s="1569"/>
      <c r="GW90" s="1569"/>
      <c r="GX90" s="1569"/>
      <c r="GY90" s="1569"/>
      <c r="GZ90" s="1569"/>
      <c r="HA90" s="1569"/>
      <c r="HB90" s="1569"/>
      <c r="HC90" s="1569"/>
      <c r="HD90" s="1569"/>
      <c r="HE90" s="1569"/>
      <c r="HF90" s="1569"/>
      <c r="HG90" s="1569"/>
      <c r="HH90" s="1569"/>
      <c r="HI90" s="1569"/>
      <c r="HJ90" s="1569"/>
      <c r="HK90" s="1569"/>
      <c r="HL90" s="1569"/>
      <c r="HM90" s="1569"/>
      <c r="HN90" s="1569"/>
      <c r="HO90" s="1569"/>
      <c r="HP90" s="1569"/>
      <c r="HQ90" s="1569"/>
      <c r="HR90" s="1569"/>
      <c r="HS90" s="1569"/>
      <c r="HT90" s="1569"/>
      <c r="HU90" s="1569"/>
      <c r="HV90" s="1569"/>
      <c r="HW90" s="1569"/>
      <c r="HX90" s="1569"/>
      <c r="HY90" s="1569"/>
      <c r="HZ90" s="1569"/>
      <c r="IA90" s="1569"/>
      <c r="IB90" s="1569"/>
      <c r="IC90" s="1569"/>
      <c r="ID90" s="1569"/>
      <c r="IE90" s="1569"/>
      <c r="IF90" s="1569"/>
      <c r="IG90" s="1569"/>
      <c r="IH90" s="1569"/>
      <c r="II90" s="1569"/>
      <c r="IJ90" s="1569"/>
      <c r="IK90" s="1569"/>
      <c r="IL90" s="1569"/>
      <c r="IM90" s="1569"/>
      <c r="IN90" s="1569"/>
      <c r="IO90" s="1569"/>
      <c r="IP90" s="1569"/>
      <c r="IQ90" s="1569"/>
      <c r="IR90" s="1569"/>
      <c r="IS90" s="1569"/>
      <c r="IT90" s="1569"/>
      <c r="IU90" s="1569"/>
    </row>
    <row r="91" spans="1:255">
      <c r="A91" s="2187">
        <v>19</v>
      </c>
      <c r="B91" s="1551"/>
      <c r="C91" s="1551"/>
      <c r="D91" s="1551"/>
      <c r="E91" s="1914"/>
      <c r="F91" s="1550"/>
      <c r="G91" s="1551"/>
      <c r="H91" s="1551"/>
      <c r="I91" s="1551"/>
      <c r="J91" s="1551"/>
      <c r="K91" s="1886"/>
      <c r="L91" s="1886"/>
      <c r="M91" s="1925">
        <v>19</v>
      </c>
      <c r="N91" s="1550"/>
      <c r="O91" s="1886"/>
      <c r="P91" s="1886"/>
      <c r="Q91" s="1886"/>
      <c r="R91" s="1886"/>
      <c r="S91" s="1925">
        <v>19</v>
      </c>
      <c r="T91" s="1569"/>
      <c r="U91" s="1569"/>
      <c r="V91" s="1569"/>
      <c r="W91" s="1569"/>
      <c r="X91" s="1569"/>
      <c r="Y91" s="1569"/>
      <c r="Z91" s="1569"/>
      <c r="AA91" s="1569"/>
      <c r="AB91" s="1569"/>
      <c r="AC91" s="1569"/>
      <c r="AD91" s="1569"/>
      <c r="AE91" s="1569"/>
      <c r="AF91" s="1569"/>
      <c r="AG91" s="1569"/>
      <c r="AH91" s="1569"/>
      <c r="AI91" s="1569"/>
      <c r="AJ91" s="1569"/>
      <c r="AK91" s="1569"/>
      <c r="AL91" s="1569"/>
      <c r="AM91" s="1569"/>
      <c r="AN91" s="1569"/>
      <c r="AO91" s="1569"/>
      <c r="AP91" s="1569"/>
      <c r="AQ91" s="1569"/>
      <c r="AR91" s="1569"/>
      <c r="AS91" s="1569"/>
      <c r="AT91" s="1569"/>
      <c r="AU91" s="1569"/>
      <c r="AV91" s="1569"/>
      <c r="AW91" s="1569"/>
      <c r="AX91" s="1569"/>
      <c r="AY91" s="1569"/>
      <c r="AZ91" s="1569"/>
      <c r="BA91" s="1569"/>
      <c r="BB91" s="1569"/>
      <c r="BC91" s="1569"/>
      <c r="BD91" s="1569"/>
      <c r="BE91" s="1569"/>
      <c r="BF91" s="1569"/>
      <c r="BG91" s="1569"/>
      <c r="BH91" s="1569"/>
      <c r="BI91" s="1569"/>
      <c r="BJ91" s="1569"/>
      <c r="BK91" s="1569"/>
      <c r="BL91" s="1569"/>
      <c r="BM91" s="1569"/>
      <c r="BN91" s="1569"/>
      <c r="BO91" s="1569"/>
      <c r="BP91" s="1569"/>
      <c r="BQ91" s="1569"/>
      <c r="BR91" s="1569"/>
      <c r="BS91" s="1569"/>
      <c r="BT91" s="1569"/>
      <c r="BU91" s="1569"/>
      <c r="BV91" s="1569"/>
      <c r="BW91" s="1569"/>
      <c r="BX91" s="1569"/>
      <c r="BY91" s="1569"/>
      <c r="BZ91" s="1569"/>
      <c r="CA91" s="1569"/>
      <c r="CB91" s="1569"/>
      <c r="CC91" s="1569"/>
      <c r="CD91" s="1569"/>
      <c r="CE91" s="1569"/>
      <c r="CF91" s="1569"/>
      <c r="CG91" s="1569"/>
      <c r="CH91" s="1569"/>
      <c r="CI91" s="1569"/>
      <c r="CJ91" s="1569"/>
      <c r="CK91" s="1569"/>
      <c r="CL91" s="1569"/>
      <c r="CM91" s="1569"/>
      <c r="CN91" s="1569"/>
      <c r="CO91" s="1569"/>
      <c r="CP91" s="1569"/>
      <c r="CQ91" s="1569"/>
      <c r="CR91" s="1569"/>
      <c r="CS91" s="1569"/>
      <c r="CT91" s="1569"/>
      <c r="CU91" s="1569"/>
      <c r="CV91" s="1569"/>
      <c r="CW91" s="1569"/>
      <c r="CX91" s="1569"/>
      <c r="CY91" s="1569"/>
      <c r="CZ91" s="1569"/>
      <c r="DA91" s="1569"/>
      <c r="DB91" s="1569"/>
      <c r="DC91" s="1569"/>
      <c r="DD91" s="1569"/>
      <c r="DE91" s="1569"/>
      <c r="DF91" s="1569"/>
      <c r="DG91" s="1569"/>
      <c r="DH91" s="1569"/>
      <c r="DI91" s="1569"/>
      <c r="DJ91" s="1569"/>
      <c r="DK91" s="1569"/>
      <c r="DL91" s="1569"/>
      <c r="DM91" s="1569"/>
      <c r="DN91" s="1569"/>
      <c r="DO91" s="1569"/>
      <c r="DP91" s="1569"/>
      <c r="DQ91" s="1569"/>
      <c r="DR91" s="1569"/>
      <c r="DS91" s="1569"/>
      <c r="DT91" s="1569"/>
      <c r="DU91" s="1569"/>
      <c r="DV91" s="1569"/>
      <c r="DW91" s="1569"/>
      <c r="DX91" s="1569"/>
      <c r="DY91" s="1569"/>
      <c r="DZ91" s="1569"/>
      <c r="EA91" s="1569"/>
      <c r="EB91" s="1569"/>
      <c r="EC91" s="1569"/>
      <c r="ED91" s="1569"/>
      <c r="EE91" s="1569"/>
      <c r="EF91" s="1569"/>
      <c r="EG91" s="1569"/>
      <c r="EH91" s="1569"/>
      <c r="EI91" s="1569"/>
      <c r="EJ91" s="1569"/>
      <c r="EK91" s="1569"/>
      <c r="EL91" s="1569"/>
      <c r="EM91" s="1569"/>
      <c r="EN91" s="1569"/>
      <c r="EO91" s="1569"/>
      <c r="EP91" s="1569"/>
      <c r="EQ91" s="1569"/>
      <c r="ER91" s="1569"/>
      <c r="ES91" s="1569"/>
      <c r="ET91" s="1569"/>
      <c r="EU91" s="1569"/>
      <c r="EV91" s="1569"/>
      <c r="EW91" s="1569"/>
      <c r="EX91" s="1569"/>
      <c r="EY91" s="1569"/>
      <c r="EZ91" s="1569"/>
      <c r="FA91" s="1569"/>
      <c r="FB91" s="1569"/>
      <c r="FC91" s="1569"/>
      <c r="FD91" s="1569"/>
      <c r="FE91" s="1569"/>
      <c r="FF91" s="1569"/>
      <c r="FG91" s="1569"/>
      <c r="FH91" s="1569"/>
      <c r="FI91" s="1569"/>
      <c r="FJ91" s="1569"/>
      <c r="FK91" s="1569"/>
      <c r="FL91" s="1569"/>
      <c r="FM91" s="1569"/>
      <c r="FN91" s="1569"/>
      <c r="FO91" s="1569"/>
      <c r="FP91" s="1569"/>
      <c r="FQ91" s="1569"/>
      <c r="FR91" s="1569"/>
      <c r="FS91" s="1569"/>
      <c r="FT91" s="1569"/>
      <c r="FU91" s="1569"/>
      <c r="FV91" s="1569"/>
      <c r="FW91" s="1569"/>
      <c r="FX91" s="1569"/>
      <c r="FY91" s="1569"/>
      <c r="FZ91" s="1569"/>
      <c r="GA91" s="1569"/>
      <c r="GB91" s="1569"/>
      <c r="GC91" s="1569"/>
      <c r="GD91" s="1569"/>
      <c r="GE91" s="1569"/>
      <c r="GF91" s="1569"/>
      <c r="GG91" s="1569"/>
      <c r="GH91" s="1569"/>
      <c r="GI91" s="1569"/>
      <c r="GJ91" s="1569"/>
      <c r="GK91" s="1569"/>
      <c r="GL91" s="1569"/>
      <c r="GM91" s="1569"/>
      <c r="GN91" s="1569"/>
      <c r="GO91" s="1569"/>
      <c r="GP91" s="1569"/>
      <c r="GQ91" s="1569"/>
      <c r="GR91" s="1569"/>
      <c r="GS91" s="1569"/>
      <c r="GT91" s="1569"/>
      <c r="GU91" s="1569"/>
      <c r="GV91" s="1569"/>
      <c r="GW91" s="1569"/>
      <c r="GX91" s="1569"/>
      <c r="GY91" s="1569"/>
      <c r="GZ91" s="1569"/>
      <c r="HA91" s="1569"/>
      <c r="HB91" s="1569"/>
      <c r="HC91" s="1569"/>
      <c r="HD91" s="1569"/>
      <c r="HE91" s="1569"/>
      <c r="HF91" s="1569"/>
      <c r="HG91" s="1569"/>
      <c r="HH91" s="1569"/>
      <c r="HI91" s="1569"/>
      <c r="HJ91" s="1569"/>
      <c r="HK91" s="1569"/>
      <c r="HL91" s="1569"/>
      <c r="HM91" s="1569"/>
      <c r="HN91" s="1569"/>
      <c r="HO91" s="1569"/>
      <c r="HP91" s="1569"/>
      <c r="HQ91" s="1569"/>
      <c r="HR91" s="1569"/>
      <c r="HS91" s="1569"/>
      <c r="HT91" s="1569"/>
      <c r="HU91" s="1569"/>
      <c r="HV91" s="1569"/>
      <c r="HW91" s="1569"/>
      <c r="HX91" s="1569"/>
      <c r="HY91" s="1569"/>
      <c r="HZ91" s="1569"/>
      <c r="IA91" s="1569"/>
      <c r="IB91" s="1569"/>
      <c r="IC91" s="1569"/>
      <c r="ID91" s="1569"/>
      <c r="IE91" s="1569"/>
      <c r="IF91" s="1569"/>
      <c r="IG91" s="1569"/>
      <c r="IH91" s="1569"/>
      <c r="II91" s="1569"/>
      <c r="IJ91" s="1569"/>
      <c r="IK91" s="1569"/>
      <c r="IL91" s="1569"/>
      <c r="IM91" s="1569"/>
      <c r="IN91" s="1569"/>
      <c r="IO91" s="1569"/>
      <c r="IP91" s="1569"/>
      <c r="IQ91" s="1569"/>
      <c r="IR91" s="1569"/>
      <c r="IS91" s="1569"/>
      <c r="IT91" s="1569"/>
      <c r="IU91" s="1569"/>
    </row>
    <row r="92" spans="1:255">
      <c r="A92" s="2187">
        <v>20</v>
      </c>
      <c r="B92" s="1551"/>
      <c r="C92" s="1551"/>
      <c r="D92" s="1551"/>
      <c r="E92" s="1914"/>
      <c r="F92" s="1550"/>
      <c r="G92" s="1551"/>
      <c r="H92" s="1551"/>
      <c r="I92" s="1551"/>
      <c r="J92" s="1551"/>
      <c r="K92" s="1886"/>
      <c r="L92" s="1886"/>
      <c r="M92" s="1925">
        <v>20</v>
      </c>
      <c r="N92" s="1550"/>
      <c r="O92" s="1886"/>
      <c r="P92" s="1886"/>
      <c r="Q92" s="1886"/>
      <c r="R92" s="1886"/>
      <c r="S92" s="1925">
        <v>20</v>
      </c>
      <c r="T92" s="1569"/>
      <c r="U92" s="1569"/>
      <c r="V92" s="1569"/>
      <c r="W92" s="1569"/>
      <c r="X92" s="1569"/>
      <c r="Y92" s="1569"/>
      <c r="Z92" s="1569"/>
      <c r="AA92" s="1569"/>
      <c r="AB92" s="1569"/>
      <c r="AC92" s="1569"/>
      <c r="AD92" s="1569"/>
      <c r="AE92" s="1569"/>
      <c r="AF92" s="1569"/>
      <c r="AG92" s="1569"/>
      <c r="AH92" s="1569"/>
      <c r="AI92" s="1569"/>
      <c r="AJ92" s="1569"/>
      <c r="AK92" s="1569"/>
      <c r="AL92" s="1569"/>
      <c r="AM92" s="1569"/>
      <c r="AN92" s="1569"/>
      <c r="AO92" s="1569"/>
      <c r="AP92" s="1569"/>
      <c r="AQ92" s="1569"/>
      <c r="AR92" s="1569"/>
      <c r="AS92" s="1569"/>
      <c r="AT92" s="1569"/>
      <c r="AU92" s="1569"/>
      <c r="AV92" s="1569"/>
      <c r="AW92" s="1569"/>
      <c r="AX92" s="1569"/>
      <c r="AY92" s="1569"/>
      <c r="AZ92" s="1569"/>
      <c r="BA92" s="1569"/>
      <c r="BB92" s="1569"/>
      <c r="BC92" s="1569"/>
      <c r="BD92" s="1569"/>
      <c r="BE92" s="1569"/>
      <c r="BF92" s="1569"/>
      <c r="BG92" s="1569"/>
      <c r="BH92" s="1569"/>
      <c r="BI92" s="1569"/>
      <c r="BJ92" s="1569"/>
      <c r="BK92" s="1569"/>
      <c r="BL92" s="1569"/>
      <c r="BM92" s="1569"/>
      <c r="BN92" s="1569"/>
      <c r="BO92" s="1569"/>
      <c r="BP92" s="1569"/>
      <c r="BQ92" s="1569"/>
      <c r="BR92" s="1569"/>
      <c r="BS92" s="1569"/>
      <c r="BT92" s="1569"/>
      <c r="BU92" s="1569"/>
      <c r="BV92" s="1569"/>
      <c r="BW92" s="1569"/>
      <c r="BX92" s="1569"/>
      <c r="BY92" s="1569"/>
      <c r="BZ92" s="1569"/>
      <c r="CA92" s="1569"/>
      <c r="CB92" s="1569"/>
      <c r="CC92" s="1569"/>
      <c r="CD92" s="1569"/>
      <c r="CE92" s="1569"/>
      <c r="CF92" s="1569"/>
      <c r="CG92" s="1569"/>
      <c r="CH92" s="1569"/>
      <c r="CI92" s="1569"/>
      <c r="CJ92" s="1569"/>
      <c r="CK92" s="1569"/>
      <c r="CL92" s="1569"/>
      <c r="CM92" s="1569"/>
      <c r="CN92" s="1569"/>
      <c r="CO92" s="1569"/>
      <c r="CP92" s="1569"/>
      <c r="CQ92" s="1569"/>
      <c r="CR92" s="1569"/>
      <c r="CS92" s="1569"/>
      <c r="CT92" s="1569"/>
      <c r="CU92" s="1569"/>
      <c r="CV92" s="1569"/>
      <c r="CW92" s="1569"/>
      <c r="CX92" s="1569"/>
      <c r="CY92" s="1569"/>
      <c r="CZ92" s="1569"/>
      <c r="DA92" s="1569"/>
      <c r="DB92" s="1569"/>
      <c r="DC92" s="1569"/>
      <c r="DD92" s="1569"/>
      <c r="DE92" s="1569"/>
      <c r="DF92" s="1569"/>
      <c r="DG92" s="1569"/>
      <c r="DH92" s="1569"/>
      <c r="DI92" s="1569"/>
      <c r="DJ92" s="1569"/>
      <c r="DK92" s="1569"/>
      <c r="DL92" s="1569"/>
      <c r="DM92" s="1569"/>
      <c r="DN92" s="1569"/>
      <c r="DO92" s="1569"/>
      <c r="DP92" s="1569"/>
      <c r="DQ92" s="1569"/>
      <c r="DR92" s="1569"/>
      <c r="DS92" s="1569"/>
      <c r="DT92" s="1569"/>
      <c r="DU92" s="1569"/>
      <c r="DV92" s="1569"/>
      <c r="DW92" s="1569"/>
      <c r="DX92" s="1569"/>
      <c r="DY92" s="1569"/>
      <c r="DZ92" s="1569"/>
      <c r="EA92" s="1569"/>
      <c r="EB92" s="1569"/>
      <c r="EC92" s="1569"/>
      <c r="ED92" s="1569"/>
      <c r="EE92" s="1569"/>
      <c r="EF92" s="1569"/>
      <c r="EG92" s="1569"/>
      <c r="EH92" s="1569"/>
      <c r="EI92" s="1569"/>
      <c r="EJ92" s="1569"/>
      <c r="EK92" s="1569"/>
      <c r="EL92" s="1569"/>
      <c r="EM92" s="1569"/>
      <c r="EN92" s="1569"/>
      <c r="EO92" s="1569"/>
      <c r="EP92" s="1569"/>
      <c r="EQ92" s="1569"/>
      <c r="ER92" s="1569"/>
      <c r="ES92" s="1569"/>
      <c r="ET92" s="1569"/>
      <c r="EU92" s="1569"/>
      <c r="EV92" s="1569"/>
      <c r="EW92" s="1569"/>
      <c r="EX92" s="1569"/>
      <c r="EY92" s="1569"/>
      <c r="EZ92" s="1569"/>
      <c r="FA92" s="1569"/>
      <c r="FB92" s="1569"/>
      <c r="FC92" s="1569"/>
      <c r="FD92" s="1569"/>
      <c r="FE92" s="1569"/>
      <c r="FF92" s="1569"/>
      <c r="FG92" s="1569"/>
      <c r="FH92" s="1569"/>
      <c r="FI92" s="1569"/>
      <c r="FJ92" s="1569"/>
      <c r="FK92" s="1569"/>
      <c r="FL92" s="1569"/>
      <c r="FM92" s="1569"/>
      <c r="FN92" s="1569"/>
      <c r="FO92" s="1569"/>
      <c r="FP92" s="1569"/>
      <c r="FQ92" s="1569"/>
      <c r="FR92" s="1569"/>
      <c r="FS92" s="1569"/>
      <c r="FT92" s="1569"/>
      <c r="FU92" s="1569"/>
      <c r="FV92" s="1569"/>
      <c r="FW92" s="1569"/>
      <c r="FX92" s="1569"/>
      <c r="FY92" s="1569"/>
      <c r="FZ92" s="1569"/>
      <c r="GA92" s="1569"/>
      <c r="GB92" s="1569"/>
      <c r="GC92" s="1569"/>
      <c r="GD92" s="1569"/>
      <c r="GE92" s="1569"/>
      <c r="GF92" s="1569"/>
      <c r="GG92" s="1569"/>
      <c r="GH92" s="1569"/>
      <c r="GI92" s="1569"/>
      <c r="GJ92" s="1569"/>
      <c r="GK92" s="1569"/>
      <c r="GL92" s="1569"/>
      <c r="GM92" s="1569"/>
      <c r="GN92" s="1569"/>
      <c r="GO92" s="1569"/>
      <c r="GP92" s="1569"/>
      <c r="GQ92" s="1569"/>
      <c r="GR92" s="1569"/>
      <c r="GS92" s="1569"/>
      <c r="GT92" s="1569"/>
      <c r="GU92" s="1569"/>
      <c r="GV92" s="1569"/>
      <c r="GW92" s="1569"/>
      <c r="GX92" s="1569"/>
      <c r="GY92" s="1569"/>
      <c r="GZ92" s="1569"/>
      <c r="HA92" s="1569"/>
      <c r="HB92" s="1569"/>
      <c r="HC92" s="1569"/>
      <c r="HD92" s="1569"/>
      <c r="HE92" s="1569"/>
      <c r="HF92" s="1569"/>
      <c r="HG92" s="1569"/>
      <c r="HH92" s="1569"/>
      <c r="HI92" s="1569"/>
      <c r="HJ92" s="1569"/>
      <c r="HK92" s="1569"/>
      <c r="HL92" s="1569"/>
      <c r="HM92" s="1569"/>
      <c r="HN92" s="1569"/>
      <c r="HO92" s="1569"/>
      <c r="HP92" s="1569"/>
      <c r="HQ92" s="1569"/>
      <c r="HR92" s="1569"/>
      <c r="HS92" s="1569"/>
      <c r="HT92" s="1569"/>
      <c r="HU92" s="1569"/>
      <c r="HV92" s="1569"/>
      <c r="HW92" s="1569"/>
      <c r="HX92" s="1569"/>
      <c r="HY92" s="1569"/>
      <c r="HZ92" s="1569"/>
      <c r="IA92" s="1569"/>
      <c r="IB92" s="1569"/>
      <c r="IC92" s="1569"/>
      <c r="ID92" s="1569"/>
      <c r="IE92" s="1569"/>
      <c r="IF92" s="1569"/>
      <c r="IG92" s="1569"/>
      <c r="IH92" s="1569"/>
      <c r="II92" s="1569"/>
      <c r="IJ92" s="1569"/>
      <c r="IK92" s="1569"/>
      <c r="IL92" s="1569"/>
      <c r="IM92" s="1569"/>
      <c r="IN92" s="1569"/>
      <c r="IO92" s="1569"/>
      <c r="IP92" s="1569"/>
      <c r="IQ92" s="1569"/>
      <c r="IR92" s="1569"/>
      <c r="IS92" s="1569"/>
      <c r="IT92" s="1569"/>
      <c r="IU92" s="1569"/>
    </row>
    <row r="93" spans="1:255">
      <c r="A93" s="2187">
        <v>21</v>
      </c>
      <c r="B93" s="1551"/>
      <c r="C93" s="1551"/>
      <c r="D93" s="1551"/>
      <c r="E93" s="1914"/>
      <c r="F93" s="1550"/>
      <c r="G93" s="1551"/>
      <c r="H93" s="1551"/>
      <c r="I93" s="1551"/>
      <c r="J93" s="1551"/>
      <c r="K93" s="1886"/>
      <c r="L93" s="1886"/>
      <c r="M93" s="1925">
        <v>21</v>
      </c>
      <c r="N93" s="1550"/>
      <c r="O93" s="1886"/>
      <c r="P93" s="1886"/>
      <c r="Q93" s="1886"/>
      <c r="R93" s="1886"/>
      <c r="S93" s="1925">
        <v>21</v>
      </c>
      <c r="T93" s="1569"/>
      <c r="U93" s="1569"/>
      <c r="V93" s="1569"/>
      <c r="W93" s="1569"/>
      <c r="X93" s="1569"/>
      <c r="Y93" s="1569"/>
      <c r="Z93" s="1569"/>
      <c r="AA93" s="1569"/>
      <c r="AB93" s="1569"/>
      <c r="AC93" s="1569"/>
      <c r="AD93" s="1569"/>
      <c r="AE93" s="1569"/>
      <c r="AF93" s="1569"/>
      <c r="AG93" s="1569"/>
      <c r="AH93" s="1569"/>
      <c r="AI93" s="1569"/>
      <c r="AJ93" s="1569"/>
      <c r="AK93" s="1569"/>
      <c r="AL93" s="1569"/>
      <c r="AM93" s="1569"/>
      <c r="AN93" s="1569"/>
      <c r="AO93" s="1569"/>
      <c r="AP93" s="1569"/>
      <c r="AQ93" s="1569"/>
      <c r="AR93" s="1569"/>
      <c r="AS93" s="1569"/>
      <c r="AT93" s="1569"/>
      <c r="AU93" s="1569"/>
      <c r="AV93" s="1569"/>
      <c r="AW93" s="1569"/>
      <c r="AX93" s="1569"/>
      <c r="AY93" s="1569"/>
      <c r="AZ93" s="1569"/>
      <c r="BA93" s="1569"/>
      <c r="BB93" s="1569"/>
      <c r="BC93" s="1569"/>
      <c r="BD93" s="1569"/>
      <c r="BE93" s="1569"/>
      <c r="BF93" s="1569"/>
      <c r="BG93" s="1569"/>
      <c r="BH93" s="1569"/>
      <c r="BI93" s="1569"/>
      <c r="BJ93" s="1569"/>
      <c r="BK93" s="1569"/>
      <c r="BL93" s="1569"/>
      <c r="BM93" s="1569"/>
      <c r="BN93" s="1569"/>
      <c r="BO93" s="1569"/>
      <c r="BP93" s="1569"/>
      <c r="BQ93" s="1569"/>
      <c r="BR93" s="1569"/>
      <c r="BS93" s="1569"/>
      <c r="BT93" s="1569"/>
      <c r="BU93" s="1569"/>
      <c r="BV93" s="1569"/>
      <c r="BW93" s="1569"/>
      <c r="BX93" s="1569"/>
      <c r="BY93" s="1569"/>
      <c r="BZ93" s="1569"/>
      <c r="CA93" s="1569"/>
      <c r="CB93" s="1569"/>
      <c r="CC93" s="1569"/>
      <c r="CD93" s="1569"/>
      <c r="CE93" s="1569"/>
      <c r="CF93" s="1569"/>
      <c r="CG93" s="1569"/>
      <c r="CH93" s="1569"/>
      <c r="CI93" s="1569"/>
      <c r="CJ93" s="1569"/>
      <c r="CK93" s="1569"/>
      <c r="CL93" s="1569"/>
      <c r="CM93" s="1569"/>
      <c r="CN93" s="1569"/>
      <c r="CO93" s="1569"/>
      <c r="CP93" s="1569"/>
      <c r="CQ93" s="1569"/>
      <c r="CR93" s="1569"/>
      <c r="CS93" s="1569"/>
      <c r="CT93" s="1569"/>
      <c r="CU93" s="1569"/>
      <c r="CV93" s="1569"/>
      <c r="CW93" s="1569"/>
      <c r="CX93" s="1569"/>
      <c r="CY93" s="1569"/>
      <c r="CZ93" s="1569"/>
      <c r="DA93" s="1569"/>
      <c r="DB93" s="1569"/>
      <c r="DC93" s="1569"/>
      <c r="DD93" s="1569"/>
      <c r="DE93" s="1569"/>
      <c r="DF93" s="1569"/>
      <c r="DG93" s="1569"/>
      <c r="DH93" s="1569"/>
      <c r="DI93" s="1569"/>
      <c r="DJ93" s="1569"/>
      <c r="DK93" s="1569"/>
      <c r="DL93" s="1569"/>
      <c r="DM93" s="1569"/>
      <c r="DN93" s="1569"/>
      <c r="DO93" s="1569"/>
      <c r="DP93" s="1569"/>
      <c r="DQ93" s="1569"/>
      <c r="DR93" s="1569"/>
      <c r="DS93" s="1569"/>
      <c r="DT93" s="1569"/>
      <c r="DU93" s="1569"/>
      <c r="DV93" s="1569"/>
      <c r="DW93" s="1569"/>
      <c r="DX93" s="1569"/>
      <c r="DY93" s="1569"/>
      <c r="DZ93" s="1569"/>
      <c r="EA93" s="1569"/>
      <c r="EB93" s="1569"/>
      <c r="EC93" s="1569"/>
      <c r="ED93" s="1569"/>
      <c r="EE93" s="1569"/>
      <c r="EF93" s="1569"/>
      <c r="EG93" s="1569"/>
      <c r="EH93" s="1569"/>
      <c r="EI93" s="1569"/>
      <c r="EJ93" s="1569"/>
      <c r="EK93" s="1569"/>
      <c r="EL93" s="1569"/>
      <c r="EM93" s="1569"/>
      <c r="EN93" s="1569"/>
      <c r="EO93" s="1569"/>
      <c r="EP93" s="1569"/>
      <c r="EQ93" s="1569"/>
      <c r="ER93" s="1569"/>
      <c r="ES93" s="1569"/>
      <c r="ET93" s="1569"/>
      <c r="EU93" s="1569"/>
      <c r="EV93" s="1569"/>
      <c r="EW93" s="1569"/>
      <c r="EX93" s="1569"/>
      <c r="EY93" s="1569"/>
      <c r="EZ93" s="1569"/>
      <c r="FA93" s="1569"/>
      <c r="FB93" s="1569"/>
      <c r="FC93" s="1569"/>
      <c r="FD93" s="1569"/>
      <c r="FE93" s="1569"/>
      <c r="FF93" s="1569"/>
      <c r="FG93" s="1569"/>
      <c r="FH93" s="1569"/>
      <c r="FI93" s="1569"/>
      <c r="FJ93" s="1569"/>
      <c r="FK93" s="1569"/>
      <c r="FL93" s="1569"/>
      <c r="FM93" s="1569"/>
      <c r="FN93" s="1569"/>
      <c r="FO93" s="1569"/>
      <c r="FP93" s="1569"/>
      <c r="FQ93" s="1569"/>
      <c r="FR93" s="1569"/>
      <c r="FS93" s="1569"/>
      <c r="FT93" s="1569"/>
      <c r="FU93" s="1569"/>
      <c r="FV93" s="1569"/>
      <c r="FW93" s="1569"/>
      <c r="FX93" s="1569"/>
      <c r="FY93" s="1569"/>
      <c r="FZ93" s="1569"/>
      <c r="GA93" s="1569"/>
      <c r="GB93" s="1569"/>
      <c r="GC93" s="1569"/>
      <c r="GD93" s="1569"/>
      <c r="GE93" s="1569"/>
      <c r="GF93" s="1569"/>
      <c r="GG93" s="1569"/>
      <c r="GH93" s="1569"/>
      <c r="GI93" s="1569"/>
      <c r="GJ93" s="1569"/>
      <c r="GK93" s="1569"/>
      <c r="GL93" s="1569"/>
      <c r="GM93" s="1569"/>
      <c r="GN93" s="1569"/>
      <c r="GO93" s="1569"/>
      <c r="GP93" s="1569"/>
      <c r="GQ93" s="1569"/>
      <c r="GR93" s="1569"/>
      <c r="GS93" s="1569"/>
      <c r="GT93" s="1569"/>
      <c r="GU93" s="1569"/>
      <c r="GV93" s="1569"/>
      <c r="GW93" s="1569"/>
      <c r="GX93" s="1569"/>
      <c r="GY93" s="1569"/>
      <c r="GZ93" s="1569"/>
      <c r="HA93" s="1569"/>
      <c r="HB93" s="1569"/>
      <c r="HC93" s="1569"/>
      <c r="HD93" s="1569"/>
      <c r="HE93" s="1569"/>
      <c r="HF93" s="1569"/>
      <c r="HG93" s="1569"/>
      <c r="HH93" s="1569"/>
      <c r="HI93" s="1569"/>
      <c r="HJ93" s="1569"/>
      <c r="HK93" s="1569"/>
      <c r="HL93" s="1569"/>
      <c r="HM93" s="1569"/>
      <c r="HN93" s="1569"/>
      <c r="HO93" s="1569"/>
      <c r="HP93" s="1569"/>
      <c r="HQ93" s="1569"/>
      <c r="HR93" s="1569"/>
      <c r="HS93" s="1569"/>
      <c r="HT93" s="1569"/>
      <c r="HU93" s="1569"/>
      <c r="HV93" s="1569"/>
      <c r="HW93" s="1569"/>
      <c r="HX93" s="1569"/>
      <c r="HY93" s="1569"/>
      <c r="HZ93" s="1569"/>
      <c r="IA93" s="1569"/>
      <c r="IB93" s="1569"/>
      <c r="IC93" s="1569"/>
      <c r="ID93" s="1569"/>
      <c r="IE93" s="1569"/>
      <c r="IF93" s="1569"/>
      <c r="IG93" s="1569"/>
      <c r="IH93" s="1569"/>
      <c r="II93" s="1569"/>
      <c r="IJ93" s="1569"/>
      <c r="IK93" s="1569"/>
      <c r="IL93" s="1569"/>
      <c r="IM93" s="1569"/>
      <c r="IN93" s="1569"/>
      <c r="IO93" s="1569"/>
      <c r="IP93" s="1569"/>
      <c r="IQ93" s="1569"/>
      <c r="IR93" s="1569"/>
      <c r="IS93" s="1569"/>
      <c r="IT93" s="1569"/>
      <c r="IU93" s="1569"/>
    </row>
    <row r="94" spans="1:255">
      <c r="A94" s="2187">
        <v>22</v>
      </c>
      <c r="B94" s="1551"/>
      <c r="C94" s="1551"/>
      <c r="D94" s="1551"/>
      <c r="E94" s="1914"/>
      <c r="F94" s="1550"/>
      <c r="G94" s="1551"/>
      <c r="H94" s="1551"/>
      <c r="I94" s="1551"/>
      <c r="J94" s="1551"/>
      <c r="K94" s="1886"/>
      <c r="L94" s="1886"/>
      <c r="M94" s="1925">
        <v>22</v>
      </c>
      <c r="N94" s="1550"/>
      <c r="O94" s="1886"/>
      <c r="P94" s="1886"/>
      <c r="Q94" s="1886"/>
      <c r="R94" s="1886"/>
      <c r="S94" s="1925">
        <v>22</v>
      </c>
      <c r="T94" s="1569"/>
      <c r="U94" s="1569"/>
      <c r="V94" s="1569"/>
      <c r="W94" s="1569"/>
      <c r="X94" s="1569"/>
      <c r="Y94" s="1569"/>
      <c r="Z94" s="1569"/>
      <c r="AA94" s="1569"/>
      <c r="AB94" s="1569"/>
      <c r="AC94" s="1569"/>
      <c r="AD94" s="1569"/>
      <c r="AE94" s="1569"/>
      <c r="AF94" s="1569"/>
      <c r="AG94" s="1569"/>
      <c r="AH94" s="1569"/>
      <c r="AI94" s="1569"/>
      <c r="AJ94" s="1569"/>
      <c r="AK94" s="1569"/>
      <c r="AL94" s="1569"/>
      <c r="AM94" s="1569"/>
      <c r="AN94" s="1569"/>
      <c r="AO94" s="1569"/>
      <c r="AP94" s="1569"/>
      <c r="AQ94" s="1569"/>
      <c r="AR94" s="1569"/>
      <c r="AS94" s="1569"/>
      <c r="AT94" s="1569"/>
      <c r="AU94" s="1569"/>
      <c r="AV94" s="1569"/>
      <c r="AW94" s="1569"/>
      <c r="AX94" s="1569"/>
      <c r="AY94" s="1569"/>
      <c r="AZ94" s="1569"/>
      <c r="BA94" s="1569"/>
      <c r="BB94" s="1569"/>
      <c r="BC94" s="1569"/>
      <c r="BD94" s="1569"/>
      <c r="BE94" s="1569"/>
      <c r="BF94" s="1569"/>
      <c r="BG94" s="1569"/>
      <c r="BH94" s="1569"/>
      <c r="BI94" s="1569"/>
      <c r="BJ94" s="1569"/>
      <c r="BK94" s="1569"/>
      <c r="BL94" s="1569"/>
      <c r="BM94" s="1569"/>
      <c r="BN94" s="1569"/>
      <c r="BO94" s="1569"/>
      <c r="BP94" s="1569"/>
      <c r="BQ94" s="1569"/>
      <c r="BR94" s="1569"/>
      <c r="BS94" s="1569"/>
      <c r="BT94" s="1569"/>
      <c r="BU94" s="1569"/>
      <c r="BV94" s="1569"/>
      <c r="BW94" s="1569"/>
      <c r="BX94" s="1569"/>
      <c r="BY94" s="1569"/>
      <c r="BZ94" s="1569"/>
      <c r="CA94" s="1569"/>
      <c r="CB94" s="1569"/>
      <c r="CC94" s="1569"/>
      <c r="CD94" s="1569"/>
      <c r="CE94" s="1569"/>
      <c r="CF94" s="1569"/>
      <c r="CG94" s="1569"/>
      <c r="CH94" s="1569"/>
      <c r="CI94" s="1569"/>
      <c r="CJ94" s="1569"/>
      <c r="CK94" s="1569"/>
      <c r="CL94" s="1569"/>
      <c r="CM94" s="1569"/>
      <c r="CN94" s="1569"/>
      <c r="CO94" s="1569"/>
      <c r="CP94" s="1569"/>
      <c r="CQ94" s="1569"/>
      <c r="CR94" s="1569"/>
      <c r="CS94" s="1569"/>
      <c r="CT94" s="1569"/>
      <c r="CU94" s="1569"/>
      <c r="CV94" s="1569"/>
      <c r="CW94" s="1569"/>
      <c r="CX94" s="1569"/>
      <c r="CY94" s="1569"/>
      <c r="CZ94" s="1569"/>
      <c r="DA94" s="1569"/>
      <c r="DB94" s="1569"/>
      <c r="DC94" s="1569"/>
      <c r="DD94" s="1569"/>
      <c r="DE94" s="1569"/>
      <c r="DF94" s="1569"/>
      <c r="DG94" s="1569"/>
      <c r="DH94" s="1569"/>
      <c r="DI94" s="1569"/>
      <c r="DJ94" s="1569"/>
      <c r="DK94" s="1569"/>
      <c r="DL94" s="1569"/>
      <c r="DM94" s="1569"/>
      <c r="DN94" s="1569"/>
      <c r="DO94" s="1569"/>
      <c r="DP94" s="1569"/>
      <c r="DQ94" s="1569"/>
      <c r="DR94" s="1569"/>
      <c r="DS94" s="1569"/>
      <c r="DT94" s="1569"/>
      <c r="DU94" s="1569"/>
      <c r="DV94" s="1569"/>
      <c r="DW94" s="1569"/>
      <c r="DX94" s="1569"/>
      <c r="DY94" s="1569"/>
      <c r="DZ94" s="1569"/>
      <c r="EA94" s="1569"/>
      <c r="EB94" s="1569"/>
      <c r="EC94" s="1569"/>
      <c r="ED94" s="1569"/>
      <c r="EE94" s="1569"/>
      <c r="EF94" s="1569"/>
      <c r="EG94" s="1569"/>
      <c r="EH94" s="1569"/>
      <c r="EI94" s="1569"/>
      <c r="EJ94" s="1569"/>
      <c r="EK94" s="1569"/>
      <c r="EL94" s="1569"/>
      <c r="EM94" s="1569"/>
      <c r="EN94" s="1569"/>
      <c r="EO94" s="1569"/>
      <c r="EP94" s="1569"/>
      <c r="EQ94" s="1569"/>
      <c r="ER94" s="1569"/>
      <c r="ES94" s="1569"/>
      <c r="ET94" s="1569"/>
      <c r="EU94" s="1569"/>
      <c r="EV94" s="1569"/>
      <c r="EW94" s="1569"/>
      <c r="EX94" s="1569"/>
      <c r="EY94" s="1569"/>
      <c r="EZ94" s="1569"/>
      <c r="FA94" s="1569"/>
      <c r="FB94" s="1569"/>
      <c r="FC94" s="1569"/>
      <c r="FD94" s="1569"/>
      <c r="FE94" s="1569"/>
      <c r="FF94" s="1569"/>
      <c r="FG94" s="1569"/>
      <c r="FH94" s="1569"/>
      <c r="FI94" s="1569"/>
      <c r="FJ94" s="1569"/>
      <c r="FK94" s="1569"/>
      <c r="FL94" s="1569"/>
      <c r="FM94" s="1569"/>
      <c r="FN94" s="1569"/>
      <c r="FO94" s="1569"/>
      <c r="FP94" s="1569"/>
      <c r="FQ94" s="1569"/>
      <c r="FR94" s="1569"/>
      <c r="FS94" s="1569"/>
      <c r="FT94" s="1569"/>
      <c r="FU94" s="1569"/>
      <c r="FV94" s="1569"/>
      <c r="FW94" s="1569"/>
      <c r="FX94" s="1569"/>
      <c r="FY94" s="1569"/>
      <c r="FZ94" s="1569"/>
      <c r="GA94" s="1569"/>
      <c r="GB94" s="1569"/>
      <c r="GC94" s="1569"/>
      <c r="GD94" s="1569"/>
      <c r="GE94" s="1569"/>
      <c r="GF94" s="1569"/>
      <c r="GG94" s="1569"/>
      <c r="GH94" s="1569"/>
      <c r="GI94" s="1569"/>
      <c r="GJ94" s="1569"/>
      <c r="GK94" s="1569"/>
      <c r="GL94" s="1569"/>
      <c r="GM94" s="1569"/>
      <c r="GN94" s="1569"/>
      <c r="GO94" s="1569"/>
      <c r="GP94" s="1569"/>
      <c r="GQ94" s="1569"/>
      <c r="GR94" s="1569"/>
      <c r="GS94" s="1569"/>
      <c r="GT94" s="1569"/>
      <c r="GU94" s="1569"/>
      <c r="GV94" s="1569"/>
      <c r="GW94" s="1569"/>
      <c r="GX94" s="1569"/>
      <c r="GY94" s="1569"/>
      <c r="GZ94" s="1569"/>
      <c r="HA94" s="1569"/>
      <c r="HB94" s="1569"/>
      <c r="HC94" s="1569"/>
      <c r="HD94" s="1569"/>
      <c r="HE94" s="1569"/>
      <c r="HF94" s="1569"/>
      <c r="HG94" s="1569"/>
      <c r="HH94" s="1569"/>
      <c r="HI94" s="1569"/>
      <c r="HJ94" s="1569"/>
      <c r="HK94" s="1569"/>
      <c r="HL94" s="1569"/>
      <c r="HM94" s="1569"/>
      <c r="HN94" s="1569"/>
      <c r="HO94" s="1569"/>
      <c r="HP94" s="1569"/>
      <c r="HQ94" s="1569"/>
      <c r="HR94" s="1569"/>
      <c r="HS94" s="1569"/>
      <c r="HT94" s="1569"/>
      <c r="HU94" s="1569"/>
      <c r="HV94" s="1569"/>
      <c r="HW94" s="1569"/>
      <c r="HX94" s="1569"/>
      <c r="HY94" s="1569"/>
      <c r="HZ94" s="1569"/>
      <c r="IA94" s="1569"/>
      <c r="IB94" s="1569"/>
      <c r="IC94" s="1569"/>
      <c r="ID94" s="1569"/>
      <c r="IE94" s="1569"/>
      <c r="IF94" s="1569"/>
      <c r="IG94" s="1569"/>
      <c r="IH94" s="1569"/>
      <c r="II94" s="1569"/>
      <c r="IJ94" s="1569"/>
      <c r="IK94" s="1569"/>
      <c r="IL94" s="1569"/>
      <c r="IM94" s="1569"/>
      <c r="IN94" s="1569"/>
      <c r="IO94" s="1569"/>
      <c r="IP94" s="1569"/>
      <c r="IQ94" s="1569"/>
      <c r="IR94" s="1569"/>
      <c r="IS94" s="1569"/>
      <c r="IT94" s="1569"/>
      <c r="IU94" s="1569"/>
    </row>
    <row r="95" spans="1:255">
      <c r="A95" s="2187">
        <v>23</v>
      </c>
      <c r="B95" s="1551"/>
      <c r="C95" s="1551"/>
      <c r="D95" s="1551"/>
      <c r="E95" s="1914"/>
      <c r="F95" s="1550"/>
      <c r="G95" s="1551"/>
      <c r="H95" s="1551"/>
      <c r="I95" s="1551"/>
      <c r="J95" s="1551"/>
      <c r="K95" s="1886"/>
      <c r="L95" s="1886"/>
      <c r="M95" s="1925">
        <v>23</v>
      </c>
      <c r="N95" s="1550"/>
      <c r="O95" s="1886"/>
      <c r="P95" s="1886"/>
      <c r="Q95" s="1886"/>
      <c r="R95" s="1886"/>
      <c r="S95" s="1925">
        <v>23</v>
      </c>
      <c r="T95" s="1569"/>
      <c r="U95" s="1569"/>
      <c r="V95" s="1569"/>
      <c r="W95" s="1569"/>
      <c r="X95" s="1569"/>
      <c r="Y95" s="1569"/>
      <c r="Z95" s="1569"/>
      <c r="AA95" s="1569"/>
      <c r="AB95" s="1569"/>
      <c r="AC95" s="1569"/>
      <c r="AD95" s="1569"/>
      <c r="AE95" s="1569"/>
      <c r="AF95" s="1569"/>
      <c r="AG95" s="1569"/>
      <c r="AH95" s="1569"/>
      <c r="AI95" s="1569"/>
      <c r="AJ95" s="1569"/>
      <c r="AK95" s="1569"/>
      <c r="AL95" s="1569"/>
      <c r="AM95" s="1569"/>
      <c r="AN95" s="1569"/>
      <c r="AO95" s="1569"/>
      <c r="AP95" s="1569"/>
      <c r="AQ95" s="1569"/>
      <c r="AR95" s="1569"/>
      <c r="AS95" s="1569"/>
      <c r="AT95" s="1569"/>
      <c r="AU95" s="1569"/>
      <c r="AV95" s="1569"/>
      <c r="AW95" s="1569"/>
      <c r="AX95" s="1569"/>
      <c r="AY95" s="1569"/>
      <c r="AZ95" s="1569"/>
      <c r="BA95" s="1569"/>
      <c r="BB95" s="1569"/>
      <c r="BC95" s="1569"/>
      <c r="BD95" s="1569"/>
      <c r="BE95" s="1569"/>
      <c r="BF95" s="1569"/>
      <c r="BG95" s="1569"/>
      <c r="BH95" s="1569"/>
      <c r="BI95" s="1569"/>
      <c r="BJ95" s="1569"/>
      <c r="BK95" s="1569"/>
      <c r="BL95" s="1569"/>
      <c r="BM95" s="1569"/>
      <c r="BN95" s="1569"/>
      <c r="BO95" s="1569"/>
      <c r="BP95" s="1569"/>
      <c r="BQ95" s="1569"/>
      <c r="BR95" s="1569"/>
      <c r="BS95" s="1569"/>
      <c r="BT95" s="1569"/>
      <c r="BU95" s="1569"/>
      <c r="BV95" s="1569"/>
      <c r="BW95" s="1569"/>
      <c r="BX95" s="1569"/>
      <c r="BY95" s="1569"/>
      <c r="BZ95" s="1569"/>
      <c r="CA95" s="1569"/>
      <c r="CB95" s="1569"/>
      <c r="CC95" s="1569"/>
      <c r="CD95" s="1569"/>
      <c r="CE95" s="1569"/>
      <c r="CF95" s="1569"/>
      <c r="CG95" s="1569"/>
      <c r="CH95" s="1569"/>
      <c r="CI95" s="1569"/>
      <c r="CJ95" s="1569"/>
      <c r="CK95" s="1569"/>
      <c r="CL95" s="1569"/>
      <c r="CM95" s="1569"/>
      <c r="CN95" s="1569"/>
      <c r="CO95" s="1569"/>
      <c r="CP95" s="1569"/>
      <c r="CQ95" s="1569"/>
      <c r="CR95" s="1569"/>
      <c r="CS95" s="1569"/>
      <c r="CT95" s="1569"/>
      <c r="CU95" s="1569"/>
      <c r="CV95" s="1569"/>
      <c r="CW95" s="1569"/>
      <c r="CX95" s="1569"/>
      <c r="CY95" s="1569"/>
      <c r="CZ95" s="1569"/>
      <c r="DA95" s="1569"/>
      <c r="DB95" s="1569"/>
      <c r="DC95" s="1569"/>
      <c r="DD95" s="1569"/>
      <c r="DE95" s="1569"/>
      <c r="DF95" s="1569"/>
      <c r="DG95" s="1569"/>
      <c r="DH95" s="1569"/>
      <c r="DI95" s="1569"/>
      <c r="DJ95" s="1569"/>
      <c r="DK95" s="1569"/>
      <c r="DL95" s="1569"/>
      <c r="DM95" s="1569"/>
      <c r="DN95" s="1569"/>
      <c r="DO95" s="1569"/>
      <c r="DP95" s="1569"/>
      <c r="DQ95" s="1569"/>
      <c r="DR95" s="1569"/>
      <c r="DS95" s="1569"/>
      <c r="DT95" s="1569"/>
      <c r="DU95" s="1569"/>
      <c r="DV95" s="1569"/>
      <c r="DW95" s="1569"/>
      <c r="DX95" s="1569"/>
      <c r="DY95" s="1569"/>
      <c r="DZ95" s="1569"/>
      <c r="EA95" s="1569"/>
      <c r="EB95" s="1569"/>
      <c r="EC95" s="1569"/>
      <c r="ED95" s="1569"/>
      <c r="EE95" s="1569"/>
      <c r="EF95" s="1569"/>
      <c r="EG95" s="1569"/>
      <c r="EH95" s="1569"/>
      <c r="EI95" s="1569"/>
      <c r="EJ95" s="1569"/>
      <c r="EK95" s="1569"/>
      <c r="EL95" s="1569"/>
      <c r="EM95" s="1569"/>
      <c r="EN95" s="1569"/>
      <c r="EO95" s="1569"/>
      <c r="EP95" s="1569"/>
      <c r="EQ95" s="1569"/>
      <c r="ER95" s="1569"/>
      <c r="ES95" s="1569"/>
      <c r="ET95" s="1569"/>
      <c r="EU95" s="1569"/>
      <c r="EV95" s="1569"/>
      <c r="EW95" s="1569"/>
      <c r="EX95" s="1569"/>
      <c r="EY95" s="1569"/>
      <c r="EZ95" s="1569"/>
      <c r="FA95" s="1569"/>
      <c r="FB95" s="1569"/>
      <c r="FC95" s="1569"/>
      <c r="FD95" s="1569"/>
      <c r="FE95" s="1569"/>
      <c r="FF95" s="1569"/>
      <c r="FG95" s="1569"/>
      <c r="FH95" s="1569"/>
      <c r="FI95" s="1569"/>
      <c r="FJ95" s="1569"/>
      <c r="FK95" s="1569"/>
      <c r="FL95" s="1569"/>
      <c r="FM95" s="1569"/>
      <c r="FN95" s="1569"/>
      <c r="FO95" s="1569"/>
      <c r="FP95" s="1569"/>
      <c r="FQ95" s="1569"/>
      <c r="FR95" s="1569"/>
      <c r="FS95" s="1569"/>
      <c r="FT95" s="1569"/>
      <c r="FU95" s="1569"/>
      <c r="FV95" s="1569"/>
      <c r="FW95" s="1569"/>
      <c r="FX95" s="1569"/>
      <c r="FY95" s="1569"/>
      <c r="FZ95" s="1569"/>
      <c r="GA95" s="1569"/>
      <c r="GB95" s="1569"/>
      <c r="GC95" s="1569"/>
      <c r="GD95" s="1569"/>
      <c r="GE95" s="1569"/>
      <c r="GF95" s="1569"/>
      <c r="GG95" s="1569"/>
      <c r="GH95" s="1569"/>
      <c r="GI95" s="1569"/>
      <c r="GJ95" s="1569"/>
      <c r="GK95" s="1569"/>
      <c r="GL95" s="1569"/>
      <c r="GM95" s="1569"/>
      <c r="GN95" s="1569"/>
      <c r="GO95" s="1569"/>
      <c r="GP95" s="1569"/>
      <c r="GQ95" s="1569"/>
      <c r="GR95" s="1569"/>
      <c r="GS95" s="1569"/>
      <c r="GT95" s="1569"/>
      <c r="GU95" s="1569"/>
      <c r="GV95" s="1569"/>
      <c r="GW95" s="1569"/>
      <c r="GX95" s="1569"/>
      <c r="GY95" s="1569"/>
      <c r="GZ95" s="1569"/>
      <c r="HA95" s="1569"/>
      <c r="HB95" s="1569"/>
      <c r="HC95" s="1569"/>
      <c r="HD95" s="1569"/>
      <c r="HE95" s="1569"/>
      <c r="HF95" s="1569"/>
      <c r="HG95" s="1569"/>
      <c r="HH95" s="1569"/>
      <c r="HI95" s="1569"/>
      <c r="HJ95" s="1569"/>
      <c r="HK95" s="1569"/>
      <c r="HL95" s="1569"/>
      <c r="HM95" s="1569"/>
      <c r="HN95" s="1569"/>
      <c r="HO95" s="1569"/>
      <c r="HP95" s="1569"/>
      <c r="HQ95" s="1569"/>
      <c r="HR95" s="1569"/>
      <c r="HS95" s="1569"/>
      <c r="HT95" s="1569"/>
      <c r="HU95" s="1569"/>
      <c r="HV95" s="1569"/>
      <c r="HW95" s="1569"/>
      <c r="HX95" s="1569"/>
      <c r="HY95" s="1569"/>
      <c r="HZ95" s="1569"/>
      <c r="IA95" s="1569"/>
      <c r="IB95" s="1569"/>
      <c r="IC95" s="1569"/>
      <c r="ID95" s="1569"/>
      <c r="IE95" s="1569"/>
      <c r="IF95" s="1569"/>
      <c r="IG95" s="1569"/>
      <c r="IH95" s="1569"/>
      <c r="II95" s="1569"/>
      <c r="IJ95" s="1569"/>
      <c r="IK95" s="1569"/>
      <c r="IL95" s="1569"/>
      <c r="IM95" s="1569"/>
      <c r="IN95" s="1569"/>
      <c r="IO95" s="1569"/>
      <c r="IP95" s="1569"/>
      <c r="IQ95" s="1569"/>
      <c r="IR95" s="1569"/>
      <c r="IS95" s="1569"/>
      <c r="IT95" s="1569"/>
      <c r="IU95" s="1569"/>
    </row>
    <row r="96" spans="1:255">
      <c r="A96" s="2187">
        <v>24</v>
      </c>
      <c r="B96" s="1551"/>
      <c r="C96" s="1551"/>
      <c r="D96" s="1551"/>
      <c r="E96" s="1914"/>
      <c r="F96" s="1550"/>
      <c r="G96" s="1551"/>
      <c r="H96" s="1551"/>
      <c r="I96" s="1551"/>
      <c r="J96" s="1551"/>
      <c r="K96" s="1886"/>
      <c r="L96" s="1886"/>
      <c r="M96" s="1925">
        <v>24</v>
      </c>
      <c r="N96" s="1550"/>
      <c r="O96" s="1886"/>
      <c r="P96" s="1886"/>
      <c r="Q96" s="1886"/>
      <c r="R96" s="1886"/>
      <c r="S96" s="1925">
        <v>24</v>
      </c>
      <c r="T96" s="1569"/>
      <c r="U96" s="1569"/>
      <c r="V96" s="1569"/>
      <c r="W96" s="1569"/>
      <c r="X96" s="1569"/>
      <c r="Y96" s="1569"/>
      <c r="Z96" s="1569"/>
      <c r="AA96" s="1569"/>
      <c r="AB96" s="1569"/>
      <c r="AC96" s="1569"/>
      <c r="AD96" s="1569"/>
      <c r="AE96" s="1569"/>
      <c r="AF96" s="1569"/>
      <c r="AG96" s="1569"/>
      <c r="AH96" s="1569"/>
      <c r="AI96" s="1569"/>
      <c r="AJ96" s="1569"/>
      <c r="AK96" s="1569"/>
      <c r="AL96" s="1569"/>
      <c r="AM96" s="1569"/>
      <c r="AN96" s="1569"/>
      <c r="AO96" s="1569"/>
      <c r="AP96" s="1569"/>
      <c r="AQ96" s="1569"/>
      <c r="AR96" s="1569"/>
      <c r="AS96" s="1569"/>
      <c r="AT96" s="1569"/>
      <c r="AU96" s="1569"/>
      <c r="AV96" s="1569"/>
      <c r="AW96" s="1569"/>
      <c r="AX96" s="1569"/>
      <c r="AY96" s="1569"/>
      <c r="AZ96" s="1569"/>
      <c r="BA96" s="1569"/>
      <c r="BB96" s="1569"/>
      <c r="BC96" s="1569"/>
      <c r="BD96" s="1569"/>
      <c r="BE96" s="1569"/>
      <c r="BF96" s="1569"/>
      <c r="BG96" s="1569"/>
      <c r="BH96" s="1569"/>
      <c r="BI96" s="1569"/>
      <c r="BJ96" s="1569"/>
      <c r="BK96" s="1569"/>
      <c r="BL96" s="1569"/>
      <c r="BM96" s="1569"/>
      <c r="BN96" s="1569"/>
      <c r="BO96" s="1569"/>
      <c r="BP96" s="1569"/>
      <c r="BQ96" s="1569"/>
      <c r="BR96" s="1569"/>
      <c r="BS96" s="1569"/>
      <c r="BT96" s="1569"/>
      <c r="BU96" s="1569"/>
      <c r="BV96" s="1569"/>
      <c r="BW96" s="1569"/>
      <c r="BX96" s="1569"/>
      <c r="BY96" s="1569"/>
      <c r="BZ96" s="1569"/>
      <c r="CA96" s="1569"/>
      <c r="CB96" s="1569"/>
      <c r="CC96" s="1569"/>
      <c r="CD96" s="1569"/>
      <c r="CE96" s="1569"/>
      <c r="CF96" s="1569"/>
      <c r="CG96" s="1569"/>
      <c r="CH96" s="1569"/>
      <c r="CI96" s="1569"/>
      <c r="CJ96" s="1569"/>
      <c r="CK96" s="1569"/>
      <c r="CL96" s="1569"/>
      <c r="CM96" s="1569"/>
      <c r="CN96" s="1569"/>
      <c r="CO96" s="1569"/>
      <c r="CP96" s="1569"/>
      <c r="CQ96" s="1569"/>
      <c r="CR96" s="1569"/>
      <c r="CS96" s="1569"/>
      <c r="CT96" s="1569"/>
      <c r="CU96" s="1569"/>
      <c r="CV96" s="1569"/>
      <c r="CW96" s="1569"/>
      <c r="CX96" s="1569"/>
      <c r="CY96" s="1569"/>
      <c r="CZ96" s="1569"/>
      <c r="DA96" s="1569"/>
      <c r="DB96" s="1569"/>
      <c r="DC96" s="1569"/>
      <c r="DD96" s="1569"/>
      <c r="DE96" s="1569"/>
      <c r="DF96" s="1569"/>
      <c r="DG96" s="1569"/>
      <c r="DH96" s="1569"/>
      <c r="DI96" s="1569"/>
      <c r="DJ96" s="1569"/>
      <c r="DK96" s="1569"/>
      <c r="DL96" s="1569"/>
      <c r="DM96" s="1569"/>
      <c r="DN96" s="1569"/>
      <c r="DO96" s="1569"/>
      <c r="DP96" s="1569"/>
      <c r="DQ96" s="1569"/>
      <c r="DR96" s="1569"/>
      <c r="DS96" s="1569"/>
      <c r="DT96" s="1569"/>
      <c r="DU96" s="1569"/>
      <c r="DV96" s="1569"/>
      <c r="DW96" s="1569"/>
      <c r="DX96" s="1569"/>
      <c r="DY96" s="1569"/>
      <c r="DZ96" s="1569"/>
      <c r="EA96" s="1569"/>
      <c r="EB96" s="1569"/>
      <c r="EC96" s="1569"/>
      <c r="ED96" s="1569"/>
      <c r="EE96" s="1569"/>
      <c r="EF96" s="1569"/>
      <c r="EG96" s="1569"/>
      <c r="EH96" s="1569"/>
      <c r="EI96" s="1569"/>
      <c r="EJ96" s="1569"/>
      <c r="EK96" s="1569"/>
      <c r="EL96" s="1569"/>
      <c r="EM96" s="1569"/>
      <c r="EN96" s="1569"/>
      <c r="EO96" s="1569"/>
      <c r="EP96" s="1569"/>
      <c r="EQ96" s="1569"/>
      <c r="ER96" s="1569"/>
      <c r="ES96" s="1569"/>
      <c r="ET96" s="1569"/>
      <c r="EU96" s="1569"/>
      <c r="EV96" s="1569"/>
      <c r="EW96" s="1569"/>
      <c r="EX96" s="1569"/>
      <c r="EY96" s="1569"/>
      <c r="EZ96" s="1569"/>
      <c r="FA96" s="1569"/>
      <c r="FB96" s="1569"/>
      <c r="FC96" s="1569"/>
      <c r="FD96" s="1569"/>
      <c r="FE96" s="1569"/>
      <c r="FF96" s="1569"/>
      <c r="FG96" s="1569"/>
      <c r="FH96" s="1569"/>
      <c r="FI96" s="1569"/>
      <c r="FJ96" s="1569"/>
      <c r="FK96" s="1569"/>
      <c r="FL96" s="1569"/>
      <c r="FM96" s="1569"/>
      <c r="FN96" s="1569"/>
      <c r="FO96" s="1569"/>
      <c r="FP96" s="1569"/>
      <c r="FQ96" s="1569"/>
      <c r="FR96" s="1569"/>
      <c r="FS96" s="1569"/>
      <c r="FT96" s="1569"/>
      <c r="FU96" s="1569"/>
      <c r="FV96" s="1569"/>
      <c r="FW96" s="1569"/>
      <c r="FX96" s="1569"/>
      <c r="FY96" s="1569"/>
      <c r="FZ96" s="1569"/>
      <c r="GA96" s="1569"/>
      <c r="GB96" s="1569"/>
      <c r="GC96" s="1569"/>
      <c r="GD96" s="1569"/>
      <c r="GE96" s="1569"/>
      <c r="GF96" s="1569"/>
      <c r="GG96" s="1569"/>
      <c r="GH96" s="1569"/>
      <c r="GI96" s="1569"/>
      <c r="GJ96" s="1569"/>
      <c r="GK96" s="1569"/>
      <c r="GL96" s="1569"/>
      <c r="GM96" s="1569"/>
      <c r="GN96" s="1569"/>
      <c r="GO96" s="1569"/>
      <c r="GP96" s="1569"/>
      <c r="GQ96" s="1569"/>
      <c r="GR96" s="1569"/>
      <c r="GS96" s="1569"/>
      <c r="GT96" s="1569"/>
      <c r="GU96" s="1569"/>
      <c r="GV96" s="1569"/>
      <c r="GW96" s="1569"/>
      <c r="GX96" s="1569"/>
      <c r="GY96" s="1569"/>
      <c r="GZ96" s="1569"/>
      <c r="HA96" s="1569"/>
      <c r="HB96" s="1569"/>
      <c r="HC96" s="1569"/>
      <c r="HD96" s="1569"/>
      <c r="HE96" s="1569"/>
      <c r="HF96" s="1569"/>
      <c r="HG96" s="1569"/>
      <c r="HH96" s="1569"/>
      <c r="HI96" s="1569"/>
      <c r="HJ96" s="1569"/>
      <c r="HK96" s="1569"/>
      <c r="HL96" s="1569"/>
      <c r="HM96" s="1569"/>
      <c r="HN96" s="1569"/>
      <c r="HO96" s="1569"/>
      <c r="HP96" s="1569"/>
      <c r="HQ96" s="1569"/>
      <c r="HR96" s="1569"/>
      <c r="HS96" s="1569"/>
      <c r="HT96" s="1569"/>
      <c r="HU96" s="1569"/>
      <c r="HV96" s="1569"/>
      <c r="HW96" s="1569"/>
      <c r="HX96" s="1569"/>
      <c r="HY96" s="1569"/>
      <c r="HZ96" s="1569"/>
      <c r="IA96" s="1569"/>
      <c r="IB96" s="1569"/>
      <c r="IC96" s="1569"/>
      <c r="ID96" s="1569"/>
      <c r="IE96" s="1569"/>
      <c r="IF96" s="1569"/>
      <c r="IG96" s="1569"/>
      <c r="IH96" s="1569"/>
      <c r="II96" s="1569"/>
      <c r="IJ96" s="1569"/>
      <c r="IK96" s="1569"/>
      <c r="IL96" s="1569"/>
      <c r="IM96" s="1569"/>
      <c r="IN96" s="1569"/>
      <c r="IO96" s="1569"/>
      <c r="IP96" s="1569"/>
      <c r="IQ96" s="1569"/>
      <c r="IR96" s="1569"/>
      <c r="IS96" s="1569"/>
      <c r="IT96" s="1569"/>
      <c r="IU96" s="1569"/>
    </row>
    <row r="97" spans="1:255">
      <c r="A97" s="2187">
        <v>25</v>
      </c>
      <c r="B97" s="1551"/>
      <c r="C97" s="1551"/>
      <c r="D97" s="1551"/>
      <c r="E97" s="1914"/>
      <c r="F97" s="1550"/>
      <c r="G97" s="1551"/>
      <c r="H97" s="1551"/>
      <c r="I97" s="1551"/>
      <c r="J97" s="1551"/>
      <c r="K97" s="1886"/>
      <c r="L97" s="1886"/>
      <c r="M97" s="1925">
        <v>25</v>
      </c>
      <c r="N97" s="1550"/>
      <c r="O97" s="1886"/>
      <c r="P97" s="1886"/>
      <c r="Q97" s="1886"/>
      <c r="R97" s="1886"/>
      <c r="S97" s="1925">
        <v>25</v>
      </c>
      <c r="T97" s="1569"/>
      <c r="U97" s="1569"/>
      <c r="V97" s="1569"/>
      <c r="W97" s="1569"/>
      <c r="X97" s="1569"/>
      <c r="Y97" s="1569"/>
      <c r="Z97" s="1569"/>
      <c r="AA97" s="1569"/>
      <c r="AB97" s="1569"/>
      <c r="AC97" s="1569"/>
      <c r="AD97" s="1569"/>
      <c r="AE97" s="1569"/>
      <c r="AF97" s="1569"/>
      <c r="AG97" s="1569"/>
      <c r="AH97" s="1569"/>
      <c r="AI97" s="1569"/>
      <c r="AJ97" s="1569"/>
      <c r="AK97" s="1569"/>
      <c r="AL97" s="1569"/>
      <c r="AM97" s="1569"/>
      <c r="AN97" s="1569"/>
      <c r="AO97" s="1569"/>
      <c r="AP97" s="1569"/>
      <c r="AQ97" s="1569"/>
      <c r="AR97" s="1569"/>
      <c r="AS97" s="1569"/>
      <c r="AT97" s="1569"/>
      <c r="AU97" s="1569"/>
      <c r="AV97" s="1569"/>
      <c r="AW97" s="1569"/>
      <c r="AX97" s="1569"/>
      <c r="AY97" s="1569"/>
      <c r="AZ97" s="1569"/>
      <c r="BA97" s="1569"/>
      <c r="BB97" s="1569"/>
      <c r="BC97" s="1569"/>
      <c r="BD97" s="1569"/>
      <c r="BE97" s="1569"/>
      <c r="BF97" s="1569"/>
      <c r="BG97" s="1569"/>
      <c r="BH97" s="1569"/>
      <c r="BI97" s="1569"/>
      <c r="BJ97" s="1569"/>
      <c r="BK97" s="1569"/>
      <c r="BL97" s="1569"/>
      <c r="BM97" s="1569"/>
      <c r="BN97" s="1569"/>
      <c r="BO97" s="1569"/>
      <c r="BP97" s="1569"/>
      <c r="BQ97" s="1569"/>
      <c r="BR97" s="1569"/>
      <c r="BS97" s="1569"/>
      <c r="BT97" s="1569"/>
      <c r="BU97" s="1569"/>
      <c r="BV97" s="1569"/>
      <c r="BW97" s="1569"/>
      <c r="BX97" s="1569"/>
      <c r="BY97" s="1569"/>
      <c r="BZ97" s="1569"/>
      <c r="CA97" s="1569"/>
      <c r="CB97" s="1569"/>
      <c r="CC97" s="1569"/>
      <c r="CD97" s="1569"/>
      <c r="CE97" s="1569"/>
      <c r="CF97" s="1569"/>
      <c r="CG97" s="1569"/>
      <c r="CH97" s="1569"/>
      <c r="CI97" s="1569"/>
      <c r="CJ97" s="1569"/>
      <c r="CK97" s="1569"/>
      <c r="CL97" s="1569"/>
      <c r="CM97" s="1569"/>
      <c r="CN97" s="1569"/>
      <c r="CO97" s="1569"/>
      <c r="CP97" s="1569"/>
      <c r="CQ97" s="1569"/>
      <c r="CR97" s="1569"/>
      <c r="CS97" s="1569"/>
      <c r="CT97" s="1569"/>
      <c r="CU97" s="1569"/>
      <c r="CV97" s="1569"/>
      <c r="CW97" s="1569"/>
      <c r="CX97" s="1569"/>
      <c r="CY97" s="1569"/>
      <c r="CZ97" s="1569"/>
      <c r="DA97" s="1569"/>
      <c r="DB97" s="1569"/>
      <c r="DC97" s="1569"/>
      <c r="DD97" s="1569"/>
      <c r="DE97" s="1569"/>
      <c r="DF97" s="1569"/>
      <c r="DG97" s="1569"/>
      <c r="DH97" s="1569"/>
      <c r="DI97" s="1569"/>
      <c r="DJ97" s="1569"/>
      <c r="DK97" s="1569"/>
      <c r="DL97" s="1569"/>
      <c r="DM97" s="1569"/>
      <c r="DN97" s="1569"/>
      <c r="DO97" s="1569"/>
      <c r="DP97" s="1569"/>
      <c r="DQ97" s="1569"/>
      <c r="DR97" s="1569"/>
      <c r="DS97" s="1569"/>
      <c r="DT97" s="1569"/>
      <c r="DU97" s="1569"/>
      <c r="DV97" s="1569"/>
      <c r="DW97" s="1569"/>
      <c r="DX97" s="1569"/>
      <c r="DY97" s="1569"/>
      <c r="DZ97" s="1569"/>
      <c r="EA97" s="1569"/>
      <c r="EB97" s="1569"/>
      <c r="EC97" s="1569"/>
      <c r="ED97" s="1569"/>
      <c r="EE97" s="1569"/>
      <c r="EF97" s="1569"/>
      <c r="EG97" s="1569"/>
      <c r="EH97" s="1569"/>
      <c r="EI97" s="1569"/>
      <c r="EJ97" s="1569"/>
      <c r="EK97" s="1569"/>
      <c r="EL97" s="1569"/>
      <c r="EM97" s="1569"/>
      <c r="EN97" s="1569"/>
      <c r="EO97" s="1569"/>
      <c r="EP97" s="1569"/>
      <c r="EQ97" s="1569"/>
      <c r="ER97" s="1569"/>
      <c r="ES97" s="1569"/>
      <c r="ET97" s="1569"/>
      <c r="EU97" s="1569"/>
      <c r="EV97" s="1569"/>
      <c r="EW97" s="1569"/>
      <c r="EX97" s="1569"/>
      <c r="EY97" s="1569"/>
      <c r="EZ97" s="1569"/>
      <c r="FA97" s="1569"/>
      <c r="FB97" s="1569"/>
      <c r="FC97" s="1569"/>
      <c r="FD97" s="1569"/>
      <c r="FE97" s="1569"/>
      <c r="FF97" s="1569"/>
      <c r="FG97" s="1569"/>
      <c r="FH97" s="1569"/>
      <c r="FI97" s="1569"/>
      <c r="FJ97" s="1569"/>
      <c r="FK97" s="1569"/>
      <c r="FL97" s="1569"/>
      <c r="FM97" s="1569"/>
      <c r="FN97" s="1569"/>
      <c r="FO97" s="1569"/>
      <c r="FP97" s="1569"/>
      <c r="FQ97" s="1569"/>
      <c r="FR97" s="1569"/>
      <c r="FS97" s="1569"/>
      <c r="FT97" s="1569"/>
      <c r="FU97" s="1569"/>
      <c r="FV97" s="1569"/>
      <c r="FW97" s="1569"/>
      <c r="FX97" s="1569"/>
      <c r="FY97" s="1569"/>
      <c r="FZ97" s="1569"/>
      <c r="GA97" s="1569"/>
      <c r="GB97" s="1569"/>
      <c r="GC97" s="1569"/>
      <c r="GD97" s="1569"/>
      <c r="GE97" s="1569"/>
      <c r="GF97" s="1569"/>
      <c r="GG97" s="1569"/>
      <c r="GH97" s="1569"/>
      <c r="GI97" s="1569"/>
      <c r="GJ97" s="1569"/>
      <c r="GK97" s="1569"/>
      <c r="GL97" s="1569"/>
      <c r="GM97" s="1569"/>
      <c r="GN97" s="1569"/>
      <c r="GO97" s="1569"/>
      <c r="GP97" s="1569"/>
      <c r="GQ97" s="1569"/>
      <c r="GR97" s="1569"/>
      <c r="GS97" s="1569"/>
      <c r="GT97" s="1569"/>
      <c r="GU97" s="1569"/>
      <c r="GV97" s="1569"/>
      <c r="GW97" s="1569"/>
      <c r="GX97" s="1569"/>
      <c r="GY97" s="1569"/>
      <c r="GZ97" s="1569"/>
      <c r="HA97" s="1569"/>
      <c r="HB97" s="1569"/>
      <c r="HC97" s="1569"/>
      <c r="HD97" s="1569"/>
      <c r="HE97" s="1569"/>
      <c r="HF97" s="1569"/>
      <c r="HG97" s="1569"/>
      <c r="HH97" s="1569"/>
      <c r="HI97" s="1569"/>
      <c r="HJ97" s="1569"/>
      <c r="HK97" s="1569"/>
      <c r="HL97" s="1569"/>
      <c r="HM97" s="1569"/>
      <c r="HN97" s="1569"/>
      <c r="HO97" s="1569"/>
      <c r="HP97" s="1569"/>
      <c r="HQ97" s="1569"/>
      <c r="HR97" s="1569"/>
      <c r="HS97" s="1569"/>
      <c r="HT97" s="1569"/>
      <c r="HU97" s="1569"/>
      <c r="HV97" s="1569"/>
      <c r="HW97" s="1569"/>
      <c r="HX97" s="1569"/>
      <c r="HY97" s="1569"/>
      <c r="HZ97" s="1569"/>
      <c r="IA97" s="1569"/>
      <c r="IB97" s="1569"/>
      <c r="IC97" s="1569"/>
      <c r="ID97" s="1569"/>
      <c r="IE97" s="1569"/>
      <c r="IF97" s="1569"/>
      <c r="IG97" s="1569"/>
      <c r="IH97" s="1569"/>
      <c r="II97" s="1569"/>
      <c r="IJ97" s="1569"/>
      <c r="IK97" s="1569"/>
      <c r="IL97" s="1569"/>
      <c r="IM97" s="1569"/>
      <c r="IN97" s="1569"/>
      <c r="IO97" s="1569"/>
      <c r="IP97" s="1569"/>
      <c r="IQ97" s="1569"/>
      <c r="IR97" s="1569"/>
      <c r="IS97" s="1569"/>
      <c r="IT97" s="1569"/>
      <c r="IU97" s="1569"/>
    </row>
    <row r="98" spans="1:255">
      <c r="A98" s="2187">
        <v>26</v>
      </c>
      <c r="B98" s="1551"/>
      <c r="C98" s="1551"/>
      <c r="D98" s="1551"/>
      <c r="E98" s="1914"/>
      <c r="F98" s="1550"/>
      <c r="G98" s="1551"/>
      <c r="H98" s="1551"/>
      <c r="I98" s="1551"/>
      <c r="J98" s="1551"/>
      <c r="K98" s="1886"/>
      <c r="L98" s="1886"/>
      <c r="M98" s="1925">
        <v>26</v>
      </c>
      <c r="N98" s="1550"/>
      <c r="O98" s="1886"/>
      <c r="P98" s="1886"/>
      <c r="Q98" s="1886"/>
      <c r="R98" s="1886"/>
      <c r="S98" s="1925">
        <v>26</v>
      </c>
      <c r="T98" s="1569"/>
      <c r="U98" s="1569"/>
      <c r="V98" s="1569"/>
      <c r="W98" s="1569"/>
      <c r="X98" s="1569"/>
      <c r="Y98" s="1569"/>
      <c r="Z98" s="1569"/>
      <c r="AA98" s="1569"/>
      <c r="AB98" s="1569"/>
      <c r="AC98" s="1569"/>
      <c r="AD98" s="1569"/>
      <c r="AE98" s="1569"/>
      <c r="AF98" s="1569"/>
      <c r="AG98" s="1569"/>
      <c r="AH98" s="1569"/>
      <c r="AI98" s="1569"/>
      <c r="AJ98" s="1569"/>
      <c r="AK98" s="1569"/>
      <c r="AL98" s="1569"/>
      <c r="AM98" s="1569"/>
      <c r="AN98" s="1569"/>
      <c r="AO98" s="1569"/>
      <c r="AP98" s="1569"/>
      <c r="AQ98" s="1569"/>
      <c r="AR98" s="1569"/>
      <c r="AS98" s="1569"/>
      <c r="AT98" s="1569"/>
      <c r="AU98" s="1569"/>
      <c r="AV98" s="1569"/>
      <c r="AW98" s="1569"/>
      <c r="AX98" s="1569"/>
      <c r="AY98" s="1569"/>
      <c r="AZ98" s="1569"/>
      <c r="BA98" s="1569"/>
      <c r="BB98" s="1569"/>
      <c r="BC98" s="1569"/>
      <c r="BD98" s="1569"/>
      <c r="BE98" s="1569"/>
      <c r="BF98" s="1569"/>
      <c r="BG98" s="1569"/>
      <c r="BH98" s="1569"/>
      <c r="BI98" s="1569"/>
      <c r="BJ98" s="1569"/>
      <c r="BK98" s="1569"/>
      <c r="BL98" s="1569"/>
      <c r="BM98" s="1569"/>
      <c r="BN98" s="1569"/>
      <c r="BO98" s="1569"/>
      <c r="BP98" s="1569"/>
      <c r="BQ98" s="1569"/>
      <c r="BR98" s="1569"/>
      <c r="BS98" s="1569"/>
      <c r="BT98" s="1569"/>
      <c r="BU98" s="1569"/>
      <c r="BV98" s="1569"/>
      <c r="BW98" s="1569"/>
      <c r="BX98" s="1569"/>
      <c r="BY98" s="1569"/>
      <c r="BZ98" s="1569"/>
      <c r="CA98" s="1569"/>
      <c r="CB98" s="1569"/>
      <c r="CC98" s="1569"/>
      <c r="CD98" s="1569"/>
      <c r="CE98" s="1569"/>
      <c r="CF98" s="1569"/>
      <c r="CG98" s="1569"/>
      <c r="CH98" s="1569"/>
      <c r="CI98" s="1569"/>
      <c r="CJ98" s="1569"/>
      <c r="CK98" s="1569"/>
      <c r="CL98" s="1569"/>
      <c r="CM98" s="1569"/>
      <c r="CN98" s="1569"/>
      <c r="CO98" s="1569"/>
      <c r="CP98" s="1569"/>
      <c r="CQ98" s="1569"/>
      <c r="CR98" s="1569"/>
      <c r="CS98" s="1569"/>
      <c r="CT98" s="1569"/>
      <c r="CU98" s="1569"/>
      <c r="CV98" s="1569"/>
      <c r="CW98" s="1569"/>
      <c r="CX98" s="1569"/>
      <c r="CY98" s="1569"/>
      <c r="CZ98" s="1569"/>
      <c r="DA98" s="1569"/>
      <c r="DB98" s="1569"/>
      <c r="DC98" s="1569"/>
      <c r="DD98" s="1569"/>
      <c r="DE98" s="1569"/>
      <c r="DF98" s="1569"/>
      <c r="DG98" s="1569"/>
      <c r="DH98" s="1569"/>
      <c r="DI98" s="1569"/>
      <c r="DJ98" s="1569"/>
      <c r="DK98" s="1569"/>
      <c r="DL98" s="1569"/>
      <c r="DM98" s="1569"/>
      <c r="DN98" s="1569"/>
      <c r="DO98" s="1569"/>
      <c r="DP98" s="1569"/>
      <c r="DQ98" s="1569"/>
      <c r="DR98" s="1569"/>
      <c r="DS98" s="1569"/>
      <c r="DT98" s="1569"/>
      <c r="DU98" s="1569"/>
      <c r="DV98" s="1569"/>
      <c r="DW98" s="1569"/>
      <c r="DX98" s="1569"/>
      <c r="DY98" s="1569"/>
      <c r="DZ98" s="1569"/>
      <c r="EA98" s="1569"/>
      <c r="EB98" s="1569"/>
      <c r="EC98" s="1569"/>
      <c r="ED98" s="1569"/>
      <c r="EE98" s="1569"/>
      <c r="EF98" s="1569"/>
      <c r="EG98" s="1569"/>
      <c r="EH98" s="1569"/>
      <c r="EI98" s="1569"/>
      <c r="EJ98" s="1569"/>
      <c r="EK98" s="1569"/>
      <c r="EL98" s="1569"/>
      <c r="EM98" s="1569"/>
      <c r="EN98" s="1569"/>
      <c r="EO98" s="1569"/>
      <c r="EP98" s="1569"/>
      <c r="EQ98" s="1569"/>
      <c r="ER98" s="1569"/>
      <c r="ES98" s="1569"/>
      <c r="ET98" s="1569"/>
      <c r="EU98" s="1569"/>
      <c r="EV98" s="1569"/>
      <c r="EW98" s="1569"/>
      <c r="EX98" s="1569"/>
      <c r="EY98" s="1569"/>
      <c r="EZ98" s="1569"/>
      <c r="FA98" s="1569"/>
      <c r="FB98" s="1569"/>
      <c r="FC98" s="1569"/>
      <c r="FD98" s="1569"/>
      <c r="FE98" s="1569"/>
      <c r="FF98" s="1569"/>
      <c r="FG98" s="1569"/>
      <c r="FH98" s="1569"/>
      <c r="FI98" s="1569"/>
      <c r="FJ98" s="1569"/>
      <c r="FK98" s="1569"/>
      <c r="FL98" s="1569"/>
      <c r="FM98" s="1569"/>
      <c r="FN98" s="1569"/>
      <c r="FO98" s="1569"/>
      <c r="FP98" s="1569"/>
      <c r="FQ98" s="1569"/>
      <c r="FR98" s="1569"/>
      <c r="FS98" s="1569"/>
      <c r="FT98" s="1569"/>
      <c r="FU98" s="1569"/>
      <c r="FV98" s="1569"/>
      <c r="FW98" s="1569"/>
      <c r="FX98" s="1569"/>
      <c r="FY98" s="1569"/>
      <c r="FZ98" s="1569"/>
      <c r="GA98" s="1569"/>
      <c r="GB98" s="1569"/>
      <c r="GC98" s="1569"/>
      <c r="GD98" s="1569"/>
      <c r="GE98" s="1569"/>
      <c r="GF98" s="1569"/>
      <c r="GG98" s="1569"/>
      <c r="GH98" s="1569"/>
      <c r="GI98" s="1569"/>
      <c r="GJ98" s="1569"/>
      <c r="GK98" s="1569"/>
      <c r="GL98" s="1569"/>
      <c r="GM98" s="1569"/>
      <c r="GN98" s="1569"/>
      <c r="GO98" s="1569"/>
      <c r="GP98" s="1569"/>
      <c r="GQ98" s="1569"/>
      <c r="GR98" s="1569"/>
      <c r="GS98" s="1569"/>
      <c r="GT98" s="1569"/>
      <c r="GU98" s="1569"/>
      <c r="GV98" s="1569"/>
      <c r="GW98" s="1569"/>
      <c r="GX98" s="1569"/>
      <c r="GY98" s="1569"/>
      <c r="GZ98" s="1569"/>
      <c r="HA98" s="1569"/>
      <c r="HB98" s="1569"/>
      <c r="HC98" s="1569"/>
      <c r="HD98" s="1569"/>
      <c r="HE98" s="1569"/>
      <c r="HF98" s="1569"/>
      <c r="HG98" s="1569"/>
      <c r="HH98" s="1569"/>
      <c r="HI98" s="1569"/>
      <c r="HJ98" s="1569"/>
      <c r="HK98" s="1569"/>
      <c r="HL98" s="1569"/>
      <c r="HM98" s="1569"/>
      <c r="HN98" s="1569"/>
      <c r="HO98" s="1569"/>
      <c r="HP98" s="1569"/>
      <c r="HQ98" s="1569"/>
      <c r="HR98" s="1569"/>
      <c r="HS98" s="1569"/>
      <c r="HT98" s="1569"/>
      <c r="HU98" s="1569"/>
      <c r="HV98" s="1569"/>
      <c r="HW98" s="1569"/>
      <c r="HX98" s="1569"/>
      <c r="HY98" s="1569"/>
      <c r="HZ98" s="1569"/>
      <c r="IA98" s="1569"/>
      <c r="IB98" s="1569"/>
      <c r="IC98" s="1569"/>
      <c r="ID98" s="1569"/>
      <c r="IE98" s="1569"/>
      <c r="IF98" s="1569"/>
      <c r="IG98" s="1569"/>
      <c r="IH98" s="1569"/>
      <c r="II98" s="1569"/>
      <c r="IJ98" s="1569"/>
      <c r="IK98" s="1569"/>
      <c r="IL98" s="1569"/>
      <c r="IM98" s="1569"/>
      <c r="IN98" s="1569"/>
      <c r="IO98" s="1569"/>
      <c r="IP98" s="1569"/>
      <c r="IQ98" s="1569"/>
      <c r="IR98" s="1569"/>
      <c r="IS98" s="1569"/>
      <c r="IT98" s="1569"/>
      <c r="IU98" s="1569"/>
    </row>
    <row r="99" spans="1:255">
      <c r="A99" s="2187">
        <v>27</v>
      </c>
      <c r="B99" s="1551"/>
      <c r="C99" s="1551"/>
      <c r="D99" s="1551"/>
      <c r="E99" s="1914"/>
      <c r="F99" s="1550"/>
      <c r="G99" s="1551"/>
      <c r="H99" s="1551"/>
      <c r="I99" s="1551"/>
      <c r="J99" s="1551"/>
      <c r="K99" s="1886"/>
      <c r="L99" s="1886"/>
      <c r="M99" s="1925">
        <v>27</v>
      </c>
      <c r="N99" s="1550"/>
      <c r="O99" s="1886"/>
      <c r="P99" s="1886"/>
      <c r="Q99" s="1886"/>
      <c r="R99" s="1886"/>
      <c r="S99" s="1925">
        <v>27</v>
      </c>
      <c r="T99" s="1569"/>
      <c r="U99" s="1569"/>
      <c r="V99" s="1569"/>
      <c r="W99" s="1569"/>
      <c r="X99" s="1569"/>
      <c r="Y99" s="1569"/>
      <c r="Z99" s="1569"/>
      <c r="AA99" s="1569"/>
      <c r="AB99" s="1569"/>
      <c r="AC99" s="1569"/>
      <c r="AD99" s="1569"/>
      <c r="AE99" s="1569"/>
      <c r="AF99" s="1569"/>
      <c r="AG99" s="1569"/>
      <c r="AH99" s="1569"/>
      <c r="AI99" s="1569"/>
      <c r="AJ99" s="1569"/>
      <c r="AK99" s="1569"/>
      <c r="AL99" s="1569"/>
      <c r="AM99" s="1569"/>
      <c r="AN99" s="1569"/>
      <c r="AO99" s="1569"/>
      <c r="AP99" s="1569"/>
      <c r="AQ99" s="1569"/>
      <c r="AR99" s="1569"/>
      <c r="AS99" s="1569"/>
      <c r="AT99" s="1569"/>
      <c r="AU99" s="1569"/>
      <c r="AV99" s="1569"/>
      <c r="AW99" s="1569"/>
      <c r="AX99" s="1569"/>
      <c r="AY99" s="1569"/>
      <c r="AZ99" s="1569"/>
      <c r="BA99" s="1569"/>
      <c r="BB99" s="1569"/>
      <c r="BC99" s="1569"/>
      <c r="BD99" s="1569"/>
      <c r="BE99" s="1569"/>
      <c r="BF99" s="1569"/>
      <c r="BG99" s="1569"/>
      <c r="BH99" s="1569"/>
      <c r="BI99" s="1569"/>
      <c r="BJ99" s="1569"/>
      <c r="BK99" s="1569"/>
      <c r="BL99" s="1569"/>
      <c r="BM99" s="1569"/>
      <c r="BN99" s="1569"/>
      <c r="BO99" s="1569"/>
      <c r="BP99" s="1569"/>
      <c r="BQ99" s="1569"/>
      <c r="BR99" s="1569"/>
      <c r="BS99" s="1569"/>
      <c r="BT99" s="1569"/>
      <c r="BU99" s="1569"/>
      <c r="BV99" s="1569"/>
      <c r="BW99" s="1569"/>
      <c r="BX99" s="1569"/>
      <c r="BY99" s="1569"/>
      <c r="BZ99" s="1569"/>
      <c r="CA99" s="1569"/>
      <c r="CB99" s="1569"/>
      <c r="CC99" s="1569"/>
      <c r="CD99" s="1569"/>
      <c r="CE99" s="1569"/>
      <c r="CF99" s="1569"/>
      <c r="CG99" s="1569"/>
      <c r="CH99" s="1569"/>
      <c r="CI99" s="1569"/>
      <c r="CJ99" s="1569"/>
      <c r="CK99" s="1569"/>
      <c r="CL99" s="1569"/>
      <c r="CM99" s="1569"/>
      <c r="CN99" s="1569"/>
      <c r="CO99" s="1569"/>
      <c r="CP99" s="1569"/>
      <c r="CQ99" s="1569"/>
      <c r="CR99" s="1569"/>
      <c r="CS99" s="1569"/>
      <c r="CT99" s="1569"/>
      <c r="CU99" s="1569"/>
      <c r="CV99" s="1569"/>
      <c r="CW99" s="1569"/>
      <c r="CX99" s="1569"/>
      <c r="CY99" s="1569"/>
      <c r="CZ99" s="1569"/>
      <c r="DA99" s="1569"/>
      <c r="DB99" s="1569"/>
      <c r="DC99" s="1569"/>
      <c r="DD99" s="1569"/>
      <c r="DE99" s="1569"/>
      <c r="DF99" s="1569"/>
      <c r="DG99" s="1569"/>
      <c r="DH99" s="1569"/>
      <c r="DI99" s="1569"/>
      <c r="DJ99" s="1569"/>
      <c r="DK99" s="1569"/>
      <c r="DL99" s="1569"/>
      <c r="DM99" s="1569"/>
      <c r="DN99" s="1569"/>
      <c r="DO99" s="1569"/>
      <c r="DP99" s="1569"/>
      <c r="DQ99" s="1569"/>
      <c r="DR99" s="1569"/>
      <c r="DS99" s="1569"/>
      <c r="DT99" s="1569"/>
      <c r="DU99" s="1569"/>
      <c r="DV99" s="1569"/>
      <c r="DW99" s="1569"/>
      <c r="DX99" s="1569"/>
      <c r="DY99" s="1569"/>
      <c r="DZ99" s="1569"/>
      <c r="EA99" s="1569"/>
      <c r="EB99" s="1569"/>
      <c r="EC99" s="1569"/>
      <c r="ED99" s="1569"/>
      <c r="EE99" s="1569"/>
      <c r="EF99" s="1569"/>
      <c r="EG99" s="1569"/>
      <c r="EH99" s="1569"/>
      <c r="EI99" s="1569"/>
      <c r="EJ99" s="1569"/>
      <c r="EK99" s="1569"/>
      <c r="EL99" s="1569"/>
      <c r="EM99" s="1569"/>
      <c r="EN99" s="1569"/>
      <c r="EO99" s="1569"/>
      <c r="EP99" s="1569"/>
      <c r="EQ99" s="1569"/>
      <c r="ER99" s="1569"/>
      <c r="ES99" s="1569"/>
      <c r="ET99" s="1569"/>
      <c r="EU99" s="1569"/>
      <c r="EV99" s="1569"/>
      <c r="EW99" s="1569"/>
      <c r="EX99" s="1569"/>
      <c r="EY99" s="1569"/>
      <c r="EZ99" s="1569"/>
      <c r="FA99" s="1569"/>
      <c r="FB99" s="1569"/>
      <c r="FC99" s="1569"/>
      <c r="FD99" s="1569"/>
      <c r="FE99" s="1569"/>
      <c r="FF99" s="1569"/>
      <c r="FG99" s="1569"/>
      <c r="FH99" s="1569"/>
      <c r="FI99" s="1569"/>
      <c r="FJ99" s="1569"/>
      <c r="FK99" s="1569"/>
      <c r="FL99" s="1569"/>
      <c r="FM99" s="1569"/>
      <c r="FN99" s="1569"/>
      <c r="FO99" s="1569"/>
      <c r="FP99" s="1569"/>
      <c r="FQ99" s="1569"/>
      <c r="FR99" s="1569"/>
      <c r="FS99" s="1569"/>
      <c r="FT99" s="1569"/>
      <c r="FU99" s="1569"/>
      <c r="FV99" s="1569"/>
      <c r="FW99" s="1569"/>
      <c r="FX99" s="1569"/>
      <c r="FY99" s="1569"/>
      <c r="FZ99" s="1569"/>
      <c r="GA99" s="1569"/>
      <c r="GB99" s="1569"/>
      <c r="GC99" s="1569"/>
      <c r="GD99" s="1569"/>
      <c r="GE99" s="1569"/>
      <c r="GF99" s="1569"/>
      <c r="GG99" s="1569"/>
      <c r="GH99" s="1569"/>
      <c r="GI99" s="1569"/>
      <c r="GJ99" s="1569"/>
      <c r="GK99" s="1569"/>
      <c r="GL99" s="1569"/>
      <c r="GM99" s="1569"/>
      <c r="GN99" s="1569"/>
      <c r="GO99" s="1569"/>
      <c r="GP99" s="1569"/>
      <c r="GQ99" s="1569"/>
      <c r="GR99" s="1569"/>
      <c r="GS99" s="1569"/>
      <c r="GT99" s="1569"/>
      <c r="GU99" s="1569"/>
      <c r="GV99" s="1569"/>
      <c r="GW99" s="1569"/>
      <c r="GX99" s="1569"/>
      <c r="GY99" s="1569"/>
      <c r="GZ99" s="1569"/>
      <c r="HA99" s="1569"/>
      <c r="HB99" s="1569"/>
      <c r="HC99" s="1569"/>
      <c r="HD99" s="1569"/>
      <c r="HE99" s="1569"/>
      <c r="HF99" s="1569"/>
      <c r="HG99" s="1569"/>
      <c r="HH99" s="1569"/>
      <c r="HI99" s="1569"/>
      <c r="HJ99" s="1569"/>
      <c r="HK99" s="1569"/>
      <c r="HL99" s="1569"/>
      <c r="HM99" s="1569"/>
      <c r="HN99" s="1569"/>
      <c r="HO99" s="1569"/>
      <c r="HP99" s="1569"/>
      <c r="HQ99" s="1569"/>
      <c r="HR99" s="1569"/>
      <c r="HS99" s="1569"/>
      <c r="HT99" s="1569"/>
      <c r="HU99" s="1569"/>
      <c r="HV99" s="1569"/>
      <c r="HW99" s="1569"/>
      <c r="HX99" s="1569"/>
      <c r="HY99" s="1569"/>
      <c r="HZ99" s="1569"/>
      <c r="IA99" s="1569"/>
      <c r="IB99" s="1569"/>
      <c r="IC99" s="1569"/>
      <c r="ID99" s="1569"/>
      <c r="IE99" s="1569"/>
      <c r="IF99" s="1569"/>
      <c r="IG99" s="1569"/>
      <c r="IH99" s="1569"/>
      <c r="II99" s="1569"/>
      <c r="IJ99" s="1569"/>
      <c r="IK99" s="1569"/>
      <c r="IL99" s="1569"/>
      <c r="IM99" s="1569"/>
      <c r="IN99" s="1569"/>
      <c r="IO99" s="1569"/>
      <c r="IP99" s="1569"/>
      <c r="IQ99" s="1569"/>
      <c r="IR99" s="1569"/>
      <c r="IS99" s="1569"/>
      <c r="IT99" s="1569"/>
      <c r="IU99" s="1569"/>
    </row>
    <row r="100" spans="1:255">
      <c r="A100" s="2187">
        <v>28</v>
      </c>
      <c r="B100" s="1551"/>
      <c r="C100" s="1551"/>
      <c r="D100" s="1551"/>
      <c r="E100" s="1914"/>
      <c r="F100" s="1550"/>
      <c r="G100" s="1551"/>
      <c r="H100" s="1551"/>
      <c r="I100" s="1551"/>
      <c r="J100" s="1551"/>
      <c r="K100" s="1886"/>
      <c r="L100" s="1886"/>
      <c r="M100" s="1925">
        <v>28</v>
      </c>
      <c r="N100" s="1550"/>
      <c r="O100" s="1886"/>
      <c r="P100" s="1886"/>
      <c r="Q100" s="1886"/>
      <c r="R100" s="1886"/>
      <c r="S100" s="1925">
        <v>28</v>
      </c>
      <c r="T100" s="1569"/>
      <c r="U100" s="1569"/>
      <c r="V100" s="1569"/>
      <c r="W100" s="1569"/>
      <c r="X100" s="1569"/>
      <c r="Y100" s="1569"/>
      <c r="Z100" s="1569"/>
      <c r="AA100" s="1569"/>
      <c r="AB100" s="1569"/>
      <c r="AC100" s="1569"/>
      <c r="AD100" s="1569"/>
      <c r="AE100" s="1569"/>
      <c r="AF100" s="1569"/>
      <c r="AG100" s="1569"/>
      <c r="AH100" s="1569"/>
      <c r="AI100" s="1569"/>
      <c r="AJ100" s="1569"/>
      <c r="AK100" s="1569"/>
      <c r="AL100" s="1569"/>
      <c r="AM100" s="1569"/>
      <c r="AN100" s="1569"/>
      <c r="AO100" s="1569"/>
      <c r="AP100" s="1569"/>
      <c r="AQ100" s="1569"/>
      <c r="AR100" s="1569"/>
      <c r="AS100" s="1569"/>
      <c r="AT100" s="1569"/>
      <c r="AU100" s="1569"/>
      <c r="AV100" s="1569"/>
      <c r="AW100" s="1569"/>
      <c r="AX100" s="1569"/>
      <c r="AY100" s="1569"/>
      <c r="AZ100" s="1569"/>
      <c r="BA100" s="1569"/>
      <c r="BB100" s="1569"/>
      <c r="BC100" s="1569"/>
      <c r="BD100" s="1569"/>
      <c r="BE100" s="1569"/>
      <c r="BF100" s="1569"/>
      <c r="BG100" s="1569"/>
      <c r="BH100" s="1569"/>
      <c r="BI100" s="1569"/>
      <c r="BJ100" s="1569"/>
      <c r="BK100" s="1569"/>
      <c r="BL100" s="1569"/>
      <c r="BM100" s="1569"/>
      <c r="BN100" s="1569"/>
      <c r="BO100" s="1569"/>
      <c r="BP100" s="1569"/>
      <c r="BQ100" s="1569"/>
      <c r="BR100" s="1569"/>
      <c r="BS100" s="1569"/>
      <c r="BT100" s="1569"/>
      <c r="BU100" s="1569"/>
      <c r="BV100" s="1569"/>
      <c r="BW100" s="1569"/>
      <c r="BX100" s="1569"/>
      <c r="BY100" s="1569"/>
      <c r="BZ100" s="1569"/>
      <c r="CA100" s="1569"/>
      <c r="CB100" s="1569"/>
      <c r="CC100" s="1569"/>
      <c r="CD100" s="1569"/>
      <c r="CE100" s="1569"/>
      <c r="CF100" s="1569"/>
      <c r="CG100" s="1569"/>
      <c r="CH100" s="1569"/>
      <c r="CI100" s="1569"/>
      <c r="CJ100" s="1569"/>
      <c r="CK100" s="1569"/>
      <c r="CL100" s="1569"/>
      <c r="CM100" s="1569"/>
      <c r="CN100" s="1569"/>
      <c r="CO100" s="1569"/>
      <c r="CP100" s="1569"/>
      <c r="CQ100" s="1569"/>
      <c r="CR100" s="1569"/>
      <c r="CS100" s="1569"/>
      <c r="CT100" s="1569"/>
      <c r="CU100" s="1569"/>
      <c r="CV100" s="1569"/>
      <c r="CW100" s="1569"/>
      <c r="CX100" s="1569"/>
      <c r="CY100" s="1569"/>
      <c r="CZ100" s="1569"/>
      <c r="DA100" s="1569"/>
      <c r="DB100" s="1569"/>
      <c r="DC100" s="1569"/>
      <c r="DD100" s="1569"/>
      <c r="DE100" s="1569"/>
      <c r="DF100" s="1569"/>
      <c r="DG100" s="1569"/>
      <c r="DH100" s="1569"/>
      <c r="DI100" s="1569"/>
      <c r="DJ100" s="1569"/>
      <c r="DK100" s="1569"/>
      <c r="DL100" s="1569"/>
      <c r="DM100" s="1569"/>
      <c r="DN100" s="1569"/>
      <c r="DO100" s="1569"/>
      <c r="DP100" s="1569"/>
      <c r="DQ100" s="1569"/>
      <c r="DR100" s="1569"/>
      <c r="DS100" s="1569"/>
      <c r="DT100" s="1569"/>
      <c r="DU100" s="1569"/>
      <c r="DV100" s="1569"/>
      <c r="DW100" s="1569"/>
      <c r="DX100" s="1569"/>
      <c r="DY100" s="1569"/>
      <c r="DZ100" s="1569"/>
      <c r="EA100" s="1569"/>
      <c r="EB100" s="1569"/>
      <c r="EC100" s="1569"/>
      <c r="ED100" s="1569"/>
      <c r="EE100" s="1569"/>
      <c r="EF100" s="1569"/>
      <c r="EG100" s="1569"/>
      <c r="EH100" s="1569"/>
      <c r="EI100" s="1569"/>
      <c r="EJ100" s="1569"/>
      <c r="EK100" s="1569"/>
      <c r="EL100" s="1569"/>
      <c r="EM100" s="1569"/>
      <c r="EN100" s="1569"/>
      <c r="EO100" s="1569"/>
      <c r="EP100" s="1569"/>
      <c r="EQ100" s="1569"/>
      <c r="ER100" s="1569"/>
      <c r="ES100" s="1569"/>
      <c r="ET100" s="1569"/>
      <c r="EU100" s="1569"/>
      <c r="EV100" s="1569"/>
      <c r="EW100" s="1569"/>
      <c r="EX100" s="1569"/>
      <c r="EY100" s="1569"/>
      <c r="EZ100" s="1569"/>
      <c r="FA100" s="1569"/>
      <c r="FB100" s="1569"/>
      <c r="FC100" s="1569"/>
      <c r="FD100" s="1569"/>
      <c r="FE100" s="1569"/>
      <c r="FF100" s="1569"/>
      <c r="FG100" s="1569"/>
      <c r="FH100" s="1569"/>
      <c r="FI100" s="1569"/>
      <c r="FJ100" s="1569"/>
      <c r="FK100" s="1569"/>
      <c r="FL100" s="1569"/>
      <c r="FM100" s="1569"/>
      <c r="FN100" s="1569"/>
      <c r="FO100" s="1569"/>
      <c r="FP100" s="1569"/>
      <c r="FQ100" s="1569"/>
      <c r="FR100" s="1569"/>
      <c r="FS100" s="1569"/>
      <c r="FT100" s="1569"/>
      <c r="FU100" s="1569"/>
      <c r="FV100" s="1569"/>
      <c r="FW100" s="1569"/>
      <c r="FX100" s="1569"/>
      <c r="FY100" s="1569"/>
      <c r="FZ100" s="1569"/>
      <c r="GA100" s="1569"/>
      <c r="GB100" s="1569"/>
      <c r="GC100" s="1569"/>
      <c r="GD100" s="1569"/>
      <c r="GE100" s="1569"/>
      <c r="GF100" s="1569"/>
      <c r="GG100" s="1569"/>
      <c r="GH100" s="1569"/>
      <c r="GI100" s="1569"/>
      <c r="GJ100" s="1569"/>
      <c r="GK100" s="1569"/>
      <c r="GL100" s="1569"/>
      <c r="GM100" s="1569"/>
      <c r="GN100" s="1569"/>
      <c r="GO100" s="1569"/>
      <c r="GP100" s="1569"/>
      <c r="GQ100" s="1569"/>
      <c r="GR100" s="1569"/>
      <c r="GS100" s="1569"/>
      <c r="GT100" s="1569"/>
      <c r="GU100" s="1569"/>
      <c r="GV100" s="1569"/>
      <c r="GW100" s="1569"/>
      <c r="GX100" s="1569"/>
      <c r="GY100" s="1569"/>
      <c r="GZ100" s="1569"/>
      <c r="HA100" s="1569"/>
      <c r="HB100" s="1569"/>
      <c r="HC100" s="1569"/>
      <c r="HD100" s="1569"/>
      <c r="HE100" s="1569"/>
      <c r="HF100" s="1569"/>
      <c r="HG100" s="1569"/>
      <c r="HH100" s="1569"/>
      <c r="HI100" s="1569"/>
      <c r="HJ100" s="1569"/>
      <c r="HK100" s="1569"/>
      <c r="HL100" s="1569"/>
      <c r="HM100" s="1569"/>
      <c r="HN100" s="1569"/>
      <c r="HO100" s="1569"/>
      <c r="HP100" s="1569"/>
      <c r="HQ100" s="1569"/>
      <c r="HR100" s="1569"/>
      <c r="HS100" s="1569"/>
      <c r="HT100" s="1569"/>
      <c r="HU100" s="1569"/>
      <c r="HV100" s="1569"/>
      <c r="HW100" s="1569"/>
      <c r="HX100" s="1569"/>
      <c r="HY100" s="1569"/>
      <c r="HZ100" s="1569"/>
      <c r="IA100" s="1569"/>
      <c r="IB100" s="1569"/>
      <c r="IC100" s="1569"/>
      <c r="ID100" s="1569"/>
      <c r="IE100" s="1569"/>
      <c r="IF100" s="1569"/>
      <c r="IG100" s="1569"/>
      <c r="IH100" s="1569"/>
      <c r="II100" s="1569"/>
      <c r="IJ100" s="1569"/>
      <c r="IK100" s="1569"/>
      <c r="IL100" s="1569"/>
      <c r="IM100" s="1569"/>
      <c r="IN100" s="1569"/>
      <c r="IO100" s="1569"/>
      <c r="IP100" s="1569"/>
      <c r="IQ100" s="1569"/>
      <c r="IR100" s="1569"/>
      <c r="IS100" s="1569"/>
      <c r="IT100" s="1569"/>
      <c r="IU100" s="1569"/>
    </row>
    <row r="101" spans="1:255">
      <c r="A101" s="2187">
        <v>29</v>
      </c>
      <c r="B101" s="1551"/>
      <c r="C101" s="1551"/>
      <c r="D101" s="1551"/>
      <c r="E101" s="1914"/>
      <c r="F101" s="1550"/>
      <c r="G101" s="1551"/>
      <c r="H101" s="1551"/>
      <c r="I101" s="1551"/>
      <c r="J101" s="1551"/>
      <c r="K101" s="1886"/>
      <c r="L101" s="1886"/>
      <c r="M101" s="1925">
        <v>29</v>
      </c>
      <c r="N101" s="1550"/>
      <c r="O101" s="1886"/>
      <c r="P101" s="1886"/>
      <c r="Q101" s="1886"/>
      <c r="R101" s="1886"/>
      <c r="S101" s="1925">
        <v>29</v>
      </c>
      <c r="T101" s="1569"/>
      <c r="U101" s="1569"/>
      <c r="V101" s="1569"/>
      <c r="W101" s="1569"/>
      <c r="X101" s="1569"/>
      <c r="Y101" s="1569"/>
      <c r="Z101" s="1569"/>
      <c r="AA101" s="1569"/>
      <c r="AB101" s="1569"/>
      <c r="AC101" s="1569"/>
      <c r="AD101" s="1569"/>
      <c r="AE101" s="1569"/>
      <c r="AF101" s="1569"/>
      <c r="AG101" s="1569"/>
      <c r="AH101" s="1569"/>
      <c r="AI101" s="1569"/>
      <c r="AJ101" s="1569"/>
      <c r="AK101" s="1569"/>
      <c r="AL101" s="1569"/>
      <c r="AM101" s="1569"/>
      <c r="AN101" s="1569"/>
      <c r="AO101" s="1569"/>
      <c r="AP101" s="1569"/>
      <c r="AQ101" s="1569"/>
      <c r="AR101" s="1569"/>
      <c r="AS101" s="1569"/>
      <c r="AT101" s="1569"/>
      <c r="AU101" s="1569"/>
      <c r="AV101" s="1569"/>
      <c r="AW101" s="1569"/>
      <c r="AX101" s="1569"/>
      <c r="AY101" s="1569"/>
      <c r="AZ101" s="1569"/>
      <c r="BA101" s="1569"/>
      <c r="BB101" s="1569"/>
      <c r="BC101" s="1569"/>
      <c r="BD101" s="1569"/>
      <c r="BE101" s="1569"/>
      <c r="BF101" s="1569"/>
      <c r="BG101" s="1569"/>
      <c r="BH101" s="1569"/>
      <c r="BI101" s="1569"/>
      <c r="BJ101" s="1569"/>
      <c r="BK101" s="1569"/>
      <c r="BL101" s="1569"/>
      <c r="BM101" s="1569"/>
      <c r="BN101" s="1569"/>
      <c r="BO101" s="1569"/>
      <c r="BP101" s="1569"/>
      <c r="BQ101" s="1569"/>
      <c r="BR101" s="1569"/>
      <c r="BS101" s="1569"/>
      <c r="BT101" s="1569"/>
      <c r="BU101" s="1569"/>
      <c r="BV101" s="1569"/>
      <c r="BW101" s="1569"/>
      <c r="BX101" s="1569"/>
      <c r="BY101" s="1569"/>
      <c r="BZ101" s="1569"/>
      <c r="CA101" s="1569"/>
      <c r="CB101" s="1569"/>
      <c r="CC101" s="1569"/>
      <c r="CD101" s="1569"/>
      <c r="CE101" s="1569"/>
      <c r="CF101" s="1569"/>
      <c r="CG101" s="1569"/>
      <c r="CH101" s="1569"/>
      <c r="CI101" s="1569"/>
      <c r="CJ101" s="1569"/>
      <c r="CK101" s="1569"/>
      <c r="CL101" s="1569"/>
      <c r="CM101" s="1569"/>
      <c r="CN101" s="1569"/>
      <c r="CO101" s="1569"/>
      <c r="CP101" s="1569"/>
      <c r="CQ101" s="1569"/>
      <c r="CR101" s="1569"/>
      <c r="CS101" s="1569"/>
      <c r="CT101" s="1569"/>
      <c r="CU101" s="1569"/>
      <c r="CV101" s="1569"/>
      <c r="CW101" s="1569"/>
      <c r="CX101" s="1569"/>
      <c r="CY101" s="1569"/>
      <c r="CZ101" s="1569"/>
      <c r="DA101" s="1569"/>
      <c r="DB101" s="1569"/>
      <c r="DC101" s="1569"/>
      <c r="DD101" s="1569"/>
      <c r="DE101" s="1569"/>
      <c r="DF101" s="1569"/>
      <c r="DG101" s="1569"/>
      <c r="DH101" s="1569"/>
      <c r="DI101" s="1569"/>
      <c r="DJ101" s="1569"/>
      <c r="DK101" s="1569"/>
      <c r="DL101" s="1569"/>
      <c r="DM101" s="1569"/>
      <c r="DN101" s="1569"/>
      <c r="DO101" s="1569"/>
      <c r="DP101" s="1569"/>
      <c r="DQ101" s="1569"/>
      <c r="DR101" s="1569"/>
      <c r="DS101" s="1569"/>
      <c r="DT101" s="1569"/>
      <c r="DU101" s="1569"/>
      <c r="DV101" s="1569"/>
      <c r="DW101" s="1569"/>
      <c r="DX101" s="1569"/>
      <c r="DY101" s="1569"/>
      <c r="DZ101" s="1569"/>
      <c r="EA101" s="1569"/>
      <c r="EB101" s="1569"/>
      <c r="EC101" s="1569"/>
      <c r="ED101" s="1569"/>
      <c r="EE101" s="1569"/>
      <c r="EF101" s="1569"/>
      <c r="EG101" s="1569"/>
      <c r="EH101" s="1569"/>
      <c r="EI101" s="1569"/>
      <c r="EJ101" s="1569"/>
      <c r="EK101" s="1569"/>
      <c r="EL101" s="1569"/>
      <c r="EM101" s="1569"/>
      <c r="EN101" s="1569"/>
      <c r="EO101" s="1569"/>
      <c r="EP101" s="1569"/>
      <c r="EQ101" s="1569"/>
      <c r="ER101" s="1569"/>
      <c r="ES101" s="1569"/>
      <c r="ET101" s="1569"/>
      <c r="EU101" s="1569"/>
      <c r="EV101" s="1569"/>
      <c r="EW101" s="1569"/>
      <c r="EX101" s="1569"/>
      <c r="EY101" s="1569"/>
      <c r="EZ101" s="1569"/>
      <c r="FA101" s="1569"/>
      <c r="FB101" s="1569"/>
      <c r="FC101" s="1569"/>
      <c r="FD101" s="1569"/>
      <c r="FE101" s="1569"/>
      <c r="FF101" s="1569"/>
      <c r="FG101" s="1569"/>
      <c r="FH101" s="1569"/>
      <c r="FI101" s="1569"/>
      <c r="FJ101" s="1569"/>
      <c r="FK101" s="1569"/>
      <c r="FL101" s="1569"/>
      <c r="FM101" s="1569"/>
      <c r="FN101" s="1569"/>
      <c r="FO101" s="1569"/>
      <c r="FP101" s="1569"/>
      <c r="FQ101" s="1569"/>
      <c r="FR101" s="1569"/>
      <c r="FS101" s="1569"/>
      <c r="FT101" s="1569"/>
      <c r="FU101" s="1569"/>
      <c r="FV101" s="1569"/>
      <c r="FW101" s="1569"/>
      <c r="FX101" s="1569"/>
      <c r="FY101" s="1569"/>
      <c r="FZ101" s="1569"/>
      <c r="GA101" s="1569"/>
      <c r="GB101" s="1569"/>
      <c r="GC101" s="1569"/>
      <c r="GD101" s="1569"/>
      <c r="GE101" s="1569"/>
      <c r="GF101" s="1569"/>
      <c r="GG101" s="1569"/>
      <c r="GH101" s="1569"/>
      <c r="GI101" s="1569"/>
      <c r="GJ101" s="1569"/>
      <c r="GK101" s="1569"/>
      <c r="GL101" s="1569"/>
      <c r="GM101" s="1569"/>
      <c r="GN101" s="1569"/>
      <c r="GO101" s="1569"/>
      <c r="GP101" s="1569"/>
      <c r="GQ101" s="1569"/>
      <c r="GR101" s="1569"/>
      <c r="GS101" s="1569"/>
      <c r="GT101" s="1569"/>
      <c r="GU101" s="1569"/>
      <c r="GV101" s="1569"/>
      <c r="GW101" s="1569"/>
      <c r="GX101" s="1569"/>
      <c r="GY101" s="1569"/>
      <c r="GZ101" s="1569"/>
      <c r="HA101" s="1569"/>
      <c r="HB101" s="1569"/>
      <c r="HC101" s="1569"/>
      <c r="HD101" s="1569"/>
      <c r="HE101" s="1569"/>
      <c r="HF101" s="1569"/>
      <c r="HG101" s="1569"/>
      <c r="HH101" s="1569"/>
      <c r="HI101" s="1569"/>
      <c r="HJ101" s="1569"/>
      <c r="HK101" s="1569"/>
      <c r="HL101" s="1569"/>
      <c r="HM101" s="1569"/>
      <c r="HN101" s="1569"/>
      <c r="HO101" s="1569"/>
      <c r="HP101" s="1569"/>
      <c r="HQ101" s="1569"/>
      <c r="HR101" s="1569"/>
      <c r="HS101" s="1569"/>
      <c r="HT101" s="1569"/>
      <c r="HU101" s="1569"/>
      <c r="HV101" s="1569"/>
      <c r="HW101" s="1569"/>
      <c r="HX101" s="1569"/>
      <c r="HY101" s="1569"/>
      <c r="HZ101" s="1569"/>
      <c r="IA101" s="1569"/>
      <c r="IB101" s="1569"/>
      <c r="IC101" s="1569"/>
      <c r="ID101" s="1569"/>
      <c r="IE101" s="1569"/>
      <c r="IF101" s="1569"/>
      <c r="IG101" s="1569"/>
      <c r="IH101" s="1569"/>
      <c r="II101" s="1569"/>
      <c r="IJ101" s="1569"/>
      <c r="IK101" s="1569"/>
      <c r="IL101" s="1569"/>
      <c r="IM101" s="1569"/>
      <c r="IN101" s="1569"/>
      <c r="IO101" s="1569"/>
      <c r="IP101" s="1569"/>
      <c r="IQ101" s="1569"/>
      <c r="IR101" s="1569"/>
      <c r="IS101" s="1569"/>
      <c r="IT101" s="1569"/>
      <c r="IU101" s="1569"/>
    </row>
    <row r="102" spans="1:255">
      <c r="A102" s="2187">
        <v>30</v>
      </c>
      <c r="B102" s="1551"/>
      <c r="C102" s="1551"/>
      <c r="D102" s="1551"/>
      <c r="E102" s="1914"/>
      <c r="F102" s="1550"/>
      <c r="G102" s="1551"/>
      <c r="H102" s="1551"/>
      <c r="I102" s="1551"/>
      <c r="J102" s="1551"/>
      <c r="K102" s="1886"/>
      <c r="L102" s="1886"/>
      <c r="M102" s="1925">
        <v>30</v>
      </c>
      <c r="N102" s="1550"/>
      <c r="O102" s="1886"/>
      <c r="P102" s="1886"/>
      <c r="Q102" s="1886"/>
      <c r="R102" s="1886"/>
      <c r="S102" s="1925">
        <v>30</v>
      </c>
      <c r="T102" s="1569"/>
      <c r="U102" s="1569"/>
      <c r="V102" s="1569"/>
      <c r="W102" s="1569"/>
      <c r="X102" s="1569"/>
      <c r="Y102" s="1569"/>
      <c r="Z102" s="1569"/>
      <c r="AA102" s="1569"/>
      <c r="AB102" s="1569"/>
      <c r="AC102" s="1569"/>
      <c r="AD102" s="1569"/>
      <c r="AE102" s="1569"/>
      <c r="AF102" s="1569"/>
      <c r="AG102" s="1569"/>
      <c r="AH102" s="1569"/>
      <c r="AI102" s="1569"/>
      <c r="AJ102" s="1569"/>
      <c r="AK102" s="1569"/>
      <c r="AL102" s="1569"/>
      <c r="AM102" s="1569"/>
      <c r="AN102" s="1569"/>
      <c r="AO102" s="1569"/>
      <c r="AP102" s="1569"/>
      <c r="AQ102" s="1569"/>
      <c r="AR102" s="1569"/>
      <c r="AS102" s="1569"/>
      <c r="AT102" s="1569"/>
      <c r="AU102" s="1569"/>
      <c r="AV102" s="1569"/>
      <c r="AW102" s="1569"/>
      <c r="AX102" s="1569"/>
      <c r="AY102" s="1569"/>
      <c r="AZ102" s="1569"/>
      <c r="BA102" s="1569"/>
      <c r="BB102" s="1569"/>
      <c r="BC102" s="1569"/>
      <c r="BD102" s="1569"/>
      <c r="BE102" s="1569"/>
      <c r="BF102" s="1569"/>
      <c r="BG102" s="1569"/>
      <c r="BH102" s="1569"/>
      <c r="BI102" s="1569"/>
      <c r="BJ102" s="1569"/>
      <c r="BK102" s="1569"/>
      <c r="BL102" s="1569"/>
      <c r="BM102" s="1569"/>
      <c r="BN102" s="1569"/>
      <c r="BO102" s="1569"/>
      <c r="BP102" s="1569"/>
      <c r="BQ102" s="1569"/>
      <c r="BR102" s="1569"/>
      <c r="BS102" s="1569"/>
      <c r="BT102" s="1569"/>
      <c r="BU102" s="1569"/>
      <c r="BV102" s="1569"/>
      <c r="BW102" s="1569"/>
      <c r="BX102" s="1569"/>
      <c r="BY102" s="1569"/>
      <c r="BZ102" s="1569"/>
      <c r="CA102" s="1569"/>
      <c r="CB102" s="1569"/>
      <c r="CC102" s="1569"/>
      <c r="CD102" s="1569"/>
      <c r="CE102" s="1569"/>
      <c r="CF102" s="1569"/>
      <c r="CG102" s="1569"/>
      <c r="CH102" s="1569"/>
      <c r="CI102" s="1569"/>
      <c r="CJ102" s="1569"/>
      <c r="CK102" s="1569"/>
      <c r="CL102" s="1569"/>
      <c r="CM102" s="1569"/>
      <c r="CN102" s="1569"/>
      <c r="CO102" s="1569"/>
      <c r="CP102" s="1569"/>
      <c r="CQ102" s="1569"/>
      <c r="CR102" s="1569"/>
      <c r="CS102" s="1569"/>
      <c r="CT102" s="1569"/>
      <c r="CU102" s="1569"/>
      <c r="CV102" s="1569"/>
      <c r="CW102" s="1569"/>
      <c r="CX102" s="1569"/>
      <c r="CY102" s="1569"/>
      <c r="CZ102" s="1569"/>
      <c r="DA102" s="1569"/>
      <c r="DB102" s="1569"/>
      <c r="DC102" s="1569"/>
      <c r="DD102" s="1569"/>
      <c r="DE102" s="1569"/>
      <c r="DF102" s="1569"/>
      <c r="DG102" s="1569"/>
      <c r="DH102" s="1569"/>
      <c r="DI102" s="1569"/>
      <c r="DJ102" s="1569"/>
      <c r="DK102" s="1569"/>
      <c r="DL102" s="1569"/>
      <c r="DM102" s="1569"/>
      <c r="DN102" s="1569"/>
      <c r="DO102" s="1569"/>
      <c r="DP102" s="1569"/>
      <c r="DQ102" s="1569"/>
      <c r="DR102" s="1569"/>
      <c r="DS102" s="1569"/>
      <c r="DT102" s="1569"/>
      <c r="DU102" s="1569"/>
      <c r="DV102" s="1569"/>
      <c r="DW102" s="1569"/>
      <c r="DX102" s="1569"/>
      <c r="DY102" s="1569"/>
      <c r="DZ102" s="1569"/>
      <c r="EA102" s="1569"/>
      <c r="EB102" s="1569"/>
      <c r="EC102" s="1569"/>
      <c r="ED102" s="1569"/>
      <c r="EE102" s="1569"/>
      <c r="EF102" s="1569"/>
      <c r="EG102" s="1569"/>
      <c r="EH102" s="1569"/>
      <c r="EI102" s="1569"/>
      <c r="EJ102" s="1569"/>
      <c r="EK102" s="1569"/>
      <c r="EL102" s="1569"/>
      <c r="EM102" s="1569"/>
      <c r="EN102" s="1569"/>
      <c r="EO102" s="1569"/>
      <c r="EP102" s="1569"/>
      <c r="EQ102" s="1569"/>
      <c r="ER102" s="1569"/>
      <c r="ES102" s="1569"/>
      <c r="ET102" s="1569"/>
      <c r="EU102" s="1569"/>
      <c r="EV102" s="1569"/>
      <c r="EW102" s="1569"/>
      <c r="EX102" s="1569"/>
      <c r="EY102" s="1569"/>
      <c r="EZ102" s="1569"/>
      <c r="FA102" s="1569"/>
      <c r="FB102" s="1569"/>
      <c r="FC102" s="1569"/>
      <c r="FD102" s="1569"/>
      <c r="FE102" s="1569"/>
      <c r="FF102" s="1569"/>
      <c r="FG102" s="1569"/>
      <c r="FH102" s="1569"/>
      <c r="FI102" s="1569"/>
      <c r="FJ102" s="1569"/>
      <c r="FK102" s="1569"/>
      <c r="FL102" s="1569"/>
      <c r="FM102" s="1569"/>
      <c r="FN102" s="1569"/>
      <c r="FO102" s="1569"/>
      <c r="FP102" s="1569"/>
      <c r="FQ102" s="1569"/>
      <c r="FR102" s="1569"/>
      <c r="FS102" s="1569"/>
      <c r="FT102" s="1569"/>
      <c r="FU102" s="1569"/>
      <c r="FV102" s="1569"/>
      <c r="FW102" s="1569"/>
      <c r="FX102" s="1569"/>
      <c r="FY102" s="1569"/>
      <c r="FZ102" s="1569"/>
      <c r="GA102" s="1569"/>
      <c r="GB102" s="1569"/>
      <c r="GC102" s="1569"/>
      <c r="GD102" s="1569"/>
      <c r="GE102" s="1569"/>
      <c r="GF102" s="1569"/>
      <c r="GG102" s="1569"/>
      <c r="GH102" s="1569"/>
      <c r="GI102" s="1569"/>
      <c r="GJ102" s="1569"/>
      <c r="GK102" s="1569"/>
      <c r="GL102" s="1569"/>
      <c r="GM102" s="1569"/>
      <c r="GN102" s="1569"/>
      <c r="GO102" s="1569"/>
      <c r="GP102" s="1569"/>
      <c r="GQ102" s="1569"/>
      <c r="GR102" s="1569"/>
      <c r="GS102" s="1569"/>
      <c r="GT102" s="1569"/>
      <c r="GU102" s="1569"/>
      <c r="GV102" s="1569"/>
      <c r="GW102" s="1569"/>
      <c r="GX102" s="1569"/>
      <c r="GY102" s="1569"/>
      <c r="GZ102" s="1569"/>
      <c r="HA102" s="1569"/>
      <c r="HB102" s="1569"/>
      <c r="HC102" s="1569"/>
      <c r="HD102" s="1569"/>
      <c r="HE102" s="1569"/>
      <c r="HF102" s="1569"/>
      <c r="HG102" s="1569"/>
      <c r="HH102" s="1569"/>
      <c r="HI102" s="1569"/>
      <c r="HJ102" s="1569"/>
      <c r="HK102" s="1569"/>
      <c r="HL102" s="1569"/>
      <c r="HM102" s="1569"/>
      <c r="HN102" s="1569"/>
      <c r="HO102" s="1569"/>
      <c r="HP102" s="1569"/>
      <c r="HQ102" s="1569"/>
      <c r="HR102" s="1569"/>
      <c r="HS102" s="1569"/>
      <c r="HT102" s="1569"/>
      <c r="HU102" s="1569"/>
      <c r="HV102" s="1569"/>
      <c r="HW102" s="1569"/>
      <c r="HX102" s="1569"/>
      <c r="HY102" s="1569"/>
      <c r="HZ102" s="1569"/>
      <c r="IA102" s="1569"/>
      <c r="IB102" s="1569"/>
      <c r="IC102" s="1569"/>
      <c r="ID102" s="1569"/>
      <c r="IE102" s="1569"/>
      <c r="IF102" s="1569"/>
      <c r="IG102" s="1569"/>
      <c r="IH102" s="1569"/>
      <c r="II102" s="1569"/>
      <c r="IJ102" s="1569"/>
      <c r="IK102" s="1569"/>
      <c r="IL102" s="1569"/>
      <c r="IM102" s="1569"/>
      <c r="IN102" s="1569"/>
      <c r="IO102" s="1569"/>
      <c r="IP102" s="1569"/>
      <c r="IQ102" s="1569"/>
      <c r="IR102" s="1569"/>
      <c r="IS102" s="1569"/>
      <c r="IT102" s="1569"/>
      <c r="IU102" s="1569"/>
    </row>
    <row r="103" spans="1:255">
      <c r="A103" s="2187">
        <v>31</v>
      </c>
      <c r="B103" s="1551"/>
      <c r="C103" s="1551"/>
      <c r="D103" s="1551"/>
      <c r="E103" s="1914"/>
      <c r="F103" s="1550"/>
      <c r="G103" s="1551"/>
      <c r="H103" s="1551"/>
      <c r="I103" s="1551"/>
      <c r="J103" s="1551"/>
      <c r="K103" s="1886"/>
      <c r="L103" s="1886"/>
      <c r="M103" s="1925">
        <v>31</v>
      </c>
      <c r="N103" s="1550"/>
      <c r="O103" s="1886"/>
      <c r="P103" s="1886"/>
      <c r="Q103" s="1886"/>
      <c r="R103" s="1886"/>
      <c r="S103" s="1925">
        <v>31</v>
      </c>
      <c r="T103" s="1569"/>
      <c r="U103" s="1569"/>
      <c r="V103" s="1569"/>
      <c r="W103" s="1569"/>
      <c r="X103" s="1569"/>
      <c r="Y103" s="1569"/>
      <c r="Z103" s="1569"/>
      <c r="AA103" s="1569"/>
      <c r="AB103" s="1569"/>
      <c r="AC103" s="1569"/>
      <c r="AD103" s="1569"/>
      <c r="AE103" s="1569"/>
      <c r="AF103" s="1569"/>
      <c r="AG103" s="1569"/>
      <c r="AH103" s="1569"/>
      <c r="AI103" s="1569"/>
      <c r="AJ103" s="1569"/>
      <c r="AK103" s="1569"/>
      <c r="AL103" s="1569"/>
      <c r="AM103" s="1569"/>
      <c r="AN103" s="1569"/>
      <c r="AO103" s="1569"/>
      <c r="AP103" s="1569"/>
      <c r="AQ103" s="1569"/>
      <c r="AR103" s="1569"/>
      <c r="AS103" s="1569"/>
      <c r="AT103" s="1569"/>
      <c r="AU103" s="1569"/>
      <c r="AV103" s="1569"/>
      <c r="AW103" s="1569"/>
      <c r="AX103" s="1569"/>
      <c r="AY103" s="1569"/>
      <c r="AZ103" s="1569"/>
      <c r="BA103" s="1569"/>
      <c r="BB103" s="1569"/>
      <c r="BC103" s="1569"/>
      <c r="BD103" s="1569"/>
      <c r="BE103" s="1569"/>
      <c r="BF103" s="1569"/>
      <c r="BG103" s="1569"/>
      <c r="BH103" s="1569"/>
      <c r="BI103" s="1569"/>
      <c r="BJ103" s="1569"/>
      <c r="BK103" s="1569"/>
      <c r="BL103" s="1569"/>
      <c r="BM103" s="1569"/>
      <c r="BN103" s="1569"/>
      <c r="BO103" s="1569"/>
      <c r="BP103" s="1569"/>
      <c r="BQ103" s="1569"/>
      <c r="BR103" s="1569"/>
      <c r="BS103" s="1569"/>
      <c r="BT103" s="1569"/>
      <c r="BU103" s="1569"/>
      <c r="BV103" s="1569"/>
      <c r="BW103" s="1569"/>
      <c r="BX103" s="1569"/>
      <c r="BY103" s="1569"/>
      <c r="BZ103" s="1569"/>
      <c r="CA103" s="1569"/>
      <c r="CB103" s="1569"/>
      <c r="CC103" s="1569"/>
      <c r="CD103" s="1569"/>
      <c r="CE103" s="1569"/>
      <c r="CF103" s="1569"/>
      <c r="CG103" s="1569"/>
      <c r="CH103" s="1569"/>
      <c r="CI103" s="1569"/>
      <c r="CJ103" s="1569"/>
      <c r="CK103" s="1569"/>
      <c r="CL103" s="1569"/>
      <c r="CM103" s="1569"/>
      <c r="CN103" s="1569"/>
      <c r="CO103" s="1569"/>
      <c r="CP103" s="1569"/>
      <c r="CQ103" s="1569"/>
      <c r="CR103" s="1569"/>
      <c r="CS103" s="1569"/>
      <c r="CT103" s="1569"/>
      <c r="CU103" s="1569"/>
      <c r="CV103" s="1569"/>
      <c r="CW103" s="1569"/>
      <c r="CX103" s="1569"/>
      <c r="CY103" s="1569"/>
      <c r="CZ103" s="1569"/>
      <c r="DA103" s="1569"/>
      <c r="DB103" s="1569"/>
      <c r="DC103" s="1569"/>
      <c r="DD103" s="1569"/>
      <c r="DE103" s="1569"/>
      <c r="DF103" s="1569"/>
      <c r="DG103" s="1569"/>
      <c r="DH103" s="1569"/>
      <c r="DI103" s="1569"/>
      <c r="DJ103" s="1569"/>
      <c r="DK103" s="1569"/>
      <c r="DL103" s="1569"/>
      <c r="DM103" s="1569"/>
      <c r="DN103" s="1569"/>
      <c r="DO103" s="1569"/>
      <c r="DP103" s="1569"/>
      <c r="DQ103" s="1569"/>
      <c r="DR103" s="1569"/>
      <c r="DS103" s="1569"/>
      <c r="DT103" s="1569"/>
      <c r="DU103" s="1569"/>
      <c r="DV103" s="1569"/>
      <c r="DW103" s="1569"/>
      <c r="DX103" s="1569"/>
      <c r="DY103" s="1569"/>
      <c r="DZ103" s="1569"/>
      <c r="EA103" s="1569"/>
      <c r="EB103" s="1569"/>
      <c r="EC103" s="1569"/>
      <c r="ED103" s="1569"/>
      <c r="EE103" s="1569"/>
      <c r="EF103" s="1569"/>
      <c r="EG103" s="1569"/>
      <c r="EH103" s="1569"/>
      <c r="EI103" s="1569"/>
      <c r="EJ103" s="1569"/>
      <c r="EK103" s="1569"/>
      <c r="EL103" s="1569"/>
      <c r="EM103" s="1569"/>
      <c r="EN103" s="1569"/>
      <c r="EO103" s="1569"/>
      <c r="EP103" s="1569"/>
      <c r="EQ103" s="1569"/>
      <c r="ER103" s="1569"/>
      <c r="ES103" s="1569"/>
      <c r="ET103" s="1569"/>
      <c r="EU103" s="1569"/>
      <c r="EV103" s="1569"/>
      <c r="EW103" s="1569"/>
      <c r="EX103" s="1569"/>
      <c r="EY103" s="1569"/>
      <c r="EZ103" s="1569"/>
      <c r="FA103" s="1569"/>
      <c r="FB103" s="1569"/>
      <c r="FC103" s="1569"/>
      <c r="FD103" s="1569"/>
      <c r="FE103" s="1569"/>
      <c r="FF103" s="1569"/>
      <c r="FG103" s="1569"/>
      <c r="FH103" s="1569"/>
      <c r="FI103" s="1569"/>
      <c r="FJ103" s="1569"/>
      <c r="FK103" s="1569"/>
      <c r="FL103" s="1569"/>
      <c r="FM103" s="1569"/>
      <c r="FN103" s="1569"/>
      <c r="FO103" s="1569"/>
      <c r="FP103" s="1569"/>
      <c r="FQ103" s="1569"/>
      <c r="FR103" s="1569"/>
      <c r="FS103" s="1569"/>
      <c r="FT103" s="1569"/>
      <c r="FU103" s="1569"/>
      <c r="FV103" s="1569"/>
      <c r="FW103" s="1569"/>
      <c r="FX103" s="1569"/>
      <c r="FY103" s="1569"/>
      <c r="FZ103" s="1569"/>
      <c r="GA103" s="1569"/>
      <c r="GB103" s="1569"/>
      <c r="GC103" s="1569"/>
      <c r="GD103" s="1569"/>
      <c r="GE103" s="1569"/>
      <c r="GF103" s="1569"/>
      <c r="GG103" s="1569"/>
      <c r="GH103" s="1569"/>
      <c r="GI103" s="1569"/>
      <c r="GJ103" s="1569"/>
      <c r="GK103" s="1569"/>
      <c r="GL103" s="1569"/>
      <c r="GM103" s="1569"/>
      <c r="GN103" s="1569"/>
      <c r="GO103" s="1569"/>
      <c r="GP103" s="1569"/>
      <c r="GQ103" s="1569"/>
      <c r="GR103" s="1569"/>
      <c r="GS103" s="1569"/>
      <c r="GT103" s="1569"/>
      <c r="GU103" s="1569"/>
      <c r="GV103" s="1569"/>
      <c r="GW103" s="1569"/>
      <c r="GX103" s="1569"/>
      <c r="GY103" s="1569"/>
      <c r="GZ103" s="1569"/>
      <c r="HA103" s="1569"/>
      <c r="HB103" s="1569"/>
      <c r="HC103" s="1569"/>
      <c r="HD103" s="1569"/>
      <c r="HE103" s="1569"/>
      <c r="HF103" s="1569"/>
      <c r="HG103" s="1569"/>
      <c r="HH103" s="1569"/>
      <c r="HI103" s="1569"/>
      <c r="HJ103" s="1569"/>
      <c r="HK103" s="1569"/>
      <c r="HL103" s="1569"/>
      <c r="HM103" s="1569"/>
      <c r="HN103" s="1569"/>
      <c r="HO103" s="1569"/>
      <c r="HP103" s="1569"/>
      <c r="HQ103" s="1569"/>
      <c r="HR103" s="1569"/>
      <c r="HS103" s="1569"/>
      <c r="HT103" s="1569"/>
      <c r="HU103" s="1569"/>
      <c r="HV103" s="1569"/>
      <c r="HW103" s="1569"/>
      <c r="HX103" s="1569"/>
      <c r="HY103" s="1569"/>
      <c r="HZ103" s="1569"/>
      <c r="IA103" s="1569"/>
      <c r="IB103" s="1569"/>
      <c r="IC103" s="1569"/>
      <c r="ID103" s="1569"/>
      <c r="IE103" s="1569"/>
      <c r="IF103" s="1569"/>
      <c r="IG103" s="1569"/>
      <c r="IH103" s="1569"/>
      <c r="II103" s="1569"/>
      <c r="IJ103" s="1569"/>
      <c r="IK103" s="1569"/>
      <c r="IL103" s="1569"/>
      <c r="IM103" s="1569"/>
      <c r="IN103" s="1569"/>
      <c r="IO103" s="1569"/>
      <c r="IP103" s="1569"/>
      <c r="IQ103" s="1569"/>
      <c r="IR103" s="1569"/>
      <c r="IS103" s="1569"/>
      <c r="IT103" s="1569"/>
      <c r="IU103" s="1569"/>
    </row>
    <row r="104" spans="1:255">
      <c r="A104" s="2187">
        <v>32</v>
      </c>
      <c r="B104" s="1551"/>
      <c r="C104" s="1551"/>
      <c r="D104" s="1551"/>
      <c r="E104" s="1914"/>
      <c r="F104" s="1550"/>
      <c r="G104" s="1551"/>
      <c r="H104" s="1551"/>
      <c r="I104" s="1551"/>
      <c r="J104" s="1551"/>
      <c r="K104" s="1886"/>
      <c r="L104" s="1886"/>
      <c r="M104" s="1925">
        <v>32</v>
      </c>
      <c r="N104" s="1550"/>
      <c r="O104" s="1886"/>
      <c r="P104" s="1886"/>
      <c r="Q104" s="1886"/>
      <c r="R104" s="1886"/>
      <c r="S104" s="1925">
        <v>32</v>
      </c>
      <c r="T104" s="1569"/>
      <c r="U104" s="1569"/>
      <c r="V104" s="1569"/>
      <c r="W104" s="1569"/>
      <c r="X104" s="1569"/>
      <c r="Y104" s="1569"/>
      <c r="Z104" s="1569"/>
      <c r="AA104" s="1569"/>
      <c r="AB104" s="1569"/>
      <c r="AC104" s="1569"/>
      <c r="AD104" s="1569"/>
      <c r="AE104" s="1569"/>
      <c r="AF104" s="1569"/>
      <c r="AG104" s="1569"/>
      <c r="AH104" s="1569"/>
      <c r="AI104" s="1569"/>
      <c r="AJ104" s="1569"/>
      <c r="AK104" s="1569"/>
      <c r="AL104" s="1569"/>
      <c r="AM104" s="1569"/>
      <c r="AN104" s="1569"/>
      <c r="AO104" s="1569"/>
      <c r="AP104" s="1569"/>
      <c r="AQ104" s="1569"/>
      <c r="AR104" s="1569"/>
      <c r="AS104" s="1569"/>
      <c r="AT104" s="1569"/>
      <c r="AU104" s="1569"/>
      <c r="AV104" s="1569"/>
      <c r="AW104" s="1569"/>
      <c r="AX104" s="1569"/>
      <c r="AY104" s="1569"/>
      <c r="AZ104" s="1569"/>
      <c r="BA104" s="1569"/>
      <c r="BB104" s="1569"/>
      <c r="BC104" s="1569"/>
      <c r="BD104" s="1569"/>
      <c r="BE104" s="1569"/>
      <c r="BF104" s="1569"/>
      <c r="BG104" s="1569"/>
      <c r="BH104" s="1569"/>
      <c r="BI104" s="1569"/>
      <c r="BJ104" s="1569"/>
      <c r="BK104" s="1569"/>
      <c r="BL104" s="1569"/>
      <c r="BM104" s="1569"/>
      <c r="BN104" s="1569"/>
      <c r="BO104" s="1569"/>
      <c r="BP104" s="1569"/>
      <c r="BQ104" s="1569"/>
      <c r="BR104" s="1569"/>
      <c r="BS104" s="1569"/>
      <c r="BT104" s="1569"/>
      <c r="BU104" s="1569"/>
      <c r="BV104" s="1569"/>
      <c r="BW104" s="1569"/>
      <c r="BX104" s="1569"/>
      <c r="BY104" s="1569"/>
      <c r="BZ104" s="1569"/>
      <c r="CA104" s="1569"/>
      <c r="CB104" s="1569"/>
      <c r="CC104" s="1569"/>
      <c r="CD104" s="1569"/>
      <c r="CE104" s="1569"/>
      <c r="CF104" s="1569"/>
      <c r="CG104" s="1569"/>
      <c r="CH104" s="1569"/>
      <c r="CI104" s="1569"/>
      <c r="CJ104" s="1569"/>
      <c r="CK104" s="1569"/>
      <c r="CL104" s="1569"/>
      <c r="CM104" s="1569"/>
      <c r="CN104" s="1569"/>
      <c r="CO104" s="1569"/>
      <c r="CP104" s="1569"/>
      <c r="CQ104" s="1569"/>
      <c r="CR104" s="1569"/>
      <c r="CS104" s="1569"/>
      <c r="CT104" s="1569"/>
      <c r="CU104" s="1569"/>
      <c r="CV104" s="1569"/>
      <c r="CW104" s="1569"/>
      <c r="CX104" s="1569"/>
      <c r="CY104" s="1569"/>
      <c r="CZ104" s="1569"/>
      <c r="DA104" s="1569"/>
      <c r="DB104" s="1569"/>
      <c r="DC104" s="1569"/>
      <c r="DD104" s="1569"/>
      <c r="DE104" s="1569"/>
      <c r="DF104" s="1569"/>
      <c r="DG104" s="1569"/>
      <c r="DH104" s="1569"/>
      <c r="DI104" s="1569"/>
      <c r="DJ104" s="1569"/>
      <c r="DK104" s="1569"/>
      <c r="DL104" s="1569"/>
      <c r="DM104" s="1569"/>
      <c r="DN104" s="1569"/>
      <c r="DO104" s="1569"/>
      <c r="DP104" s="1569"/>
      <c r="DQ104" s="1569"/>
      <c r="DR104" s="1569"/>
      <c r="DS104" s="1569"/>
      <c r="DT104" s="1569"/>
      <c r="DU104" s="1569"/>
      <c r="DV104" s="1569"/>
      <c r="DW104" s="1569"/>
      <c r="DX104" s="1569"/>
      <c r="DY104" s="1569"/>
      <c r="DZ104" s="1569"/>
      <c r="EA104" s="1569"/>
      <c r="EB104" s="1569"/>
      <c r="EC104" s="1569"/>
      <c r="ED104" s="1569"/>
      <c r="EE104" s="1569"/>
      <c r="EF104" s="1569"/>
      <c r="EG104" s="1569"/>
      <c r="EH104" s="1569"/>
      <c r="EI104" s="1569"/>
      <c r="EJ104" s="1569"/>
      <c r="EK104" s="1569"/>
      <c r="EL104" s="1569"/>
      <c r="EM104" s="1569"/>
      <c r="EN104" s="1569"/>
      <c r="EO104" s="1569"/>
      <c r="EP104" s="1569"/>
      <c r="EQ104" s="1569"/>
      <c r="ER104" s="1569"/>
      <c r="ES104" s="1569"/>
      <c r="ET104" s="1569"/>
      <c r="EU104" s="1569"/>
      <c r="EV104" s="1569"/>
      <c r="EW104" s="1569"/>
      <c r="EX104" s="1569"/>
      <c r="EY104" s="1569"/>
      <c r="EZ104" s="1569"/>
      <c r="FA104" s="1569"/>
      <c r="FB104" s="1569"/>
      <c r="FC104" s="1569"/>
      <c r="FD104" s="1569"/>
      <c r="FE104" s="1569"/>
      <c r="FF104" s="1569"/>
      <c r="FG104" s="1569"/>
      <c r="FH104" s="1569"/>
      <c r="FI104" s="1569"/>
      <c r="FJ104" s="1569"/>
      <c r="FK104" s="1569"/>
      <c r="FL104" s="1569"/>
      <c r="FM104" s="1569"/>
      <c r="FN104" s="1569"/>
      <c r="FO104" s="1569"/>
      <c r="FP104" s="1569"/>
      <c r="FQ104" s="1569"/>
      <c r="FR104" s="1569"/>
      <c r="FS104" s="1569"/>
      <c r="FT104" s="1569"/>
      <c r="FU104" s="1569"/>
      <c r="FV104" s="1569"/>
      <c r="FW104" s="1569"/>
      <c r="FX104" s="1569"/>
      <c r="FY104" s="1569"/>
      <c r="FZ104" s="1569"/>
      <c r="GA104" s="1569"/>
      <c r="GB104" s="1569"/>
      <c r="GC104" s="1569"/>
      <c r="GD104" s="1569"/>
      <c r="GE104" s="1569"/>
      <c r="GF104" s="1569"/>
      <c r="GG104" s="1569"/>
      <c r="GH104" s="1569"/>
      <c r="GI104" s="1569"/>
      <c r="GJ104" s="1569"/>
      <c r="GK104" s="1569"/>
      <c r="GL104" s="1569"/>
      <c r="GM104" s="1569"/>
      <c r="GN104" s="1569"/>
      <c r="GO104" s="1569"/>
      <c r="GP104" s="1569"/>
      <c r="GQ104" s="1569"/>
      <c r="GR104" s="1569"/>
      <c r="GS104" s="1569"/>
      <c r="GT104" s="1569"/>
      <c r="GU104" s="1569"/>
      <c r="GV104" s="1569"/>
      <c r="GW104" s="1569"/>
      <c r="GX104" s="1569"/>
      <c r="GY104" s="1569"/>
      <c r="GZ104" s="1569"/>
      <c r="HA104" s="1569"/>
      <c r="HB104" s="1569"/>
      <c r="HC104" s="1569"/>
      <c r="HD104" s="1569"/>
      <c r="HE104" s="1569"/>
      <c r="HF104" s="1569"/>
      <c r="HG104" s="1569"/>
      <c r="HH104" s="1569"/>
      <c r="HI104" s="1569"/>
      <c r="HJ104" s="1569"/>
      <c r="HK104" s="1569"/>
      <c r="HL104" s="1569"/>
      <c r="HM104" s="1569"/>
      <c r="HN104" s="1569"/>
      <c r="HO104" s="1569"/>
      <c r="HP104" s="1569"/>
      <c r="HQ104" s="1569"/>
      <c r="HR104" s="1569"/>
      <c r="HS104" s="1569"/>
      <c r="HT104" s="1569"/>
      <c r="HU104" s="1569"/>
      <c r="HV104" s="1569"/>
      <c r="HW104" s="1569"/>
      <c r="HX104" s="1569"/>
      <c r="HY104" s="1569"/>
      <c r="HZ104" s="1569"/>
      <c r="IA104" s="1569"/>
      <c r="IB104" s="1569"/>
      <c r="IC104" s="1569"/>
      <c r="ID104" s="1569"/>
      <c r="IE104" s="1569"/>
      <c r="IF104" s="1569"/>
      <c r="IG104" s="1569"/>
      <c r="IH104" s="1569"/>
      <c r="II104" s="1569"/>
      <c r="IJ104" s="1569"/>
      <c r="IK104" s="1569"/>
      <c r="IL104" s="1569"/>
      <c r="IM104" s="1569"/>
      <c r="IN104" s="1569"/>
      <c r="IO104" s="1569"/>
      <c r="IP104" s="1569"/>
      <c r="IQ104" s="1569"/>
      <c r="IR104" s="1569"/>
      <c r="IS104" s="1569"/>
      <c r="IT104" s="1569"/>
      <c r="IU104" s="1569"/>
    </row>
    <row r="105" spans="1:255">
      <c r="A105" s="2187">
        <v>33</v>
      </c>
      <c r="B105" s="1551"/>
      <c r="C105" s="1551"/>
      <c r="D105" s="1551"/>
      <c r="E105" s="1914"/>
      <c r="F105" s="1550"/>
      <c r="G105" s="1551"/>
      <c r="H105" s="1551"/>
      <c r="I105" s="1551"/>
      <c r="J105" s="1551"/>
      <c r="K105" s="1886"/>
      <c r="L105" s="1886"/>
      <c r="M105" s="1925">
        <v>33</v>
      </c>
      <c r="N105" s="1550"/>
      <c r="O105" s="1886"/>
      <c r="P105" s="1886"/>
      <c r="Q105" s="1886"/>
      <c r="R105" s="1886"/>
      <c r="S105" s="1925">
        <v>33</v>
      </c>
      <c r="T105" s="1569"/>
      <c r="U105" s="1569"/>
      <c r="V105" s="1569"/>
      <c r="W105" s="1569"/>
      <c r="X105" s="1569"/>
      <c r="Y105" s="1569"/>
      <c r="Z105" s="1569"/>
      <c r="AA105" s="1569"/>
      <c r="AB105" s="1569"/>
      <c r="AC105" s="1569"/>
      <c r="AD105" s="1569"/>
      <c r="AE105" s="1569"/>
      <c r="AF105" s="1569"/>
      <c r="AG105" s="1569"/>
      <c r="AH105" s="1569"/>
      <c r="AI105" s="1569"/>
      <c r="AJ105" s="1569"/>
      <c r="AK105" s="1569"/>
      <c r="AL105" s="1569"/>
      <c r="AM105" s="1569"/>
      <c r="AN105" s="1569"/>
      <c r="AO105" s="1569"/>
      <c r="AP105" s="1569"/>
      <c r="AQ105" s="1569"/>
      <c r="AR105" s="1569"/>
      <c r="AS105" s="1569"/>
      <c r="AT105" s="1569"/>
      <c r="AU105" s="1569"/>
      <c r="AV105" s="1569"/>
      <c r="AW105" s="1569"/>
      <c r="AX105" s="1569"/>
      <c r="AY105" s="1569"/>
      <c r="AZ105" s="1569"/>
      <c r="BA105" s="1569"/>
      <c r="BB105" s="1569"/>
      <c r="BC105" s="1569"/>
      <c r="BD105" s="1569"/>
      <c r="BE105" s="1569"/>
      <c r="BF105" s="1569"/>
      <c r="BG105" s="1569"/>
      <c r="BH105" s="1569"/>
      <c r="BI105" s="1569"/>
      <c r="BJ105" s="1569"/>
      <c r="BK105" s="1569"/>
      <c r="BL105" s="1569"/>
      <c r="BM105" s="1569"/>
      <c r="BN105" s="1569"/>
      <c r="BO105" s="1569"/>
      <c r="BP105" s="1569"/>
      <c r="BQ105" s="1569"/>
      <c r="BR105" s="1569"/>
      <c r="BS105" s="1569"/>
      <c r="BT105" s="1569"/>
      <c r="BU105" s="1569"/>
      <c r="BV105" s="1569"/>
      <c r="BW105" s="1569"/>
      <c r="BX105" s="1569"/>
      <c r="BY105" s="1569"/>
      <c r="BZ105" s="1569"/>
      <c r="CA105" s="1569"/>
      <c r="CB105" s="1569"/>
      <c r="CC105" s="1569"/>
      <c r="CD105" s="1569"/>
      <c r="CE105" s="1569"/>
      <c r="CF105" s="1569"/>
      <c r="CG105" s="1569"/>
      <c r="CH105" s="1569"/>
      <c r="CI105" s="1569"/>
      <c r="CJ105" s="1569"/>
      <c r="CK105" s="1569"/>
      <c r="CL105" s="1569"/>
      <c r="CM105" s="1569"/>
      <c r="CN105" s="1569"/>
      <c r="CO105" s="1569"/>
      <c r="CP105" s="1569"/>
      <c r="CQ105" s="1569"/>
      <c r="CR105" s="1569"/>
      <c r="CS105" s="1569"/>
      <c r="CT105" s="1569"/>
      <c r="CU105" s="1569"/>
      <c r="CV105" s="1569"/>
      <c r="CW105" s="1569"/>
      <c r="CX105" s="1569"/>
      <c r="CY105" s="1569"/>
      <c r="CZ105" s="1569"/>
      <c r="DA105" s="1569"/>
      <c r="DB105" s="1569"/>
      <c r="DC105" s="1569"/>
      <c r="DD105" s="1569"/>
      <c r="DE105" s="1569"/>
      <c r="DF105" s="1569"/>
      <c r="DG105" s="1569"/>
      <c r="DH105" s="1569"/>
      <c r="DI105" s="1569"/>
      <c r="DJ105" s="1569"/>
      <c r="DK105" s="1569"/>
      <c r="DL105" s="1569"/>
      <c r="DM105" s="1569"/>
      <c r="DN105" s="1569"/>
      <c r="DO105" s="1569"/>
      <c r="DP105" s="1569"/>
      <c r="DQ105" s="1569"/>
      <c r="DR105" s="1569"/>
      <c r="DS105" s="1569"/>
      <c r="DT105" s="1569"/>
      <c r="DU105" s="1569"/>
      <c r="DV105" s="1569"/>
      <c r="DW105" s="1569"/>
      <c r="DX105" s="1569"/>
      <c r="DY105" s="1569"/>
      <c r="DZ105" s="1569"/>
      <c r="EA105" s="1569"/>
      <c r="EB105" s="1569"/>
      <c r="EC105" s="1569"/>
      <c r="ED105" s="1569"/>
      <c r="EE105" s="1569"/>
      <c r="EF105" s="1569"/>
      <c r="EG105" s="1569"/>
      <c r="EH105" s="1569"/>
      <c r="EI105" s="1569"/>
      <c r="EJ105" s="1569"/>
      <c r="EK105" s="1569"/>
      <c r="EL105" s="1569"/>
      <c r="EM105" s="1569"/>
      <c r="EN105" s="1569"/>
      <c r="EO105" s="1569"/>
      <c r="EP105" s="1569"/>
      <c r="EQ105" s="1569"/>
      <c r="ER105" s="1569"/>
      <c r="ES105" s="1569"/>
      <c r="ET105" s="1569"/>
      <c r="EU105" s="1569"/>
      <c r="EV105" s="1569"/>
      <c r="EW105" s="1569"/>
      <c r="EX105" s="1569"/>
      <c r="EY105" s="1569"/>
      <c r="EZ105" s="1569"/>
      <c r="FA105" s="1569"/>
      <c r="FB105" s="1569"/>
      <c r="FC105" s="1569"/>
      <c r="FD105" s="1569"/>
      <c r="FE105" s="1569"/>
      <c r="FF105" s="1569"/>
      <c r="FG105" s="1569"/>
      <c r="FH105" s="1569"/>
      <c r="FI105" s="1569"/>
      <c r="FJ105" s="1569"/>
      <c r="FK105" s="1569"/>
      <c r="FL105" s="1569"/>
      <c r="FM105" s="1569"/>
      <c r="FN105" s="1569"/>
      <c r="FO105" s="1569"/>
      <c r="FP105" s="1569"/>
      <c r="FQ105" s="1569"/>
      <c r="FR105" s="1569"/>
      <c r="FS105" s="1569"/>
      <c r="FT105" s="1569"/>
      <c r="FU105" s="1569"/>
      <c r="FV105" s="1569"/>
      <c r="FW105" s="1569"/>
      <c r="FX105" s="1569"/>
      <c r="FY105" s="1569"/>
      <c r="FZ105" s="1569"/>
      <c r="GA105" s="1569"/>
      <c r="GB105" s="1569"/>
      <c r="GC105" s="1569"/>
      <c r="GD105" s="1569"/>
      <c r="GE105" s="1569"/>
      <c r="GF105" s="1569"/>
      <c r="GG105" s="1569"/>
      <c r="GH105" s="1569"/>
      <c r="GI105" s="1569"/>
      <c r="GJ105" s="1569"/>
      <c r="GK105" s="1569"/>
      <c r="GL105" s="1569"/>
      <c r="GM105" s="1569"/>
      <c r="GN105" s="1569"/>
      <c r="GO105" s="1569"/>
      <c r="GP105" s="1569"/>
      <c r="GQ105" s="1569"/>
      <c r="GR105" s="1569"/>
      <c r="GS105" s="1569"/>
      <c r="GT105" s="1569"/>
      <c r="GU105" s="1569"/>
      <c r="GV105" s="1569"/>
      <c r="GW105" s="1569"/>
      <c r="GX105" s="1569"/>
      <c r="GY105" s="1569"/>
      <c r="GZ105" s="1569"/>
      <c r="HA105" s="1569"/>
      <c r="HB105" s="1569"/>
      <c r="HC105" s="1569"/>
      <c r="HD105" s="1569"/>
      <c r="HE105" s="1569"/>
      <c r="HF105" s="1569"/>
      <c r="HG105" s="1569"/>
      <c r="HH105" s="1569"/>
      <c r="HI105" s="1569"/>
      <c r="HJ105" s="1569"/>
      <c r="HK105" s="1569"/>
      <c r="HL105" s="1569"/>
      <c r="HM105" s="1569"/>
      <c r="HN105" s="1569"/>
      <c r="HO105" s="1569"/>
      <c r="HP105" s="1569"/>
      <c r="HQ105" s="1569"/>
      <c r="HR105" s="1569"/>
      <c r="HS105" s="1569"/>
      <c r="HT105" s="1569"/>
      <c r="HU105" s="1569"/>
      <c r="HV105" s="1569"/>
      <c r="HW105" s="1569"/>
      <c r="HX105" s="1569"/>
      <c r="HY105" s="1569"/>
      <c r="HZ105" s="1569"/>
      <c r="IA105" s="1569"/>
      <c r="IB105" s="1569"/>
      <c r="IC105" s="1569"/>
      <c r="ID105" s="1569"/>
      <c r="IE105" s="1569"/>
      <c r="IF105" s="1569"/>
      <c r="IG105" s="1569"/>
      <c r="IH105" s="1569"/>
      <c r="II105" s="1569"/>
      <c r="IJ105" s="1569"/>
      <c r="IK105" s="1569"/>
      <c r="IL105" s="1569"/>
      <c r="IM105" s="1569"/>
      <c r="IN105" s="1569"/>
      <c r="IO105" s="1569"/>
      <c r="IP105" s="1569"/>
      <c r="IQ105" s="1569"/>
      <c r="IR105" s="1569"/>
      <c r="IS105" s="1569"/>
      <c r="IT105" s="1569"/>
      <c r="IU105" s="1569"/>
    </row>
    <row r="106" spans="1:255">
      <c r="A106" s="2187">
        <v>34</v>
      </c>
      <c r="B106" s="1551"/>
      <c r="C106" s="1551"/>
      <c r="D106" s="1551"/>
      <c r="E106" s="1914"/>
      <c r="F106" s="1550"/>
      <c r="G106" s="1551"/>
      <c r="H106" s="1551"/>
      <c r="I106" s="1551"/>
      <c r="J106" s="1551"/>
      <c r="K106" s="1886"/>
      <c r="L106" s="1886"/>
      <c r="M106" s="1925">
        <v>34</v>
      </c>
      <c r="N106" s="1550"/>
      <c r="O106" s="1886"/>
      <c r="P106" s="1886"/>
      <c r="Q106" s="1886"/>
      <c r="R106" s="1886"/>
      <c r="S106" s="1925">
        <v>34</v>
      </c>
      <c r="T106" s="1569"/>
      <c r="U106" s="1569"/>
      <c r="V106" s="1569"/>
      <c r="W106" s="1569"/>
      <c r="X106" s="1569"/>
      <c r="Y106" s="1569"/>
      <c r="Z106" s="1569"/>
      <c r="AA106" s="1569"/>
      <c r="AB106" s="1569"/>
      <c r="AC106" s="1569"/>
      <c r="AD106" s="1569"/>
      <c r="AE106" s="1569"/>
      <c r="AF106" s="1569"/>
      <c r="AG106" s="1569"/>
      <c r="AH106" s="1569"/>
      <c r="AI106" s="1569"/>
      <c r="AJ106" s="1569"/>
      <c r="AK106" s="1569"/>
      <c r="AL106" s="1569"/>
      <c r="AM106" s="1569"/>
      <c r="AN106" s="1569"/>
      <c r="AO106" s="1569"/>
      <c r="AP106" s="1569"/>
      <c r="AQ106" s="1569"/>
      <c r="AR106" s="1569"/>
      <c r="AS106" s="1569"/>
      <c r="AT106" s="1569"/>
      <c r="AU106" s="1569"/>
      <c r="AV106" s="1569"/>
      <c r="AW106" s="1569"/>
      <c r="AX106" s="1569"/>
      <c r="AY106" s="1569"/>
      <c r="AZ106" s="1569"/>
      <c r="BA106" s="1569"/>
      <c r="BB106" s="1569"/>
      <c r="BC106" s="1569"/>
      <c r="BD106" s="1569"/>
      <c r="BE106" s="1569"/>
      <c r="BF106" s="1569"/>
      <c r="BG106" s="1569"/>
      <c r="BH106" s="1569"/>
      <c r="BI106" s="1569"/>
      <c r="BJ106" s="1569"/>
      <c r="BK106" s="1569"/>
      <c r="BL106" s="1569"/>
      <c r="BM106" s="1569"/>
      <c r="BN106" s="1569"/>
      <c r="BO106" s="1569"/>
      <c r="BP106" s="1569"/>
      <c r="BQ106" s="1569"/>
      <c r="BR106" s="1569"/>
      <c r="BS106" s="1569"/>
      <c r="BT106" s="1569"/>
      <c r="BU106" s="1569"/>
      <c r="BV106" s="1569"/>
      <c r="BW106" s="1569"/>
      <c r="BX106" s="1569"/>
      <c r="BY106" s="1569"/>
      <c r="BZ106" s="1569"/>
      <c r="CA106" s="1569"/>
      <c r="CB106" s="1569"/>
      <c r="CC106" s="1569"/>
      <c r="CD106" s="1569"/>
      <c r="CE106" s="1569"/>
      <c r="CF106" s="1569"/>
      <c r="CG106" s="1569"/>
      <c r="CH106" s="1569"/>
      <c r="CI106" s="1569"/>
      <c r="CJ106" s="1569"/>
      <c r="CK106" s="1569"/>
      <c r="CL106" s="1569"/>
      <c r="CM106" s="1569"/>
      <c r="CN106" s="1569"/>
      <c r="CO106" s="1569"/>
      <c r="CP106" s="1569"/>
      <c r="CQ106" s="1569"/>
      <c r="CR106" s="1569"/>
      <c r="CS106" s="1569"/>
      <c r="CT106" s="1569"/>
      <c r="CU106" s="1569"/>
      <c r="CV106" s="1569"/>
      <c r="CW106" s="1569"/>
      <c r="CX106" s="1569"/>
      <c r="CY106" s="1569"/>
      <c r="CZ106" s="1569"/>
      <c r="DA106" s="1569"/>
      <c r="DB106" s="1569"/>
      <c r="DC106" s="1569"/>
      <c r="DD106" s="1569"/>
      <c r="DE106" s="1569"/>
      <c r="DF106" s="1569"/>
      <c r="DG106" s="1569"/>
      <c r="DH106" s="1569"/>
      <c r="DI106" s="1569"/>
      <c r="DJ106" s="1569"/>
      <c r="DK106" s="1569"/>
      <c r="DL106" s="1569"/>
      <c r="DM106" s="1569"/>
      <c r="DN106" s="1569"/>
      <c r="DO106" s="1569"/>
      <c r="DP106" s="1569"/>
      <c r="DQ106" s="1569"/>
      <c r="DR106" s="1569"/>
      <c r="DS106" s="1569"/>
      <c r="DT106" s="1569"/>
      <c r="DU106" s="1569"/>
      <c r="DV106" s="1569"/>
      <c r="DW106" s="1569"/>
      <c r="DX106" s="1569"/>
      <c r="DY106" s="1569"/>
      <c r="DZ106" s="1569"/>
      <c r="EA106" s="1569"/>
      <c r="EB106" s="1569"/>
      <c r="EC106" s="1569"/>
      <c r="ED106" s="1569"/>
      <c r="EE106" s="1569"/>
      <c r="EF106" s="1569"/>
      <c r="EG106" s="1569"/>
      <c r="EH106" s="1569"/>
      <c r="EI106" s="1569"/>
      <c r="EJ106" s="1569"/>
      <c r="EK106" s="1569"/>
      <c r="EL106" s="1569"/>
      <c r="EM106" s="1569"/>
      <c r="EN106" s="1569"/>
      <c r="EO106" s="1569"/>
      <c r="EP106" s="1569"/>
      <c r="EQ106" s="1569"/>
      <c r="ER106" s="1569"/>
      <c r="ES106" s="1569"/>
      <c r="ET106" s="1569"/>
      <c r="EU106" s="1569"/>
      <c r="EV106" s="1569"/>
      <c r="EW106" s="1569"/>
      <c r="EX106" s="1569"/>
      <c r="EY106" s="1569"/>
      <c r="EZ106" s="1569"/>
      <c r="FA106" s="1569"/>
      <c r="FB106" s="1569"/>
      <c r="FC106" s="1569"/>
      <c r="FD106" s="1569"/>
      <c r="FE106" s="1569"/>
      <c r="FF106" s="1569"/>
      <c r="FG106" s="1569"/>
      <c r="FH106" s="1569"/>
      <c r="FI106" s="1569"/>
      <c r="FJ106" s="1569"/>
      <c r="FK106" s="1569"/>
      <c r="FL106" s="1569"/>
      <c r="FM106" s="1569"/>
      <c r="FN106" s="1569"/>
      <c r="FO106" s="1569"/>
      <c r="FP106" s="1569"/>
      <c r="FQ106" s="1569"/>
      <c r="FR106" s="1569"/>
      <c r="FS106" s="1569"/>
      <c r="FT106" s="1569"/>
      <c r="FU106" s="1569"/>
      <c r="FV106" s="1569"/>
      <c r="FW106" s="1569"/>
      <c r="FX106" s="1569"/>
      <c r="FY106" s="1569"/>
      <c r="FZ106" s="1569"/>
      <c r="GA106" s="1569"/>
      <c r="GB106" s="1569"/>
      <c r="GC106" s="1569"/>
      <c r="GD106" s="1569"/>
      <c r="GE106" s="1569"/>
      <c r="GF106" s="1569"/>
      <c r="GG106" s="1569"/>
      <c r="GH106" s="1569"/>
      <c r="GI106" s="1569"/>
      <c r="GJ106" s="1569"/>
      <c r="GK106" s="1569"/>
      <c r="GL106" s="1569"/>
      <c r="GM106" s="1569"/>
      <c r="GN106" s="1569"/>
      <c r="GO106" s="1569"/>
      <c r="GP106" s="1569"/>
      <c r="GQ106" s="1569"/>
      <c r="GR106" s="1569"/>
      <c r="GS106" s="1569"/>
      <c r="GT106" s="1569"/>
      <c r="GU106" s="1569"/>
      <c r="GV106" s="1569"/>
      <c r="GW106" s="1569"/>
      <c r="GX106" s="1569"/>
      <c r="GY106" s="1569"/>
      <c r="GZ106" s="1569"/>
      <c r="HA106" s="1569"/>
      <c r="HB106" s="1569"/>
      <c r="HC106" s="1569"/>
      <c r="HD106" s="1569"/>
      <c r="HE106" s="1569"/>
      <c r="HF106" s="1569"/>
      <c r="HG106" s="1569"/>
      <c r="HH106" s="1569"/>
      <c r="HI106" s="1569"/>
      <c r="HJ106" s="1569"/>
      <c r="HK106" s="1569"/>
      <c r="HL106" s="1569"/>
      <c r="HM106" s="1569"/>
      <c r="HN106" s="1569"/>
      <c r="HO106" s="1569"/>
      <c r="HP106" s="1569"/>
      <c r="HQ106" s="1569"/>
      <c r="HR106" s="1569"/>
      <c r="HS106" s="1569"/>
      <c r="HT106" s="1569"/>
      <c r="HU106" s="1569"/>
      <c r="HV106" s="1569"/>
      <c r="HW106" s="1569"/>
      <c r="HX106" s="1569"/>
      <c r="HY106" s="1569"/>
      <c r="HZ106" s="1569"/>
      <c r="IA106" s="1569"/>
      <c r="IB106" s="1569"/>
      <c r="IC106" s="1569"/>
      <c r="ID106" s="1569"/>
      <c r="IE106" s="1569"/>
      <c r="IF106" s="1569"/>
      <c r="IG106" s="1569"/>
      <c r="IH106" s="1569"/>
      <c r="II106" s="1569"/>
      <c r="IJ106" s="1569"/>
      <c r="IK106" s="1569"/>
      <c r="IL106" s="1569"/>
      <c r="IM106" s="1569"/>
      <c r="IN106" s="1569"/>
      <c r="IO106" s="1569"/>
      <c r="IP106" s="1569"/>
      <c r="IQ106" s="1569"/>
      <c r="IR106" s="1569"/>
      <c r="IS106" s="1569"/>
      <c r="IT106" s="1569"/>
      <c r="IU106" s="1569"/>
    </row>
    <row r="107" spans="1:255">
      <c r="A107" s="2187">
        <v>35</v>
      </c>
      <c r="B107" s="1551"/>
      <c r="C107" s="1551"/>
      <c r="D107" s="1551"/>
      <c r="E107" s="1914"/>
      <c r="F107" s="1550"/>
      <c r="G107" s="1551"/>
      <c r="H107" s="1551"/>
      <c r="I107" s="1551"/>
      <c r="J107" s="1551"/>
      <c r="K107" s="1886"/>
      <c r="L107" s="1886"/>
      <c r="M107" s="1925">
        <v>35</v>
      </c>
      <c r="N107" s="1550"/>
      <c r="O107" s="1886"/>
      <c r="P107" s="1886"/>
      <c r="Q107" s="1886"/>
      <c r="R107" s="1886"/>
      <c r="S107" s="1925">
        <v>35</v>
      </c>
      <c r="T107" s="1569"/>
      <c r="U107" s="1569"/>
      <c r="V107" s="1569"/>
      <c r="W107" s="1569"/>
      <c r="X107" s="1569"/>
      <c r="Y107" s="1569"/>
      <c r="Z107" s="1569"/>
      <c r="AA107" s="1569"/>
      <c r="AB107" s="1569"/>
      <c r="AC107" s="1569"/>
      <c r="AD107" s="1569"/>
      <c r="AE107" s="1569"/>
      <c r="AF107" s="1569"/>
      <c r="AG107" s="1569"/>
      <c r="AH107" s="1569"/>
      <c r="AI107" s="1569"/>
      <c r="AJ107" s="1569"/>
      <c r="AK107" s="1569"/>
      <c r="AL107" s="1569"/>
      <c r="AM107" s="1569"/>
      <c r="AN107" s="1569"/>
      <c r="AO107" s="1569"/>
      <c r="AP107" s="1569"/>
      <c r="AQ107" s="1569"/>
      <c r="AR107" s="1569"/>
      <c r="AS107" s="1569"/>
      <c r="AT107" s="1569"/>
      <c r="AU107" s="1569"/>
      <c r="AV107" s="1569"/>
      <c r="AW107" s="1569"/>
      <c r="AX107" s="1569"/>
      <c r="AY107" s="1569"/>
      <c r="AZ107" s="1569"/>
      <c r="BA107" s="1569"/>
      <c r="BB107" s="1569"/>
      <c r="BC107" s="1569"/>
      <c r="BD107" s="1569"/>
      <c r="BE107" s="1569"/>
      <c r="BF107" s="1569"/>
      <c r="BG107" s="1569"/>
      <c r="BH107" s="1569"/>
      <c r="BI107" s="1569"/>
      <c r="BJ107" s="1569"/>
      <c r="BK107" s="1569"/>
      <c r="BL107" s="1569"/>
      <c r="BM107" s="1569"/>
      <c r="BN107" s="1569"/>
      <c r="BO107" s="1569"/>
      <c r="BP107" s="1569"/>
      <c r="BQ107" s="1569"/>
      <c r="BR107" s="1569"/>
      <c r="BS107" s="1569"/>
      <c r="BT107" s="1569"/>
      <c r="BU107" s="1569"/>
      <c r="BV107" s="1569"/>
      <c r="BW107" s="1569"/>
      <c r="BX107" s="1569"/>
      <c r="BY107" s="1569"/>
      <c r="BZ107" s="1569"/>
      <c r="CA107" s="1569"/>
      <c r="CB107" s="1569"/>
      <c r="CC107" s="1569"/>
      <c r="CD107" s="1569"/>
      <c r="CE107" s="1569"/>
      <c r="CF107" s="1569"/>
      <c r="CG107" s="1569"/>
      <c r="CH107" s="1569"/>
      <c r="CI107" s="1569"/>
      <c r="CJ107" s="1569"/>
      <c r="CK107" s="1569"/>
      <c r="CL107" s="1569"/>
      <c r="CM107" s="1569"/>
      <c r="CN107" s="1569"/>
      <c r="CO107" s="1569"/>
      <c r="CP107" s="1569"/>
      <c r="CQ107" s="1569"/>
      <c r="CR107" s="1569"/>
      <c r="CS107" s="1569"/>
      <c r="CT107" s="1569"/>
      <c r="CU107" s="1569"/>
      <c r="CV107" s="1569"/>
      <c r="CW107" s="1569"/>
      <c r="CX107" s="1569"/>
      <c r="CY107" s="1569"/>
      <c r="CZ107" s="1569"/>
      <c r="DA107" s="1569"/>
      <c r="DB107" s="1569"/>
      <c r="DC107" s="1569"/>
      <c r="DD107" s="1569"/>
      <c r="DE107" s="1569"/>
      <c r="DF107" s="1569"/>
      <c r="DG107" s="1569"/>
      <c r="DH107" s="1569"/>
      <c r="DI107" s="1569"/>
      <c r="DJ107" s="1569"/>
      <c r="DK107" s="1569"/>
      <c r="DL107" s="1569"/>
      <c r="DM107" s="1569"/>
      <c r="DN107" s="1569"/>
      <c r="DO107" s="1569"/>
      <c r="DP107" s="1569"/>
      <c r="DQ107" s="1569"/>
      <c r="DR107" s="1569"/>
      <c r="DS107" s="1569"/>
      <c r="DT107" s="1569"/>
      <c r="DU107" s="1569"/>
      <c r="DV107" s="1569"/>
      <c r="DW107" s="1569"/>
      <c r="DX107" s="1569"/>
      <c r="DY107" s="1569"/>
      <c r="DZ107" s="1569"/>
      <c r="EA107" s="1569"/>
      <c r="EB107" s="1569"/>
      <c r="EC107" s="1569"/>
      <c r="ED107" s="1569"/>
      <c r="EE107" s="1569"/>
      <c r="EF107" s="1569"/>
      <c r="EG107" s="1569"/>
      <c r="EH107" s="1569"/>
      <c r="EI107" s="1569"/>
      <c r="EJ107" s="1569"/>
      <c r="EK107" s="1569"/>
      <c r="EL107" s="1569"/>
      <c r="EM107" s="1569"/>
      <c r="EN107" s="1569"/>
      <c r="EO107" s="1569"/>
      <c r="EP107" s="1569"/>
      <c r="EQ107" s="1569"/>
      <c r="ER107" s="1569"/>
      <c r="ES107" s="1569"/>
      <c r="ET107" s="1569"/>
      <c r="EU107" s="1569"/>
      <c r="EV107" s="1569"/>
      <c r="EW107" s="1569"/>
      <c r="EX107" s="1569"/>
      <c r="EY107" s="1569"/>
      <c r="EZ107" s="1569"/>
      <c r="FA107" s="1569"/>
      <c r="FB107" s="1569"/>
      <c r="FC107" s="1569"/>
      <c r="FD107" s="1569"/>
      <c r="FE107" s="1569"/>
      <c r="FF107" s="1569"/>
      <c r="FG107" s="1569"/>
      <c r="FH107" s="1569"/>
      <c r="FI107" s="1569"/>
      <c r="FJ107" s="1569"/>
      <c r="FK107" s="1569"/>
      <c r="FL107" s="1569"/>
      <c r="FM107" s="1569"/>
      <c r="FN107" s="1569"/>
      <c r="FO107" s="1569"/>
      <c r="FP107" s="1569"/>
      <c r="FQ107" s="1569"/>
      <c r="FR107" s="1569"/>
      <c r="FS107" s="1569"/>
      <c r="FT107" s="1569"/>
      <c r="FU107" s="1569"/>
      <c r="FV107" s="1569"/>
      <c r="FW107" s="1569"/>
      <c r="FX107" s="1569"/>
      <c r="FY107" s="1569"/>
      <c r="FZ107" s="1569"/>
      <c r="GA107" s="1569"/>
      <c r="GB107" s="1569"/>
      <c r="GC107" s="1569"/>
      <c r="GD107" s="1569"/>
      <c r="GE107" s="1569"/>
      <c r="GF107" s="1569"/>
      <c r="GG107" s="1569"/>
      <c r="GH107" s="1569"/>
      <c r="GI107" s="1569"/>
      <c r="GJ107" s="1569"/>
      <c r="GK107" s="1569"/>
      <c r="GL107" s="1569"/>
      <c r="GM107" s="1569"/>
      <c r="GN107" s="1569"/>
      <c r="GO107" s="1569"/>
      <c r="GP107" s="1569"/>
      <c r="GQ107" s="1569"/>
      <c r="GR107" s="1569"/>
      <c r="GS107" s="1569"/>
      <c r="GT107" s="1569"/>
      <c r="GU107" s="1569"/>
      <c r="GV107" s="1569"/>
      <c r="GW107" s="1569"/>
      <c r="GX107" s="1569"/>
      <c r="GY107" s="1569"/>
      <c r="GZ107" s="1569"/>
      <c r="HA107" s="1569"/>
      <c r="HB107" s="1569"/>
      <c r="HC107" s="1569"/>
      <c r="HD107" s="1569"/>
      <c r="HE107" s="1569"/>
      <c r="HF107" s="1569"/>
      <c r="HG107" s="1569"/>
      <c r="HH107" s="1569"/>
      <c r="HI107" s="1569"/>
      <c r="HJ107" s="1569"/>
      <c r="HK107" s="1569"/>
      <c r="HL107" s="1569"/>
      <c r="HM107" s="1569"/>
      <c r="HN107" s="1569"/>
      <c r="HO107" s="1569"/>
      <c r="HP107" s="1569"/>
      <c r="HQ107" s="1569"/>
      <c r="HR107" s="1569"/>
      <c r="HS107" s="1569"/>
      <c r="HT107" s="1569"/>
      <c r="HU107" s="1569"/>
      <c r="HV107" s="1569"/>
      <c r="HW107" s="1569"/>
      <c r="HX107" s="1569"/>
      <c r="HY107" s="1569"/>
      <c r="HZ107" s="1569"/>
      <c r="IA107" s="1569"/>
      <c r="IB107" s="1569"/>
      <c r="IC107" s="1569"/>
      <c r="ID107" s="1569"/>
      <c r="IE107" s="1569"/>
      <c r="IF107" s="1569"/>
      <c r="IG107" s="1569"/>
      <c r="IH107" s="1569"/>
      <c r="II107" s="1569"/>
      <c r="IJ107" s="1569"/>
      <c r="IK107" s="1569"/>
      <c r="IL107" s="1569"/>
      <c r="IM107" s="1569"/>
      <c r="IN107" s="1569"/>
      <c r="IO107" s="1569"/>
      <c r="IP107" s="1569"/>
      <c r="IQ107" s="1569"/>
      <c r="IR107" s="1569"/>
      <c r="IS107" s="1569"/>
      <c r="IT107" s="1569"/>
      <c r="IU107" s="1569"/>
    </row>
    <row r="108" spans="1:255">
      <c r="A108" s="2187">
        <v>36</v>
      </c>
      <c r="B108" s="1551"/>
      <c r="C108" s="1551"/>
      <c r="D108" s="1551"/>
      <c r="E108" s="1914"/>
      <c r="F108" s="1550"/>
      <c r="G108" s="1551"/>
      <c r="H108" s="1551"/>
      <c r="I108" s="1551"/>
      <c r="J108" s="1551"/>
      <c r="K108" s="1886"/>
      <c r="L108" s="1886"/>
      <c r="M108" s="1925">
        <v>36</v>
      </c>
      <c r="N108" s="1550"/>
      <c r="O108" s="1886"/>
      <c r="P108" s="1886"/>
      <c r="Q108" s="1886"/>
      <c r="R108" s="1886"/>
      <c r="S108" s="1925">
        <v>36</v>
      </c>
      <c r="T108" s="1569"/>
      <c r="U108" s="1569"/>
      <c r="V108" s="1569"/>
      <c r="W108" s="1569"/>
      <c r="X108" s="1569"/>
      <c r="Y108" s="1569"/>
      <c r="Z108" s="1569"/>
      <c r="AA108" s="1569"/>
      <c r="AB108" s="1569"/>
      <c r="AC108" s="1569"/>
      <c r="AD108" s="1569"/>
      <c r="AE108" s="1569"/>
      <c r="AF108" s="1569"/>
      <c r="AG108" s="1569"/>
      <c r="AH108" s="1569"/>
      <c r="AI108" s="1569"/>
      <c r="AJ108" s="1569"/>
      <c r="AK108" s="1569"/>
      <c r="AL108" s="1569"/>
      <c r="AM108" s="1569"/>
      <c r="AN108" s="1569"/>
      <c r="AO108" s="1569"/>
      <c r="AP108" s="1569"/>
      <c r="AQ108" s="1569"/>
      <c r="AR108" s="1569"/>
      <c r="AS108" s="1569"/>
      <c r="AT108" s="1569"/>
      <c r="AU108" s="1569"/>
      <c r="AV108" s="1569"/>
      <c r="AW108" s="1569"/>
      <c r="AX108" s="1569"/>
      <c r="AY108" s="1569"/>
      <c r="AZ108" s="1569"/>
      <c r="BA108" s="1569"/>
      <c r="BB108" s="1569"/>
      <c r="BC108" s="1569"/>
      <c r="BD108" s="1569"/>
      <c r="BE108" s="1569"/>
      <c r="BF108" s="1569"/>
      <c r="BG108" s="1569"/>
      <c r="BH108" s="1569"/>
      <c r="BI108" s="1569"/>
      <c r="BJ108" s="1569"/>
      <c r="BK108" s="1569"/>
      <c r="BL108" s="1569"/>
      <c r="BM108" s="1569"/>
      <c r="BN108" s="1569"/>
      <c r="BO108" s="1569"/>
      <c r="BP108" s="1569"/>
      <c r="BQ108" s="1569"/>
      <c r="BR108" s="1569"/>
      <c r="BS108" s="1569"/>
      <c r="BT108" s="1569"/>
      <c r="BU108" s="1569"/>
      <c r="BV108" s="1569"/>
      <c r="BW108" s="1569"/>
      <c r="BX108" s="1569"/>
      <c r="BY108" s="1569"/>
      <c r="BZ108" s="1569"/>
      <c r="CA108" s="1569"/>
      <c r="CB108" s="1569"/>
      <c r="CC108" s="1569"/>
      <c r="CD108" s="1569"/>
      <c r="CE108" s="1569"/>
      <c r="CF108" s="1569"/>
      <c r="CG108" s="1569"/>
      <c r="CH108" s="1569"/>
      <c r="CI108" s="1569"/>
      <c r="CJ108" s="1569"/>
      <c r="CK108" s="1569"/>
      <c r="CL108" s="1569"/>
      <c r="CM108" s="1569"/>
      <c r="CN108" s="1569"/>
      <c r="CO108" s="1569"/>
      <c r="CP108" s="1569"/>
      <c r="CQ108" s="1569"/>
      <c r="CR108" s="1569"/>
      <c r="CS108" s="1569"/>
      <c r="CT108" s="1569"/>
      <c r="CU108" s="1569"/>
      <c r="CV108" s="1569"/>
      <c r="CW108" s="1569"/>
      <c r="CX108" s="1569"/>
      <c r="CY108" s="1569"/>
      <c r="CZ108" s="1569"/>
      <c r="DA108" s="1569"/>
      <c r="DB108" s="1569"/>
      <c r="DC108" s="1569"/>
      <c r="DD108" s="1569"/>
      <c r="DE108" s="1569"/>
      <c r="DF108" s="1569"/>
      <c r="DG108" s="1569"/>
      <c r="DH108" s="1569"/>
      <c r="DI108" s="1569"/>
      <c r="DJ108" s="1569"/>
      <c r="DK108" s="1569"/>
      <c r="DL108" s="1569"/>
      <c r="DM108" s="1569"/>
      <c r="DN108" s="1569"/>
      <c r="DO108" s="1569"/>
      <c r="DP108" s="1569"/>
      <c r="DQ108" s="1569"/>
      <c r="DR108" s="1569"/>
      <c r="DS108" s="1569"/>
      <c r="DT108" s="1569"/>
      <c r="DU108" s="1569"/>
      <c r="DV108" s="1569"/>
      <c r="DW108" s="1569"/>
      <c r="DX108" s="1569"/>
      <c r="DY108" s="1569"/>
      <c r="DZ108" s="1569"/>
      <c r="EA108" s="1569"/>
      <c r="EB108" s="1569"/>
      <c r="EC108" s="1569"/>
      <c r="ED108" s="1569"/>
      <c r="EE108" s="1569"/>
      <c r="EF108" s="1569"/>
      <c r="EG108" s="1569"/>
      <c r="EH108" s="1569"/>
      <c r="EI108" s="1569"/>
      <c r="EJ108" s="1569"/>
      <c r="EK108" s="1569"/>
      <c r="EL108" s="1569"/>
      <c r="EM108" s="1569"/>
      <c r="EN108" s="1569"/>
      <c r="EO108" s="1569"/>
      <c r="EP108" s="1569"/>
      <c r="EQ108" s="1569"/>
      <c r="ER108" s="1569"/>
      <c r="ES108" s="1569"/>
      <c r="ET108" s="1569"/>
      <c r="EU108" s="1569"/>
      <c r="EV108" s="1569"/>
      <c r="EW108" s="1569"/>
      <c r="EX108" s="1569"/>
      <c r="EY108" s="1569"/>
      <c r="EZ108" s="1569"/>
      <c r="FA108" s="1569"/>
      <c r="FB108" s="1569"/>
      <c r="FC108" s="1569"/>
      <c r="FD108" s="1569"/>
      <c r="FE108" s="1569"/>
      <c r="FF108" s="1569"/>
      <c r="FG108" s="1569"/>
      <c r="FH108" s="1569"/>
      <c r="FI108" s="1569"/>
      <c r="FJ108" s="1569"/>
      <c r="FK108" s="1569"/>
      <c r="FL108" s="1569"/>
      <c r="FM108" s="1569"/>
      <c r="FN108" s="1569"/>
      <c r="FO108" s="1569"/>
      <c r="FP108" s="1569"/>
      <c r="FQ108" s="1569"/>
      <c r="FR108" s="1569"/>
      <c r="FS108" s="1569"/>
      <c r="FT108" s="1569"/>
      <c r="FU108" s="1569"/>
      <c r="FV108" s="1569"/>
      <c r="FW108" s="1569"/>
      <c r="FX108" s="1569"/>
      <c r="FY108" s="1569"/>
      <c r="FZ108" s="1569"/>
      <c r="GA108" s="1569"/>
      <c r="GB108" s="1569"/>
      <c r="GC108" s="1569"/>
      <c r="GD108" s="1569"/>
      <c r="GE108" s="1569"/>
      <c r="GF108" s="1569"/>
      <c r="GG108" s="1569"/>
      <c r="GH108" s="1569"/>
      <c r="GI108" s="1569"/>
      <c r="GJ108" s="1569"/>
      <c r="GK108" s="1569"/>
      <c r="GL108" s="1569"/>
      <c r="GM108" s="1569"/>
      <c r="GN108" s="1569"/>
      <c r="GO108" s="1569"/>
      <c r="GP108" s="1569"/>
      <c r="GQ108" s="1569"/>
      <c r="GR108" s="1569"/>
      <c r="GS108" s="1569"/>
      <c r="GT108" s="1569"/>
      <c r="GU108" s="1569"/>
      <c r="GV108" s="1569"/>
      <c r="GW108" s="1569"/>
      <c r="GX108" s="1569"/>
      <c r="GY108" s="1569"/>
      <c r="GZ108" s="1569"/>
      <c r="HA108" s="1569"/>
      <c r="HB108" s="1569"/>
      <c r="HC108" s="1569"/>
      <c r="HD108" s="1569"/>
      <c r="HE108" s="1569"/>
      <c r="HF108" s="1569"/>
      <c r="HG108" s="1569"/>
      <c r="HH108" s="1569"/>
      <c r="HI108" s="1569"/>
      <c r="HJ108" s="1569"/>
      <c r="HK108" s="1569"/>
      <c r="HL108" s="1569"/>
      <c r="HM108" s="1569"/>
      <c r="HN108" s="1569"/>
      <c r="HO108" s="1569"/>
      <c r="HP108" s="1569"/>
      <c r="HQ108" s="1569"/>
      <c r="HR108" s="1569"/>
      <c r="HS108" s="1569"/>
      <c r="HT108" s="1569"/>
      <c r="HU108" s="1569"/>
      <c r="HV108" s="1569"/>
      <c r="HW108" s="1569"/>
      <c r="HX108" s="1569"/>
      <c r="HY108" s="1569"/>
      <c r="HZ108" s="1569"/>
      <c r="IA108" s="1569"/>
      <c r="IB108" s="1569"/>
      <c r="IC108" s="1569"/>
      <c r="ID108" s="1569"/>
      <c r="IE108" s="1569"/>
      <c r="IF108" s="1569"/>
      <c r="IG108" s="1569"/>
      <c r="IH108" s="1569"/>
      <c r="II108" s="1569"/>
      <c r="IJ108" s="1569"/>
      <c r="IK108" s="1569"/>
      <c r="IL108" s="1569"/>
      <c r="IM108" s="1569"/>
      <c r="IN108" s="1569"/>
      <c r="IO108" s="1569"/>
      <c r="IP108" s="1569"/>
      <c r="IQ108" s="1569"/>
      <c r="IR108" s="1569"/>
      <c r="IS108" s="1569"/>
      <c r="IT108" s="1569"/>
      <c r="IU108" s="1569"/>
    </row>
    <row r="109" spans="1:255">
      <c r="A109" s="2187">
        <v>37</v>
      </c>
      <c r="B109" s="1551"/>
      <c r="C109" s="1551"/>
      <c r="D109" s="1551"/>
      <c r="E109" s="1914"/>
      <c r="F109" s="1550"/>
      <c r="G109" s="1551"/>
      <c r="H109" s="1551"/>
      <c r="I109" s="1551"/>
      <c r="J109" s="1551"/>
      <c r="K109" s="1886"/>
      <c r="L109" s="1886"/>
      <c r="M109" s="1925">
        <v>37</v>
      </c>
      <c r="N109" s="1550"/>
      <c r="O109" s="1886"/>
      <c r="P109" s="1886"/>
      <c r="Q109" s="1886"/>
      <c r="R109" s="1886"/>
      <c r="S109" s="1925">
        <v>37</v>
      </c>
      <c r="T109" s="1569"/>
      <c r="U109" s="1569"/>
      <c r="V109" s="1569"/>
      <c r="W109" s="1569"/>
      <c r="X109" s="1569"/>
      <c r="Y109" s="1569"/>
      <c r="Z109" s="1569"/>
      <c r="AA109" s="1569"/>
      <c r="AB109" s="1569"/>
      <c r="AC109" s="1569"/>
      <c r="AD109" s="1569"/>
      <c r="AE109" s="1569"/>
      <c r="AF109" s="1569"/>
      <c r="AG109" s="1569"/>
      <c r="AH109" s="1569"/>
      <c r="AI109" s="1569"/>
      <c r="AJ109" s="1569"/>
      <c r="AK109" s="1569"/>
      <c r="AL109" s="1569"/>
      <c r="AM109" s="1569"/>
      <c r="AN109" s="1569"/>
      <c r="AO109" s="1569"/>
      <c r="AP109" s="1569"/>
      <c r="AQ109" s="1569"/>
      <c r="AR109" s="1569"/>
      <c r="AS109" s="1569"/>
      <c r="AT109" s="1569"/>
      <c r="AU109" s="1569"/>
      <c r="AV109" s="1569"/>
      <c r="AW109" s="1569"/>
      <c r="AX109" s="1569"/>
      <c r="AY109" s="1569"/>
      <c r="AZ109" s="1569"/>
      <c r="BA109" s="1569"/>
      <c r="BB109" s="1569"/>
      <c r="BC109" s="1569"/>
      <c r="BD109" s="1569"/>
      <c r="BE109" s="1569"/>
      <c r="BF109" s="1569"/>
      <c r="BG109" s="1569"/>
      <c r="BH109" s="1569"/>
      <c r="BI109" s="1569"/>
      <c r="BJ109" s="1569"/>
      <c r="BK109" s="1569"/>
      <c r="BL109" s="1569"/>
      <c r="BM109" s="1569"/>
      <c r="BN109" s="1569"/>
      <c r="BO109" s="1569"/>
      <c r="BP109" s="1569"/>
      <c r="BQ109" s="1569"/>
      <c r="BR109" s="1569"/>
      <c r="BS109" s="1569"/>
      <c r="BT109" s="1569"/>
      <c r="BU109" s="1569"/>
      <c r="BV109" s="1569"/>
      <c r="BW109" s="1569"/>
      <c r="BX109" s="1569"/>
      <c r="BY109" s="1569"/>
      <c r="BZ109" s="1569"/>
      <c r="CA109" s="1569"/>
      <c r="CB109" s="1569"/>
      <c r="CC109" s="1569"/>
      <c r="CD109" s="1569"/>
      <c r="CE109" s="1569"/>
      <c r="CF109" s="1569"/>
      <c r="CG109" s="1569"/>
      <c r="CH109" s="1569"/>
      <c r="CI109" s="1569"/>
      <c r="CJ109" s="1569"/>
      <c r="CK109" s="1569"/>
      <c r="CL109" s="1569"/>
      <c r="CM109" s="1569"/>
      <c r="CN109" s="1569"/>
      <c r="CO109" s="1569"/>
      <c r="CP109" s="1569"/>
      <c r="CQ109" s="1569"/>
      <c r="CR109" s="1569"/>
      <c r="CS109" s="1569"/>
      <c r="CT109" s="1569"/>
      <c r="CU109" s="1569"/>
      <c r="CV109" s="1569"/>
      <c r="CW109" s="1569"/>
      <c r="CX109" s="1569"/>
      <c r="CY109" s="1569"/>
      <c r="CZ109" s="1569"/>
      <c r="DA109" s="1569"/>
      <c r="DB109" s="1569"/>
      <c r="DC109" s="1569"/>
      <c r="DD109" s="1569"/>
      <c r="DE109" s="1569"/>
      <c r="DF109" s="1569"/>
      <c r="DG109" s="1569"/>
      <c r="DH109" s="1569"/>
      <c r="DI109" s="1569"/>
      <c r="DJ109" s="1569"/>
      <c r="DK109" s="1569"/>
      <c r="DL109" s="1569"/>
      <c r="DM109" s="1569"/>
      <c r="DN109" s="1569"/>
      <c r="DO109" s="1569"/>
      <c r="DP109" s="1569"/>
      <c r="DQ109" s="1569"/>
      <c r="DR109" s="1569"/>
      <c r="DS109" s="1569"/>
      <c r="DT109" s="1569"/>
      <c r="DU109" s="1569"/>
      <c r="DV109" s="1569"/>
      <c r="DW109" s="1569"/>
      <c r="DX109" s="1569"/>
      <c r="DY109" s="1569"/>
      <c r="DZ109" s="1569"/>
      <c r="EA109" s="1569"/>
      <c r="EB109" s="1569"/>
      <c r="EC109" s="1569"/>
      <c r="ED109" s="1569"/>
      <c r="EE109" s="1569"/>
      <c r="EF109" s="1569"/>
      <c r="EG109" s="1569"/>
      <c r="EH109" s="1569"/>
      <c r="EI109" s="1569"/>
      <c r="EJ109" s="1569"/>
      <c r="EK109" s="1569"/>
      <c r="EL109" s="1569"/>
      <c r="EM109" s="1569"/>
      <c r="EN109" s="1569"/>
      <c r="EO109" s="1569"/>
      <c r="EP109" s="1569"/>
      <c r="EQ109" s="1569"/>
      <c r="ER109" s="1569"/>
      <c r="ES109" s="1569"/>
      <c r="ET109" s="1569"/>
      <c r="EU109" s="1569"/>
      <c r="EV109" s="1569"/>
      <c r="EW109" s="1569"/>
      <c r="EX109" s="1569"/>
      <c r="EY109" s="1569"/>
      <c r="EZ109" s="1569"/>
      <c r="FA109" s="1569"/>
      <c r="FB109" s="1569"/>
      <c r="FC109" s="1569"/>
      <c r="FD109" s="1569"/>
      <c r="FE109" s="1569"/>
      <c r="FF109" s="1569"/>
      <c r="FG109" s="1569"/>
      <c r="FH109" s="1569"/>
      <c r="FI109" s="1569"/>
      <c r="FJ109" s="1569"/>
      <c r="FK109" s="1569"/>
      <c r="FL109" s="1569"/>
      <c r="FM109" s="1569"/>
      <c r="FN109" s="1569"/>
      <c r="FO109" s="1569"/>
      <c r="FP109" s="1569"/>
      <c r="FQ109" s="1569"/>
      <c r="FR109" s="1569"/>
      <c r="FS109" s="1569"/>
      <c r="FT109" s="1569"/>
      <c r="FU109" s="1569"/>
      <c r="FV109" s="1569"/>
      <c r="FW109" s="1569"/>
      <c r="FX109" s="1569"/>
      <c r="FY109" s="1569"/>
      <c r="FZ109" s="1569"/>
      <c r="GA109" s="1569"/>
      <c r="GB109" s="1569"/>
      <c r="GC109" s="1569"/>
      <c r="GD109" s="1569"/>
      <c r="GE109" s="1569"/>
      <c r="GF109" s="1569"/>
      <c r="GG109" s="1569"/>
      <c r="GH109" s="1569"/>
      <c r="GI109" s="1569"/>
      <c r="GJ109" s="1569"/>
      <c r="GK109" s="1569"/>
      <c r="GL109" s="1569"/>
      <c r="GM109" s="1569"/>
      <c r="GN109" s="1569"/>
      <c r="GO109" s="1569"/>
      <c r="GP109" s="1569"/>
      <c r="GQ109" s="1569"/>
      <c r="GR109" s="1569"/>
      <c r="GS109" s="1569"/>
      <c r="GT109" s="1569"/>
      <c r="GU109" s="1569"/>
      <c r="GV109" s="1569"/>
      <c r="GW109" s="1569"/>
      <c r="GX109" s="1569"/>
      <c r="GY109" s="1569"/>
      <c r="GZ109" s="1569"/>
      <c r="HA109" s="1569"/>
      <c r="HB109" s="1569"/>
      <c r="HC109" s="1569"/>
      <c r="HD109" s="1569"/>
      <c r="HE109" s="1569"/>
      <c r="HF109" s="1569"/>
      <c r="HG109" s="1569"/>
      <c r="HH109" s="1569"/>
      <c r="HI109" s="1569"/>
      <c r="HJ109" s="1569"/>
      <c r="HK109" s="1569"/>
      <c r="HL109" s="1569"/>
      <c r="HM109" s="1569"/>
      <c r="HN109" s="1569"/>
      <c r="HO109" s="1569"/>
      <c r="HP109" s="1569"/>
      <c r="HQ109" s="1569"/>
      <c r="HR109" s="1569"/>
      <c r="HS109" s="1569"/>
      <c r="HT109" s="1569"/>
      <c r="HU109" s="1569"/>
      <c r="HV109" s="1569"/>
      <c r="HW109" s="1569"/>
      <c r="HX109" s="1569"/>
      <c r="HY109" s="1569"/>
      <c r="HZ109" s="1569"/>
      <c r="IA109" s="1569"/>
      <c r="IB109" s="1569"/>
      <c r="IC109" s="1569"/>
      <c r="ID109" s="1569"/>
      <c r="IE109" s="1569"/>
      <c r="IF109" s="1569"/>
      <c r="IG109" s="1569"/>
      <c r="IH109" s="1569"/>
      <c r="II109" s="1569"/>
      <c r="IJ109" s="1569"/>
      <c r="IK109" s="1569"/>
      <c r="IL109" s="1569"/>
      <c r="IM109" s="1569"/>
      <c r="IN109" s="1569"/>
      <c r="IO109" s="1569"/>
      <c r="IP109" s="1569"/>
      <c r="IQ109" s="1569"/>
      <c r="IR109" s="1569"/>
      <c r="IS109" s="1569"/>
      <c r="IT109" s="1569"/>
      <c r="IU109" s="1569"/>
    </row>
    <row r="110" spans="1:255">
      <c r="A110" s="2187">
        <v>38</v>
      </c>
      <c r="B110" s="1551"/>
      <c r="C110" s="1551"/>
      <c r="D110" s="1551"/>
      <c r="E110" s="1914"/>
      <c r="F110" s="1550"/>
      <c r="G110" s="1551"/>
      <c r="H110" s="1551"/>
      <c r="I110" s="1551"/>
      <c r="J110" s="1551"/>
      <c r="K110" s="1886"/>
      <c r="L110" s="1886"/>
      <c r="M110" s="1925">
        <v>38</v>
      </c>
      <c r="N110" s="1550"/>
      <c r="O110" s="1886"/>
      <c r="P110" s="1886"/>
      <c r="Q110" s="1886"/>
      <c r="R110" s="1886"/>
      <c r="S110" s="1925">
        <v>38</v>
      </c>
      <c r="T110" s="1569"/>
      <c r="U110" s="1569"/>
      <c r="V110" s="1569"/>
      <c r="W110" s="1569"/>
      <c r="X110" s="1569"/>
      <c r="Y110" s="1569"/>
      <c r="Z110" s="1569"/>
      <c r="AA110" s="1569"/>
      <c r="AB110" s="1569"/>
      <c r="AC110" s="1569"/>
      <c r="AD110" s="1569"/>
      <c r="AE110" s="1569"/>
      <c r="AF110" s="1569"/>
      <c r="AG110" s="1569"/>
      <c r="AH110" s="1569"/>
      <c r="AI110" s="1569"/>
      <c r="AJ110" s="1569"/>
      <c r="AK110" s="1569"/>
      <c r="AL110" s="1569"/>
      <c r="AM110" s="1569"/>
      <c r="AN110" s="1569"/>
      <c r="AO110" s="1569"/>
      <c r="AP110" s="1569"/>
      <c r="AQ110" s="1569"/>
      <c r="AR110" s="1569"/>
      <c r="AS110" s="1569"/>
      <c r="AT110" s="1569"/>
      <c r="AU110" s="1569"/>
      <c r="AV110" s="1569"/>
      <c r="AW110" s="1569"/>
      <c r="AX110" s="1569"/>
      <c r="AY110" s="1569"/>
      <c r="AZ110" s="1569"/>
      <c r="BA110" s="1569"/>
      <c r="BB110" s="1569"/>
      <c r="BC110" s="1569"/>
      <c r="BD110" s="1569"/>
      <c r="BE110" s="1569"/>
      <c r="BF110" s="1569"/>
      <c r="BG110" s="1569"/>
      <c r="BH110" s="1569"/>
      <c r="BI110" s="1569"/>
      <c r="BJ110" s="1569"/>
      <c r="BK110" s="1569"/>
      <c r="BL110" s="1569"/>
      <c r="BM110" s="1569"/>
      <c r="BN110" s="1569"/>
      <c r="BO110" s="1569"/>
      <c r="BP110" s="1569"/>
      <c r="BQ110" s="1569"/>
      <c r="BR110" s="1569"/>
      <c r="BS110" s="1569"/>
      <c r="BT110" s="1569"/>
      <c r="BU110" s="1569"/>
      <c r="BV110" s="1569"/>
      <c r="BW110" s="1569"/>
      <c r="BX110" s="1569"/>
      <c r="BY110" s="1569"/>
      <c r="BZ110" s="1569"/>
      <c r="CA110" s="1569"/>
      <c r="CB110" s="1569"/>
      <c r="CC110" s="1569"/>
      <c r="CD110" s="1569"/>
      <c r="CE110" s="1569"/>
      <c r="CF110" s="1569"/>
      <c r="CG110" s="1569"/>
      <c r="CH110" s="1569"/>
      <c r="CI110" s="1569"/>
      <c r="CJ110" s="1569"/>
      <c r="CK110" s="1569"/>
      <c r="CL110" s="1569"/>
      <c r="CM110" s="1569"/>
      <c r="CN110" s="1569"/>
      <c r="CO110" s="1569"/>
      <c r="CP110" s="1569"/>
      <c r="CQ110" s="1569"/>
      <c r="CR110" s="1569"/>
      <c r="CS110" s="1569"/>
      <c r="CT110" s="1569"/>
      <c r="CU110" s="1569"/>
      <c r="CV110" s="1569"/>
      <c r="CW110" s="1569"/>
      <c r="CX110" s="1569"/>
      <c r="CY110" s="1569"/>
      <c r="CZ110" s="1569"/>
      <c r="DA110" s="1569"/>
      <c r="DB110" s="1569"/>
      <c r="DC110" s="1569"/>
      <c r="DD110" s="1569"/>
      <c r="DE110" s="1569"/>
      <c r="DF110" s="1569"/>
      <c r="DG110" s="1569"/>
      <c r="DH110" s="1569"/>
      <c r="DI110" s="1569"/>
      <c r="DJ110" s="1569"/>
      <c r="DK110" s="1569"/>
      <c r="DL110" s="1569"/>
      <c r="DM110" s="1569"/>
      <c r="DN110" s="1569"/>
      <c r="DO110" s="1569"/>
      <c r="DP110" s="1569"/>
      <c r="DQ110" s="1569"/>
      <c r="DR110" s="1569"/>
      <c r="DS110" s="1569"/>
      <c r="DT110" s="1569"/>
      <c r="DU110" s="1569"/>
      <c r="DV110" s="1569"/>
      <c r="DW110" s="1569"/>
      <c r="DX110" s="1569"/>
      <c r="DY110" s="1569"/>
      <c r="DZ110" s="1569"/>
      <c r="EA110" s="1569"/>
      <c r="EB110" s="1569"/>
      <c r="EC110" s="1569"/>
      <c r="ED110" s="1569"/>
      <c r="EE110" s="1569"/>
      <c r="EF110" s="1569"/>
      <c r="EG110" s="1569"/>
      <c r="EH110" s="1569"/>
      <c r="EI110" s="1569"/>
      <c r="EJ110" s="1569"/>
      <c r="EK110" s="1569"/>
      <c r="EL110" s="1569"/>
      <c r="EM110" s="1569"/>
      <c r="EN110" s="1569"/>
      <c r="EO110" s="1569"/>
      <c r="EP110" s="1569"/>
      <c r="EQ110" s="1569"/>
      <c r="ER110" s="1569"/>
      <c r="ES110" s="1569"/>
      <c r="ET110" s="1569"/>
      <c r="EU110" s="1569"/>
      <c r="EV110" s="1569"/>
      <c r="EW110" s="1569"/>
      <c r="EX110" s="1569"/>
      <c r="EY110" s="1569"/>
      <c r="EZ110" s="1569"/>
      <c r="FA110" s="1569"/>
      <c r="FB110" s="1569"/>
      <c r="FC110" s="1569"/>
      <c r="FD110" s="1569"/>
      <c r="FE110" s="1569"/>
      <c r="FF110" s="1569"/>
      <c r="FG110" s="1569"/>
      <c r="FH110" s="1569"/>
      <c r="FI110" s="1569"/>
      <c r="FJ110" s="1569"/>
      <c r="FK110" s="1569"/>
      <c r="FL110" s="1569"/>
      <c r="FM110" s="1569"/>
      <c r="FN110" s="1569"/>
      <c r="FO110" s="1569"/>
      <c r="FP110" s="1569"/>
      <c r="FQ110" s="1569"/>
      <c r="FR110" s="1569"/>
      <c r="FS110" s="1569"/>
      <c r="FT110" s="1569"/>
      <c r="FU110" s="1569"/>
      <c r="FV110" s="1569"/>
      <c r="FW110" s="1569"/>
      <c r="FX110" s="1569"/>
      <c r="FY110" s="1569"/>
      <c r="FZ110" s="1569"/>
      <c r="GA110" s="1569"/>
      <c r="GB110" s="1569"/>
      <c r="GC110" s="1569"/>
      <c r="GD110" s="1569"/>
      <c r="GE110" s="1569"/>
      <c r="GF110" s="1569"/>
      <c r="GG110" s="1569"/>
      <c r="GH110" s="1569"/>
      <c r="GI110" s="1569"/>
      <c r="GJ110" s="1569"/>
      <c r="GK110" s="1569"/>
      <c r="GL110" s="1569"/>
      <c r="GM110" s="1569"/>
      <c r="GN110" s="1569"/>
      <c r="GO110" s="1569"/>
      <c r="GP110" s="1569"/>
      <c r="GQ110" s="1569"/>
      <c r="GR110" s="1569"/>
      <c r="GS110" s="1569"/>
      <c r="GT110" s="1569"/>
      <c r="GU110" s="1569"/>
      <c r="GV110" s="1569"/>
      <c r="GW110" s="1569"/>
      <c r="GX110" s="1569"/>
      <c r="GY110" s="1569"/>
      <c r="GZ110" s="1569"/>
      <c r="HA110" s="1569"/>
      <c r="HB110" s="1569"/>
      <c r="HC110" s="1569"/>
      <c r="HD110" s="1569"/>
      <c r="HE110" s="1569"/>
      <c r="HF110" s="1569"/>
      <c r="HG110" s="1569"/>
      <c r="HH110" s="1569"/>
      <c r="HI110" s="1569"/>
      <c r="HJ110" s="1569"/>
      <c r="HK110" s="1569"/>
      <c r="HL110" s="1569"/>
      <c r="HM110" s="1569"/>
      <c r="HN110" s="1569"/>
      <c r="HO110" s="1569"/>
      <c r="HP110" s="1569"/>
      <c r="HQ110" s="1569"/>
      <c r="HR110" s="1569"/>
      <c r="HS110" s="1569"/>
      <c r="HT110" s="1569"/>
      <c r="HU110" s="1569"/>
      <c r="HV110" s="1569"/>
      <c r="HW110" s="1569"/>
      <c r="HX110" s="1569"/>
      <c r="HY110" s="1569"/>
      <c r="HZ110" s="1569"/>
      <c r="IA110" s="1569"/>
      <c r="IB110" s="1569"/>
      <c r="IC110" s="1569"/>
      <c r="ID110" s="1569"/>
      <c r="IE110" s="1569"/>
      <c r="IF110" s="1569"/>
      <c r="IG110" s="1569"/>
      <c r="IH110" s="1569"/>
      <c r="II110" s="1569"/>
      <c r="IJ110" s="1569"/>
      <c r="IK110" s="1569"/>
      <c r="IL110" s="1569"/>
      <c r="IM110" s="1569"/>
      <c r="IN110" s="1569"/>
      <c r="IO110" s="1569"/>
      <c r="IP110" s="1569"/>
      <c r="IQ110" s="1569"/>
      <c r="IR110" s="1569"/>
      <c r="IS110" s="1569"/>
      <c r="IT110" s="1569"/>
      <c r="IU110" s="1569"/>
    </row>
    <row r="111" spans="1:255">
      <c r="A111" s="2187">
        <v>39</v>
      </c>
      <c r="B111" s="1551"/>
      <c r="C111" s="1551"/>
      <c r="D111" s="1551"/>
      <c r="E111" s="1914"/>
      <c r="F111" s="1550"/>
      <c r="G111" s="1551"/>
      <c r="H111" s="1551"/>
      <c r="I111" s="1551"/>
      <c r="J111" s="1551"/>
      <c r="K111" s="1886"/>
      <c r="L111" s="1886"/>
      <c r="M111" s="1925">
        <v>39</v>
      </c>
      <c r="N111" s="1550"/>
      <c r="O111" s="1886"/>
      <c r="P111" s="1886"/>
      <c r="Q111" s="1886"/>
      <c r="R111" s="1886"/>
      <c r="S111" s="1925">
        <v>39</v>
      </c>
      <c r="T111" s="1569"/>
      <c r="U111" s="1569"/>
      <c r="V111" s="1569"/>
      <c r="W111" s="1569"/>
      <c r="X111" s="1569"/>
      <c r="Y111" s="1569"/>
      <c r="Z111" s="1569"/>
      <c r="AA111" s="1569"/>
      <c r="AB111" s="1569"/>
      <c r="AC111" s="1569"/>
      <c r="AD111" s="1569"/>
      <c r="AE111" s="1569"/>
      <c r="AF111" s="1569"/>
      <c r="AG111" s="1569"/>
      <c r="AH111" s="1569"/>
      <c r="AI111" s="1569"/>
      <c r="AJ111" s="1569"/>
      <c r="AK111" s="1569"/>
      <c r="AL111" s="1569"/>
      <c r="AM111" s="1569"/>
      <c r="AN111" s="1569"/>
      <c r="AO111" s="1569"/>
      <c r="AP111" s="1569"/>
      <c r="AQ111" s="1569"/>
      <c r="AR111" s="1569"/>
      <c r="AS111" s="1569"/>
      <c r="AT111" s="1569"/>
      <c r="AU111" s="1569"/>
      <c r="AV111" s="1569"/>
      <c r="AW111" s="1569"/>
      <c r="AX111" s="1569"/>
      <c r="AY111" s="1569"/>
      <c r="AZ111" s="1569"/>
      <c r="BA111" s="1569"/>
      <c r="BB111" s="1569"/>
      <c r="BC111" s="1569"/>
      <c r="BD111" s="1569"/>
      <c r="BE111" s="1569"/>
      <c r="BF111" s="1569"/>
      <c r="BG111" s="1569"/>
      <c r="BH111" s="1569"/>
      <c r="BI111" s="1569"/>
      <c r="BJ111" s="1569"/>
      <c r="BK111" s="1569"/>
      <c r="BL111" s="1569"/>
      <c r="BM111" s="1569"/>
      <c r="BN111" s="1569"/>
      <c r="BO111" s="1569"/>
      <c r="BP111" s="1569"/>
      <c r="BQ111" s="1569"/>
      <c r="BR111" s="1569"/>
      <c r="BS111" s="1569"/>
      <c r="BT111" s="1569"/>
      <c r="BU111" s="1569"/>
      <c r="BV111" s="1569"/>
      <c r="BW111" s="1569"/>
      <c r="BX111" s="1569"/>
      <c r="BY111" s="1569"/>
      <c r="BZ111" s="1569"/>
      <c r="CA111" s="1569"/>
      <c r="CB111" s="1569"/>
      <c r="CC111" s="1569"/>
      <c r="CD111" s="1569"/>
      <c r="CE111" s="1569"/>
      <c r="CF111" s="1569"/>
      <c r="CG111" s="1569"/>
      <c r="CH111" s="1569"/>
      <c r="CI111" s="1569"/>
      <c r="CJ111" s="1569"/>
      <c r="CK111" s="1569"/>
      <c r="CL111" s="1569"/>
      <c r="CM111" s="1569"/>
      <c r="CN111" s="1569"/>
      <c r="CO111" s="1569"/>
      <c r="CP111" s="1569"/>
      <c r="CQ111" s="1569"/>
      <c r="CR111" s="1569"/>
      <c r="CS111" s="1569"/>
      <c r="CT111" s="1569"/>
      <c r="CU111" s="1569"/>
      <c r="CV111" s="1569"/>
      <c r="CW111" s="1569"/>
      <c r="CX111" s="1569"/>
      <c r="CY111" s="1569"/>
      <c r="CZ111" s="1569"/>
      <c r="DA111" s="1569"/>
      <c r="DB111" s="1569"/>
      <c r="DC111" s="1569"/>
      <c r="DD111" s="1569"/>
      <c r="DE111" s="1569"/>
      <c r="DF111" s="1569"/>
      <c r="DG111" s="1569"/>
      <c r="DH111" s="1569"/>
      <c r="DI111" s="1569"/>
      <c r="DJ111" s="1569"/>
      <c r="DK111" s="1569"/>
      <c r="DL111" s="1569"/>
      <c r="DM111" s="1569"/>
      <c r="DN111" s="1569"/>
      <c r="DO111" s="1569"/>
      <c r="DP111" s="1569"/>
      <c r="DQ111" s="1569"/>
      <c r="DR111" s="1569"/>
      <c r="DS111" s="1569"/>
      <c r="DT111" s="1569"/>
      <c r="DU111" s="1569"/>
      <c r="DV111" s="1569"/>
      <c r="DW111" s="1569"/>
      <c r="DX111" s="1569"/>
      <c r="DY111" s="1569"/>
      <c r="DZ111" s="1569"/>
      <c r="EA111" s="1569"/>
      <c r="EB111" s="1569"/>
      <c r="EC111" s="1569"/>
      <c r="ED111" s="1569"/>
      <c r="EE111" s="1569"/>
      <c r="EF111" s="1569"/>
      <c r="EG111" s="1569"/>
      <c r="EH111" s="1569"/>
      <c r="EI111" s="1569"/>
      <c r="EJ111" s="1569"/>
      <c r="EK111" s="1569"/>
      <c r="EL111" s="1569"/>
      <c r="EM111" s="1569"/>
      <c r="EN111" s="1569"/>
      <c r="EO111" s="1569"/>
      <c r="EP111" s="1569"/>
      <c r="EQ111" s="1569"/>
      <c r="ER111" s="1569"/>
      <c r="ES111" s="1569"/>
      <c r="ET111" s="1569"/>
      <c r="EU111" s="1569"/>
      <c r="EV111" s="1569"/>
      <c r="EW111" s="1569"/>
      <c r="EX111" s="1569"/>
      <c r="EY111" s="1569"/>
      <c r="EZ111" s="1569"/>
      <c r="FA111" s="1569"/>
      <c r="FB111" s="1569"/>
      <c r="FC111" s="1569"/>
      <c r="FD111" s="1569"/>
      <c r="FE111" s="1569"/>
      <c r="FF111" s="1569"/>
      <c r="FG111" s="1569"/>
      <c r="FH111" s="1569"/>
      <c r="FI111" s="1569"/>
      <c r="FJ111" s="1569"/>
      <c r="FK111" s="1569"/>
      <c r="FL111" s="1569"/>
      <c r="FM111" s="1569"/>
      <c r="FN111" s="1569"/>
      <c r="FO111" s="1569"/>
      <c r="FP111" s="1569"/>
      <c r="FQ111" s="1569"/>
      <c r="FR111" s="1569"/>
      <c r="FS111" s="1569"/>
      <c r="FT111" s="1569"/>
      <c r="FU111" s="1569"/>
      <c r="FV111" s="1569"/>
      <c r="FW111" s="1569"/>
      <c r="FX111" s="1569"/>
      <c r="FY111" s="1569"/>
      <c r="FZ111" s="1569"/>
      <c r="GA111" s="1569"/>
      <c r="GB111" s="1569"/>
      <c r="GC111" s="1569"/>
      <c r="GD111" s="1569"/>
      <c r="GE111" s="1569"/>
      <c r="GF111" s="1569"/>
      <c r="GG111" s="1569"/>
      <c r="GH111" s="1569"/>
      <c r="GI111" s="1569"/>
      <c r="GJ111" s="1569"/>
      <c r="GK111" s="1569"/>
      <c r="GL111" s="1569"/>
      <c r="GM111" s="1569"/>
      <c r="GN111" s="1569"/>
      <c r="GO111" s="1569"/>
      <c r="GP111" s="1569"/>
      <c r="GQ111" s="1569"/>
      <c r="GR111" s="1569"/>
      <c r="GS111" s="1569"/>
      <c r="GT111" s="1569"/>
      <c r="GU111" s="1569"/>
      <c r="GV111" s="1569"/>
      <c r="GW111" s="1569"/>
      <c r="GX111" s="1569"/>
      <c r="GY111" s="1569"/>
      <c r="GZ111" s="1569"/>
      <c r="HA111" s="1569"/>
      <c r="HB111" s="1569"/>
      <c r="HC111" s="1569"/>
      <c r="HD111" s="1569"/>
      <c r="HE111" s="1569"/>
      <c r="HF111" s="1569"/>
      <c r="HG111" s="1569"/>
      <c r="HH111" s="1569"/>
      <c r="HI111" s="1569"/>
      <c r="HJ111" s="1569"/>
      <c r="HK111" s="1569"/>
      <c r="HL111" s="1569"/>
      <c r="HM111" s="1569"/>
      <c r="HN111" s="1569"/>
      <c r="HO111" s="1569"/>
      <c r="HP111" s="1569"/>
      <c r="HQ111" s="1569"/>
      <c r="HR111" s="1569"/>
      <c r="HS111" s="1569"/>
      <c r="HT111" s="1569"/>
      <c r="HU111" s="1569"/>
      <c r="HV111" s="1569"/>
      <c r="HW111" s="1569"/>
      <c r="HX111" s="1569"/>
      <c r="HY111" s="1569"/>
      <c r="HZ111" s="1569"/>
      <c r="IA111" s="1569"/>
      <c r="IB111" s="1569"/>
      <c r="IC111" s="1569"/>
      <c r="ID111" s="1569"/>
      <c r="IE111" s="1569"/>
      <c r="IF111" s="1569"/>
      <c r="IG111" s="1569"/>
      <c r="IH111" s="1569"/>
      <c r="II111" s="1569"/>
      <c r="IJ111" s="1569"/>
      <c r="IK111" s="1569"/>
      <c r="IL111" s="1569"/>
      <c r="IM111" s="1569"/>
      <c r="IN111" s="1569"/>
      <c r="IO111" s="1569"/>
      <c r="IP111" s="1569"/>
      <c r="IQ111" s="1569"/>
      <c r="IR111" s="1569"/>
      <c r="IS111" s="1569"/>
      <c r="IT111" s="1569"/>
      <c r="IU111" s="1569"/>
    </row>
    <row r="112" spans="1:255">
      <c r="A112" s="2187">
        <v>40</v>
      </c>
      <c r="B112" s="1551"/>
      <c r="C112" s="1551"/>
      <c r="D112" s="1551"/>
      <c r="E112" s="1914"/>
      <c r="F112" s="1550"/>
      <c r="G112" s="1551"/>
      <c r="H112" s="1551"/>
      <c r="I112" s="1551"/>
      <c r="J112" s="1551"/>
      <c r="K112" s="1886"/>
      <c r="L112" s="1886"/>
      <c r="M112" s="1925">
        <v>40</v>
      </c>
      <c r="N112" s="1550"/>
      <c r="O112" s="1886"/>
      <c r="P112" s="1886"/>
      <c r="Q112" s="1886"/>
      <c r="R112" s="1886"/>
      <c r="S112" s="1925">
        <v>40</v>
      </c>
      <c r="T112" s="1569"/>
      <c r="U112" s="1569"/>
      <c r="V112" s="1569"/>
      <c r="W112" s="1569"/>
      <c r="X112" s="1569"/>
      <c r="Y112" s="1569"/>
      <c r="Z112" s="1569"/>
      <c r="AA112" s="1569"/>
      <c r="AB112" s="1569"/>
      <c r="AC112" s="1569"/>
      <c r="AD112" s="1569"/>
      <c r="AE112" s="1569"/>
      <c r="AF112" s="1569"/>
      <c r="AG112" s="1569"/>
      <c r="AH112" s="1569"/>
      <c r="AI112" s="1569"/>
      <c r="AJ112" s="1569"/>
      <c r="AK112" s="1569"/>
      <c r="AL112" s="1569"/>
      <c r="AM112" s="1569"/>
      <c r="AN112" s="1569"/>
      <c r="AO112" s="1569"/>
      <c r="AP112" s="1569"/>
      <c r="AQ112" s="1569"/>
      <c r="AR112" s="1569"/>
      <c r="AS112" s="1569"/>
      <c r="AT112" s="1569"/>
      <c r="AU112" s="1569"/>
      <c r="AV112" s="1569"/>
      <c r="AW112" s="1569"/>
      <c r="AX112" s="1569"/>
      <c r="AY112" s="1569"/>
      <c r="AZ112" s="1569"/>
      <c r="BA112" s="1569"/>
      <c r="BB112" s="1569"/>
      <c r="BC112" s="1569"/>
      <c r="BD112" s="1569"/>
      <c r="BE112" s="1569"/>
      <c r="BF112" s="1569"/>
      <c r="BG112" s="1569"/>
      <c r="BH112" s="1569"/>
      <c r="BI112" s="1569"/>
      <c r="BJ112" s="1569"/>
      <c r="BK112" s="1569"/>
      <c r="BL112" s="1569"/>
      <c r="BM112" s="1569"/>
      <c r="BN112" s="1569"/>
      <c r="BO112" s="1569"/>
      <c r="BP112" s="1569"/>
      <c r="BQ112" s="1569"/>
      <c r="BR112" s="1569"/>
      <c r="BS112" s="1569"/>
      <c r="BT112" s="1569"/>
      <c r="BU112" s="1569"/>
      <c r="BV112" s="1569"/>
      <c r="BW112" s="1569"/>
      <c r="BX112" s="1569"/>
      <c r="BY112" s="1569"/>
      <c r="BZ112" s="1569"/>
      <c r="CA112" s="1569"/>
      <c r="CB112" s="1569"/>
      <c r="CC112" s="1569"/>
      <c r="CD112" s="1569"/>
      <c r="CE112" s="1569"/>
      <c r="CF112" s="1569"/>
      <c r="CG112" s="1569"/>
      <c r="CH112" s="1569"/>
      <c r="CI112" s="1569"/>
      <c r="CJ112" s="1569"/>
      <c r="CK112" s="1569"/>
      <c r="CL112" s="1569"/>
      <c r="CM112" s="1569"/>
      <c r="CN112" s="1569"/>
      <c r="CO112" s="1569"/>
      <c r="CP112" s="1569"/>
      <c r="CQ112" s="1569"/>
      <c r="CR112" s="1569"/>
      <c r="CS112" s="1569"/>
      <c r="CT112" s="1569"/>
      <c r="CU112" s="1569"/>
      <c r="CV112" s="1569"/>
      <c r="CW112" s="1569"/>
      <c r="CX112" s="1569"/>
      <c r="CY112" s="1569"/>
      <c r="CZ112" s="1569"/>
      <c r="DA112" s="1569"/>
      <c r="DB112" s="1569"/>
      <c r="DC112" s="1569"/>
      <c r="DD112" s="1569"/>
      <c r="DE112" s="1569"/>
      <c r="DF112" s="1569"/>
      <c r="DG112" s="1569"/>
      <c r="DH112" s="1569"/>
      <c r="DI112" s="1569"/>
      <c r="DJ112" s="1569"/>
      <c r="DK112" s="1569"/>
      <c r="DL112" s="1569"/>
      <c r="DM112" s="1569"/>
      <c r="DN112" s="1569"/>
      <c r="DO112" s="1569"/>
      <c r="DP112" s="1569"/>
      <c r="DQ112" s="1569"/>
      <c r="DR112" s="1569"/>
      <c r="DS112" s="1569"/>
      <c r="DT112" s="1569"/>
      <c r="DU112" s="1569"/>
      <c r="DV112" s="1569"/>
      <c r="DW112" s="1569"/>
      <c r="DX112" s="1569"/>
      <c r="DY112" s="1569"/>
      <c r="DZ112" s="1569"/>
      <c r="EA112" s="1569"/>
      <c r="EB112" s="1569"/>
      <c r="EC112" s="1569"/>
      <c r="ED112" s="1569"/>
      <c r="EE112" s="1569"/>
      <c r="EF112" s="1569"/>
      <c r="EG112" s="1569"/>
      <c r="EH112" s="1569"/>
      <c r="EI112" s="1569"/>
      <c r="EJ112" s="1569"/>
      <c r="EK112" s="1569"/>
      <c r="EL112" s="1569"/>
      <c r="EM112" s="1569"/>
      <c r="EN112" s="1569"/>
      <c r="EO112" s="1569"/>
      <c r="EP112" s="1569"/>
      <c r="EQ112" s="1569"/>
      <c r="ER112" s="1569"/>
      <c r="ES112" s="1569"/>
      <c r="ET112" s="1569"/>
      <c r="EU112" s="1569"/>
      <c r="EV112" s="1569"/>
      <c r="EW112" s="1569"/>
      <c r="EX112" s="1569"/>
      <c r="EY112" s="1569"/>
      <c r="EZ112" s="1569"/>
      <c r="FA112" s="1569"/>
      <c r="FB112" s="1569"/>
      <c r="FC112" s="1569"/>
      <c r="FD112" s="1569"/>
      <c r="FE112" s="1569"/>
      <c r="FF112" s="1569"/>
      <c r="FG112" s="1569"/>
      <c r="FH112" s="1569"/>
      <c r="FI112" s="1569"/>
      <c r="FJ112" s="1569"/>
      <c r="FK112" s="1569"/>
      <c r="FL112" s="1569"/>
      <c r="FM112" s="1569"/>
      <c r="FN112" s="1569"/>
      <c r="FO112" s="1569"/>
      <c r="FP112" s="1569"/>
      <c r="FQ112" s="1569"/>
      <c r="FR112" s="1569"/>
      <c r="FS112" s="1569"/>
      <c r="FT112" s="1569"/>
      <c r="FU112" s="1569"/>
      <c r="FV112" s="1569"/>
      <c r="FW112" s="1569"/>
      <c r="FX112" s="1569"/>
      <c r="FY112" s="1569"/>
      <c r="FZ112" s="1569"/>
      <c r="GA112" s="1569"/>
      <c r="GB112" s="1569"/>
      <c r="GC112" s="1569"/>
      <c r="GD112" s="1569"/>
      <c r="GE112" s="1569"/>
      <c r="GF112" s="1569"/>
      <c r="GG112" s="1569"/>
      <c r="GH112" s="1569"/>
      <c r="GI112" s="1569"/>
      <c r="GJ112" s="1569"/>
      <c r="GK112" s="1569"/>
      <c r="GL112" s="1569"/>
      <c r="GM112" s="1569"/>
      <c r="GN112" s="1569"/>
      <c r="GO112" s="1569"/>
      <c r="GP112" s="1569"/>
      <c r="GQ112" s="1569"/>
      <c r="GR112" s="1569"/>
      <c r="GS112" s="1569"/>
      <c r="GT112" s="1569"/>
      <c r="GU112" s="1569"/>
      <c r="GV112" s="1569"/>
      <c r="GW112" s="1569"/>
      <c r="GX112" s="1569"/>
      <c r="GY112" s="1569"/>
      <c r="GZ112" s="1569"/>
      <c r="HA112" s="1569"/>
      <c r="HB112" s="1569"/>
      <c r="HC112" s="1569"/>
      <c r="HD112" s="1569"/>
      <c r="HE112" s="1569"/>
      <c r="HF112" s="1569"/>
      <c r="HG112" s="1569"/>
      <c r="HH112" s="1569"/>
      <c r="HI112" s="1569"/>
      <c r="HJ112" s="1569"/>
      <c r="HK112" s="1569"/>
      <c r="HL112" s="1569"/>
      <c r="HM112" s="1569"/>
      <c r="HN112" s="1569"/>
      <c r="HO112" s="1569"/>
      <c r="HP112" s="1569"/>
      <c r="HQ112" s="1569"/>
      <c r="HR112" s="1569"/>
      <c r="HS112" s="1569"/>
      <c r="HT112" s="1569"/>
      <c r="HU112" s="1569"/>
      <c r="HV112" s="1569"/>
      <c r="HW112" s="1569"/>
      <c r="HX112" s="1569"/>
      <c r="HY112" s="1569"/>
      <c r="HZ112" s="1569"/>
      <c r="IA112" s="1569"/>
      <c r="IB112" s="1569"/>
      <c r="IC112" s="1569"/>
      <c r="ID112" s="1569"/>
      <c r="IE112" s="1569"/>
      <c r="IF112" s="1569"/>
      <c r="IG112" s="1569"/>
      <c r="IH112" s="1569"/>
      <c r="II112" s="1569"/>
      <c r="IJ112" s="1569"/>
      <c r="IK112" s="1569"/>
      <c r="IL112" s="1569"/>
      <c r="IM112" s="1569"/>
      <c r="IN112" s="1569"/>
      <c r="IO112" s="1569"/>
      <c r="IP112" s="1569"/>
      <c r="IQ112" s="1569"/>
      <c r="IR112" s="1569"/>
      <c r="IS112" s="1569"/>
      <c r="IT112" s="1569"/>
      <c r="IU112" s="1569"/>
    </row>
    <row r="113" spans="1:255">
      <c r="A113" s="2187">
        <v>41</v>
      </c>
      <c r="B113" s="1551"/>
      <c r="C113" s="1551"/>
      <c r="D113" s="1551"/>
      <c r="E113" s="1914"/>
      <c r="F113" s="1550"/>
      <c r="G113" s="1551"/>
      <c r="H113" s="1551"/>
      <c r="I113" s="1551"/>
      <c r="J113" s="1551"/>
      <c r="K113" s="1886"/>
      <c r="L113" s="1886"/>
      <c r="M113" s="1925">
        <v>41</v>
      </c>
      <c r="N113" s="1550"/>
      <c r="O113" s="1886"/>
      <c r="P113" s="1886"/>
      <c r="Q113" s="1886"/>
      <c r="R113" s="1886"/>
      <c r="S113" s="1925">
        <v>41</v>
      </c>
      <c r="T113" s="1569"/>
      <c r="U113" s="1569"/>
      <c r="V113" s="1569"/>
      <c r="W113" s="1569"/>
      <c r="X113" s="1569"/>
      <c r="Y113" s="1569"/>
      <c r="Z113" s="1569"/>
      <c r="AA113" s="1569"/>
      <c r="AB113" s="1569"/>
      <c r="AC113" s="1569"/>
      <c r="AD113" s="1569"/>
      <c r="AE113" s="1569"/>
      <c r="AF113" s="1569"/>
      <c r="AG113" s="1569"/>
      <c r="AH113" s="1569"/>
      <c r="AI113" s="1569"/>
      <c r="AJ113" s="1569"/>
      <c r="AK113" s="1569"/>
      <c r="AL113" s="1569"/>
      <c r="AM113" s="1569"/>
      <c r="AN113" s="1569"/>
      <c r="AO113" s="1569"/>
      <c r="AP113" s="1569"/>
      <c r="AQ113" s="1569"/>
      <c r="AR113" s="1569"/>
      <c r="AS113" s="1569"/>
      <c r="AT113" s="1569"/>
      <c r="AU113" s="1569"/>
      <c r="AV113" s="1569"/>
      <c r="AW113" s="1569"/>
      <c r="AX113" s="1569"/>
      <c r="AY113" s="1569"/>
      <c r="AZ113" s="1569"/>
      <c r="BA113" s="1569"/>
      <c r="BB113" s="1569"/>
      <c r="BC113" s="1569"/>
      <c r="BD113" s="1569"/>
      <c r="BE113" s="1569"/>
      <c r="BF113" s="1569"/>
      <c r="BG113" s="1569"/>
      <c r="BH113" s="1569"/>
      <c r="BI113" s="1569"/>
      <c r="BJ113" s="1569"/>
      <c r="BK113" s="1569"/>
      <c r="BL113" s="1569"/>
      <c r="BM113" s="1569"/>
      <c r="BN113" s="1569"/>
      <c r="BO113" s="1569"/>
      <c r="BP113" s="1569"/>
      <c r="BQ113" s="1569"/>
      <c r="BR113" s="1569"/>
      <c r="BS113" s="1569"/>
      <c r="BT113" s="1569"/>
      <c r="BU113" s="1569"/>
      <c r="BV113" s="1569"/>
      <c r="BW113" s="1569"/>
      <c r="BX113" s="1569"/>
      <c r="BY113" s="1569"/>
      <c r="BZ113" s="1569"/>
      <c r="CA113" s="1569"/>
      <c r="CB113" s="1569"/>
      <c r="CC113" s="1569"/>
      <c r="CD113" s="1569"/>
      <c r="CE113" s="1569"/>
      <c r="CF113" s="1569"/>
      <c r="CG113" s="1569"/>
      <c r="CH113" s="1569"/>
      <c r="CI113" s="1569"/>
      <c r="CJ113" s="1569"/>
      <c r="CK113" s="1569"/>
      <c r="CL113" s="1569"/>
      <c r="CM113" s="1569"/>
      <c r="CN113" s="1569"/>
      <c r="CO113" s="1569"/>
      <c r="CP113" s="1569"/>
      <c r="CQ113" s="1569"/>
      <c r="CR113" s="1569"/>
      <c r="CS113" s="1569"/>
      <c r="CT113" s="1569"/>
      <c r="CU113" s="1569"/>
      <c r="CV113" s="1569"/>
      <c r="CW113" s="1569"/>
      <c r="CX113" s="1569"/>
      <c r="CY113" s="1569"/>
      <c r="CZ113" s="1569"/>
      <c r="DA113" s="1569"/>
      <c r="DB113" s="1569"/>
      <c r="DC113" s="1569"/>
      <c r="DD113" s="1569"/>
      <c r="DE113" s="1569"/>
      <c r="DF113" s="1569"/>
      <c r="DG113" s="1569"/>
      <c r="DH113" s="1569"/>
      <c r="DI113" s="1569"/>
      <c r="DJ113" s="1569"/>
      <c r="DK113" s="1569"/>
      <c r="DL113" s="1569"/>
      <c r="DM113" s="1569"/>
      <c r="DN113" s="1569"/>
      <c r="DO113" s="1569"/>
      <c r="DP113" s="1569"/>
      <c r="DQ113" s="1569"/>
      <c r="DR113" s="1569"/>
      <c r="DS113" s="1569"/>
      <c r="DT113" s="1569"/>
      <c r="DU113" s="1569"/>
      <c r="DV113" s="1569"/>
      <c r="DW113" s="1569"/>
      <c r="DX113" s="1569"/>
      <c r="DY113" s="1569"/>
      <c r="DZ113" s="1569"/>
      <c r="EA113" s="1569"/>
      <c r="EB113" s="1569"/>
      <c r="EC113" s="1569"/>
      <c r="ED113" s="1569"/>
      <c r="EE113" s="1569"/>
      <c r="EF113" s="1569"/>
      <c r="EG113" s="1569"/>
      <c r="EH113" s="1569"/>
      <c r="EI113" s="1569"/>
      <c r="EJ113" s="1569"/>
      <c r="EK113" s="1569"/>
      <c r="EL113" s="1569"/>
      <c r="EM113" s="1569"/>
      <c r="EN113" s="1569"/>
      <c r="EO113" s="1569"/>
      <c r="EP113" s="1569"/>
      <c r="EQ113" s="1569"/>
      <c r="ER113" s="1569"/>
      <c r="ES113" s="1569"/>
      <c r="ET113" s="1569"/>
      <c r="EU113" s="1569"/>
      <c r="EV113" s="1569"/>
      <c r="EW113" s="1569"/>
      <c r="EX113" s="1569"/>
      <c r="EY113" s="1569"/>
      <c r="EZ113" s="1569"/>
      <c r="FA113" s="1569"/>
      <c r="FB113" s="1569"/>
      <c r="FC113" s="1569"/>
      <c r="FD113" s="1569"/>
      <c r="FE113" s="1569"/>
      <c r="FF113" s="1569"/>
      <c r="FG113" s="1569"/>
      <c r="FH113" s="1569"/>
      <c r="FI113" s="1569"/>
      <c r="FJ113" s="1569"/>
      <c r="FK113" s="1569"/>
      <c r="FL113" s="1569"/>
      <c r="FM113" s="1569"/>
      <c r="FN113" s="1569"/>
      <c r="FO113" s="1569"/>
      <c r="FP113" s="1569"/>
      <c r="FQ113" s="1569"/>
      <c r="FR113" s="1569"/>
      <c r="FS113" s="1569"/>
      <c r="FT113" s="1569"/>
      <c r="FU113" s="1569"/>
      <c r="FV113" s="1569"/>
      <c r="FW113" s="1569"/>
      <c r="FX113" s="1569"/>
      <c r="FY113" s="1569"/>
      <c r="FZ113" s="1569"/>
      <c r="GA113" s="1569"/>
      <c r="GB113" s="1569"/>
      <c r="GC113" s="1569"/>
      <c r="GD113" s="1569"/>
      <c r="GE113" s="1569"/>
      <c r="GF113" s="1569"/>
      <c r="GG113" s="1569"/>
      <c r="GH113" s="1569"/>
      <c r="GI113" s="1569"/>
      <c r="GJ113" s="1569"/>
      <c r="GK113" s="1569"/>
      <c r="GL113" s="1569"/>
      <c r="GM113" s="1569"/>
      <c r="GN113" s="1569"/>
      <c r="GO113" s="1569"/>
      <c r="GP113" s="1569"/>
      <c r="GQ113" s="1569"/>
      <c r="GR113" s="1569"/>
      <c r="GS113" s="1569"/>
      <c r="GT113" s="1569"/>
      <c r="GU113" s="1569"/>
      <c r="GV113" s="1569"/>
      <c r="GW113" s="1569"/>
      <c r="GX113" s="1569"/>
      <c r="GY113" s="1569"/>
      <c r="GZ113" s="1569"/>
      <c r="HA113" s="1569"/>
      <c r="HB113" s="1569"/>
      <c r="HC113" s="1569"/>
      <c r="HD113" s="1569"/>
      <c r="HE113" s="1569"/>
      <c r="HF113" s="1569"/>
      <c r="HG113" s="1569"/>
      <c r="HH113" s="1569"/>
      <c r="HI113" s="1569"/>
      <c r="HJ113" s="1569"/>
      <c r="HK113" s="1569"/>
      <c r="HL113" s="1569"/>
      <c r="HM113" s="1569"/>
      <c r="HN113" s="1569"/>
      <c r="HO113" s="1569"/>
      <c r="HP113" s="1569"/>
      <c r="HQ113" s="1569"/>
      <c r="HR113" s="1569"/>
      <c r="HS113" s="1569"/>
      <c r="HT113" s="1569"/>
      <c r="HU113" s="1569"/>
      <c r="HV113" s="1569"/>
      <c r="HW113" s="1569"/>
      <c r="HX113" s="1569"/>
      <c r="HY113" s="1569"/>
      <c r="HZ113" s="1569"/>
      <c r="IA113" s="1569"/>
      <c r="IB113" s="1569"/>
      <c r="IC113" s="1569"/>
      <c r="ID113" s="1569"/>
      <c r="IE113" s="1569"/>
      <c r="IF113" s="1569"/>
      <c r="IG113" s="1569"/>
      <c r="IH113" s="1569"/>
      <c r="II113" s="1569"/>
      <c r="IJ113" s="1569"/>
      <c r="IK113" s="1569"/>
      <c r="IL113" s="1569"/>
      <c r="IM113" s="1569"/>
      <c r="IN113" s="1569"/>
      <c r="IO113" s="1569"/>
      <c r="IP113" s="1569"/>
      <c r="IQ113" s="1569"/>
      <c r="IR113" s="1569"/>
      <c r="IS113" s="1569"/>
      <c r="IT113" s="1569"/>
      <c r="IU113" s="1569"/>
    </row>
    <row r="114" spans="1:255">
      <c r="A114" s="2187">
        <v>42</v>
      </c>
      <c r="B114" s="1551"/>
      <c r="C114" s="1551"/>
      <c r="D114" s="1551"/>
      <c r="E114" s="1914"/>
      <c r="F114" s="1550"/>
      <c r="G114" s="1551"/>
      <c r="H114" s="1551"/>
      <c r="I114" s="1551"/>
      <c r="J114" s="1551"/>
      <c r="K114" s="1886"/>
      <c r="L114" s="1886"/>
      <c r="M114" s="1925">
        <v>42</v>
      </c>
      <c r="N114" s="1550"/>
      <c r="O114" s="1886"/>
      <c r="P114" s="1886"/>
      <c r="Q114" s="1886"/>
      <c r="R114" s="1886"/>
      <c r="S114" s="1925">
        <v>42</v>
      </c>
      <c r="T114" s="1569"/>
      <c r="U114" s="1569"/>
      <c r="V114" s="1569"/>
      <c r="W114" s="1569"/>
      <c r="X114" s="1569"/>
      <c r="Y114" s="1569"/>
      <c r="Z114" s="1569"/>
      <c r="AA114" s="1569"/>
      <c r="AB114" s="1569"/>
      <c r="AC114" s="1569"/>
      <c r="AD114" s="1569"/>
      <c r="AE114" s="1569"/>
      <c r="AF114" s="1569"/>
      <c r="AG114" s="1569"/>
      <c r="AH114" s="1569"/>
      <c r="AI114" s="1569"/>
      <c r="AJ114" s="1569"/>
      <c r="AK114" s="1569"/>
      <c r="AL114" s="1569"/>
      <c r="AM114" s="1569"/>
      <c r="AN114" s="1569"/>
      <c r="AO114" s="1569"/>
      <c r="AP114" s="1569"/>
      <c r="AQ114" s="1569"/>
      <c r="AR114" s="1569"/>
      <c r="AS114" s="1569"/>
      <c r="AT114" s="1569"/>
      <c r="AU114" s="1569"/>
      <c r="AV114" s="1569"/>
      <c r="AW114" s="1569"/>
      <c r="AX114" s="1569"/>
      <c r="AY114" s="1569"/>
      <c r="AZ114" s="1569"/>
      <c r="BA114" s="1569"/>
      <c r="BB114" s="1569"/>
      <c r="BC114" s="1569"/>
      <c r="BD114" s="1569"/>
      <c r="BE114" s="1569"/>
      <c r="BF114" s="1569"/>
      <c r="BG114" s="1569"/>
      <c r="BH114" s="1569"/>
      <c r="BI114" s="1569"/>
      <c r="BJ114" s="1569"/>
      <c r="BK114" s="1569"/>
      <c r="BL114" s="1569"/>
      <c r="BM114" s="1569"/>
      <c r="BN114" s="1569"/>
      <c r="BO114" s="1569"/>
      <c r="BP114" s="1569"/>
      <c r="BQ114" s="1569"/>
      <c r="BR114" s="1569"/>
      <c r="BS114" s="1569"/>
      <c r="BT114" s="1569"/>
      <c r="BU114" s="1569"/>
      <c r="BV114" s="1569"/>
      <c r="BW114" s="1569"/>
      <c r="BX114" s="1569"/>
      <c r="BY114" s="1569"/>
      <c r="BZ114" s="1569"/>
      <c r="CA114" s="1569"/>
      <c r="CB114" s="1569"/>
      <c r="CC114" s="1569"/>
      <c r="CD114" s="1569"/>
      <c r="CE114" s="1569"/>
      <c r="CF114" s="1569"/>
      <c r="CG114" s="1569"/>
      <c r="CH114" s="1569"/>
      <c r="CI114" s="1569"/>
      <c r="CJ114" s="1569"/>
      <c r="CK114" s="1569"/>
      <c r="CL114" s="1569"/>
      <c r="CM114" s="1569"/>
      <c r="CN114" s="1569"/>
      <c r="CO114" s="1569"/>
      <c r="CP114" s="1569"/>
      <c r="CQ114" s="1569"/>
      <c r="CR114" s="1569"/>
      <c r="CS114" s="1569"/>
      <c r="CT114" s="1569"/>
      <c r="CU114" s="1569"/>
      <c r="CV114" s="1569"/>
      <c r="CW114" s="1569"/>
      <c r="CX114" s="1569"/>
      <c r="CY114" s="1569"/>
      <c r="CZ114" s="1569"/>
      <c r="DA114" s="1569"/>
      <c r="DB114" s="1569"/>
      <c r="DC114" s="1569"/>
      <c r="DD114" s="1569"/>
      <c r="DE114" s="1569"/>
      <c r="DF114" s="1569"/>
      <c r="DG114" s="1569"/>
      <c r="DH114" s="1569"/>
      <c r="DI114" s="1569"/>
      <c r="DJ114" s="1569"/>
      <c r="DK114" s="1569"/>
      <c r="DL114" s="1569"/>
      <c r="DM114" s="1569"/>
      <c r="DN114" s="1569"/>
      <c r="DO114" s="1569"/>
      <c r="DP114" s="1569"/>
      <c r="DQ114" s="1569"/>
      <c r="DR114" s="1569"/>
      <c r="DS114" s="1569"/>
      <c r="DT114" s="1569"/>
      <c r="DU114" s="1569"/>
      <c r="DV114" s="1569"/>
      <c r="DW114" s="1569"/>
      <c r="DX114" s="1569"/>
      <c r="DY114" s="1569"/>
      <c r="DZ114" s="1569"/>
      <c r="EA114" s="1569"/>
      <c r="EB114" s="1569"/>
      <c r="EC114" s="1569"/>
      <c r="ED114" s="1569"/>
      <c r="EE114" s="1569"/>
      <c r="EF114" s="1569"/>
      <c r="EG114" s="1569"/>
      <c r="EH114" s="1569"/>
      <c r="EI114" s="1569"/>
      <c r="EJ114" s="1569"/>
      <c r="EK114" s="1569"/>
      <c r="EL114" s="1569"/>
      <c r="EM114" s="1569"/>
      <c r="EN114" s="1569"/>
      <c r="EO114" s="1569"/>
      <c r="EP114" s="1569"/>
      <c r="EQ114" s="1569"/>
      <c r="ER114" s="1569"/>
      <c r="ES114" s="1569"/>
      <c r="ET114" s="1569"/>
      <c r="EU114" s="1569"/>
      <c r="EV114" s="1569"/>
      <c r="EW114" s="1569"/>
      <c r="EX114" s="1569"/>
      <c r="EY114" s="1569"/>
      <c r="EZ114" s="1569"/>
      <c r="FA114" s="1569"/>
      <c r="FB114" s="1569"/>
      <c r="FC114" s="1569"/>
      <c r="FD114" s="1569"/>
      <c r="FE114" s="1569"/>
      <c r="FF114" s="1569"/>
      <c r="FG114" s="1569"/>
      <c r="FH114" s="1569"/>
      <c r="FI114" s="1569"/>
      <c r="FJ114" s="1569"/>
      <c r="FK114" s="1569"/>
      <c r="FL114" s="1569"/>
      <c r="FM114" s="1569"/>
      <c r="FN114" s="1569"/>
      <c r="FO114" s="1569"/>
      <c r="FP114" s="1569"/>
      <c r="FQ114" s="1569"/>
      <c r="FR114" s="1569"/>
      <c r="FS114" s="1569"/>
      <c r="FT114" s="1569"/>
      <c r="FU114" s="1569"/>
      <c r="FV114" s="1569"/>
      <c r="FW114" s="1569"/>
      <c r="FX114" s="1569"/>
      <c r="FY114" s="1569"/>
      <c r="FZ114" s="1569"/>
      <c r="GA114" s="1569"/>
      <c r="GB114" s="1569"/>
      <c r="GC114" s="1569"/>
      <c r="GD114" s="1569"/>
      <c r="GE114" s="1569"/>
      <c r="GF114" s="1569"/>
      <c r="GG114" s="1569"/>
      <c r="GH114" s="1569"/>
      <c r="GI114" s="1569"/>
      <c r="GJ114" s="1569"/>
      <c r="GK114" s="1569"/>
      <c r="GL114" s="1569"/>
      <c r="GM114" s="1569"/>
      <c r="GN114" s="1569"/>
      <c r="GO114" s="1569"/>
      <c r="GP114" s="1569"/>
      <c r="GQ114" s="1569"/>
      <c r="GR114" s="1569"/>
      <c r="GS114" s="1569"/>
      <c r="GT114" s="1569"/>
      <c r="GU114" s="1569"/>
      <c r="GV114" s="1569"/>
      <c r="GW114" s="1569"/>
      <c r="GX114" s="1569"/>
      <c r="GY114" s="1569"/>
      <c r="GZ114" s="1569"/>
      <c r="HA114" s="1569"/>
      <c r="HB114" s="1569"/>
      <c r="HC114" s="1569"/>
      <c r="HD114" s="1569"/>
      <c r="HE114" s="1569"/>
      <c r="HF114" s="1569"/>
      <c r="HG114" s="1569"/>
      <c r="HH114" s="1569"/>
      <c r="HI114" s="1569"/>
      <c r="HJ114" s="1569"/>
      <c r="HK114" s="1569"/>
      <c r="HL114" s="1569"/>
      <c r="HM114" s="1569"/>
      <c r="HN114" s="1569"/>
      <c r="HO114" s="1569"/>
      <c r="HP114" s="1569"/>
      <c r="HQ114" s="1569"/>
      <c r="HR114" s="1569"/>
      <c r="HS114" s="1569"/>
      <c r="HT114" s="1569"/>
      <c r="HU114" s="1569"/>
      <c r="HV114" s="1569"/>
      <c r="HW114" s="1569"/>
      <c r="HX114" s="1569"/>
      <c r="HY114" s="1569"/>
      <c r="HZ114" s="1569"/>
      <c r="IA114" s="1569"/>
      <c r="IB114" s="1569"/>
      <c r="IC114" s="1569"/>
      <c r="ID114" s="1569"/>
      <c r="IE114" s="1569"/>
      <c r="IF114" s="1569"/>
      <c r="IG114" s="1569"/>
      <c r="IH114" s="1569"/>
      <c r="II114" s="1569"/>
      <c r="IJ114" s="1569"/>
      <c r="IK114" s="1569"/>
      <c r="IL114" s="1569"/>
      <c r="IM114" s="1569"/>
      <c r="IN114" s="1569"/>
      <c r="IO114" s="1569"/>
      <c r="IP114" s="1569"/>
      <c r="IQ114" s="1569"/>
      <c r="IR114" s="1569"/>
      <c r="IS114" s="1569"/>
      <c r="IT114" s="1569"/>
      <c r="IU114" s="1569"/>
    </row>
    <row r="115" spans="1:255">
      <c r="A115" s="2187">
        <v>43</v>
      </c>
      <c r="B115" s="1551"/>
      <c r="C115" s="1551"/>
      <c r="D115" s="1551"/>
      <c r="E115" s="1914"/>
      <c r="F115" s="1550"/>
      <c r="G115" s="1551"/>
      <c r="H115" s="1551"/>
      <c r="I115" s="1551"/>
      <c r="J115" s="1551"/>
      <c r="K115" s="1886"/>
      <c r="L115" s="1886"/>
      <c r="M115" s="1925">
        <v>43</v>
      </c>
      <c r="N115" s="1550"/>
      <c r="O115" s="1886"/>
      <c r="P115" s="1886"/>
      <c r="Q115" s="1886"/>
      <c r="R115" s="1886"/>
      <c r="S115" s="1925">
        <v>43</v>
      </c>
      <c r="T115" s="1569"/>
      <c r="U115" s="1569"/>
      <c r="V115" s="1569"/>
      <c r="W115" s="1569"/>
      <c r="X115" s="1569"/>
      <c r="Y115" s="1569"/>
      <c r="Z115" s="1569"/>
      <c r="AA115" s="1569"/>
      <c r="AB115" s="1569"/>
      <c r="AC115" s="1569"/>
      <c r="AD115" s="1569"/>
      <c r="AE115" s="1569"/>
      <c r="AF115" s="1569"/>
      <c r="AG115" s="1569"/>
      <c r="AH115" s="1569"/>
      <c r="AI115" s="1569"/>
      <c r="AJ115" s="1569"/>
      <c r="AK115" s="1569"/>
      <c r="AL115" s="1569"/>
      <c r="AM115" s="1569"/>
      <c r="AN115" s="1569"/>
      <c r="AO115" s="1569"/>
      <c r="AP115" s="1569"/>
      <c r="AQ115" s="1569"/>
      <c r="AR115" s="1569"/>
      <c r="AS115" s="1569"/>
      <c r="AT115" s="1569"/>
      <c r="AU115" s="1569"/>
      <c r="AV115" s="1569"/>
      <c r="AW115" s="1569"/>
      <c r="AX115" s="1569"/>
      <c r="AY115" s="1569"/>
      <c r="AZ115" s="1569"/>
      <c r="BA115" s="1569"/>
      <c r="BB115" s="1569"/>
      <c r="BC115" s="1569"/>
      <c r="BD115" s="1569"/>
      <c r="BE115" s="1569"/>
      <c r="BF115" s="1569"/>
      <c r="BG115" s="1569"/>
      <c r="BH115" s="1569"/>
      <c r="BI115" s="1569"/>
      <c r="BJ115" s="1569"/>
      <c r="BK115" s="1569"/>
      <c r="BL115" s="1569"/>
      <c r="BM115" s="1569"/>
      <c r="BN115" s="1569"/>
      <c r="BO115" s="1569"/>
      <c r="BP115" s="1569"/>
      <c r="BQ115" s="1569"/>
      <c r="BR115" s="1569"/>
      <c r="BS115" s="1569"/>
      <c r="BT115" s="1569"/>
      <c r="BU115" s="1569"/>
      <c r="BV115" s="1569"/>
      <c r="BW115" s="1569"/>
      <c r="BX115" s="1569"/>
      <c r="BY115" s="1569"/>
      <c r="BZ115" s="1569"/>
      <c r="CA115" s="1569"/>
      <c r="CB115" s="1569"/>
      <c r="CC115" s="1569"/>
      <c r="CD115" s="1569"/>
      <c r="CE115" s="1569"/>
      <c r="CF115" s="1569"/>
      <c r="CG115" s="1569"/>
      <c r="CH115" s="1569"/>
      <c r="CI115" s="1569"/>
      <c r="CJ115" s="1569"/>
      <c r="CK115" s="1569"/>
      <c r="CL115" s="1569"/>
      <c r="CM115" s="1569"/>
      <c r="CN115" s="1569"/>
      <c r="CO115" s="1569"/>
      <c r="CP115" s="1569"/>
      <c r="CQ115" s="1569"/>
      <c r="CR115" s="1569"/>
      <c r="CS115" s="1569"/>
      <c r="CT115" s="1569"/>
      <c r="CU115" s="1569"/>
      <c r="CV115" s="1569"/>
      <c r="CW115" s="1569"/>
      <c r="CX115" s="1569"/>
      <c r="CY115" s="1569"/>
      <c r="CZ115" s="1569"/>
      <c r="DA115" s="1569"/>
      <c r="DB115" s="1569"/>
      <c r="DC115" s="1569"/>
      <c r="DD115" s="1569"/>
      <c r="DE115" s="1569"/>
      <c r="DF115" s="1569"/>
      <c r="DG115" s="1569"/>
      <c r="DH115" s="1569"/>
      <c r="DI115" s="1569"/>
      <c r="DJ115" s="1569"/>
      <c r="DK115" s="1569"/>
      <c r="DL115" s="1569"/>
      <c r="DM115" s="1569"/>
      <c r="DN115" s="1569"/>
      <c r="DO115" s="1569"/>
      <c r="DP115" s="1569"/>
      <c r="DQ115" s="1569"/>
      <c r="DR115" s="1569"/>
      <c r="DS115" s="1569"/>
      <c r="DT115" s="1569"/>
      <c r="DU115" s="1569"/>
      <c r="DV115" s="1569"/>
      <c r="DW115" s="1569"/>
      <c r="DX115" s="1569"/>
      <c r="DY115" s="1569"/>
      <c r="DZ115" s="1569"/>
      <c r="EA115" s="1569"/>
      <c r="EB115" s="1569"/>
      <c r="EC115" s="1569"/>
      <c r="ED115" s="1569"/>
      <c r="EE115" s="1569"/>
      <c r="EF115" s="1569"/>
      <c r="EG115" s="1569"/>
      <c r="EH115" s="1569"/>
      <c r="EI115" s="1569"/>
      <c r="EJ115" s="1569"/>
      <c r="EK115" s="1569"/>
      <c r="EL115" s="1569"/>
      <c r="EM115" s="1569"/>
      <c r="EN115" s="1569"/>
      <c r="EO115" s="1569"/>
      <c r="EP115" s="1569"/>
      <c r="EQ115" s="1569"/>
      <c r="ER115" s="1569"/>
      <c r="ES115" s="1569"/>
      <c r="ET115" s="1569"/>
      <c r="EU115" s="1569"/>
      <c r="EV115" s="1569"/>
      <c r="EW115" s="1569"/>
      <c r="EX115" s="1569"/>
      <c r="EY115" s="1569"/>
      <c r="EZ115" s="1569"/>
      <c r="FA115" s="1569"/>
      <c r="FB115" s="1569"/>
      <c r="FC115" s="1569"/>
      <c r="FD115" s="1569"/>
      <c r="FE115" s="1569"/>
      <c r="FF115" s="1569"/>
      <c r="FG115" s="1569"/>
      <c r="FH115" s="1569"/>
      <c r="FI115" s="1569"/>
      <c r="FJ115" s="1569"/>
      <c r="FK115" s="1569"/>
      <c r="FL115" s="1569"/>
      <c r="FM115" s="1569"/>
      <c r="FN115" s="1569"/>
      <c r="FO115" s="1569"/>
      <c r="FP115" s="1569"/>
      <c r="FQ115" s="1569"/>
      <c r="FR115" s="1569"/>
      <c r="FS115" s="1569"/>
      <c r="FT115" s="1569"/>
      <c r="FU115" s="1569"/>
      <c r="FV115" s="1569"/>
      <c r="FW115" s="1569"/>
      <c r="FX115" s="1569"/>
      <c r="FY115" s="1569"/>
      <c r="FZ115" s="1569"/>
      <c r="GA115" s="1569"/>
      <c r="GB115" s="1569"/>
      <c r="GC115" s="1569"/>
      <c r="GD115" s="1569"/>
      <c r="GE115" s="1569"/>
      <c r="GF115" s="1569"/>
      <c r="GG115" s="1569"/>
      <c r="GH115" s="1569"/>
      <c r="GI115" s="1569"/>
      <c r="GJ115" s="1569"/>
      <c r="GK115" s="1569"/>
      <c r="GL115" s="1569"/>
      <c r="GM115" s="1569"/>
      <c r="GN115" s="1569"/>
      <c r="GO115" s="1569"/>
      <c r="GP115" s="1569"/>
      <c r="GQ115" s="1569"/>
      <c r="GR115" s="1569"/>
      <c r="GS115" s="1569"/>
      <c r="GT115" s="1569"/>
      <c r="GU115" s="1569"/>
      <c r="GV115" s="1569"/>
      <c r="GW115" s="1569"/>
      <c r="GX115" s="1569"/>
      <c r="GY115" s="1569"/>
      <c r="GZ115" s="1569"/>
      <c r="HA115" s="1569"/>
      <c r="HB115" s="1569"/>
      <c r="HC115" s="1569"/>
      <c r="HD115" s="1569"/>
      <c r="HE115" s="1569"/>
      <c r="HF115" s="1569"/>
      <c r="HG115" s="1569"/>
      <c r="HH115" s="1569"/>
      <c r="HI115" s="1569"/>
      <c r="HJ115" s="1569"/>
      <c r="HK115" s="1569"/>
      <c r="HL115" s="1569"/>
      <c r="HM115" s="1569"/>
      <c r="HN115" s="1569"/>
      <c r="HO115" s="1569"/>
      <c r="HP115" s="1569"/>
      <c r="HQ115" s="1569"/>
      <c r="HR115" s="1569"/>
      <c r="HS115" s="1569"/>
      <c r="HT115" s="1569"/>
      <c r="HU115" s="1569"/>
      <c r="HV115" s="1569"/>
      <c r="HW115" s="1569"/>
      <c r="HX115" s="1569"/>
      <c r="HY115" s="1569"/>
      <c r="HZ115" s="1569"/>
      <c r="IA115" s="1569"/>
      <c r="IB115" s="1569"/>
      <c r="IC115" s="1569"/>
      <c r="ID115" s="1569"/>
      <c r="IE115" s="1569"/>
      <c r="IF115" s="1569"/>
      <c r="IG115" s="1569"/>
      <c r="IH115" s="1569"/>
      <c r="II115" s="1569"/>
      <c r="IJ115" s="1569"/>
      <c r="IK115" s="1569"/>
      <c r="IL115" s="1569"/>
      <c r="IM115" s="1569"/>
      <c r="IN115" s="1569"/>
      <c r="IO115" s="1569"/>
      <c r="IP115" s="1569"/>
      <c r="IQ115" s="1569"/>
      <c r="IR115" s="1569"/>
      <c r="IS115" s="1569"/>
      <c r="IT115" s="1569"/>
      <c r="IU115" s="1569"/>
    </row>
    <row r="116" spans="1:255">
      <c r="A116" s="2187">
        <v>44</v>
      </c>
      <c r="B116" s="1551"/>
      <c r="C116" s="1551"/>
      <c r="D116" s="1551"/>
      <c r="E116" s="1914"/>
      <c r="F116" s="1550"/>
      <c r="G116" s="1551"/>
      <c r="H116" s="1551"/>
      <c r="I116" s="1551"/>
      <c r="J116" s="1551"/>
      <c r="K116" s="1886"/>
      <c r="L116" s="1886"/>
      <c r="M116" s="1925">
        <v>44</v>
      </c>
      <c r="N116" s="1550"/>
      <c r="O116" s="1886"/>
      <c r="P116" s="1886"/>
      <c r="Q116" s="1886"/>
      <c r="R116" s="1886"/>
      <c r="S116" s="1925">
        <v>44</v>
      </c>
      <c r="T116" s="1569"/>
      <c r="U116" s="1569"/>
      <c r="V116" s="1569"/>
      <c r="W116" s="1569"/>
      <c r="X116" s="1569"/>
      <c r="Y116" s="1569"/>
      <c r="Z116" s="1569"/>
      <c r="AA116" s="1569"/>
      <c r="AB116" s="1569"/>
      <c r="AC116" s="1569"/>
      <c r="AD116" s="1569"/>
      <c r="AE116" s="1569"/>
      <c r="AF116" s="1569"/>
      <c r="AG116" s="1569"/>
      <c r="AH116" s="1569"/>
      <c r="AI116" s="1569"/>
      <c r="AJ116" s="1569"/>
      <c r="AK116" s="1569"/>
      <c r="AL116" s="1569"/>
      <c r="AM116" s="1569"/>
      <c r="AN116" s="1569"/>
      <c r="AO116" s="1569"/>
      <c r="AP116" s="1569"/>
      <c r="AQ116" s="1569"/>
      <c r="AR116" s="1569"/>
      <c r="AS116" s="1569"/>
      <c r="AT116" s="1569"/>
      <c r="AU116" s="1569"/>
      <c r="AV116" s="1569"/>
      <c r="AW116" s="1569"/>
      <c r="AX116" s="1569"/>
      <c r="AY116" s="1569"/>
      <c r="AZ116" s="1569"/>
      <c r="BA116" s="1569"/>
      <c r="BB116" s="1569"/>
      <c r="BC116" s="1569"/>
      <c r="BD116" s="1569"/>
      <c r="BE116" s="1569"/>
      <c r="BF116" s="1569"/>
      <c r="BG116" s="1569"/>
      <c r="BH116" s="1569"/>
      <c r="BI116" s="1569"/>
      <c r="BJ116" s="1569"/>
      <c r="BK116" s="1569"/>
      <c r="BL116" s="1569"/>
      <c r="BM116" s="1569"/>
      <c r="BN116" s="1569"/>
      <c r="BO116" s="1569"/>
      <c r="BP116" s="1569"/>
      <c r="BQ116" s="1569"/>
      <c r="BR116" s="1569"/>
      <c r="BS116" s="1569"/>
      <c r="BT116" s="1569"/>
      <c r="BU116" s="1569"/>
      <c r="BV116" s="1569"/>
      <c r="BW116" s="1569"/>
      <c r="BX116" s="1569"/>
      <c r="BY116" s="1569"/>
      <c r="BZ116" s="1569"/>
      <c r="CA116" s="1569"/>
      <c r="CB116" s="1569"/>
      <c r="CC116" s="1569"/>
      <c r="CD116" s="1569"/>
      <c r="CE116" s="1569"/>
      <c r="CF116" s="1569"/>
      <c r="CG116" s="1569"/>
      <c r="CH116" s="1569"/>
      <c r="CI116" s="1569"/>
      <c r="CJ116" s="1569"/>
      <c r="CK116" s="1569"/>
      <c r="CL116" s="1569"/>
      <c r="CM116" s="1569"/>
      <c r="CN116" s="1569"/>
      <c r="CO116" s="1569"/>
      <c r="CP116" s="1569"/>
      <c r="CQ116" s="1569"/>
      <c r="CR116" s="1569"/>
      <c r="CS116" s="1569"/>
      <c r="CT116" s="1569"/>
      <c r="CU116" s="1569"/>
      <c r="CV116" s="1569"/>
      <c r="CW116" s="1569"/>
      <c r="CX116" s="1569"/>
      <c r="CY116" s="1569"/>
      <c r="CZ116" s="1569"/>
      <c r="DA116" s="1569"/>
      <c r="DB116" s="1569"/>
      <c r="DC116" s="1569"/>
      <c r="DD116" s="1569"/>
      <c r="DE116" s="1569"/>
      <c r="DF116" s="1569"/>
      <c r="DG116" s="1569"/>
      <c r="DH116" s="1569"/>
      <c r="DI116" s="1569"/>
      <c r="DJ116" s="1569"/>
      <c r="DK116" s="1569"/>
      <c r="DL116" s="1569"/>
      <c r="DM116" s="1569"/>
      <c r="DN116" s="1569"/>
      <c r="DO116" s="1569"/>
      <c r="DP116" s="1569"/>
      <c r="DQ116" s="1569"/>
      <c r="DR116" s="1569"/>
      <c r="DS116" s="1569"/>
      <c r="DT116" s="1569"/>
      <c r="DU116" s="1569"/>
      <c r="DV116" s="1569"/>
      <c r="DW116" s="1569"/>
      <c r="DX116" s="1569"/>
      <c r="DY116" s="1569"/>
      <c r="DZ116" s="1569"/>
      <c r="EA116" s="1569"/>
      <c r="EB116" s="1569"/>
      <c r="EC116" s="1569"/>
      <c r="ED116" s="1569"/>
      <c r="EE116" s="1569"/>
      <c r="EF116" s="1569"/>
      <c r="EG116" s="1569"/>
      <c r="EH116" s="1569"/>
      <c r="EI116" s="1569"/>
      <c r="EJ116" s="1569"/>
      <c r="EK116" s="1569"/>
      <c r="EL116" s="1569"/>
      <c r="EM116" s="1569"/>
      <c r="EN116" s="1569"/>
      <c r="EO116" s="1569"/>
      <c r="EP116" s="1569"/>
      <c r="EQ116" s="1569"/>
      <c r="ER116" s="1569"/>
      <c r="ES116" s="1569"/>
      <c r="ET116" s="1569"/>
      <c r="EU116" s="1569"/>
      <c r="EV116" s="1569"/>
      <c r="EW116" s="1569"/>
      <c r="EX116" s="1569"/>
      <c r="EY116" s="1569"/>
      <c r="EZ116" s="1569"/>
      <c r="FA116" s="1569"/>
      <c r="FB116" s="1569"/>
      <c r="FC116" s="1569"/>
      <c r="FD116" s="1569"/>
      <c r="FE116" s="1569"/>
      <c r="FF116" s="1569"/>
      <c r="FG116" s="1569"/>
      <c r="FH116" s="1569"/>
      <c r="FI116" s="1569"/>
      <c r="FJ116" s="1569"/>
      <c r="FK116" s="1569"/>
      <c r="FL116" s="1569"/>
      <c r="FM116" s="1569"/>
      <c r="FN116" s="1569"/>
      <c r="FO116" s="1569"/>
      <c r="FP116" s="1569"/>
      <c r="FQ116" s="1569"/>
      <c r="FR116" s="1569"/>
      <c r="FS116" s="1569"/>
      <c r="FT116" s="1569"/>
      <c r="FU116" s="1569"/>
      <c r="FV116" s="1569"/>
      <c r="FW116" s="1569"/>
      <c r="FX116" s="1569"/>
      <c r="FY116" s="1569"/>
      <c r="FZ116" s="1569"/>
      <c r="GA116" s="1569"/>
      <c r="GB116" s="1569"/>
      <c r="GC116" s="1569"/>
      <c r="GD116" s="1569"/>
      <c r="GE116" s="1569"/>
      <c r="GF116" s="1569"/>
      <c r="GG116" s="1569"/>
      <c r="GH116" s="1569"/>
      <c r="GI116" s="1569"/>
      <c r="GJ116" s="1569"/>
      <c r="GK116" s="1569"/>
      <c r="GL116" s="1569"/>
      <c r="GM116" s="1569"/>
      <c r="GN116" s="1569"/>
      <c r="GO116" s="1569"/>
      <c r="GP116" s="1569"/>
      <c r="GQ116" s="1569"/>
      <c r="GR116" s="1569"/>
      <c r="GS116" s="1569"/>
      <c r="GT116" s="1569"/>
      <c r="GU116" s="1569"/>
      <c r="GV116" s="1569"/>
      <c r="GW116" s="1569"/>
      <c r="GX116" s="1569"/>
      <c r="GY116" s="1569"/>
      <c r="GZ116" s="1569"/>
      <c r="HA116" s="1569"/>
      <c r="HB116" s="1569"/>
      <c r="HC116" s="1569"/>
      <c r="HD116" s="1569"/>
      <c r="HE116" s="1569"/>
      <c r="HF116" s="1569"/>
      <c r="HG116" s="1569"/>
      <c r="HH116" s="1569"/>
      <c r="HI116" s="1569"/>
      <c r="HJ116" s="1569"/>
      <c r="HK116" s="1569"/>
      <c r="HL116" s="1569"/>
      <c r="HM116" s="1569"/>
      <c r="HN116" s="1569"/>
      <c r="HO116" s="1569"/>
      <c r="HP116" s="1569"/>
      <c r="HQ116" s="1569"/>
      <c r="HR116" s="1569"/>
      <c r="HS116" s="1569"/>
      <c r="HT116" s="1569"/>
      <c r="HU116" s="1569"/>
      <c r="HV116" s="1569"/>
      <c r="HW116" s="1569"/>
      <c r="HX116" s="1569"/>
      <c r="HY116" s="1569"/>
      <c r="HZ116" s="1569"/>
      <c r="IA116" s="1569"/>
      <c r="IB116" s="1569"/>
      <c r="IC116" s="1569"/>
      <c r="ID116" s="1569"/>
      <c r="IE116" s="1569"/>
      <c r="IF116" s="1569"/>
      <c r="IG116" s="1569"/>
      <c r="IH116" s="1569"/>
      <c r="II116" s="1569"/>
      <c r="IJ116" s="1569"/>
      <c r="IK116" s="1569"/>
      <c r="IL116" s="1569"/>
      <c r="IM116" s="1569"/>
      <c r="IN116" s="1569"/>
      <c r="IO116" s="1569"/>
      <c r="IP116" s="1569"/>
      <c r="IQ116" s="1569"/>
      <c r="IR116" s="1569"/>
      <c r="IS116" s="1569"/>
      <c r="IT116" s="1569"/>
      <c r="IU116" s="1569"/>
    </row>
    <row r="117" spans="1:255">
      <c r="A117" s="2187">
        <v>45</v>
      </c>
      <c r="B117" s="1551"/>
      <c r="C117" s="1551"/>
      <c r="D117" s="1551"/>
      <c r="E117" s="1914"/>
      <c r="F117" s="1550"/>
      <c r="G117" s="1551"/>
      <c r="H117" s="1551"/>
      <c r="I117" s="1551"/>
      <c r="J117" s="1551"/>
      <c r="K117" s="1886"/>
      <c r="L117" s="1886"/>
      <c r="M117" s="1925">
        <v>45</v>
      </c>
      <c r="N117" s="1550"/>
      <c r="O117" s="1886"/>
      <c r="P117" s="1886"/>
      <c r="Q117" s="1886"/>
      <c r="R117" s="1886"/>
      <c r="S117" s="1925">
        <v>45</v>
      </c>
      <c r="T117" s="1569"/>
      <c r="U117" s="1569"/>
      <c r="V117" s="1569"/>
      <c r="W117" s="1569"/>
      <c r="X117" s="1569"/>
      <c r="Y117" s="1569"/>
      <c r="Z117" s="1569"/>
      <c r="AA117" s="1569"/>
      <c r="AB117" s="1569"/>
      <c r="AC117" s="1569"/>
      <c r="AD117" s="1569"/>
      <c r="AE117" s="1569"/>
      <c r="AF117" s="1569"/>
      <c r="AG117" s="1569"/>
      <c r="AH117" s="1569"/>
      <c r="AI117" s="1569"/>
      <c r="AJ117" s="1569"/>
      <c r="AK117" s="1569"/>
      <c r="AL117" s="1569"/>
      <c r="AM117" s="1569"/>
      <c r="AN117" s="1569"/>
      <c r="AO117" s="1569"/>
      <c r="AP117" s="1569"/>
      <c r="AQ117" s="1569"/>
      <c r="AR117" s="1569"/>
      <c r="AS117" s="1569"/>
      <c r="AT117" s="1569"/>
      <c r="AU117" s="1569"/>
      <c r="AV117" s="1569"/>
      <c r="AW117" s="1569"/>
      <c r="AX117" s="1569"/>
      <c r="AY117" s="1569"/>
      <c r="AZ117" s="1569"/>
      <c r="BA117" s="1569"/>
      <c r="BB117" s="1569"/>
      <c r="BC117" s="1569"/>
      <c r="BD117" s="1569"/>
      <c r="BE117" s="1569"/>
      <c r="BF117" s="1569"/>
      <c r="BG117" s="1569"/>
      <c r="BH117" s="1569"/>
      <c r="BI117" s="1569"/>
      <c r="BJ117" s="1569"/>
      <c r="BK117" s="1569"/>
      <c r="BL117" s="1569"/>
      <c r="BM117" s="1569"/>
      <c r="BN117" s="1569"/>
      <c r="BO117" s="1569"/>
      <c r="BP117" s="1569"/>
      <c r="BQ117" s="1569"/>
      <c r="BR117" s="1569"/>
      <c r="BS117" s="1569"/>
      <c r="BT117" s="1569"/>
      <c r="BU117" s="1569"/>
      <c r="BV117" s="1569"/>
      <c r="BW117" s="1569"/>
      <c r="BX117" s="1569"/>
      <c r="BY117" s="1569"/>
      <c r="BZ117" s="1569"/>
      <c r="CA117" s="1569"/>
      <c r="CB117" s="1569"/>
      <c r="CC117" s="1569"/>
      <c r="CD117" s="1569"/>
      <c r="CE117" s="1569"/>
      <c r="CF117" s="1569"/>
      <c r="CG117" s="1569"/>
      <c r="CH117" s="1569"/>
      <c r="CI117" s="1569"/>
      <c r="CJ117" s="1569"/>
      <c r="CK117" s="1569"/>
      <c r="CL117" s="1569"/>
      <c r="CM117" s="1569"/>
      <c r="CN117" s="1569"/>
      <c r="CO117" s="1569"/>
      <c r="CP117" s="1569"/>
      <c r="CQ117" s="1569"/>
      <c r="CR117" s="1569"/>
      <c r="CS117" s="1569"/>
      <c r="CT117" s="1569"/>
      <c r="CU117" s="1569"/>
      <c r="CV117" s="1569"/>
      <c r="CW117" s="1569"/>
      <c r="CX117" s="1569"/>
      <c r="CY117" s="1569"/>
      <c r="CZ117" s="1569"/>
      <c r="DA117" s="1569"/>
      <c r="DB117" s="1569"/>
      <c r="DC117" s="1569"/>
      <c r="DD117" s="1569"/>
      <c r="DE117" s="1569"/>
      <c r="DF117" s="1569"/>
      <c r="DG117" s="1569"/>
      <c r="DH117" s="1569"/>
      <c r="DI117" s="1569"/>
      <c r="DJ117" s="1569"/>
      <c r="DK117" s="1569"/>
      <c r="DL117" s="1569"/>
      <c r="DM117" s="1569"/>
      <c r="DN117" s="1569"/>
      <c r="DO117" s="1569"/>
      <c r="DP117" s="1569"/>
      <c r="DQ117" s="1569"/>
      <c r="DR117" s="1569"/>
      <c r="DS117" s="1569"/>
      <c r="DT117" s="1569"/>
      <c r="DU117" s="1569"/>
      <c r="DV117" s="1569"/>
      <c r="DW117" s="1569"/>
      <c r="DX117" s="1569"/>
      <c r="DY117" s="1569"/>
      <c r="DZ117" s="1569"/>
      <c r="EA117" s="1569"/>
      <c r="EB117" s="1569"/>
      <c r="EC117" s="1569"/>
      <c r="ED117" s="1569"/>
      <c r="EE117" s="1569"/>
      <c r="EF117" s="1569"/>
      <c r="EG117" s="1569"/>
      <c r="EH117" s="1569"/>
      <c r="EI117" s="1569"/>
      <c r="EJ117" s="1569"/>
      <c r="EK117" s="1569"/>
      <c r="EL117" s="1569"/>
      <c r="EM117" s="1569"/>
      <c r="EN117" s="1569"/>
      <c r="EO117" s="1569"/>
      <c r="EP117" s="1569"/>
      <c r="EQ117" s="1569"/>
      <c r="ER117" s="1569"/>
      <c r="ES117" s="1569"/>
      <c r="ET117" s="1569"/>
      <c r="EU117" s="1569"/>
      <c r="EV117" s="1569"/>
      <c r="EW117" s="1569"/>
      <c r="EX117" s="1569"/>
      <c r="EY117" s="1569"/>
      <c r="EZ117" s="1569"/>
      <c r="FA117" s="1569"/>
      <c r="FB117" s="1569"/>
      <c r="FC117" s="1569"/>
      <c r="FD117" s="1569"/>
      <c r="FE117" s="1569"/>
      <c r="FF117" s="1569"/>
      <c r="FG117" s="1569"/>
      <c r="FH117" s="1569"/>
      <c r="FI117" s="1569"/>
      <c r="FJ117" s="1569"/>
      <c r="FK117" s="1569"/>
      <c r="FL117" s="1569"/>
      <c r="FM117" s="1569"/>
      <c r="FN117" s="1569"/>
      <c r="FO117" s="1569"/>
      <c r="FP117" s="1569"/>
      <c r="FQ117" s="1569"/>
      <c r="FR117" s="1569"/>
      <c r="FS117" s="1569"/>
      <c r="FT117" s="1569"/>
      <c r="FU117" s="1569"/>
      <c r="FV117" s="1569"/>
      <c r="FW117" s="1569"/>
      <c r="FX117" s="1569"/>
      <c r="FY117" s="1569"/>
      <c r="FZ117" s="1569"/>
      <c r="GA117" s="1569"/>
      <c r="GB117" s="1569"/>
      <c r="GC117" s="1569"/>
      <c r="GD117" s="1569"/>
      <c r="GE117" s="1569"/>
      <c r="GF117" s="1569"/>
      <c r="GG117" s="1569"/>
      <c r="GH117" s="1569"/>
      <c r="GI117" s="1569"/>
      <c r="GJ117" s="1569"/>
      <c r="GK117" s="1569"/>
      <c r="GL117" s="1569"/>
      <c r="GM117" s="1569"/>
      <c r="GN117" s="1569"/>
      <c r="GO117" s="1569"/>
      <c r="GP117" s="1569"/>
      <c r="GQ117" s="1569"/>
      <c r="GR117" s="1569"/>
      <c r="GS117" s="1569"/>
      <c r="GT117" s="1569"/>
      <c r="GU117" s="1569"/>
      <c r="GV117" s="1569"/>
      <c r="GW117" s="1569"/>
      <c r="GX117" s="1569"/>
      <c r="GY117" s="1569"/>
      <c r="GZ117" s="1569"/>
      <c r="HA117" s="1569"/>
      <c r="HB117" s="1569"/>
      <c r="HC117" s="1569"/>
      <c r="HD117" s="1569"/>
      <c r="HE117" s="1569"/>
      <c r="HF117" s="1569"/>
      <c r="HG117" s="1569"/>
      <c r="HH117" s="1569"/>
      <c r="HI117" s="1569"/>
      <c r="HJ117" s="1569"/>
      <c r="HK117" s="1569"/>
      <c r="HL117" s="1569"/>
      <c r="HM117" s="1569"/>
      <c r="HN117" s="1569"/>
      <c r="HO117" s="1569"/>
      <c r="HP117" s="1569"/>
      <c r="HQ117" s="1569"/>
      <c r="HR117" s="1569"/>
      <c r="HS117" s="1569"/>
      <c r="HT117" s="1569"/>
      <c r="HU117" s="1569"/>
      <c r="HV117" s="1569"/>
      <c r="HW117" s="1569"/>
      <c r="HX117" s="1569"/>
      <c r="HY117" s="1569"/>
      <c r="HZ117" s="1569"/>
      <c r="IA117" s="1569"/>
      <c r="IB117" s="1569"/>
      <c r="IC117" s="1569"/>
      <c r="ID117" s="1569"/>
      <c r="IE117" s="1569"/>
      <c r="IF117" s="1569"/>
      <c r="IG117" s="1569"/>
      <c r="IH117" s="1569"/>
      <c r="II117" s="1569"/>
      <c r="IJ117" s="1569"/>
      <c r="IK117" s="1569"/>
      <c r="IL117" s="1569"/>
      <c r="IM117" s="1569"/>
      <c r="IN117" s="1569"/>
      <c r="IO117" s="1569"/>
      <c r="IP117" s="1569"/>
      <c r="IQ117" s="1569"/>
      <c r="IR117" s="1569"/>
      <c r="IS117" s="1569"/>
      <c r="IT117" s="1569"/>
      <c r="IU117" s="1569"/>
    </row>
    <row r="118" spans="1:255">
      <c r="A118" s="2187">
        <v>46</v>
      </c>
      <c r="B118" s="1551"/>
      <c r="C118" s="1551"/>
      <c r="D118" s="1551"/>
      <c r="E118" s="1914"/>
      <c r="F118" s="1550"/>
      <c r="G118" s="1551"/>
      <c r="H118" s="1551"/>
      <c r="I118" s="1551"/>
      <c r="J118" s="1551"/>
      <c r="K118" s="1886"/>
      <c r="L118" s="1886"/>
      <c r="M118" s="1925">
        <v>46</v>
      </c>
      <c r="N118" s="1550"/>
      <c r="O118" s="1886"/>
      <c r="P118" s="1886"/>
      <c r="Q118" s="1886"/>
      <c r="R118" s="1886"/>
      <c r="S118" s="1925">
        <v>46</v>
      </c>
      <c r="T118" s="1569"/>
      <c r="U118" s="1569"/>
      <c r="V118" s="1569"/>
      <c r="W118" s="1569"/>
      <c r="X118" s="1569"/>
      <c r="Y118" s="1569"/>
      <c r="Z118" s="1569"/>
      <c r="AA118" s="1569"/>
      <c r="AB118" s="1569"/>
      <c r="AC118" s="1569"/>
      <c r="AD118" s="1569"/>
      <c r="AE118" s="1569"/>
      <c r="AF118" s="1569"/>
      <c r="AG118" s="1569"/>
      <c r="AH118" s="1569"/>
      <c r="AI118" s="1569"/>
      <c r="AJ118" s="1569"/>
      <c r="AK118" s="1569"/>
      <c r="AL118" s="1569"/>
      <c r="AM118" s="1569"/>
      <c r="AN118" s="1569"/>
      <c r="AO118" s="1569"/>
      <c r="AP118" s="1569"/>
      <c r="AQ118" s="1569"/>
      <c r="AR118" s="1569"/>
      <c r="AS118" s="1569"/>
      <c r="AT118" s="1569"/>
      <c r="AU118" s="1569"/>
      <c r="AV118" s="1569"/>
      <c r="AW118" s="1569"/>
      <c r="AX118" s="1569"/>
      <c r="AY118" s="1569"/>
      <c r="AZ118" s="1569"/>
      <c r="BA118" s="1569"/>
      <c r="BB118" s="1569"/>
      <c r="BC118" s="1569"/>
      <c r="BD118" s="1569"/>
      <c r="BE118" s="1569"/>
      <c r="BF118" s="1569"/>
      <c r="BG118" s="1569"/>
      <c r="BH118" s="1569"/>
      <c r="BI118" s="1569"/>
      <c r="BJ118" s="1569"/>
      <c r="BK118" s="1569"/>
      <c r="BL118" s="1569"/>
      <c r="BM118" s="1569"/>
      <c r="BN118" s="1569"/>
      <c r="BO118" s="1569"/>
      <c r="BP118" s="1569"/>
      <c r="BQ118" s="1569"/>
      <c r="BR118" s="1569"/>
      <c r="BS118" s="1569"/>
      <c r="BT118" s="1569"/>
      <c r="BU118" s="1569"/>
      <c r="BV118" s="1569"/>
      <c r="BW118" s="1569"/>
      <c r="BX118" s="1569"/>
      <c r="BY118" s="1569"/>
      <c r="BZ118" s="1569"/>
      <c r="CA118" s="1569"/>
      <c r="CB118" s="1569"/>
      <c r="CC118" s="1569"/>
      <c r="CD118" s="1569"/>
      <c r="CE118" s="1569"/>
      <c r="CF118" s="1569"/>
      <c r="CG118" s="1569"/>
      <c r="CH118" s="1569"/>
      <c r="CI118" s="1569"/>
      <c r="CJ118" s="1569"/>
      <c r="CK118" s="1569"/>
      <c r="CL118" s="1569"/>
      <c r="CM118" s="1569"/>
      <c r="CN118" s="1569"/>
      <c r="CO118" s="1569"/>
      <c r="CP118" s="1569"/>
      <c r="CQ118" s="1569"/>
      <c r="CR118" s="1569"/>
      <c r="CS118" s="1569"/>
      <c r="CT118" s="1569"/>
      <c r="CU118" s="1569"/>
      <c r="CV118" s="1569"/>
      <c r="CW118" s="1569"/>
      <c r="CX118" s="1569"/>
      <c r="CY118" s="1569"/>
      <c r="CZ118" s="1569"/>
      <c r="DA118" s="1569"/>
      <c r="DB118" s="1569"/>
      <c r="DC118" s="1569"/>
      <c r="DD118" s="1569"/>
      <c r="DE118" s="1569"/>
      <c r="DF118" s="1569"/>
      <c r="DG118" s="1569"/>
      <c r="DH118" s="1569"/>
      <c r="DI118" s="1569"/>
      <c r="DJ118" s="1569"/>
      <c r="DK118" s="1569"/>
      <c r="DL118" s="1569"/>
      <c r="DM118" s="1569"/>
      <c r="DN118" s="1569"/>
      <c r="DO118" s="1569"/>
      <c r="DP118" s="1569"/>
      <c r="DQ118" s="1569"/>
      <c r="DR118" s="1569"/>
      <c r="DS118" s="1569"/>
      <c r="DT118" s="1569"/>
      <c r="DU118" s="1569"/>
      <c r="DV118" s="1569"/>
      <c r="DW118" s="1569"/>
      <c r="DX118" s="1569"/>
      <c r="DY118" s="1569"/>
      <c r="DZ118" s="1569"/>
      <c r="EA118" s="1569"/>
      <c r="EB118" s="1569"/>
      <c r="EC118" s="1569"/>
      <c r="ED118" s="1569"/>
      <c r="EE118" s="1569"/>
      <c r="EF118" s="1569"/>
      <c r="EG118" s="1569"/>
      <c r="EH118" s="1569"/>
      <c r="EI118" s="1569"/>
      <c r="EJ118" s="1569"/>
      <c r="EK118" s="1569"/>
      <c r="EL118" s="1569"/>
      <c r="EM118" s="1569"/>
      <c r="EN118" s="1569"/>
      <c r="EO118" s="1569"/>
      <c r="EP118" s="1569"/>
      <c r="EQ118" s="1569"/>
      <c r="ER118" s="1569"/>
      <c r="ES118" s="1569"/>
      <c r="ET118" s="1569"/>
      <c r="EU118" s="1569"/>
      <c r="EV118" s="1569"/>
      <c r="EW118" s="1569"/>
      <c r="EX118" s="1569"/>
      <c r="EY118" s="1569"/>
      <c r="EZ118" s="1569"/>
      <c r="FA118" s="1569"/>
      <c r="FB118" s="1569"/>
      <c r="FC118" s="1569"/>
      <c r="FD118" s="1569"/>
      <c r="FE118" s="1569"/>
      <c r="FF118" s="1569"/>
      <c r="FG118" s="1569"/>
      <c r="FH118" s="1569"/>
      <c r="FI118" s="1569"/>
      <c r="FJ118" s="1569"/>
      <c r="FK118" s="1569"/>
      <c r="FL118" s="1569"/>
      <c r="FM118" s="1569"/>
      <c r="FN118" s="1569"/>
      <c r="FO118" s="1569"/>
      <c r="FP118" s="1569"/>
      <c r="FQ118" s="1569"/>
      <c r="FR118" s="1569"/>
      <c r="FS118" s="1569"/>
      <c r="FT118" s="1569"/>
      <c r="FU118" s="1569"/>
      <c r="FV118" s="1569"/>
      <c r="FW118" s="1569"/>
      <c r="FX118" s="1569"/>
      <c r="FY118" s="1569"/>
      <c r="FZ118" s="1569"/>
      <c r="GA118" s="1569"/>
      <c r="GB118" s="1569"/>
      <c r="GC118" s="1569"/>
      <c r="GD118" s="1569"/>
      <c r="GE118" s="1569"/>
      <c r="GF118" s="1569"/>
      <c r="GG118" s="1569"/>
      <c r="GH118" s="1569"/>
      <c r="GI118" s="1569"/>
      <c r="GJ118" s="1569"/>
      <c r="GK118" s="1569"/>
      <c r="GL118" s="1569"/>
      <c r="GM118" s="1569"/>
      <c r="GN118" s="1569"/>
      <c r="GO118" s="1569"/>
      <c r="GP118" s="1569"/>
      <c r="GQ118" s="1569"/>
      <c r="GR118" s="1569"/>
      <c r="GS118" s="1569"/>
      <c r="GT118" s="1569"/>
      <c r="GU118" s="1569"/>
      <c r="GV118" s="1569"/>
      <c r="GW118" s="1569"/>
      <c r="GX118" s="1569"/>
      <c r="GY118" s="1569"/>
      <c r="GZ118" s="1569"/>
      <c r="HA118" s="1569"/>
      <c r="HB118" s="1569"/>
      <c r="HC118" s="1569"/>
      <c r="HD118" s="1569"/>
      <c r="HE118" s="1569"/>
      <c r="HF118" s="1569"/>
      <c r="HG118" s="1569"/>
      <c r="HH118" s="1569"/>
      <c r="HI118" s="1569"/>
      <c r="HJ118" s="1569"/>
      <c r="HK118" s="1569"/>
      <c r="HL118" s="1569"/>
      <c r="HM118" s="1569"/>
      <c r="HN118" s="1569"/>
      <c r="HO118" s="1569"/>
      <c r="HP118" s="1569"/>
      <c r="HQ118" s="1569"/>
      <c r="HR118" s="1569"/>
      <c r="HS118" s="1569"/>
      <c r="HT118" s="1569"/>
      <c r="HU118" s="1569"/>
      <c r="HV118" s="1569"/>
      <c r="HW118" s="1569"/>
      <c r="HX118" s="1569"/>
      <c r="HY118" s="1569"/>
      <c r="HZ118" s="1569"/>
      <c r="IA118" s="1569"/>
      <c r="IB118" s="1569"/>
      <c r="IC118" s="1569"/>
      <c r="ID118" s="1569"/>
      <c r="IE118" s="1569"/>
      <c r="IF118" s="1569"/>
      <c r="IG118" s="1569"/>
      <c r="IH118" s="1569"/>
      <c r="II118" s="1569"/>
      <c r="IJ118" s="1569"/>
      <c r="IK118" s="1569"/>
      <c r="IL118" s="1569"/>
      <c r="IM118" s="1569"/>
      <c r="IN118" s="1569"/>
      <c r="IO118" s="1569"/>
      <c r="IP118" s="1569"/>
      <c r="IQ118" s="1569"/>
      <c r="IR118" s="1569"/>
      <c r="IS118" s="1569"/>
      <c r="IT118" s="1569"/>
      <c r="IU118" s="1569"/>
    </row>
    <row r="119" spans="1:255">
      <c r="A119" s="2187">
        <v>47</v>
      </c>
      <c r="B119" s="1551"/>
      <c r="C119" s="1551"/>
      <c r="D119" s="1551"/>
      <c r="E119" s="1914"/>
      <c r="F119" s="1550"/>
      <c r="G119" s="1551"/>
      <c r="H119" s="1551"/>
      <c r="I119" s="1551"/>
      <c r="J119" s="1551"/>
      <c r="K119" s="1886"/>
      <c r="L119" s="1886"/>
      <c r="M119" s="1925">
        <v>47</v>
      </c>
      <c r="N119" s="1550"/>
      <c r="O119" s="1886"/>
      <c r="P119" s="1886"/>
      <c r="Q119" s="1886"/>
      <c r="R119" s="1886"/>
      <c r="S119" s="1925">
        <v>47</v>
      </c>
      <c r="T119" s="1569"/>
      <c r="U119" s="1569"/>
      <c r="V119" s="1569"/>
      <c r="W119" s="1569"/>
      <c r="X119" s="1569"/>
      <c r="Y119" s="1569"/>
      <c r="Z119" s="1569"/>
      <c r="AA119" s="1569"/>
      <c r="AB119" s="1569"/>
      <c r="AC119" s="1569"/>
      <c r="AD119" s="1569"/>
      <c r="AE119" s="1569"/>
      <c r="AF119" s="1569"/>
      <c r="AG119" s="1569"/>
      <c r="AH119" s="1569"/>
      <c r="AI119" s="1569"/>
      <c r="AJ119" s="1569"/>
      <c r="AK119" s="1569"/>
      <c r="AL119" s="1569"/>
      <c r="AM119" s="1569"/>
      <c r="AN119" s="1569"/>
      <c r="AO119" s="1569"/>
      <c r="AP119" s="1569"/>
      <c r="AQ119" s="1569"/>
      <c r="AR119" s="1569"/>
      <c r="AS119" s="1569"/>
      <c r="AT119" s="1569"/>
      <c r="AU119" s="1569"/>
      <c r="AV119" s="1569"/>
      <c r="AW119" s="1569"/>
      <c r="AX119" s="1569"/>
      <c r="AY119" s="1569"/>
      <c r="AZ119" s="1569"/>
      <c r="BA119" s="1569"/>
      <c r="BB119" s="1569"/>
      <c r="BC119" s="1569"/>
      <c r="BD119" s="1569"/>
      <c r="BE119" s="1569"/>
      <c r="BF119" s="1569"/>
      <c r="BG119" s="1569"/>
      <c r="BH119" s="1569"/>
      <c r="BI119" s="1569"/>
      <c r="BJ119" s="1569"/>
      <c r="BK119" s="1569"/>
      <c r="BL119" s="1569"/>
      <c r="BM119" s="1569"/>
      <c r="BN119" s="1569"/>
      <c r="BO119" s="1569"/>
      <c r="BP119" s="1569"/>
      <c r="BQ119" s="1569"/>
      <c r="BR119" s="1569"/>
      <c r="BS119" s="1569"/>
      <c r="BT119" s="1569"/>
      <c r="BU119" s="1569"/>
      <c r="BV119" s="1569"/>
      <c r="BW119" s="1569"/>
      <c r="BX119" s="1569"/>
      <c r="BY119" s="1569"/>
      <c r="BZ119" s="1569"/>
      <c r="CA119" s="1569"/>
      <c r="CB119" s="1569"/>
      <c r="CC119" s="1569"/>
      <c r="CD119" s="1569"/>
      <c r="CE119" s="1569"/>
      <c r="CF119" s="1569"/>
      <c r="CG119" s="1569"/>
      <c r="CH119" s="1569"/>
      <c r="CI119" s="1569"/>
      <c r="CJ119" s="1569"/>
      <c r="CK119" s="1569"/>
      <c r="CL119" s="1569"/>
      <c r="CM119" s="1569"/>
      <c r="CN119" s="1569"/>
      <c r="CO119" s="1569"/>
      <c r="CP119" s="1569"/>
      <c r="CQ119" s="1569"/>
      <c r="CR119" s="1569"/>
      <c r="CS119" s="1569"/>
      <c r="CT119" s="1569"/>
      <c r="CU119" s="1569"/>
      <c r="CV119" s="1569"/>
      <c r="CW119" s="1569"/>
      <c r="CX119" s="1569"/>
      <c r="CY119" s="1569"/>
      <c r="CZ119" s="1569"/>
      <c r="DA119" s="1569"/>
      <c r="DB119" s="1569"/>
      <c r="DC119" s="1569"/>
      <c r="DD119" s="1569"/>
      <c r="DE119" s="1569"/>
      <c r="DF119" s="1569"/>
      <c r="DG119" s="1569"/>
      <c r="DH119" s="1569"/>
      <c r="DI119" s="1569"/>
      <c r="DJ119" s="1569"/>
      <c r="DK119" s="1569"/>
      <c r="DL119" s="1569"/>
      <c r="DM119" s="1569"/>
      <c r="DN119" s="1569"/>
      <c r="DO119" s="1569"/>
      <c r="DP119" s="1569"/>
      <c r="DQ119" s="1569"/>
      <c r="DR119" s="1569"/>
      <c r="DS119" s="1569"/>
      <c r="DT119" s="1569"/>
      <c r="DU119" s="1569"/>
      <c r="DV119" s="1569"/>
      <c r="DW119" s="1569"/>
      <c r="DX119" s="1569"/>
      <c r="DY119" s="1569"/>
      <c r="DZ119" s="1569"/>
      <c r="EA119" s="1569"/>
      <c r="EB119" s="1569"/>
      <c r="EC119" s="1569"/>
      <c r="ED119" s="1569"/>
      <c r="EE119" s="1569"/>
      <c r="EF119" s="1569"/>
      <c r="EG119" s="1569"/>
      <c r="EH119" s="1569"/>
      <c r="EI119" s="1569"/>
      <c r="EJ119" s="1569"/>
      <c r="EK119" s="1569"/>
      <c r="EL119" s="1569"/>
      <c r="EM119" s="1569"/>
      <c r="EN119" s="1569"/>
      <c r="EO119" s="1569"/>
      <c r="EP119" s="1569"/>
      <c r="EQ119" s="1569"/>
      <c r="ER119" s="1569"/>
      <c r="ES119" s="1569"/>
      <c r="ET119" s="1569"/>
      <c r="EU119" s="1569"/>
      <c r="EV119" s="1569"/>
      <c r="EW119" s="1569"/>
      <c r="EX119" s="1569"/>
      <c r="EY119" s="1569"/>
      <c r="EZ119" s="1569"/>
      <c r="FA119" s="1569"/>
      <c r="FB119" s="1569"/>
      <c r="FC119" s="1569"/>
      <c r="FD119" s="1569"/>
      <c r="FE119" s="1569"/>
      <c r="FF119" s="1569"/>
      <c r="FG119" s="1569"/>
      <c r="FH119" s="1569"/>
      <c r="FI119" s="1569"/>
      <c r="FJ119" s="1569"/>
      <c r="FK119" s="1569"/>
      <c r="FL119" s="1569"/>
      <c r="FM119" s="1569"/>
      <c r="FN119" s="1569"/>
      <c r="FO119" s="1569"/>
      <c r="FP119" s="1569"/>
      <c r="FQ119" s="1569"/>
      <c r="FR119" s="1569"/>
      <c r="FS119" s="1569"/>
      <c r="FT119" s="1569"/>
      <c r="FU119" s="1569"/>
      <c r="FV119" s="1569"/>
      <c r="FW119" s="1569"/>
      <c r="FX119" s="1569"/>
      <c r="FY119" s="1569"/>
      <c r="FZ119" s="1569"/>
      <c r="GA119" s="1569"/>
      <c r="GB119" s="1569"/>
      <c r="GC119" s="1569"/>
      <c r="GD119" s="1569"/>
      <c r="GE119" s="1569"/>
      <c r="GF119" s="1569"/>
      <c r="GG119" s="1569"/>
      <c r="GH119" s="1569"/>
      <c r="GI119" s="1569"/>
      <c r="GJ119" s="1569"/>
      <c r="GK119" s="1569"/>
      <c r="GL119" s="1569"/>
      <c r="GM119" s="1569"/>
      <c r="GN119" s="1569"/>
      <c r="GO119" s="1569"/>
      <c r="GP119" s="1569"/>
      <c r="GQ119" s="1569"/>
      <c r="GR119" s="1569"/>
      <c r="GS119" s="1569"/>
      <c r="GT119" s="1569"/>
      <c r="GU119" s="1569"/>
      <c r="GV119" s="1569"/>
      <c r="GW119" s="1569"/>
      <c r="GX119" s="1569"/>
      <c r="GY119" s="1569"/>
      <c r="GZ119" s="1569"/>
      <c r="HA119" s="1569"/>
      <c r="HB119" s="1569"/>
      <c r="HC119" s="1569"/>
      <c r="HD119" s="1569"/>
      <c r="HE119" s="1569"/>
      <c r="HF119" s="1569"/>
      <c r="HG119" s="1569"/>
      <c r="HH119" s="1569"/>
      <c r="HI119" s="1569"/>
      <c r="HJ119" s="1569"/>
      <c r="HK119" s="1569"/>
      <c r="HL119" s="1569"/>
      <c r="HM119" s="1569"/>
      <c r="HN119" s="1569"/>
      <c r="HO119" s="1569"/>
      <c r="HP119" s="1569"/>
      <c r="HQ119" s="1569"/>
      <c r="HR119" s="1569"/>
      <c r="HS119" s="1569"/>
      <c r="HT119" s="1569"/>
      <c r="HU119" s="1569"/>
      <c r="HV119" s="1569"/>
      <c r="HW119" s="1569"/>
      <c r="HX119" s="1569"/>
      <c r="HY119" s="1569"/>
      <c r="HZ119" s="1569"/>
      <c r="IA119" s="1569"/>
      <c r="IB119" s="1569"/>
      <c r="IC119" s="1569"/>
      <c r="ID119" s="1569"/>
      <c r="IE119" s="1569"/>
      <c r="IF119" s="1569"/>
      <c r="IG119" s="1569"/>
      <c r="IH119" s="1569"/>
      <c r="II119" s="1569"/>
      <c r="IJ119" s="1569"/>
      <c r="IK119" s="1569"/>
      <c r="IL119" s="1569"/>
      <c r="IM119" s="1569"/>
      <c r="IN119" s="1569"/>
      <c r="IO119" s="1569"/>
      <c r="IP119" s="1569"/>
      <c r="IQ119" s="1569"/>
      <c r="IR119" s="1569"/>
      <c r="IS119" s="1569"/>
      <c r="IT119" s="1569"/>
      <c r="IU119" s="1569"/>
    </row>
    <row r="120" spans="1:255">
      <c r="A120" s="2187">
        <v>48</v>
      </c>
      <c r="B120" s="1551"/>
      <c r="C120" s="1551"/>
      <c r="D120" s="1551"/>
      <c r="E120" s="1914"/>
      <c r="F120" s="1550"/>
      <c r="G120" s="1551"/>
      <c r="H120" s="1551"/>
      <c r="I120" s="1551"/>
      <c r="J120" s="1551"/>
      <c r="K120" s="1886"/>
      <c r="L120" s="1886"/>
      <c r="M120" s="1925">
        <v>48</v>
      </c>
      <c r="N120" s="1550"/>
      <c r="O120" s="1886"/>
      <c r="P120" s="1886"/>
      <c r="Q120" s="1886"/>
      <c r="R120" s="1886"/>
      <c r="S120" s="1925">
        <v>48</v>
      </c>
      <c r="T120" s="1569"/>
      <c r="U120" s="1569"/>
      <c r="V120" s="1569"/>
      <c r="W120" s="1569"/>
      <c r="X120" s="1569"/>
      <c r="Y120" s="1569"/>
      <c r="Z120" s="1569"/>
      <c r="AA120" s="1569"/>
      <c r="AB120" s="1569"/>
      <c r="AC120" s="1569"/>
      <c r="AD120" s="1569"/>
      <c r="AE120" s="1569"/>
      <c r="AF120" s="1569"/>
      <c r="AG120" s="1569"/>
      <c r="AH120" s="1569"/>
      <c r="AI120" s="1569"/>
      <c r="AJ120" s="1569"/>
      <c r="AK120" s="1569"/>
      <c r="AL120" s="1569"/>
      <c r="AM120" s="1569"/>
      <c r="AN120" s="1569"/>
      <c r="AO120" s="1569"/>
      <c r="AP120" s="1569"/>
      <c r="AQ120" s="1569"/>
      <c r="AR120" s="1569"/>
      <c r="AS120" s="1569"/>
      <c r="AT120" s="1569"/>
      <c r="AU120" s="1569"/>
      <c r="AV120" s="1569"/>
      <c r="AW120" s="1569"/>
      <c r="AX120" s="1569"/>
      <c r="AY120" s="1569"/>
      <c r="AZ120" s="1569"/>
      <c r="BA120" s="1569"/>
      <c r="BB120" s="1569"/>
      <c r="BC120" s="1569"/>
      <c r="BD120" s="1569"/>
      <c r="BE120" s="1569"/>
      <c r="BF120" s="1569"/>
      <c r="BG120" s="1569"/>
      <c r="BH120" s="1569"/>
      <c r="BI120" s="1569"/>
      <c r="BJ120" s="1569"/>
      <c r="BK120" s="1569"/>
      <c r="BL120" s="1569"/>
      <c r="BM120" s="1569"/>
      <c r="BN120" s="1569"/>
      <c r="BO120" s="1569"/>
      <c r="BP120" s="1569"/>
      <c r="BQ120" s="1569"/>
      <c r="BR120" s="1569"/>
      <c r="BS120" s="1569"/>
      <c r="BT120" s="1569"/>
      <c r="BU120" s="1569"/>
      <c r="BV120" s="1569"/>
      <c r="BW120" s="1569"/>
      <c r="BX120" s="1569"/>
      <c r="BY120" s="1569"/>
      <c r="BZ120" s="1569"/>
      <c r="CA120" s="1569"/>
      <c r="CB120" s="1569"/>
      <c r="CC120" s="1569"/>
      <c r="CD120" s="1569"/>
      <c r="CE120" s="1569"/>
      <c r="CF120" s="1569"/>
      <c r="CG120" s="1569"/>
      <c r="CH120" s="1569"/>
      <c r="CI120" s="1569"/>
      <c r="CJ120" s="1569"/>
      <c r="CK120" s="1569"/>
      <c r="CL120" s="1569"/>
      <c r="CM120" s="1569"/>
      <c r="CN120" s="1569"/>
      <c r="CO120" s="1569"/>
      <c r="CP120" s="1569"/>
      <c r="CQ120" s="1569"/>
      <c r="CR120" s="1569"/>
      <c r="CS120" s="1569"/>
      <c r="CT120" s="1569"/>
      <c r="CU120" s="1569"/>
      <c r="CV120" s="1569"/>
      <c r="CW120" s="1569"/>
      <c r="CX120" s="1569"/>
      <c r="CY120" s="1569"/>
      <c r="CZ120" s="1569"/>
      <c r="DA120" s="1569"/>
      <c r="DB120" s="1569"/>
      <c r="DC120" s="1569"/>
      <c r="DD120" s="1569"/>
      <c r="DE120" s="1569"/>
      <c r="DF120" s="1569"/>
      <c r="DG120" s="1569"/>
      <c r="DH120" s="1569"/>
      <c r="DI120" s="1569"/>
      <c r="DJ120" s="1569"/>
      <c r="DK120" s="1569"/>
      <c r="DL120" s="1569"/>
      <c r="DM120" s="1569"/>
      <c r="DN120" s="1569"/>
      <c r="DO120" s="1569"/>
      <c r="DP120" s="1569"/>
      <c r="DQ120" s="1569"/>
      <c r="DR120" s="1569"/>
      <c r="DS120" s="1569"/>
      <c r="DT120" s="1569"/>
      <c r="DU120" s="1569"/>
      <c r="DV120" s="1569"/>
      <c r="DW120" s="1569"/>
      <c r="DX120" s="1569"/>
      <c r="DY120" s="1569"/>
      <c r="DZ120" s="1569"/>
      <c r="EA120" s="1569"/>
      <c r="EB120" s="1569"/>
      <c r="EC120" s="1569"/>
      <c r="ED120" s="1569"/>
      <c r="EE120" s="1569"/>
      <c r="EF120" s="1569"/>
      <c r="EG120" s="1569"/>
      <c r="EH120" s="1569"/>
      <c r="EI120" s="1569"/>
      <c r="EJ120" s="1569"/>
      <c r="EK120" s="1569"/>
      <c r="EL120" s="1569"/>
      <c r="EM120" s="1569"/>
      <c r="EN120" s="1569"/>
      <c r="EO120" s="1569"/>
      <c r="EP120" s="1569"/>
      <c r="EQ120" s="1569"/>
      <c r="ER120" s="1569"/>
      <c r="ES120" s="1569"/>
      <c r="ET120" s="1569"/>
      <c r="EU120" s="1569"/>
      <c r="EV120" s="1569"/>
      <c r="EW120" s="1569"/>
      <c r="EX120" s="1569"/>
      <c r="EY120" s="1569"/>
      <c r="EZ120" s="1569"/>
      <c r="FA120" s="1569"/>
      <c r="FB120" s="1569"/>
      <c r="FC120" s="1569"/>
      <c r="FD120" s="1569"/>
      <c r="FE120" s="1569"/>
      <c r="FF120" s="1569"/>
      <c r="FG120" s="1569"/>
      <c r="FH120" s="1569"/>
      <c r="FI120" s="1569"/>
      <c r="FJ120" s="1569"/>
      <c r="FK120" s="1569"/>
      <c r="FL120" s="1569"/>
      <c r="FM120" s="1569"/>
      <c r="FN120" s="1569"/>
      <c r="FO120" s="1569"/>
      <c r="FP120" s="1569"/>
      <c r="FQ120" s="1569"/>
      <c r="FR120" s="1569"/>
      <c r="FS120" s="1569"/>
      <c r="FT120" s="1569"/>
      <c r="FU120" s="1569"/>
      <c r="FV120" s="1569"/>
      <c r="FW120" s="1569"/>
      <c r="FX120" s="1569"/>
      <c r="FY120" s="1569"/>
      <c r="FZ120" s="1569"/>
      <c r="GA120" s="1569"/>
      <c r="GB120" s="1569"/>
      <c r="GC120" s="1569"/>
      <c r="GD120" s="1569"/>
      <c r="GE120" s="1569"/>
      <c r="GF120" s="1569"/>
      <c r="GG120" s="1569"/>
      <c r="GH120" s="1569"/>
      <c r="GI120" s="1569"/>
      <c r="GJ120" s="1569"/>
      <c r="GK120" s="1569"/>
      <c r="GL120" s="1569"/>
      <c r="GM120" s="1569"/>
      <c r="GN120" s="1569"/>
      <c r="GO120" s="1569"/>
      <c r="GP120" s="1569"/>
      <c r="GQ120" s="1569"/>
      <c r="GR120" s="1569"/>
      <c r="GS120" s="1569"/>
      <c r="GT120" s="1569"/>
      <c r="GU120" s="1569"/>
      <c r="GV120" s="1569"/>
      <c r="GW120" s="1569"/>
      <c r="GX120" s="1569"/>
      <c r="GY120" s="1569"/>
      <c r="GZ120" s="1569"/>
      <c r="HA120" s="1569"/>
      <c r="HB120" s="1569"/>
      <c r="HC120" s="1569"/>
      <c r="HD120" s="1569"/>
      <c r="HE120" s="1569"/>
      <c r="HF120" s="1569"/>
      <c r="HG120" s="1569"/>
      <c r="HH120" s="1569"/>
      <c r="HI120" s="1569"/>
      <c r="HJ120" s="1569"/>
      <c r="HK120" s="1569"/>
      <c r="HL120" s="1569"/>
      <c r="HM120" s="1569"/>
      <c r="HN120" s="1569"/>
      <c r="HO120" s="1569"/>
      <c r="HP120" s="1569"/>
      <c r="HQ120" s="1569"/>
      <c r="HR120" s="1569"/>
      <c r="HS120" s="1569"/>
      <c r="HT120" s="1569"/>
      <c r="HU120" s="1569"/>
      <c r="HV120" s="1569"/>
      <c r="HW120" s="1569"/>
      <c r="HX120" s="1569"/>
      <c r="HY120" s="1569"/>
      <c r="HZ120" s="1569"/>
      <c r="IA120" s="1569"/>
      <c r="IB120" s="1569"/>
      <c r="IC120" s="1569"/>
      <c r="ID120" s="1569"/>
      <c r="IE120" s="1569"/>
      <c r="IF120" s="1569"/>
      <c r="IG120" s="1569"/>
      <c r="IH120" s="1569"/>
      <c r="II120" s="1569"/>
      <c r="IJ120" s="1569"/>
      <c r="IK120" s="1569"/>
      <c r="IL120" s="1569"/>
      <c r="IM120" s="1569"/>
      <c r="IN120" s="1569"/>
      <c r="IO120" s="1569"/>
      <c r="IP120" s="1569"/>
      <c r="IQ120" s="1569"/>
      <c r="IR120" s="1569"/>
      <c r="IS120" s="1569"/>
      <c r="IT120" s="1569"/>
      <c r="IU120" s="1569"/>
    </row>
    <row r="121" spans="1:255">
      <c r="A121" s="2187">
        <v>49</v>
      </c>
      <c r="B121" s="1551"/>
      <c r="C121" s="1551"/>
      <c r="D121" s="1551"/>
      <c r="E121" s="1914"/>
      <c r="F121" s="1550"/>
      <c r="G121" s="1551"/>
      <c r="H121" s="1551"/>
      <c r="I121" s="1551"/>
      <c r="J121" s="1551"/>
      <c r="K121" s="1886"/>
      <c r="L121" s="1886"/>
      <c r="M121" s="1925">
        <v>49</v>
      </c>
      <c r="N121" s="1550"/>
      <c r="O121" s="1886"/>
      <c r="P121" s="1886"/>
      <c r="Q121" s="1886"/>
      <c r="R121" s="1886"/>
      <c r="S121" s="1925">
        <v>49</v>
      </c>
      <c r="T121" s="1569"/>
      <c r="U121" s="1569"/>
      <c r="V121" s="1569"/>
      <c r="W121" s="1569"/>
      <c r="X121" s="1569"/>
      <c r="Y121" s="1569"/>
      <c r="Z121" s="1569"/>
      <c r="AA121" s="1569"/>
      <c r="AB121" s="1569"/>
      <c r="AC121" s="1569"/>
      <c r="AD121" s="1569"/>
      <c r="AE121" s="1569"/>
      <c r="AF121" s="1569"/>
      <c r="AG121" s="1569"/>
      <c r="AH121" s="1569"/>
      <c r="AI121" s="1569"/>
      <c r="AJ121" s="1569"/>
      <c r="AK121" s="1569"/>
      <c r="AL121" s="1569"/>
      <c r="AM121" s="1569"/>
      <c r="AN121" s="1569"/>
      <c r="AO121" s="1569"/>
      <c r="AP121" s="1569"/>
      <c r="AQ121" s="1569"/>
      <c r="AR121" s="1569"/>
      <c r="AS121" s="1569"/>
      <c r="AT121" s="1569"/>
      <c r="AU121" s="1569"/>
      <c r="AV121" s="1569"/>
      <c r="AW121" s="1569"/>
      <c r="AX121" s="1569"/>
      <c r="AY121" s="1569"/>
      <c r="AZ121" s="1569"/>
      <c r="BA121" s="1569"/>
      <c r="BB121" s="1569"/>
      <c r="BC121" s="1569"/>
      <c r="BD121" s="1569"/>
      <c r="BE121" s="1569"/>
      <c r="BF121" s="1569"/>
      <c r="BG121" s="1569"/>
      <c r="BH121" s="1569"/>
      <c r="BI121" s="1569"/>
      <c r="BJ121" s="1569"/>
      <c r="BK121" s="1569"/>
      <c r="BL121" s="1569"/>
      <c r="BM121" s="1569"/>
      <c r="BN121" s="1569"/>
      <c r="BO121" s="1569"/>
      <c r="BP121" s="1569"/>
      <c r="BQ121" s="1569"/>
      <c r="BR121" s="1569"/>
      <c r="BS121" s="1569"/>
      <c r="BT121" s="1569"/>
      <c r="BU121" s="1569"/>
      <c r="BV121" s="1569"/>
      <c r="BW121" s="1569"/>
      <c r="BX121" s="1569"/>
      <c r="BY121" s="1569"/>
      <c r="BZ121" s="1569"/>
      <c r="CA121" s="1569"/>
      <c r="CB121" s="1569"/>
      <c r="CC121" s="1569"/>
      <c r="CD121" s="1569"/>
      <c r="CE121" s="1569"/>
      <c r="CF121" s="1569"/>
      <c r="CG121" s="1569"/>
      <c r="CH121" s="1569"/>
      <c r="CI121" s="1569"/>
      <c r="CJ121" s="1569"/>
      <c r="CK121" s="1569"/>
      <c r="CL121" s="1569"/>
      <c r="CM121" s="1569"/>
      <c r="CN121" s="1569"/>
      <c r="CO121" s="1569"/>
      <c r="CP121" s="1569"/>
      <c r="CQ121" s="1569"/>
      <c r="CR121" s="1569"/>
      <c r="CS121" s="1569"/>
      <c r="CT121" s="1569"/>
      <c r="CU121" s="1569"/>
      <c r="CV121" s="1569"/>
      <c r="CW121" s="1569"/>
      <c r="CX121" s="1569"/>
      <c r="CY121" s="1569"/>
      <c r="CZ121" s="1569"/>
      <c r="DA121" s="1569"/>
      <c r="DB121" s="1569"/>
      <c r="DC121" s="1569"/>
      <c r="DD121" s="1569"/>
      <c r="DE121" s="1569"/>
      <c r="DF121" s="1569"/>
      <c r="DG121" s="1569"/>
      <c r="DH121" s="1569"/>
      <c r="DI121" s="1569"/>
      <c r="DJ121" s="1569"/>
      <c r="DK121" s="1569"/>
      <c r="DL121" s="1569"/>
      <c r="DM121" s="1569"/>
      <c r="DN121" s="1569"/>
      <c r="DO121" s="1569"/>
      <c r="DP121" s="1569"/>
      <c r="DQ121" s="1569"/>
      <c r="DR121" s="1569"/>
      <c r="DS121" s="1569"/>
      <c r="DT121" s="1569"/>
      <c r="DU121" s="1569"/>
      <c r="DV121" s="1569"/>
      <c r="DW121" s="1569"/>
      <c r="DX121" s="1569"/>
      <c r="DY121" s="1569"/>
      <c r="DZ121" s="1569"/>
      <c r="EA121" s="1569"/>
      <c r="EB121" s="1569"/>
      <c r="EC121" s="1569"/>
      <c r="ED121" s="1569"/>
      <c r="EE121" s="1569"/>
      <c r="EF121" s="1569"/>
      <c r="EG121" s="1569"/>
      <c r="EH121" s="1569"/>
      <c r="EI121" s="1569"/>
      <c r="EJ121" s="1569"/>
      <c r="EK121" s="1569"/>
      <c r="EL121" s="1569"/>
      <c r="EM121" s="1569"/>
      <c r="EN121" s="1569"/>
      <c r="EO121" s="1569"/>
      <c r="EP121" s="1569"/>
      <c r="EQ121" s="1569"/>
      <c r="ER121" s="1569"/>
      <c r="ES121" s="1569"/>
      <c r="ET121" s="1569"/>
      <c r="EU121" s="1569"/>
      <c r="EV121" s="1569"/>
      <c r="EW121" s="1569"/>
      <c r="EX121" s="1569"/>
      <c r="EY121" s="1569"/>
      <c r="EZ121" s="1569"/>
      <c r="FA121" s="1569"/>
      <c r="FB121" s="1569"/>
      <c r="FC121" s="1569"/>
      <c r="FD121" s="1569"/>
      <c r="FE121" s="1569"/>
      <c r="FF121" s="1569"/>
      <c r="FG121" s="1569"/>
      <c r="FH121" s="1569"/>
      <c r="FI121" s="1569"/>
      <c r="FJ121" s="1569"/>
      <c r="FK121" s="1569"/>
      <c r="FL121" s="1569"/>
      <c r="FM121" s="1569"/>
      <c r="FN121" s="1569"/>
      <c r="FO121" s="1569"/>
      <c r="FP121" s="1569"/>
      <c r="FQ121" s="1569"/>
      <c r="FR121" s="1569"/>
      <c r="FS121" s="1569"/>
      <c r="FT121" s="1569"/>
      <c r="FU121" s="1569"/>
      <c r="FV121" s="1569"/>
      <c r="FW121" s="1569"/>
      <c r="FX121" s="1569"/>
      <c r="FY121" s="1569"/>
      <c r="FZ121" s="1569"/>
      <c r="GA121" s="1569"/>
      <c r="GB121" s="1569"/>
      <c r="GC121" s="1569"/>
      <c r="GD121" s="1569"/>
      <c r="GE121" s="1569"/>
      <c r="GF121" s="1569"/>
      <c r="GG121" s="1569"/>
      <c r="GH121" s="1569"/>
      <c r="GI121" s="1569"/>
      <c r="GJ121" s="1569"/>
      <c r="GK121" s="1569"/>
      <c r="GL121" s="1569"/>
      <c r="GM121" s="1569"/>
      <c r="GN121" s="1569"/>
      <c r="GO121" s="1569"/>
      <c r="GP121" s="1569"/>
      <c r="GQ121" s="1569"/>
      <c r="GR121" s="1569"/>
      <c r="GS121" s="1569"/>
      <c r="GT121" s="1569"/>
      <c r="GU121" s="1569"/>
      <c r="GV121" s="1569"/>
      <c r="GW121" s="1569"/>
      <c r="GX121" s="1569"/>
      <c r="GY121" s="1569"/>
      <c r="GZ121" s="1569"/>
      <c r="HA121" s="1569"/>
      <c r="HB121" s="1569"/>
      <c r="HC121" s="1569"/>
      <c r="HD121" s="1569"/>
      <c r="HE121" s="1569"/>
      <c r="HF121" s="1569"/>
      <c r="HG121" s="1569"/>
      <c r="HH121" s="1569"/>
      <c r="HI121" s="1569"/>
      <c r="HJ121" s="1569"/>
      <c r="HK121" s="1569"/>
      <c r="HL121" s="1569"/>
      <c r="HM121" s="1569"/>
      <c r="HN121" s="1569"/>
      <c r="HO121" s="1569"/>
      <c r="HP121" s="1569"/>
      <c r="HQ121" s="1569"/>
      <c r="HR121" s="1569"/>
      <c r="HS121" s="1569"/>
      <c r="HT121" s="1569"/>
      <c r="HU121" s="1569"/>
      <c r="HV121" s="1569"/>
      <c r="HW121" s="1569"/>
      <c r="HX121" s="1569"/>
      <c r="HY121" s="1569"/>
      <c r="HZ121" s="1569"/>
      <c r="IA121" s="1569"/>
      <c r="IB121" s="1569"/>
      <c r="IC121" s="1569"/>
      <c r="ID121" s="1569"/>
      <c r="IE121" s="1569"/>
      <c r="IF121" s="1569"/>
      <c r="IG121" s="1569"/>
      <c r="IH121" s="1569"/>
      <c r="II121" s="1569"/>
      <c r="IJ121" s="1569"/>
      <c r="IK121" s="1569"/>
      <c r="IL121" s="1569"/>
      <c r="IM121" s="1569"/>
      <c r="IN121" s="1569"/>
      <c r="IO121" s="1569"/>
      <c r="IP121" s="1569"/>
      <c r="IQ121" s="1569"/>
      <c r="IR121" s="1569"/>
      <c r="IS121" s="1569"/>
      <c r="IT121" s="1569"/>
      <c r="IU121" s="1569"/>
    </row>
    <row r="122" spans="1:255">
      <c r="A122" s="2187">
        <v>50</v>
      </c>
      <c r="B122" s="1551"/>
      <c r="C122" s="1551"/>
      <c r="D122" s="1551"/>
      <c r="E122" s="1914"/>
      <c r="F122" s="1550"/>
      <c r="G122" s="1551"/>
      <c r="H122" s="1551"/>
      <c r="I122" s="1551"/>
      <c r="J122" s="1551"/>
      <c r="K122" s="1886"/>
      <c r="L122" s="1886"/>
      <c r="M122" s="1925">
        <v>50</v>
      </c>
      <c r="N122" s="1550"/>
      <c r="O122" s="1886"/>
      <c r="P122" s="1886"/>
      <c r="Q122" s="1886"/>
      <c r="R122" s="1886"/>
      <c r="S122" s="1925">
        <v>50</v>
      </c>
      <c r="T122" s="1569"/>
      <c r="U122" s="1569"/>
      <c r="V122" s="1569"/>
      <c r="W122" s="1569"/>
      <c r="X122" s="1569"/>
      <c r="Y122" s="1569"/>
      <c r="Z122" s="1569"/>
      <c r="AA122" s="1569"/>
      <c r="AB122" s="1569"/>
      <c r="AC122" s="1569"/>
      <c r="AD122" s="1569"/>
      <c r="AE122" s="1569"/>
      <c r="AF122" s="1569"/>
      <c r="AG122" s="1569"/>
      <c r="AH122" s="1569"/>
      <c r="AI122" s="1569"/>
      <c r="AJ122" s="1569"/>
      <c r="AK122" s="1569"/>
      <c r="AL122" s="1569"/>
      <c r="AM122" s="1569"/>
      <c r="AN122" s="1569"/>
      <c r="AO122" s="1569"/>
      <c r="AP122" s="1569"/>
      <c r="AQ122" s="1569"/>
      <c r="AR122" s="1569"/>
      <c r="AS122" s="1569"/>
      <c r="AT122" s="1569"/>
      <c r="AU122" s="1569"/>
      <c r="AV122" s="1569"/>
      <c r="AW122" s="1569"/>
      <c r="AX122" s="1569"/>
      <c r="AY122" s="1569"/>
      <c r="AZ122" s="1569"/>
      <c r="BA122" s="1569"/>
      <c r="BB122" s="1569"/>
      <c r="BC122" s="1569"/>
      <c r="BD122" s="1569"/>
      <c r="BE122" s="1569"/>
      <c r="BF122" s="1569"/>
      <c r="BG122" s="1569"/>
      <c r="BH122" s="1569"/>
      <c r="BI122" s="1569"/>
      <c r="BJ122" s="1569"/>
      <c r="BK122" s="1569"/>
      <c r="BL122" s="1569"/>
      <c r="BM122" s="1569"/>
      <c r="BN122" s="1569"/>
      <c r="BO122" s="1569"/>
      <c r="BP122" s="1569"/>
      <c r="BQ122" s="1569"/>
      <c r="BR122" s="1569"/>
      <c r="BS122" s="1569"/>
      <c r="BT122" s="1569"/>
      <c r="BU122" s="1569"/>
      <c r="BV122" s="1569"/>
      <c r="BW122" s="1569"/>
      <c r="BX122" s="1569"/>
      <c r="BY122" s="1569"/>
      <c r="BZ122" s="1569"/>
      <c r="CA122" s="1569"/>
      <c r="CB122" s="1569"/>
      <c r="CC122" s="1569"/>
      <c r="CD122" s="1569"/>
      <c r="CE122" s="1569"/>
      <c r="CF122" s="1569"/>
      <c r="CG122" s="1569"/>
      <c r="CH122" s="1569"/>
      <c r="CI122" s="1569"/>
      <c r="CJ122" s="1569"/>
      <c r="CK122" s="1569"/>
      <c r="CL122" s="1569"/>
      <c r="CM122" s="1569"/>
      <c r="CN122" s="1569"/>
      <c r="CO122" s="1569"/>
      <c r="CP122" s="1569"/>
      <c r="CQ122" s="1569"/>
      <c r="CR122" s="1569"/>
      <c r="CS122" s="1569"/>
      <c r="CT122" s="1569"/>
      <c r="CU122" s="1569"/>
      <c r="CV122" s="1569"/>
      <c r="CW122" s="1569"/>
      <c r="CX122" s="1569"/>
      <c r="CY122" s="1569"/>
      <c r="CZ122" s="1569"/>
      <c r="DA122" s="1569"/>
      <c r="DB122" s="1569"/>
      <c r="DC122" s="1569"/>
      <c r="DD122" s="1569"/>
      <c r="DE122" s="1569"/>
      <c r="DF122" s="1569"/>
      <c r="DG122" s="1569"/>
      <c r="DH122" s="1569"/>
      <c r="DI122" s="1569"/>
      <c r="DJ122" s="1569"/>
      <c r="DK122" s="1569"/>
      <c r="DL122" s="1569"/>
      <c r="DM122" s="1569"/>
      <c r="DN122" s="1569"/>
      <c r="DO122" s="1569"/>
      <c r="DP122" s="1569"/>
      <c r="DQ122" s="1569"/>
      <c r="DR122" s="1569"/>
      <c r="DS122" s="1569"/>
      <c r="DT122" s="1569"/>
      <c r="DU122" s="1569"/>
      <c r="DV122" s="1569"/>
      <c r="DW122" s="1569"/>
      <c r="DX122" s="1569"/>
      <c r="DY122" s="1569"/>
      <c r="DZ122" s="1569"/>
      <c r="EA122" s="1569"/>
      <c r="EB122" s="1569"/>
      <c r="EC122" s="1569"/>
      <c r="ED122" s="1569"/>
      <c r="EE122" s="1569"/>
      <c r="EF122" s="1569"/>
      <c r="EG122" s="1569"/>
      <c r="EH122" s="1569"/>
      <c r="EI122" s="1569"/>
      <c r="EJ122" s="1569"/>
      <c r="EK122" s="1569"/>
      <c r="EL122" s="1569"/>
      <c r="EM122" s="1569"/>
      <c r="EN122" s="1569"/>
      <c r="EO122" s="1569"/>
      <c r="EP122" s="1569"/>
      <c r="EQ122" s="1569"/>
      <c r="ER122" s="1569"/>
      <c r="ES122" s="1569"/>
      <c r="ET122" s="1569"/>
      <c r="EU122" s="1569"/>
      <c r="EV122" s="1569"/>
      <c r="EW122" s="1569"/>
      <c r="EX122" s="1569"/>
      <c r="EY122" s="1569"/>
      <c r="EZ122" s="1569"/>
      <c r="FA122" s="1569"/>
      <c r="FB122" s="1569"/>
      <c r="FC122" s="1569"/>
      <c r="FD122" s="1569"/>
      <c r="FE122" s="1569"/>
      <c r="FF122" s="1569"/>
      <c r="FG122" s="1569"/>
      <c r="FH122" s="1569"/>
      <c r="FI122" s="1569"/>
      <c r="FJ122" s="1569"/>
      <c r="FK122" s="1569"/>
      <c r="FL122" s="1569"/>
      <c r="FM122" s="1569"/>
      <c r="FN122" s="1569"/>
      <c r="FO122" s="1569"/>
      <c r="FP122" s="1569"/>
      <c r="FQ122" s="1569"/>
      <c r="FR122" s="1569"/>
      <c r="FS122" s="1569"/>
      <c r="FT122" s="1569"/>
      <c r="FU122" s="1569"/>
      <c r="FV122" s="1569"/>
      <c r="FW122" s="1569"/>
      <c r="FX122" s="1569"/>
      <c r="FY122" s="1569"/>
      <c r="FZ122" s="1569"/>
      <c r="GA122" s="1569"/>
      <c r="GB122" s="1569"/>
      <c r="GC122" s="1569"/>
      <c r="GD122" s="1569"/>
      <c r="GE122" s="1569"/>
      <c r="GF122" s="1569"/>
      <c r="GG122" s="1569"/>
      <c r="GH122" s="1569"/>
      <c r="GI122" s="1569"/>
      <c r="GJ122" s="1569"/>
      <c r="GK122" s="1569"/>
      <c r="GL122" s="1569"/>
      <c r="GM122" s="1569"/>
      <c r="GN122" s="1569"/>
      <c r="GO122" s="1569"/>
      <c r="GP122" s="1569"/>
      <c r="GQ122" s="1569"/>
      <c r="GR122" s="1569"/>
      <c r="GS122" s="1569"/>
      <c r="GT122" s="1569"/>
      <c r="GU122" s="1569"/>
      <c r="GV122" s="1569"/>
      <c r="GW122" s="1569"/>
      <c r="GX122" s="1569"/>
      <c r="GY122" s="1569"/>
      <c r="GZ122" s="1569"/>
      <c r="HA122" s="1569"/>
      <c r="HB122" s="1569"/>
      <c r="HC122" s="1569"/>
      <c r="HD122" s="1569"/>
      <c r="HE122" s="1569"/>
      <c r="HF122" s="1569"/>
      <c r="HG122" s="1569"/>
      <c r="HH122" s="1569"/>
      <c r="HI122" s="1569"/>
      <c r="HJ122" s="1569"/>
      <c r="HK122" s="1569"/>
      <c r="HL122" s="1569"/>
      <c r="HM122" s="1569"/>
      <c r="HN122" s="1569"/>
      <c r="HO122" s="1569"/>
      <c r="HP122" s="1569"/>
      <c r="HQ122" s="1569"/>
      <c r="HR122" s="1569"/>
      <c r="HS122" s="1569"/>
      <c r="HT122" s="1569"/>
      <c r="HU122" s="1569"/>
      <c r="HV122" s="1569"/>
      <c r="HW122" s="1569"/>
      <c r="HX122" s="1569"/>
      <c r="HY122" s="1569"/>
      <c r="HZ122" s="1569"/>
      <c r="IA122" s="1569"/>
      <c r="IB122" s="1569"/>
      <c r="IC122" s="1569"/>
      <c r="ID122" s="1569"/>
      <c r="IE122" s="1569"/>
      <c r="IF122" s="1569"/>
      <c r="IG122" s="1569"/>
      <c r="IH122" s="1569"/>
      <c r="II122" s="1569"/>
      <c r="IJ122" s="1569"/>
      <c r="IK122" s="1569"/>
      <c r="IL122" s="1569"/>
      <c r="IM122" s="1569"/>
      <c r="IN122" s="1569"/>
      <c r="IO122" s="1569"/>
      <c r="IP122" s="1569"/>
      <c r="IQ122" s="1569"/>
      <c r="IR122" s="1569"/>
      <c r="IS122" s="1569"/>
      <c r="IT122" s="1569"/>
      <c r="IU122" s="1569"/>
    </row>
    <row r="123" spans="1:255">
      <c r="A123" s="2187">
        <v>51</v>
      </c>
      <c r="B123" s="1551"/>
      <c r="C123" s="1551"/>
      <c r="D123" s="1551"/>
      <c r="E123" s="1914"/>
      <c r="F123" s="1550"/>
      <c r="G123" s="1551"/>
      <c r="H123" s="1551"/>
      <c r="I123" s="1551"/>
      <c r="J123" s="1551"/>
      <c r="K123" s="1886"/>
      <c r="L123" s="1886"/>
      <c r="M123" s="1925">
        <v>51</v>
      </c>
      <c r="N123" s="1550"/>
      <c r="O123" s="1886"/>
      <c r="P123" s="1886"/>
      <c r="Q123" s="1886"/>
      <c r="R123" s="1886"/>
      <c r="S123" s="1925">
        <v>51</v>
      </c>
      <c r="T123" s="1569"/>
      <c r="U123" s="1569"/>
      <c r="V123" s="1569"/>
      <c r="W123" s="1569"/>
      <c r="X123" s="1569"/>
      <c r="Y123" s="1569"/>
      <c r="Z123" s="1569"/>
      <c r="AA123" s="1569"/>
      <c r="AB123" s="1569"/>
      <c r="AC123" s="1569"/>
      <c r="AD123" s="1569"/>
      <c r="AE123" s="1569"/>
      <c r="AF123" s="1569"/>
      <c r="AG123" s="1569"/>
      <c r="AH123" s="1569"/>
      <c r="AI123" s="1569"/>
      <c r="AJ123" s="1569"/>
      <c r="AK123" s="1569"/>
      <c r="AL123" s="1569"/>
      <c r="AM123" s="1569"/>
      <c r="AN123" s="1569"/>
      <c r="AO123" s="1569"/>
      <c r="AP123" s="1569"/>
      <c r="AQ123" s="1569"/>
      <c r="AR123" s="1569"/>
      <c r="AS123" s="1569"/>
      <c r="AT123" s="1569"/>
      <c r="AU123" s="1569"/>
      <c r="AV123" s="1569"/>
      <c r="AW123" s="1569"/>
      <c r="AX123" s="1569"/>
      <c r="AY123" s="1569"/>
      <c r="AZ123" s="1569"/>
      <c r="BA123" s="1569"/>
      <c r="BB123" s="1569"/>
      <c r="BC123" s="1569"/>
      <c r="BD123" s="1569"/>
      <c r="BE123" s="1569"/>
      <c r="BF123" s="1569"/>
      <c r="BG123" s="1569"/>
      <c r="BH123" s="1569"/>
      <c r="BI123" s="1569"/>
      <c r="BJ123" s="1569"/>
      <c r="BK123" s="1569"/>
      <c r="BL123" s="1569"/>
      <c r="BM123" s="1569"/>
      <c r="BN123" s="1569"/>
      <c r="BO123" s="1569"/>
      <c r="BP123" s="1569"/>
      <c r="BQ123" s="1569"/>
      <c r="BR123" s="1569"/>
      <c r="BS123" s="1569"/>
      <c r="BT123" s="1569"/>
      <c r="BU123" s="1569"/>
      <c r="BV123" s="1569"/>
      <c r="BW123" s="1569"/>
      <c r="BX123" s="1569"/>
      <c r="BY123" s="1569"/>
      <c r="BZ123" s="1569"/>
      <c r="CA123" s="1569"/>
      <c r="CB123" s="1569"/>
      <c r="CC123" s="1569"/>
      <c r="CD123" s="1569"/>
      <c r="CE123" s="1569"/>
      <c r="CF123" s="1569"/>
      <c r="CG123" s="1569"/>
      <c r="CH123" s="1569"/>
      <c r="CI123" s="1569"/>
      <c r="CJ123" s="1569"/>
      <c r="CK123" s="1569"/>
      <c r="CL123" s="1569"/>
      <c r="CM123" s="1569"/>
      <c r="CN123" s="1569"/>
      <c r="CO123" s="1569"/>
      <c r="CP123" s="1569"/>
      <c r="CQ123" s="1569"/>
      <c r="CR123" s="1569"/>
      <c r="CS123" s="1569"/>
      <c r="CT123" s="1569"/>
      <c r="CU123" s="1569"/>
      <c r="CV123" s="1569"/>
      <c r="CW123" s="1569"/>
      <c r="CX123" s="1569"/>
      <c r="CY123" s="1569"/>
      <c r="CZ123" s="1569"/>
      <c r="DA123" s="1569"/>
      <c r="DB123" s="1569"/>
      <c r="DC123" s="1569"/>
      <c r="DD123" s="1569"/>
      <c r="DE123" s="1569"/>
      <c r="DF123" s="1569"/>
      <c r="DG123" s="1569"/>
      <c r="DH123" s="1569"/>
      <c r="DI123" s="1569"/>
      <c r="DJ123" s="1569"/>
      <c r="DK123" s="1569"/>
      <c r="DL123" s="1569"/>
      <c r="DM123" s="1569"/>
      <c r="DN123" s="1569"/>
      <c r="DO123" s="1569"/>
      <c r="DP123" s="1569"/>
      <c r="DQ123" s="1569"/>
      <c r="DR123" s="1569"/>
      <c r="DS123" s="1569"/>
      <c r="DT123" s="1569"/>
      <c r="DU123" s="1569"/>
      <c r="DV123" s="1569"/>
      <c r="DW123" s="1569"/>
      <c r="DX123" s="1569"/>
      <c r="DY123" s="1569"/>
      <c r="DZ123" s="1569"/>
      <c r="EA123" s="1569"/>
      <c r="EB123" s="1569"/>
      <c r="EC123" s="1569"/>
      <c r="ED123" s="1569"/>
      <c r="EE123" s="1569"/>
      <c r="EF123" s="1569"/>
      <c r="EG123" s="1569"/>
      <c r="EH123" s="1569"/>
      <c r="EI123" s="1569"/>
      <c r="EJ123" s="1569"/>
      <c r="EK123" s="1569"/>
      <c r="EL123" s="1569"/>
      <c r="EM123" s="1569"/>
      <c r="EN123" s="1569"/>
      <c r="EO123" s="1569"/>
      <c r="EP123" s="1569"/>
      <c r="EQ123" s="1569"/>
      <c r="ER123" s="1569"/>
      <c r="ES123" s="1569"/>
      <c r="ET123" s="1569"/>
      <c r="EU123" s="1569"/>
      <c r="EV123" s="1569"/>
      <c r="EW123" s="1569"/>
      <c r="EX123" s="1569"/>
      <c r="EY123" s="1569"/>
      <c r="EZ123" s="1569"/>
      <c r="FA123" s="1569"/>
      <c r="FB123" s="1569"/>
      <c r="FC123" s="1569"/>
      <c r="FD123" s="1569"/>
      <c r="FE123" s="1569"/>
      <c r="FF123" s="1569"/>
      <c r="FG123" s="1569"/>
      <c r="FH123" s="1569"/>
      <c r="FI123" s="1569"/>
      <c r="FJ123" s="1569"/>
      <c r="FK123" s="1569"/>
      <c r="FL123" s="1569"/>
      <c r="FM123" s="1569"/>
      <c r="FN123" s="1569"/>
      <c r="FO123" s="1569"/>
      <c r="FP123" s="1569"/>
      <c r="FQ123" s="1569"/>
      <c r="FR123" s="1569"/>
      <c r="FS123" s="1569"/>
      <c r="FT123" s="1569"/>
      <c r="FU123" s="1569"/>
      <c r="FV123" s="1569"/>
      <c r="FW123" s="1569"/>
      <c r="FX123" s="1569"/>
      <c r="FY123" s="1569"/>
      <c r="FZ123" s="1569"/>
      <c r="GA123" s="1569"/>
      <c r="GB123" s="1569"/>
      <c r="GC123" s="1569"/>
      <c r="GD123" s="1569"/>
      <c r="GE123" s="1569"/>
      <c r="GF123" s="1569"/>
      <c r="GG123" s="1569"/>
      <c r="GH123" s="1569"/>
      <c r="GI123" s="1569"/>
      <c r="GJ123" s="1569"/>
      <c r="GK123" s="1569"/>
      <c r="GL123" s="1569"/>
      <c r="GM123" s="1569"/>
      <c r="GN123" s="1569"/>
      <c r="GO123" s="1569"/>
      <c r="GP123" s="1569"/>
      <c r="GQ123" s="1569"/>
      <c r="GR123" s="1569"/>
      <c r="GS123" s="1569"/>
      <c r="GT123" s="1569"/>
      <c r="GU123" s="1569"/>
      <c r="GV123" s="1569"/>
      <c r="GW123" s="1569"/>
      <c r="GX123" s="1569"/>
      <c r="GY123" s="1569"/>
      <c r="GZ123" s="1569"/>
      <c r="HA123" s="1569"/>
      <c r="HB123" s="1569"/>
      <c r="HC123" s="1569"/>
      <c r="HD123" s="1569"/>
      <c r="HE123" s="1569"/>
      <c r="HF123" s="1569"/>
      <c r="HG123" s="1569"/>
      <c r="HH123" s="1569"/>
      <c r="HI123" s="1569"/>
      <c r="HJ123" s="1569"/>
      <c r="HK123" s="1569"/>
      <c r="HL123" s="1569"/>
      <c r="HM123" s="1569"/>
      <c r="HN123" s="1569"/>
      <c r="HO123" s="1569"/>
      <c r="HP123" s="1569"/>
      <c r="HQ123" s="1569"/>
      <c r="HR123" s="1569"/>
      <c r="HS123" s="1569"/>
      <c r="HT123" s="1569"/>
      <c r="HU123" s="1569"/>
      <c r="HV123" s="1569"/>
      <c r="HW123" s="1569"/>
      <c r="HX123" s="1569"/>
      <c r="HY123" s="1569"/>
      <c r="HZ123" s="1569"/>
      <c r="IA123" s="1569"/>
      <c r="IB123" s="1569"/>
      <c r="IC123" s="1569"/>
      <c r="ID123" s="1569"/>
      <c r="IE123" s="1569"/>
      <c r="IF123" s="1569"/>
      <c r="IG123" s="1569"/>
      <c r="IH123" s="1569"/>
      <c r="II123" s="1569"/>
      <c r="IJ123" s="1569"/>
      <c r="IK123" s="1569"/>
      <c r="IL123" s="1569"/>
      <c r="IM123" s="1569"/>
      <c r="IN123" s="1569"/>
      <c r="IO123" s="1569"/>
      <c r="IP123" s="1569"/>
      <c r="IQ123" s="1569"/>
      <c r="IR123" s="1569"/>
      <c r="IS123" s="1569"/>
      <c r="IT123" s="1569"/>
      <c r="IU123" s="1569"/>
    </row>
    <row r="124" spans="1:255">
      <c r="A124" s="2187">
        <v>52</v>
      </c>
      <c r="B124" s="1551"/>
      <c r="C124" s="1551"/>
      <c r="D124" s="1551"/>
      <c r="E124" s="1914"/>
      <c r="F124" s="1550"/>
      <c r="G124" s="1551"/>
      <c r="H124" s="1551"/>
      <c r="I124" s="1551"/>
      <c r="J124" s="1551"/>
      <c r="K124" s="1886"/>
      <c r="L124" s="1886"/>
      <c r="M124" s="1925">
        <v>52</v>
      </c>
      <c r="N124" s="1550"/>
      <c r="O124" s="1886"/>
      <c r="P124" s="1886"/>
      <c r="Q124" s="1886"/>
      <c r="R124" s="1886"/>
      <c r="S124" s="1925">
        <v>52</v>
      </c>
      <c r="T124" s="1569"/>
      <c r="U124" s="1569"/>
      <c r="V124" s="1569"/>
      <c r="W124" s="1569"/>
      <c r="X124" s="1569"/>
      <c r="Y124" s="1569"/>
      <c r="Z124" s="1569"/>
      <c r="AA124" s="1569"/>
      <c r="AB124" s="1569"/>
      <c r="AC124" s="1569"/>
      <c r="AD124" s="1569"/>
      <c r="AE124" s="1569"/>
      <c r="AF124" s="1569"/>
      <c r="AG124" s="1569"/>
      <c r="AH124" s="1569"/>
      <c r="AI124" s="1569"/>
      <c r="AJ124" s="1569"/>
      <c r="AK124" s="1569"/>
      <c r="AL124" s="1569"/>
      <c r="AM124" s="1569"/>
      <c r="AN124" s="1569"/>
      <c r="AO124" s="1569"/>
      <c r="AP124" s="1569"/>
      <c r="AQ124" s="1569"/>
      <c r="AR124" s="1569"/>
      <c r="AS124" s="1569"/>
      <c r="AT124" s="1569"/>
      <c r="AU124" s="1569"/>
      <c r="AV124" s="1569"/>
      <c r="AW124" s="1569"/>
      <c r="AX124" s="1569"/>
      <c r="AY124" s="1569"/>
      <c r="AZ124" s="1569"/>
      <c r="BA124" s="1569"/>
      <c r="BB124" s="1569"/>
      <c r="BC124" s="1569"/>
      <c r="BD124" s="1569"/>
      <c r="BE124" s="1569"/>
      <c r="BF124" s="1569"/>
      <c r="BG124" s="1569"/>
      <c r="BH124" s="1569"/>
      <c r="BI124" s="1569"/>
      <c r="BJ124" s="1569"/>
      <c r="BK124" s="1569"/>
      <c r="BL124" s="1569"/>
      <c r="BM124" s="1569"/>
      <c r="BN124" s="1569"/>
      <c r="BO124" s="1569"/>
      <c r="BP124" s="1569"/>
      <c r="BQ124" s="1569"/>
      <c r="BR124" s="1569"/>
      <c r="BS124" s="1569"/>
      <c r="BT124" s="1569"/>
      <c r="BU124" s="1569"/>
      <c r="BV124" s="1569"/>
      <c r="BW124" s="1569"/>
      <c r="BX124" s="1569"/>
      <c r="BY124" s="1569"/>
      <c r="BZ124" s="1569"/>
      <c r="CA124" s="1569"/>
      <c r="CB124" s="1569"/>
      <c r="CC124" s="1569"/>
      <c r="CD124" s="1569"/>
      <c r="CE124" s="1569"/>
      <c r="CF124" s="1569"/>
      <c r="CG124" s="1569"/>
      <c r="CH124" s="1569"/>
      <c r="CI124" s="1569"/>
      <c r="CJ124" s="1569"/>
      <c r="CK124" s="1569"/>
      <c r="CL124" s="1569"/>
      <c r="CM124" s="1569"/>
      <c r="CN124" s="1569"/>
      <c r="CO124" s="1569"/>
      <c r="CP124" s="1569"/>
      <c r="CQ124" s="1569"/>
      <c r="CR124" s="1569"/>
      <c r="CS124" s="1569"/>
      <c r="CT124" s="1569"/>
      <c r="CU124" s="1569"/>
      <c r="CV124" s="1569"/>
      <c r="CW124" s="1569"/>
      <c r="CX124" s="1569"/>
      <c r="CY124" s="1569"/>
      <c r="CZ124" s="1569"/>
      <c r="DA124" s="1569"/>
      <c r="DB124" s="1569"/>
      <c r="DC124" s="1569"/>
      <c r="DD124" s="1569"/>
      <c r="DE124" s="1569"/>
      <c r="DF124" s="1569"/>
      <c r="DG124" s="1569"/>
      <c r="DH124" s="1569"/>
      <c r="DI124" s="1569"/>
      <c r="DJ124" s="1569"/>
      <c r="DK124" s="1569"/>
      <c r="DL124" s="1569"/>
      <c r="DM124" s="1569"/>
      <c r="DN124" s="1569"/>
      <c r="DO124" s="1569"/>
      <c r="DP124" s="1569"/>
      <c r="DQ124" s="1569"/>
      <c r="DR124" s="1569"/>
      <c r="DS124" s="1569"/>
      <c r="DT124" s="1569"/>
      <c r="DU124" s="1569"/>
      <c r="DV124" s="1569"/>
      <c r="DW124" s="1569"/>
      <c r="DX124" s="1569"/>
      <c r="DY124" s="1569"/>
      <c r="DZ124" s="1569"/>
      <c r="EA124" s="1569"/>
      <c r="EB124" s="1569"/>
      <c r="EC124" s="1569"/>
      <c r="ED124" s="1569"/>
      <c r="EE124" s="1569"/>
      <c r="EF124" s="1569"/>
      <c r="EG124" s="1569"/>
      <c r="EH124" s="1569"/>
      <c r="EI124" s="1569"/>
      <c r="EJ124" s="1569"/>
      <c r="EK124" s="1569"/>
      <c r="EL124" s="1569"/>
      <c r="EM124" s="1569"/>
      <c r="EN124" s="1569"/>
      <c r="EO124" s="1569"/>
      <c r="EP124" s="1569"/>
      <c r="EQ124" s="1569"/>
      <c r="ER124" s="1569"/>
      <c r="ES124" s="1569"/>
      <c r="ET124" s="1569"/>
      <c r="EU124" s="1569"/>
      <c r="EV124" s="1569"/>
      <c r="EW124" s="1569"/>
      <c r="EX124" s="1569"/>
      <c r="EY124" s="1569"/>
      <c r="EZ124" s="1569"/>
      <c r="FA124" s="1569"/>
      <c r="FB124" s="1569"/>
      <c r="FC124" s="1569"/>
      <c r="FD124" s="1569"/>
      <c r="FE124" s="1569"/>
      <c r="FF124" s="1569"/>
      <c r="FG124" s="1569"/>
      <c r="FH124" s="1569"/>
      <c r="FI124" s="1569"/>
      <c r="FJ124" s="1569"/>
      <c r="FK124" s="1569"/>
      <c r="FL124" s="1569"/>
      <c r="FM124" s="1569"/>
      <c r="FN124" s="1569"/>
      <c r="FO124" s="1569"/>
      <c r="FP124" s="1569"/>
      <c r="FQ124" s="1569"/>
      <c r="FR124" s="1569"/>
      <c r="FS124" s="1569"/>
      <c r="FT124" s="1569"/>
      <c r="FU124" s="1569"/>
      <c r="FV124" s="1569"/>
      <c r="FW124" s="1569"/>
      <c r="FX124" s="1569"/>
      <c r="FY124" s="1569"/>
      <c r="FZ124" s="1569"/>
      <c r="GA124" s="1569"/>
      <c r="GB124" s="1569"/>
      <c r="GC124" s="1569"/>
      <c r="GD124" s="1569"/>
      <c r="GE124" s="1569"/>
      <c r="GF124" s="1569"/>
      <c r="GG124" s="1569"/>
      <c r="GH124" s="1569"/>
      <c r="GI124" s="1569"/>
      <c r="GJ124" s="1569"/>
      <c r="GK124" s="1569"/>
      <c r="GL124" s="1569"/>
      <c r="GM124" s="1569"/>
      <c r="GN124" s="1569"/>
      <c r="GO124" s="1569"/>
      <c r="GP124" s="1569"/>
      <c r="GQ124" s="1569"/>
      <c r="GR124" s="1569"/>
      <c r="GS124" s="1569"/>
      <c r="GT124" s="1569"/>
      <c r="GU124" s="1569"/>
      <c r="GV124" s="1569"/>
      <c r="GW124" s="1569"/>
      <c r="GX124" s="1569"/>
      <c r="GY124" s="1569"/>
      <c r="GZ124" s="1569"/>
      <c r="HA124" s="1569"/>
      <c r="HB124" s="1569"/>
      <c r="HC124" s="1569"/>
      <c r="HD124" s="1569"/>
      <c r="HE124" s="1569"/>
      <c r="HF124" s="1569"/>
      <c r="HG124" s="1569"/>
      <c r="HH124" s="1569"/>
      <c r="HI124" s="1569"/>
      <c r="HJ124" s="1569"/>
      <c r="HK124" s="1569"/>
      <c r="HL124" s="1569"/>
      <c r="HM124" s="1569"/>
      <c r="HN124" s="1569"/>
      <c r="HO124" s="1569"/>
      <c r="HP124" s="1569"/>
      <c r="HQ124" s="1569"/>
      <c r="HR124" s="1569"/>
      <c r="HS124" s="1569"/>
      <c r="HT124" s="1569"/>
      <c r="HU124" s="1569"/>
      <c r="HV124" s="1569"/>
      <c r="HW124" s="1569"/>
      <c r="HX124" s="1569"/>
      <c r="HY124" s="1569"/>
      <c r="HZ124" s="1569"/>
      <c r="IA124" s="1569"/>
      <c r="IB124" s="1569"/>
      <c r="IC124" s="1569"/>
      <c r="ID124" s="1569"/>
      <c r="IE124" s="1569"/>
      <c r="IF124" s="1569"/>
      <c r="IG124" s="1569"/>
      <c r="IH124" s="1569"/>
      <c r="II124" s="1569"/>
      <c r="IJ124" s="1569"/>
      <c r="IK124" s="1569"/>
      <c r="IL124" s="1569"/>
      <c r="IM124" s="1569"/>
      <c r="IN124" s="1569"/>
      <c r="IO124" s="1569"/>
      <c r="IP124" s="1569"/>
      <c r="IQ124" s="1569"/>
      <c r="IR124" s="1569"/>
      <c r="IS124" s="1569"/>
      <c r="IT124" s="1569"/>
      <c r="IU124" s="1569"/>
    </row>
    <row r="125" spans="1:255">
      <c r="A125" s="2187">
        <v>53</v>
      </c>
      <c r="B125" s="1551"/>
      <c r="C125" s="1551"/>
      <c r="D125" s="1551"/>
      <c r="E125" s="1914"/>
      <c r="F125" s="1550"/>
      <c r="G125" s="1551"/>
      <c r="H125" s="1551"/>
      <c r="I125" s="1551"/>
      <c r="J125" s="1551"/>
      <c r="K125" s="1886"/>
      <c r="L125" s="1886"/>
      <c r="M125" s="1925">
        <v>53</v>
      </c>
      <c r="N125" s="1550"/>
      <c r="O125" s="1886"/>
      <c r="P125" s="1886"/>
      <c r="Q125" s="1886"/>
      <c r="R125" s="1886"/>
      <c r="S125" s="1925">
        <v>53</v>
      </c>
      <c r="T125" s="1569"/>
      <c r="U125" s="1569"/>
      <c r="V125" s="1569"/>
      <c r="W125" s="1569"/>
      <c r="X125" s="1569"/>
      <c r="Y125" s="1569"/>
      <c r="Z125" s="1569"/>
      <c r="AA125" s="1569"/>
      <c r="AB125" s="1569"/>
      <c r="AC125" s="1569"/>
      <c r="AD125" s="1569"/>
      <c r="AE125" s="1569"/>
      <c r="AF125" s="1569"/>
      <c r="AG125" s="1569"/>
      <c r="AH125" s="1569"/>
      <c r="AI125" s="1569"/>
      <c r="AJ125" s="1569"/>
      <c r="AK125" s="1569"/>
      <c r="AL125" s="1569"/>
      <c r="AM125" s="1569"/>
      <c r="AN125" s="1569"/>
      <c r="AO125" s="1569"/>
      <c r="AP125" s="1569"/>
      <c r="AQ125" s="1569"/>
      <c r="AR125" s="1569"/>
      <c r="AS125" s="1569"/>
      <c r="AT125" s="1569"/>
      <c r="AU125" s="1569"/>
      <c r="AV125" s="1569"/>
      <c r="AW125" s="1569"/>
      <c r="AX125" s="1569"/>
      <c r="AY125" s="1569"/>
      <c r="AZ125" s="1569"/>
      <c r="BA125" s="1569"/>
      <c r="BB125" s="1569"/>
      <c r="BC125" s="1569"/>
      <c r="BD125" s="1569"/>
      <c r="BE125" s="1569"/>
      <c r="BF125" s="1569"/>
      <c r="BG125" s="1569"/>
      <c r="BH125" s="1569"/>
      <c r="BI125" s="1569"/>
      <c r="BJ125" s="1569"/>
      <c r="BK125" s="1569"/>
      <c r="BL125" s="1569"/>
      <c r="BM125" s="1569"/>
      <c r="BN125" s="1569"/>
      <c r="BO125" s="1569"/>
      <c r="BP125" s="1569"/>
      <c r="BQ125" s="1569"/>
      <c r="BR125" s="1569"/>
      <c r="BS125" s="1569"/>
      <c r="BT125" s="1569"/>
      <c r="BU125" s="1569"/>
      <c r="BV125" s="1569"/>
      <c r="BW125" s="1569"/>
      <c r="BX125" s="1569"/>
      <c r="BY125" s="1569"/>
      <c r="BZ125" s="1569"/>
      <c r="CA125" s="1569"/>
      <c r="CB125" s="1569"/>
      <c r="CC125" s="1569"/>
      <c r="CD125" s="1569"/>
      <c r="CE125" s="1569"/>
      <c r="CF125" s="1569"/>
      <c r="CG125" s="1569"/>
      <c r="CH125" s="1569"/>
      <c r="CI125" s="1569"/>
      <c r="CJ125" s="1569"/>
      <c r="CK125" s="1569"/>
      <c r="CL125" s="1569"/>
      <c r="CM125" s="1569"/>
      <c r="CN125" s="1569"/>
      <c r="CO125" s="1569"/>
      <c r="CP125" s="1569"/>
      <c r="CQ125" s="1569"/>
      <c r="CR125" s="1569"/>
      <c r="CS125" s="1569"/>
      <c r="CT125" s="1569"/>
      <c r="CU125" s="1569"/>
      <c r="CV125" s="1569"/>
      <c r="CW125" s="1569"/>
      <c r="CX125" s="1569"/>
      <c r="CY125" s="1569"/>
      <c r="CZ125" s="1569"/>
      <c r="DA125" s="1569"/>
      <c r="DB125" s="1569"/>
      <c r="DC125" s="1569"/>
      <c r="DD125" s="1569"/>
      <c r="DE125" s="1569"/>
      <c r="DF125" s="1569"/>
      <c r="DG125" s="1569"/>
      <c r="DH125" s="1569"/>
      <c r="DI125" s="1569"/>
      <c r="DJ125" s="1569"/>
      <c r="DK125" s="1569"/>
      <c r="DL125" s="1569"/>
      <c r="DM125" s="1569"/>
      <c r="DN125" s="1569"/>
      <c r="DO125" s="1569"/>
      <c r="DP125" s="1569"/>
      <c r="DQ125" s="1569"/>
      <c r="DR125" s="1569"/>
      <c r="DS125" s="1569"/>
      <c r="DT125" s="1569"/>
      <c r="DU125" s="1569"/>
      <c r="DV125" s="1569"/>
      <c r="DW125" s="1569"/>
      <c r="DX125" s="1569"/>
      <c r="DY125" s="1569"/>
      <c r="DZ125" s="1569"/>
      <c r="EA125" s="1569"/>
      <c r="EB125" s="1569"/>
      <c r="EC125" s="1569"/>
      <c r="ED125" s="1569"/>
      <c r="EE125" s="1569"/>
      <c r="EF125" s="1569"/>
      <c r="EG125" s="1569"/>
      <c r="EH125" s="1569"/>
      <c r="EI125" s="1569"/>
      <c r="EJ125" s="1569"/>
      <c r="EK125" s="1569"/>
      <c r="EL125" s="1569"/>
      <c r="EM125" s="1569"/>
      <c r="EN125" s="1569"/>
      <c r="EO125" s="1569"/>
      <c r="EP125" s="1569"/>
      <c r="EQ125" s="1569"/>
      <c r="ER125" s="1569"/>
      <c r="ES125" s="1569"/>
      <c r="ET125" s="1569"/>
      <c r="EU125" s="1569"/>
      <c r="EV125" s="1569"/>
      <c r="EW125" s="1569"/>
      <c r="EX125" s="1569"/>
      <c r="EY125" s="1569"/>
      <c r="EZ125" s="1569"/>
      <c r="FA125" s="1569"/>
      <c r="FB125" s="1569"/>
      <c r="FC125" s="1569"/>
      <c r="FD125" s="1569"/>
      <c r="FE125" s="1569"/>
      <c r="FF125" s="1569"/>
      <c r="FG125" s="1569"/>
      <c r="FH125" s="1569"/>
      <c r="FI125" s="1569"/>
      <c r="FJ125" s="1569"/>
      <c r="FK125" s="1569"/>
      <c r="FL125" s="1569"/>
      <c r="FM125" s="1569"/>
      <c r="FN125" s="1569"/>
      <c r="FO125" s="1569"/>
      <c r="FP125" s="1569"/>
      <c r="FQ125" s="1569"/>
      <c r="FR125" s="1569"/>
      <c r="FS125" s="1569"/>
      <c r="FT125" s="1569"/>
      <c r="FU125" s="1569"/>
      <c r="FV125" s="1569"/>
      <c r="FW125" s="1569"/>
      <c r="FX125" s="1569"/>
      <c r="FY125" s="1569"/>
      <c r="FZ125" s="1569"/>
      <c r="GA125" s="1569"/>
      <c r="GB125" s="1569"/>
      <c r="GC125" s="1569"/>
      <c r="GD125" s="1569"/>
      <c r="GE125" s="1569"/>
      <c r="GF125" s="1569"/>
      <c r="GG125" s="1569"/>
      <c r="GH125" s="1569"/>
      <c r="GI125" s="1569"/>
      <c r="GJ125" s="1569"/>
      <c r="GK125" s="1569"/>
      <c r="GL125" s="1569"/>
      <c r="GM125" s="1569"/>
      <c r="GN125" s="1569"/>
      <c r="GO125" s="1569"/>
      <c r="GP125" s="1569"/>
      <c r="GQ125" s="1569"/>
      <c r="GR125" s="1569"/>
      <c r="GS125" s="1569"/>
      <c r="GT125" s="1569"/>
      <c r="GU125" s="1569"/>
      <c r="GV125" s="1569"/>
      <c r="GW125" s="1569"/>
      <c r="GX125" s="1569"/>
      <c r="GY125" s="1569"/>
      <c r="GZ125" s="1569"/>
      <c r="HA125" s="1569"/>
      <c r="HB125" s="1569"/>
      <c r="HC125" s="1569"/>
      <c r="HD125" s="1569"/>
      <c r="HE125" s="1569"/>
      <c r="HF125" s="1569"/>
      <c r="HG125" s="1569"/>
      <c r="HH125" s="1569"/>
      <c r="HI125" s="1569"/>
      <c r="HJ125" s="1569"/>
      <c r="HK125" s="1569"/>
      <c r="HL125" s="1569"/>
      <c r="HM125" s="1569"/>
      <c r="HN125" s="1569"/>
      <c r="HO125" s="1569"/>
      <c r="HP125" s="1569"/>
      <c r="HQ125" s="1569"/>
      <c r="HR125" s="1569"/>
      <c r="HS125" s="1569"/>
      <c r="HT125" s="1569"/>
      <c r="HU125" s="1569"/>
      <c r="HV125" s="1569"/>
      <c r="HW125" s="1569"/>
      <c r="HX125" s="1569"/>
      <c r="HY125" s="1569"/>
      <c r="HZ125" s="1569"/>
      <c r="IA125" s="1569"/>
      <c r="IB125" s="1569"/>
      <c r="IC125" s="1569"/>
      <c r="ID125" s="1569"/>
      <c r="IE125" s="1569"/>
      <c r="IF125" s="1569"/>
      <c r="IG125" s="1569"/>
      <c r="IH125" s="1569"/>
      <c r="II125" s="1569"/>
      <c r="IJ125" s="1569"/>
      <c r="IK125" s="1569"/>
      <c r="IL125" s="1569"/>
      <c r="IM125" s="1569"/>
      <c r="IN125" s="1569"/>
      <c r="IO125" s="1569"/>
      <c r="IP125" s="1569"/>
      <c r="IQ125" s="1569"/>
      <c r="IR125" s="1569"/>
      <c r="IS125" s="1569"/>
      <c r="IT125" s="1569"/>
      <c r="IU125" s="1569"/>
    </row>
    <row r="126" spans="1:255">
      <c r="A126" s="2187">
        <v>54</v>
      </c>
      <c r="B126" s="1551"/>
      <c r="C126" s="1551"/>
      <c r="D126" s="1551"/>
      <c r="E126" s="1914"/>
      <c r="F126" s="1550"/>
      <c r="G126" s="1551"/>
      <c r="H126" s="1551"/>
      <c r="I126" s="1551"/>
      <c r="J126" s="1551"/>
      <c r="K126" s="1886"/>
      <c r="L126" s="1886"/>
      <c r="M126" s="1925">
        <v>54</v>
      </c>
      <c r="N126" s="1550"/>
      <c r="O126" s="1886"/>
      <c r="P126" s="1886"/>
      <c r="Q126" s="1886"/>
      <c r="R126" s="1886"/>
      <c r="S126" s="1925">
        <v>54</v>
      </c>
      <c r="T126" s="1569"/>
      <c r="U126" s="1569"/>
      <c r="V126" s="1569"/>
      <c r="W126" s="1569"/>
      <c r="X126" s="1569"/>
      <c r="Y126" s="1569"/>
      <c r="Z126" s="1569"/>
      <c r="AA126" s="1569"/>
      <c r="AB126" s="1569"/>
      <c r="AC126" s="1569"/>
      <c r="AD126" s="1569"/>
      <c r="AE126" s="1569"/>
      <c r="AF126" s="1569"/>
      <c r="AG126" s="1569"/>
      <c r="AH126" s="1569"/>
      <c r="AI126" s="1569"/>
      <c r="AJ126" s="1569"/>
      <c r="AK126" s="1569"/>
      <c r="AL126" s="1569"/>
      <c r="AM126" s="1569"/>
      <c r="AN126" s="1569"/>
      <c r="AO126" s="1569"/>
      <c r="AP126" s="1569"/>
      <c r="AQ126" s="1569"/>
      <c r="AR126" s="1569"/>
      <c r="AS126" s="1569"/>
      <c r="AT126" s="1569"/>
      <c r="AU126" s="1569"/>
      <c r="AV126" s="1569"/>
      <c r="AW126" s="1569"/>
      <c r="AX126" s="1569"/>
      <c r="AY126" s="1569"/>
      <c r="AZ126" s="1569"/>
      <c r="BA126" s="1569"/>
      <c r="BB126" s="1569"/>
      <c r="BC126" s="1569"/>
      <c r="BD126" s="1569"/>
      <c r="BE126" s="1569"/>
      <c r="BF126" s="1569"/>
      <c r="BG126" s="1569"/>
      <c r="BH126" s="1569"/>
      <c r="BI126" s="1569"/>
      <c r="BJ126" s="1569"/>
      <c r="BK126" s="1569"/>
      <c r="BL126" s="1569"/>
      <c r="BM126" s="1569"/>
      <c r="BN126" s="1569"/>
      <c r="BO126" s="1569"/>
      <c r="BP126" s="1569"/>
      <c r="BQ126" s="1569"/>
      <c r="BR126" s="1569"/>
      <c r="BS126" s="1569"/>
      <c r="BT126" s="1569"/>
      <c r="BU126" s="1569"/>
      <c r="BV126" s="1569"/>
      <c r="BW126" s="1569"/>
      <c r="BX126" s="1569"/>
      <c r="BY126" s="1569"/>
      <c r="BZ126" s="1569"/>
      <c r="CA126" s="1569"/>
      <c r="CB126" s="1569"/>
      <c r="CC126" s="1569"/>
      <c r="CD126" s="1569"/>
      <c r="CE126" s="1569"/>
      <c r="CF126" s="1569"/>
      <c r="CG126" s="1569"/>
      <c r="CH126" s="1569"/>
      <c r="CI126" s="1569"/>
      <c r="CJ126" s="1569"/>
      <c r="CK126" s="1569"/>
      <c r="CL126" s="1569"/>
      <c r="CM126" s="1569"/>
      <c r="CN126" s="1569"/>
      <c r="CO126" s="1569"/>
      <c r="CP126" s="1569"/>
      <c r="CQ126" s="1569"/>
      <c r="CR126" s="1569"/>
      <c r="CS126" s="1569"/>
      <c r="CT126" s="1569"/>
      <c r="CU126" s="1569"/>
      <c r="CV126" s="1569"/>
      <c r="CW126" s="1569"/>
      <c r="CX126" s="1569"/>
      <c r="CY126" s="1569"/>
      <c r="CZ126" s="1569"/>
      <c r="DA126" s="1569"/>
      <c r="DB126" s="1569"/>
      <c r="DC126" s="1569"/>
      <c r="DD126" s="1569"/>
      <c r="DE126" s="1569"/>
      <c r="DF126" s="1569"/>
      <c r="DG126" s="1569"/>
      <c r="DH126" s="1569"/>
      <c r="DI126" s="1569"/>
      <c r="DJ126" s="1569"/>
      <c r="DK126" s="1569"/>
      <c r="DL126" s="1569"/>
      <c r="DM126" s="1569"/>
      <c r="DN126" s="1569"/>
      <c r="DO126" s="1569"/>
      <c r="DP126" s="1569"/>
      <c r="DQ126" s="1569"/>
      <c r="DR126" s="1569"/>
      <c r="DS126" s="1569"/>
      <c r="DT126" s="1569"/>
      <c r="DU126" s="1569"/>
      <c r="DV126" s="1569"/>
      <c r="DW126" s="1569"/>
      <c r="DX126" s="1569"/>
      <c r="DY126" s="1569"/>
      <c r="DZ126" s="1569"/>
      <c r="EA126" s="1569"/>
      <c r="EB126" s="1569"/>
      <c r="EC126" s="1569"/>
      <c r="ED126" s="1569"/>
      <c r="EE126" s="1569"/>
      <c r="EF126" s="1569"/>
      <c r="EG126" s="1569"/>
      <c r="EH126" s="1569"/>
      <c r="EI126" s="1569"/>
      <c r="EJ126" s="1569"/>
      <c r="EK126" s="1569"/>
      <c r="EL126" s="1569"/>
      <c r="EM126" s="1569"/>
      <c r="EN126" s="1569"/>
      <c r="EO126" s="1569"/>
      <c r="EP126" s="1569"/>
      <c r="EQ126" s="1569"/>
      <c r="ER126" s="1569"/>
      <c r="ES126" s="1569"/>
      <c r="ET126" s="1569"/>
      <c r="EU126" s="1569"/>
      <c r="EV126" s="1569"/>
      <c r="EW126" s="1569"/>
      <c r="EX126" s="1569"/>
      <c r="EY126" s="1569"/>
      <c r="EZ126" s="1569"/>
      <c r="FA126" s="1569"/>
      <c r="FB126" s="1569"/>
      <c r="FC126" s="1569"/>
      <c r="FD126" s="1569"/>
      <c r="FE126" s="1569"/>
      <c r="FF126" s="1569"/>
      <c r="FG126" s="1569"/>
      <c r="FH126" s="1569"/>
      <c r="FI126" s="1569"/>
      <c r="FJ126" s="1569"/>
      <c r="FK126" s="1569"/>
      <c r="FL126" s="1569"/>
      <c r="FM126" s="1569"/>
      <c r="FN126" s="1569"/>
      <c r="FO126" s="1569"/>
      <c r="FP126" s="1569"/>
      <c r="FQ126" s="1569"/>
      <c r="FR126" s="1569"/>
      <c r="FS126" s="1569"/>
      <c r="FT126" s="1569"/>
      <c r="FU126" s="1569"/>
      <c r="FV126" s="1569"/>
      <c r="FW126" s="1569"/>
      <c r="FX126" s="1569"/>
      <c r="FY126" s="1569"/>
      <c r="FZ126" s="1569"/>
      <c r="GA126" s="1569"/>
      <c r="GB126" s="1569"/>
      <c r="GC126" s="1569"/>
      <c r="GD126" s="1569"/>
      <c r="GE126" s="1569"/>
      <c r="GF126" s="1569"/>
      <c r="GG126" s="1569"/>
      <c r="GH126" s="1569"/>
      <c r="GI126" s="1569"/>
      <c r="GJ126" s="1569"/>
      <c r="GK126" s="1569"/>
      <c r="GL126" s="1569"/>
      <c r="GM126" s="1569"/>
      <c r="GN126" s="1569"/>
      <c r="GO126" s="1569"/>
      <c r="GP126" s="1569"/>
      <c r="GQ126" s="1569"/>
      <c r="GR126" s="1569"/>
      <c r="GS126" s="1569"/>
      <c r="GT126" s="1569"/>
      <c r="GU126" s="1569"/>
      <c r="GV126" s="1569"/>
      <c r="GW126" s="1569"/>
      <c r="GX126" s="1569"/>
      <c r="GY126" s="1569"/>
      <c r="GZ126" s="1569"/>
      <c r="HA126" s="1569"/>
      <c r="HB126" s="1569"/>
      <c r="HC126" s="1569"/>
      <c r="HD126" s="1569"/>
      <c r="HE126" s="1569"/>
      <c r="HF126" s="1569"/>
      <c r="HG126" s="1569"/>
      <c r="HH126" s="1569"/>
      <c r="HI126" s="1569"/>
      <c r="HJ126" s="1569"/>
      <c r="HK126" s="1569"/>
      <c r="HL126" s="1569"/>
      <c r="HM126" s="1569"/>
      <c r="HN126" s="1569"/>
      <c r="HO126" s="1569"/>
      <c r="HP126" s="1569"/>
      <c r="HQ126" s="1569"/>
      <c r="HR126" s="1569"/>
      <c r="HS126" s="1569"/>
      <c r="HT126" s="1569"/>
      <c r="HU126" s="1569"/>
      <c r="HV126" s="1569"/>
      <c r="HW126" s="1569"/>
      <c r="HX126" s="1569"/>
      <c r="HY126" s="1569"/>
      <c r="HZ126" s="1569"/>
      <c r="IA126" s="1569"/>
      <c r="IB126" s="1569"/>
      <c r="IC126" s="1569"/>
      <c r="ID126" s="1569"/>
      <c r="IE126" s="1569"/>
      <c r="IF126" s="1569"/>
      <c r="IG126" s="1569"/>
      <c r="IH126" s="1569"/>
      <c r="II126" s="1569"/>
      <c r="IJ126" s="1569"/>
      <c r="IK126" s="1569"/>
      <c r="IL126" s="1569"/>
      <c r="IM126" s="1569"/>
      <c r="IN126" s="1569"/>
      <c r="IO126" s="1569"/>
      <c r="IP126" s="1569"/>
      <c r="IQ126" s="1569"/>
      <c r="IR126" s="1569"/>
      <c r="IS126" s="1569"/>
      <c r="IT126" s="1569"/>
      <c r="IU126" s="1569"/>
    </row>
    <row r="127" spans="1:255">
      <c r="A127" s="2187">
        <v>55</v>
      </c>
      <c r="B127" s="1551"/>
      <c r="C127" s="1551"/>
      <c r="D127" s="1551"/>
      <c r="E127" s="1914"/>
      <c r="F127" s="1550"/>
      <c r="G127" s="1551"/>
      <c r="H127" s="1551"/>
      <c r="I127" s="1551"/>
      <c r="J127" s="1551"/>
      <c r="K127" s="1886"/>
      <c r="L127" s="1886"/>
      <c r="M127" s="1925">
        <v>55</v>
      </c>
      <c r="N127" s="1550"/>
      <c r="O127" s="1886"/>
      <c r="P127" s="1886"/>
      <c r="Q127" s="1886"/>
      <c r="R127" s="1886"/>
      <c r="S127" s="1925">
        <v>55</v>
      </c>
      <c r="T127" s="1569"/>
      <c r="U127" s="1569"/>
      <c r="V127" s="1569"/>
      <c r="W127" s="1569"/>
      <c r="X127" s="1569"/>
      <c r="Y127" s="1569"/>
      <c r="Z127" s="1569"/>
      <c r="AA127" s="1569"/>
      <c r="AB127" s="1569"/>
      <c r="AC127" s="1569"/>
      <c r="AD127" s="1569"/>
      <c r="AE127" s="1569"/>
      <c r="AF127" s="1569"/>
      <c r="AG127" s="1569"/>
      <c r="AH127" s="1569"/>
      <c r="AI127" s="1569"/>
      <c r="AJ127" s="1569"/>
      <c r="AK127" s="1569"/>
      <c r="AL127" s="1569"/>
      <c r="AM127" s="1569"/>
      <c r="AN127" s="1569"/>
      <c r="AO127" s="1569"/>
      <c r="AP127" s="1569"/>
      <c r="AQ127" s="1569"/>
      <c r="AR127" s="1569"/>
      <c r="AS127" s="1569"/>
      <c r="AT127" s="1569"/>
      <c r="AU127" s="1569"/>
      <c r="AV127" s="1569"/>
      <c r="AW127" s="1569"/>
      <c r="AX127" s="1569"/>
      <c r="AY127" s="1569"/>
      <c r="AZ127" s="1569"/>
      <c r="BA127" s="1569"/>
      <c r="BB127" s="1569"/>
      <c r="BC127" s="1569"/>
      <c r="BD127" s="1569"/>
      <c r="BE127" s="1569"/>
      <c r="BF127" s="1569"/>
      <c r="BG127" s="1569"/>
      <c r="BH127" s="1569"/>
      <c r="BI127" s="1569"/>
      <c r="BJ127" s="1569"/>
      <c r="BK127" s="1569"/>
      <c r="BL127" s="1569"/>
      <c r="BM127" s="1569"/>
      <c r="BN127" s="1569"/>
      <c r="BO127" s="1569"/>
      <c r="BP127" s="1569"/>
      <c r="BQ127" s="1569"/>
      <c r="BR127" s="1569"/>
      <c r="BS127" s="1569"/>
      <c r="BT127" s="1569"/>
      <c r="BU127" s="1569"/>
      <c r="BV127" s="1569"/>
      <c r="BW127" s="1569"/>
      <c r="BX127" s="1569"/>
      <c r="BY127" s="1569"/>
      <c r="BZ127" s="1569"/>
      <c r="CA127" s="1569"/>
      <c r="CB127" s="1569"/>
      <c r="CC127" s="1569"/>
      <c r="CD127" s="1569"/>
      <c r="CE127" s="1569"/>
      <c r="CF127" s="1569"/>
      <c r="CG127" s="1569"/>
      <c r="CH127" s="1569"/>
      <c r="CI127" s="1569"/>
      <c r="CJ127" s="1569"/>
      <c r="CK127" s="1569"/>
      <c r="CL127" s="1569"/>
      <c r="CM127" s="1569"/>
      <c r="CN127" s="1569"/>
      <c r="CO127" s="1569"/>
      <c r="CP127" s="1569"/>
      <c r="CQ127" s="1569"/>
      <c r="CR127" s="1569"/>
      <c r="CS127" s="1569"/>
      <c r="CT127" s="1569"/>
      <c r="CU127" s="1569"/>
      <c r="CV127" s="1569"/>
      <c r="CW127" s="1569"/>
      <c r="CX127" s="1569"/>
      <c r="CY127" s="1569"/>
      <c r="CZ127" s="1569"/>
      <c r="DA127" s="1569"/>
      <c r="DB127" s="1569"/>
      <c r="DC127" s="1569"/>
      <c r="DD127" s="1569"/>
      <c r="DE127" s="1569"/>
      <c r="DF127" s="1569"/>
      <c r="DG127" s="1569"/>
      <c r="DH127" s="1569"/>
      <c r="DI127" s="1569"/>
      <c r="DJ127" s="1569"/>
      <c r="DK127" s="1569"/>
      <c r="DL127" s="1569"/>
      <c r="DM127" s="1569"/>
      <c r="DN127" s="1569"/>
      <c r="DO127" s="1569"/>
      <c r="DP127" s="1569"/>
      <c r="DQ127" s="1569"/>
      <c r="DR127" s="1569"/>
      <c r="DS127" s="1569"/>
      <c r="DT127" s="1569"/>
      <c r="DU127" s="1569"/>
      <c r="DV127" s="1569"/>
      <c r="DW127" s="1569"/>
      <c r="DX127" s="1569"/>
      <c r="DY127" s="1569"/>
      <c r="DZ127" s="1569"/>
      <c r="EA127" s="1569"/>
      <c r="EB127" s="1569"/>
      <c r="EC127" s="1569"/>
      <c r="ED127" s="1569"/>
      <c r="EE127" s="1569"/>
      <c r="EF127" s="1569"/>
      <c r="EG127" s="1569"/>
      <c r="EH127" s="1569"/>
      <c r="EI127" s="1569"/>
      <c r="EJ127" s="1569"/>
      <c r="EK127" s="1569"/>
      <c r="EL127" s="1569"/>
      <c r="EM127" s="1569"/>
      <c r="EN127" s="1569"/>
      <c r="EO127" s="1569"/>
      <c r="EP127" s="1569"/>
      <c r="EQ127" s="1569"/>
      <c r="ER127" s="1569"/>
      <c r="ES127" s="1569"/>
      <c r="ET127" s="1569"/>
      <c r="EU127" s="1569"/>
      <c r="EV127" s="1569"/>
      <c r="EW127" s="1569"/>
      <c r="EX127" s="1569"/>
      <c r="EY127" s="1569"/>
      <c r="EZ127" s="1569"/>
      <c r="FA127" s="1569"/>
      <c r="FB127" s="1569"/>
      <c r="FC127" s="1569"/>
      <c r="FD127" s="1569"/>
      <c r="FE127" s="1569"/>
      <c r="FF127" s="1569"/>
      <c r="FG127" s="1569"/>
      <c r="FH127" s="1569"/>
      <c r="FI127" s="1569"/>
      <c r="FJ127" s="1569"/>
      <c r="FK127" s="1569"/>
      <c r="FL127" s="1569"/>
      <c r="FM127" s="1569"/>
      <c r="FN127" s="1569"/>
      <c r="FO127" s="1569"/>
      <c r="FP127" s="1569"/>
      <c r="FQ127" s="1569"/>
      <c r="FR127" s="1569"/>
      <c r="FS127" s="1569"/>
      <c r="FT127" s="1569"/>
      <c r="FU127" s="1569"/>
      <c r="FV127" s="1569"/>
      <c r="FW127" s="1569"/>
      <c r="FX127" s="1569"/>
      <c r="FY127" s="1569"/>
      <c r="FZ127" s="1569"/>
      <c r="GA127" s="1569"/>
      <c r="GB127" s="1569"/>
      <c r="GC127" s="1569"/>
      <c r="GD127" s="1569"/>
      <c r="GE127" s="1569"/>
      <c r="GF127" s="1569"/>
      <c r="GG127" s="1569"/>
      <c r="GH127" s="1569"/>
      <c r="GI127" s="1569"/>
      <c r="GJ127" s="1569"/>
      <c r="GK127" s="1569"/>
      <c r="GL127" s="1569"/>
      <c r="GM127" s="1569"/>
      <c r="GN127" s="1569"/>
      <c r="GO127" s="1569"/>
      <c r="GP127" s="1569"/>
      <c r="GQ127" s="1569"/>
      <c r="GR127" s="1569"/>
      <c r="GS127" s="1569"/>
      <c r="GT127" s="1569"/>
      <c r="GU127" s="1569"/>
      <c r="GV127" s="1569"/>
      <c r="GW127" s="1569"/>
      <c r="GX127" s="1569"/>
      <c r="GY127" s="1569"/>
      <c r="GZ127" s="1569"/>
      <c r="HA127" s="1569"/>
      <c r="HB127" s="1569"/>
      <c r="HC127" s="1569"/>
      <c r="HD127" s="1569"/>
      <c r="HE127" s="1569"/>
      <c r="HF127" s="1569"/>
      <c r="HG127" s="1569"/>
      <c r="HH127" s="1569"/>
      <c r="HI127" s="1569"/>
      <c r="HJ127" s="1569"/>
      <c r="HK127" s="1569"/>
      <c r="HL127" s="1569"/>
      <c r="HM127" s="1569"/>
      <c r="HN127" s="1569"/>
      <c r="HO127" s="1569"/>
      <c r="HP127" s="1569"/>
      <c r="HQ127" s="1569"/>
      <c r="HR127" s="1569"/>
      <c r="HS127" s="1569"/>
      <c r="HT127" s="1569"/>
      <c r="HU127" s="1569"/>
      <c r="HV127" s="1569"/>
      <c r="HW127" s="1569"/>
      <c r="HX127" s="1569"/>
      <c r="HY127" s="1569"/>
      <c r="HZ127" s="1569"/>
      <c r="IA127" s="1569"/>
      <c r="IB127" s="1569"/>
      <c r="IC127" s="1569"/>
      <c r="ID127" s="1569"/>
      <c r="IE127" s="1569"/>
      <c r="IF127" s="1569"/>
      <c r="IG127" s="1569"/>
      <c r="IH127" s="1569"/>
      <c r="II127" s="1569"/>
      <c r="IJ127" s="1569"/>
      <c r="IK127" s="1569"/>
      <c r="IL127" s="1569"/>
      <c r="IM127" s="1569"/>
      <c r="IN127" s="1569"/>
      <c r="IO127" s="1569"/>
      <c r="IP127" s="1569"/>
      <c r="IQ127" s="1569"/>
      <c r="IR127" s="1569"/>
      <c r="IS127" s="1569"/>
      <c r="IT127" s="1569"/>
      <c r="IU127" s="1569"/>
    </row>
    <row r="128" spans="1:255">
      <c r="A128" s="2187">
        <v>56</v>
      </c>
      <c r="B128" s="1551"/>
      <c r="C128" s="1551"/>
      <c r="D128" s="1551"/>
      <c r="E128" s="1914"/>
      <c r="F128" s="1550"/>
      <c r="G128" s="1551"/>
      <c r="H128" s="1551"/>
      <c r="I128" s="1551"/>
      <c r="J128" s="1551"/>
      <c r="K128" s="1886"/>
      <c r="L128" s="1886"/>
      <c r="M128" s="1925">
        <v>56</v>
      </c>
      <c r="N128" s="1550"/>
      <c r="O128" s="1886"/>
      <c r="P128" s="1886"/>
      <c r="Q128" s="1886"/>
      <c r="R128" s="1886"/>
      <c r="S128" s="1925">
        <v>56</v>
      </c>
      <c r="T128" s="1569"/>
      <c r="U128" s="1569"/>
      <c r="V128" s="1569"/>
      <c r="W128" s="1569"/>
      <c r="X128" s="1569"/>
      <c r="Y128" s="1569"/>
      <c r="Z128" s="1569"/>
      <c r="AA128" s="1569"/>
      <c r="AB128" s="1569"/>
      <c r="AC128" s="1569"/>
      <c r="AD128" s="1569"/>
      <c r="AE128" s="1569"/>
      <c r="AF128" s="1569"/>
      <c r="AG128" s="1569"/>
      <c r="AH128" s="1569"/>
      <c r="AI128" s="1569"/>
      <c r="AJ128" s="1569"/>
      <c r="AK128" s="1569"/>
      <c r="AL128" s="1569"/>
      <c r="AM128" s="1569"/>
      <c r="AN128" s="1569"/>
      <c r="AO128" s="1569"/>
      <c r="AP128" s="1569"/>
      <c r="AQ128" s="1569"/>
      <c r="AR128" s="1569"/>
      <c r="AS128" s="1569"/>
      <c r="AT128" s="1569"/>
      <c r="AU128" s="1569"/>
      <c r="AV128" s="1569"/>
      <c r="AW128" s="1569"/>
      <c r="AX128" s="1569"/>
      <c r="AY128" s="1569"/>
      <c r="AZ128" s="1569"/>
      <c r="BA128" s="1569"/>
      <c r="BB128" s="1569"/>
      <c r="BC128" s="1569"/>
      <c r="BD128" s="1569"/>
      <c r="BE128" s="1569"/>
      <c r="BF128" s="1569"/>
      <c r="BG128" s="1569"/>
      <c r="BH128" s="1569"/>
      <c r="BI128" s="1569"/>
      <c r="BJ128" s="1569"/>
      <c r="BK128" s="1569"/>
      <c r="BL128" s="1569"/>
      <c r="BM128" s="1569"/>
      <c r="BN128" s="1569"/>
      <c r="BO128" s="1569"/>
      <c r="BP128" s="1569"/>
      <c r="BQ128" s="1569"/>
      <c r="BR128" s="1569"/>
      <c r="BS128" s="1569"/>
      <c r="BT128" s="1569"/>
      <c r="BU128" s="1569"/>
      <c r="BV128" s="1569"/>
      <c r="BW128" s="1569"/>
      <c r="BX128" s="1569"/>
      <c r="BY128" s="1569"/>
      <c r="BZ128" s="1569"/>
      <c r="CA128" s="1569"/>
      <c r="CB128" s="1569"/>
      <c r="CC128" s="1569"/>
      <c r="CD128" s="1569"/>
      <c r="CE128" s="1569"/>
      <c r="CF128" s="1569"/>
      <c r="CG128" s="1569"/>
      <c r="CH128" s="1569"/>
      <c r="CI128" s="1569"/>
      <c r="CJ128" s="1569"/>
      <c r="CK128" s="1569"/>
      <c r="CL128" s="1569"/>
      <c r="CM128" s="1569"/>
      <c r="CN128" s="1569"/>
      <c r="CO128" s="1569"/>
      <c r="CP128" s="1569"/>
      <c r="CQ128" s="1569"/>
      <c r="CR128" s="1569"/>
      <c r="CS128" s="1569"/>
      <c r="CT128" s="1569"/>
      <c r="CU128" s="1569"/>
      <c r="CV128" s="1569"/>
      <c r="CW128" s="1569"/>
      <c r="CX128" s="1569"/>
      <c r="CY128" s="1569"/>
      <c r="CZ128" s="1569"/>
      <c r="DA128" s="1569"/>
      <c r="DB128" s="1569"/>
      <c r="DC128" s="1569"/>
      <c r="DD128" s="1569"/>
      <c r="DE128" s="1569"/>
      <c r="DF128" s="1569"/>
      <c r="DG128" s="1569"/>
      <c r="DH128" s="1569"/>
      <c r="DI128" s="1569"/>
      <c r="DJ128" s="1569"/>
      <c r="DK128" s="1569"/>
      <c r="DL128" s="1569"/>
      <c r="DM128" s="1569"/>
      <c r="DN128" s="1569"/>
      <c r="DO128" s="1569"/>
      <c r="DP128" s="1569"/>
      <c r="DQ128" s="1569"/>
      <c r="DR128" s="1569"/>
      <c r="DS128" s="1569"/>
      <c r="DT128" s="1569"/>
      <c r="DU128" s="1569"/>
      <c r="DV128" s="1569"/>
      <c r="DW128" s="1569"/>
      <c r="DX128" s="1569"/>
      <c r="DY128" s="1569"/>
      <c r="DZ128" s="1569"/>
      <c r="EA128" s="1569"/>
      <c r="EB128" s="1569"/>
      <c r="EC128" s="1569"/>
      <c r="ED128" s="1569"/>
      <c r="EE128" s="1569"/>
      <c r="EF128" s="1569"/>
      <c r="EG128" s="1569"/>
      <c r="EH128" s="1569"/>
      <c r="EI128" s="1569"/>
      <c r="EJ128" s="1569"/>
      <c r="EK128" s="1569"/>
      <c r="EL128" s="1569"/>
      <c r="EM128" s="1569"/>
      <c r="EN128" s="1569"/>
      <c r="EO128" s="1569"/>
      <c r="EP128" s="1569"/>
      <c r="EQ128" s="1569"/>
      <c r="ER128" s="1569"/>
      <c r="ES128" s="1569"/>
      <c r="ET128" s="1569"/>
      <c r="EU128" s="1569"/>
      <c r="EV128" s="1569"/>
      <c r="EW128" s="1569"/>
      <c r="EX128" s="1569"/>
      <c r="EY128" s="1569"/>
      <c r="EZ128" s="1569"/>
      <c r="FA128" s="1569"/>
      <c r="FB128" s="1569"/>
      <c r="FC128" s="1569"/>
      <c r="FD128" s="1569"/>
      <c r="FE128" s="1569"/>
      <c r="FF128" s="1569"/>
      <c r="FG128" s="1569"/>
      <c r="FH128" s="1569"/>
      <c r="FI128" s="1569"/>
      <c r="FJ128" s="1569"/>
      <c r="FK128" s="1569"/>
      <c r="FL128" s="1569"/>
      <c r="FM128" s="1569"/>
      <c r="FN128" s="1569"/>
      <c r="FO128" s="1569"/>
      <c r="FP128" s="1569"/>
      <c r="FQ128" s="1569"/>
      <c r="FR128" s="1569"/>
      <c r="FS128" s="1569"/>
      <c r="FT128" s="1569"/>
      <c r="FU128" s="1569"/>
      <c r="FV128" s="1569"/>
      <c r="FW128" s="1569"/>
      <c r="FX128" s="1569"/>
      <c r="FY128" s="1569"/>
      <c r="FZ128" s="1569"/>
      <c r="GA128" s="1569"/>
      <c r="GB128" s="1569"/>
      <c r="GC128" s="1569"/>
      <c r="GD128" s="1569"/>
      <c r="GE128" s="1569"/>
      <c r="GF128" s="1569"/>
      <c r="GG128" s="1569"/>
      <c r="GH128" s="1569"/>
      <c r="GI128" s="1569"/>
      <c r="GJ128" s="1569"/>
      <c r="GK128" s="1569"/>
      <c r="GL128" s="1569"/>
      <c r="GM128" s="1569"/>
      <c r="GN128" s="1569"/>
      <c r="GO128" s="1569"/>
      <c r="GP128" s="1569"/>
      <c r="GQ128" s="1569"/>
      <c r="GR128" s="1569"/>
      <c r="GS128" s="1569"/>
      <c r="GT128" s="1569"/>
      <c r="GU128" s="1569"/>
      <c r="GV128" s="1569"/>
      <c r="GW128" s="1569"/>
      <c r="GX128" s="1569"/>
      <c r="GY128" s="1569"/>
      <c r="GZ128" s="1569"/>
      <c r="HA128" s="1569"/>
      <c r="HB128" s="1569"/>
      <c r="HC128" s="1569"/>
      <c r="HD128" s="1569"/>
      <c r="HE128" s="1569"/>
      <c r="HF128" s="1569"/>
      <c r="HG128" s="1569"/>
      <c r="HH128" s="1569"/>
      <c r="HI128" s="1569"/>
      <c r="HJ128" s="1569"/>
      <c r="HK128" s="1569"/>
      <c r="HL128" s="1569"/>
      <c r="HM128" s="1569"/>
      <c r="HN128" s="1569"/>
      <c r="HO128" s="1569"/>
      <c r="HP128" s="1569"/>
      <c r="HQ128" s="1569"/>
      <c r="HR128" s="1569"/>
      <c r="HS128" s="1569"/>
      <c r="HT128" s="1569"/>
      <c r="HU128" s="1569"/>
      <c r="HV128" s="1569"/>
      <c r="HW128" s="1569"/>
      <c r="HX128" s="1569"/>
      <c r="HY128" s="1569"/>
      <c r="HZ128" s="1569"/>
      <c r="IA128" s="1569"/>
      <c r="IB128" s="1569"/>
      <c r="IC128" s="1569"/>
      <c r="ID128" s="1569"/>
      <c r="IE128" s="1569"/>
      <c r="IF128" s="1569"/>
      <c r="IG128" s="1569"/>
      <c r="IH128" s="1569"/>
      <c r="II128" s="1569"/>
      <c r="IJ128" s="1569"/>
      <c r="IK128" s="1569"/>
      <c r="IL128" s="1569"/>
      <c r="IM128" s="1569"/>
      <c r="IN128" s="1569"/>
      <c r="IO128" s="1569"/>
      <c r="IP128" s="1569"/>
      <c r="IQ128" s="1569"/>
      <c r="IR128" s="1569"/>
      <c r="IS128" s="1569"/>
      <c r="IT128" s="1569"/>
      <c r="IU128" s="1569"/>
    </row>
    <row r="129" spans="1:255">
      <c r="A129" s="2187">
        <v>57</v>
      </c>
      <c r="B129" s="1551"/>
      <c r="C129" s="1551"/>
      <c r="D129" s="1551"/>
      <c r="E129" s="1914"/>
      <c r="F129" s="1550"/>
      <c r="G129" s="1551"/>
      <c r="H129" s="1551"/>
      <c r="I129" s="1551"/>
      <c r="J129" s="1551"/>
      <c r="K129" s="1886"/>
      <c r="L129" s="1886"/>
      <c r="M129" s="1925">
        <v>57</v>
      </c>
      <c r="N129" s="1550"/>
      <c r="O129" s="1886"/>
      <c r="P129" s="1886"/>
      <c r="Q129" s="1886"/>
      <c r="R129" s="1886"/>
      <c r="S129" s="1925">
        <v>57</v>
      </c>
      <c r="T129" s="1569"/>
      <c r="U129" s="1569"/>
      <c r="V129" s="1569"/>
      <c r="W129" s="1569"/>
      <c r="X129" s="1569"/>
      <c r="Y129" s="1569"/>
      <c r="Z129" s="1569"/>
      <c r="AA129" s="1569"/>
      <c r="AB129" s="1569"/>
      <c r="AC129" s="1569"/>
      <c r="AD129" s="1569"/>
      <c r="AE129" s="1569"/>
      <c r="AF129" s="1569"/>
      <c r="AG129" s="1569"/>
      <c r="AH129" s="1569"/>
      <c r="AI129" s="1569"/>
      <c r="AJ129" s="1569"/>
      <c r="AK129" s="1569"/>
      <c r="AL129" s="1569"/>
      <c r="AM129" s="1569"/>
      <c r="AN129" s="1569"/>
      <c r="AO129" s="1569"/>
      <c r="AP129" s="1569"/>
      <c r="AQ129" s="1569"/>
      <c r="AR129" s="1569"/>
      <c r="AS129" s="1569"/>
      <c r="AT129" s="1569"/>
      <c r="AU129" s="1569"/>
      <c r="AV129" s="1569"/>
      <c r="AW129" s="1569"/>
      <c r="AX129" s="1569"/>
      <c r="AY129" s="1569"/>
      <c r="AZ129" s="1569"/>
      <c r="BA129" s="1569"/>
      <c r="BB129" s="1569"/>
      <c r="BC129" s="1569"/>
      <c r="BD129" s="1569"/>
      <c r="BE129" s="1569"/>
      <c r="BF129" s="1569"/>
      <c r="BG129" s="1569"/>
      <c r="BH129" s="1569"/>
      <c r="BI129" s="1569"/>
      <c r="BJ129" s="1569"/>
      <c r="BK129" s="1569"/>
      <c r="BL129" s="1569"/>
      <c r="BM129" s="1569"/>
      <c r="BN129" s="1569"/>
      <c r="BO129" s="1569"/>
      <c r="BP129" s="1569"/>
      <c r="BQ129" s="1569"/>
      <c r="BR129" s="1569"/>
      <c r="BS129" s="1569"/>
      <c r="BT129" s="1569"/>
      <c r="BU129" s="1569"/>
      <c r="BV129" s="1569"/>
      <c r="BW129" s="1569"/>
      <c r="BX129" s="1569"/>
      <c r="BY129" s="1569"/>
      <c r="BZ129" s="1569"/>
      <c r="CA129" s="1569"/>
      <c r="CB129" s="1569"/>
      <c r="CC129" s="1569"/>
      <c r="CD129" s="1569"/>
      <c r="CE129" s="1569"/>
      <c r="CF129" s="1569"/>
      <c r="CG129" s="1569"/>
      <c r="CH129" s="1569"/>
      <c r="CI129" s="1569"/>
      <c r="CJ129" s="1569"/>
      <c r="CK129" s="1569"/>
      <c r="CL129" s="1569"/>
      <c r="CM129" s="1569"/>
      <c r="CN129" s="1569"/>
      <c r="CO129" s="1569"/>
      <c r="CP129" s="1569"/>
      <c r="CQ129" s="1569"/>
      <c r="CR129" s="1569"/>
      <c r="CS129" s="1569"/>
      <c r="CT129" s="1569"/>
      <c r="CU129" s="1569"/>
      <c r="CV129" s="1569"/>
      <c r="CW129" s="1569"/>
      <c r="CX129" s="1569"/>
      <c r="CY129" s="1569"/>
      <c r="CZ129" s="1569"/>
      <c r="DA129" s="1569"/>
      <c r="DB129" s="1569"/>
      <c r="DC129" s="1569"/>
      <c r="DD129" s="1569"/>
      <c r="DE129" s="1569"/>
      <c r="DF129" s="1569"/>
      <c r="DG129" s="1569"/>
      <c r="DH129" s="1569"/>
      <c r="DI129" s="1569"/>
      <c r="DJ129" s="1569"/>
      <c r="DK129" s="1569"/>
      <c r="DL129" s="1569"/>
      <c r="DM129" s="1569"/>
      <c r="DN129" s="1569"/>
      <c r="DO129" s="1569"/>
      <c r="DP129" s="1569"/>
      <c r="DQ129" s="1569"/>
      <c r="DR129" s="1569"/>
      <c r="DS129" s="1569"/>
      <c r="DT129" s="1569"/>
      <c r="DU129" s="1569"/>
      <c r="DV129" s="1569"/>
      <c r="DW129" s="1569"/>
      <c r="DX129" s="1569"/>
      <c r="DY129" s="1569"/>
      <c r="DZ129" s="1569"/>
      <c r="EA129" s="1569"/>
      <c r="EB129" s="1569"/>
      <c r="EC129" s="1569"/>
      <c r="ED129" s="1569"/>
      <c r="EE129" s="1569"/>
      <c r="EF129" s="1569"/>
      <c r="EG129" s="1569"/>
      <c r="EH129" s="1569"/>
      <c r="EI129" s="1569"/>
      <c r="EJ129" s="1569"/>
      <c r="EK129" s="1569"/>
      <c r="EL129" s="1569"/>
      <c r="EM129" s="1569"/>
      <c r="EN129" s="1569"/>
      <c r="EO129" s="1569"/>
      <c r="EP129" s="1569"/>
      <c r="EQ129" s="1569"/>
      <c r="ER129" s="1569"/>
      <c r="ES129" s="1569"/>
      <c r="ET129" s="1569"/>
      <c r="EU129" s="1569"/>
      <c r="EV129" s="1569"/>
      <c r="EW129" s="1569"/>
      <c r="EX129" s="1569"/>
      <c r="EY129" s="1569"/>
      <c r="EZ129" s="1569"/>
      <c r="FA129" s="1569"/>
      <c r="FB129" s="1569"/>
      <c r="FC129" s="1569"/>
      <c r="FD129" s="1569"/>
      <c r="FE129" s="1569"/>
      <c r="FF129" s="1569"/>
      <c r="FG129" s="1569"/>
      <c r="FH129" s="1569"/>
      <c r="FI129" s="1569"/>
      <c r="FJ129" s="1569"/>
      <c r="FK129" s="1569"/>
      <c r="FL129" s="1569"/>
      <c r="FM129" s="1569"/>
      <c r="FN129" s="1569"/>
      <c r="FO129" s="1569"/>
      <c r="FP129" s="1569"/>
      <c r="FQ129" s="1569"/>
      <c r="FR129" s="1569"/>
      <c r="FS129" s="1569"/>
      <c r="FT129" s="1569"/>
      <c r="FU129" s="1569"/>
      <c r="FV129" s="1569"/>
      <c r="FW129" s="1569"/>
      <c r="FX129" s="1569"/>
      <c r="FY129" s="1569"/>
      <c r="FZ129" s="1569"/>
      <c r="GA129" s="1569"/>
      <c r="GB129" s="1569"/>
      <c r="GC129" s="1569"/>
      <c r="GD129" s="1569"/>
      <c r="GE129" s="1569"/>
      <c r="GF129" s="1569"/>
      <c r="GG129" s="1569"/>
      <c r="GH129" s="1569"/>
      <c r="GI129" s="1569"/>
      <c r="GJ129" s="1569"/>
      <c r="GK129" s="1569"/>
      <c r="GL129" s="1569"/>
      <c r="GM129" s="1569"/>
      <c r="GN129" s="1569"/>
      <c r="GO129" s="1569"/>
      <c r="GP129" s="1569"/>
      <c r="GQ129" s="1569"/>
      <c r="GR129" s="1569"/>
      <c r="GS129" s="1569"/>
      <c r="GT129" s="1569"/>
      <c r="GU129" s="1569"/>
      <c r="GV129" s="1569"/>
      <c r="GW129" s="1569"/>
      <c r="GX129" s="1569"/>
      <c r="GY129" s="1569"/>
      <c r="GZ129" s="1569"/>
      <c r="HA129" s="1569"/>
      <c r="HB129" s="1569"/>
      <c r="HC129" s="1569"/>
      <c r="HD129" s="1569"/>
      <c r="HE129" s="1569"/>
      <c r="HF129" s="1569"/>
      <c r="HG129" s="1569"/>
      <c r="HH129" s="1569"/>
      <c r="HI129" s="1569"/>
      <c r="HJ129" s="1569"/>
      <c r="HK129" s="1569"/>
      <c r="HL129" s="1569"/>
      <c r="HM129" s="1569"/>
      <c r="HN129" s="1569"/>
      <c r="HO129" s="1569"/>
      <c r="HP129" s="1569"/>
      <c r="HQ129" s="1569"/>
      <c r="HR129" s="1569"/>
      <c r="HS129" s="1569"/>
      <c r="HT129" s="1569"/>
      <c r="HU129" s="1569"/>
      <c r="HV129" s="1569"/>
      <c r="HW129" s="1569"/>
      <c r="HX129" s="1569"/>
      <c r="HY129" s="1569"/>
      <c r="HZ129" s="1569"/>
      <c r="IA129" s="1569"/>
      <c r="IB129" s="1569"/>
      <c r="IC129" s="1569"/>
      <c r="ID129" s="1569"/>
      <c r="IE129" s="1569"/>
      <c r="IF129" s="1569"/>
      <c r="IG129" s="1569"/>
      <c r="IH129" s="1569"/>
      <c r="II129" s="1569"/>
      <c r="IJ129" s="1569"/>
      <c r="IK129" s="1569"/>
      <c r="IL129" s="1569"/>
      <c r="IM129" s="1569"/>
      <c r="IN129" s="1569"/>
      <c r="IO129" s="1569"/>
      <c r="IP129" s="1569"/>
      <c r="IQ129" s="1569"/>
      <c r="IR129" s="1569"/>
      <c r="IS129" s="1569"/>
      <c r="IT129" s="1569"/>
      <c r="IU129" s="1569"/>
    </row>
    <row r="130" spans="1:255">
      <c r="A130" s="2187">
        <v>58</v>
      </c>
      <c r="B130" s="1551"/>
      <c r="C130" s="1551"/>
      <c r="D130" s="1551"/>
      <c r="E130" s="1914"/>
      <c r="F130" s="1550"/>
      <c r="G130" s="1551"/>
      <c r="H130" s="1551"/>
      <c r="I130" s="1551"/>
      <c r="J130" s="1551"/>
      <c r="K130" s="1886"/>
      <c r="L130" s="1886"/>
      <c r="M130" s="1925">
        <v>58</v>
      </c>
      <c r="N130" s="1550"/>
      <c r="O130" s="1886"/>
      <c r="P130" s="1886"/>
      <c r="Q130" s="1886"/>
      <c r="R130" s="1886"/>
      <c r="S130" s="1925">
        <v>58</v>
      </c>
      <c r="T130" s="1569"/>
      <c r="U130" s="1569"/>
      <c r="V130" s="1569"/>
      <c r="W130" s="1569"/>
      <c r="X130" s="1569"/>
      <c r="Y130" s="1569"/>
      <c r="Z130" s="1569"/>
      <c r="AA130" s="1569"/>
      <c r="AB130" s="1569"/>
      <c r="AC130" s="1569"/>
      <c r="AD130" s="1569"/>
      <c r="AE130" s="1569"/>
      <c r="AF130" s="1569"/>
      <c r="AG130" s="1569"/>
      <c r="AH130" s="1569"/>
      <c r="AI130" s="1569"/>
      <c r="AJ130" s="1569"/>
      <c r="AK130" s="1569"/>
      <c r="AL130" s="1569"/>
      <c r="AM130" s="1569"/>
      <c r="AN130" s="1569"/>
      <c r="AO130" s="1569"/>
      <c r="AP130" s="1569"/>
      <c r="AQ130" s="1569"/>
      <c r="AR130" s="1569"/>
      <c r="AS130" s="1569"/>
      <c r="AT130" s="1569"/>
      <c r="AU130" s="1569"/>
      <c r="AV130" s="1569"/>
      <c r="AW130" s="1569"/>
      <c r="AX130" s="1569"/>
      <c r="AY130" s="1569"/>
      <c r="AZ130" s="1569"/>
      <c r="BA130" s="1569"/>
      <c r="BB130" s="1569"/>
      <c r="BC130" s="1569"/>
      <c r="BD130" s="1569"/>
      <c r="BE130" s="1569"/>
      <c r="BF130" s="1569"/>
      <c r="BG130" s="1569"/>
      <c r="BH130" s="1569"/>
      <c r="BI130" s="1569"/>
      <c r="BJ130" s="1569"/>
      <c r="BK130" s="1569"/>
      <c r="BL130" s="1569"/>
      <c r="BM130" s="1569"/>
      <c r="BN130" s="1569"/>
      <c r="BO130" s="1569"/>
      <c r="BP130" s="1569"/>
      <c r="BQ130" s="1569"/>
      <c r="BR130" s="1569"/>
      <c r="BS130" s="1569"/>
      <c r="BT130" s="1569"/>
      <c r="BU130" s="1569"/>
      <c r="BV130" s="1569"/>
      <c r="BW130" s="1569"/>
      <c r="BX130" s="1569"/>
      <c r="BY130" s="1569"/>
      <c r="BZ130" s="1569"/>
      <c r="CA130" s="1569"/>
      <c r="CB130" s="1569"/>
      <c r="CC130" s="1569"/>
      <c r="CD130" s="1569"/>
      <c r="CE130" s="1569"/>
      <c r="CF130" s="1569"/>
      <c r="CG130" s="1569"/>
      <c r="CH130" s="1569"/>
      <c r="CI130" s="1569"/>
      <c r="CJ130" s="1569"/>
      <c r="CK130" s="1569"/>
      <c r="CL130" s="1569"/>
      <c r="CM130" s="1569"/>
      <c r="CN130" s="1569"/>
      <c r="CO130" s="1569"/>
      <c r="CP130" s="1569"/>
      <c r="CQ130" s="1569"/>
      <c r="CR130" s="1569"/>
      <c r="CS130" s="1569"/>
      <c r="CT130" s="1569"/>
      <c r="CU130" s="1569"/>
      <c r="CV130" s="1569"/>
      <c r="CW130" s="1569"/>
      <c r="CX130" s="1569"/>
      <c r="CY130" s="1569"/>
      <c r="CZ130" s="1569"/>
      <c r="DA130" s="1569"/>
      <c r="DB130" s="1569"/>
      <c r="DC130" s="1569"/>
      <c r="DD130" s="1569"/>
      <c r="DE130" s="1569"/>
      <c r="DF130" s="1569"/>
      <c r="DG130" s="1569"/>
      <c r="DH130" s="1569"/>
      <c r="DI130" s="1569"/>
      <c r="DJ130" s="1569"/>
      <c r="DK130" s="1569"/>
      <c r="DL130" s="1569"/>
      <c r="DM130" s="1569"/>
      <c r="DN130" s="1569"/>
      <c r="DO130" s="1569"/>
      <c r="DP130" s="1569"/>
      <c r="DQ130" s="1569"/>
      <c r="DR130" s="1569"/>
      <c r="DS130" s="1569"/>
      <c r="DT130" s="1569"/>
      <c r="DU130" s="1569"/>
      <c r="DV130" s="1569"/>
      <c r="DW130" s="1569"/>
      <c r="DX130" s="1569"/>
      <c r="DY130" s="1569"/>
      <c r="DZ130" s="1569"/>
      <c r="EA130" s="1569"/>
      <c r="EB130" s="1569"/>
      <c r="EC130" s="1569"/>
      <c r="ED130" s="1569"/>
      <c r="EE130" s="1569"/>
      <c r="EF130" s="1569"/>
      <c r="EG130" s="1569"/>
      <c r="EH130" s="1569"/>
      <c r="EI130" s="1569"/>
      <c r="EJ130" s="1569"/>
      <c r="EK130" s="1569"/>
      <c r="EL130" s="1569"/>
      <c r="EM130" s="1569"/>
      <c r="EN130" s="1569"/>
      <c r="EO130" s="1569"/>
      <c r="EP130" s="1569"/>
      <c r="EQ130" s="1569"/>
      <c r="ER130" s="1569"/>
      <c r="ES130" s="1569"/>
      <c r="ET130" s="1569"/>
      <c r="EU130" s="1569"/>
      <c r="EV130" s="1569"/>
      <c r="EW130" s="1569"/>
      <c r="EX130" s="1569"/>
      <c r="EY130" s="1569"/>
      <c r="EZ130" s="1569"/>
      <c r="FA130" s="1569"/>
      <c r="FB130" s="1569"/>
      <c r="FC130" s="1569"/>
      <c r="FD130" s="1569"/>
      <c r="FE130" s="1569"/>
      <c r="FF130" s="1569"/>
      <c r="FG130" s="1569"/>
      <c r="FH130" s="1569"/>
      <c r="FI130" s="1569"/>
      <c r="FJ130" s="1569"/>
      <c r="FK130" s="1569"/>
      <c r="FL130" s="1569"/>
      <c r="FM130" s="1569"/>
      <c r="FN130" s="1569"/>
      <c r="FO130" s="1569"/>
      <c r="FP130" s="1569"/>
      <c r="FQ130" s="1569"/>
      <c r="FR130" s="1569"/>
      <c r="FS130" s="1569"/>
      <c r="FT130" s="1569"/>
      <c r="FU130" s="1569"/>
      <c r="FV130" s="1569"/>
      <c r="FW130" s="1569"/>
      <c r="FX130" s="1569"/>
      <c r="FY130" s="1569"/>
      <c r="FZ130" s="1569"/>
      <c r="GA130" s="1569"/>
      <c r="GB130" s="1569"/>
      <c r="GC130" s="1569"/>
      <c r="GD130" s="1569"/>
      <c r="GE130" s="1569"/>
      <c r="GF130" s="1569"/>
      <c r="GG130" s="1569"/>
      <c r="GH130" s="1569"/>
      <c r="GI130" s="1569"/>
      <c r="GJ130" s="1569"/>
      <c r="GK130" s="1569"/>
      <c r="GL130" s="1569"/>
      <c r="GM130" s="1569"/>
      <c r="GN130" s="1569"/>
      <c r="GO130" s="1569"/>
      <c r="GP130" s="1569"/>
      <c r="GQ130" s="1569"/>
      <c r="GR130" s="1569"/>
      <c r="GS130" s="1569"/>
      <c r="GT130" s="1569"/>
      <c r="GU130" s="1569"/>
      <c r="GV130" s="1569"/>
      <c r="GW130" s="1569"/>
      <c r="GX130" s="1569"/>
      <c r="GY130" s="1569"/>
      <c r="GZ130" s="1569"/>
      <c r="HA130" s="1569"/>
      <c r="HB130" s="1569"/>
      <c r="HC130" s="1569"/>
      <c r="HD130" s="1569"/>
      <c r="HE130" s="1569"/>
      <c r="HF130" s="1569"/>
      <c r="HG130" s="1569"/>
      <c r="HH130" s="1569"/>
      <c r="HI130" s="1569"/>
      <c r="HJ130" s="1569"/>
      <c r="HK130" s="1569"/>
      <c r="HL130" s="1569"/>
      <c r="HM130" s="1569"/>
      <c r="HN130" s="1569"/>
      <c r="HO130" s="1569"/>
      <c r="HP130" s="1569"/>
      <c r="HQ130" s="1569"/>
      <c r="HR130" s="1569"/>
      <c r="HS130" s="1569"/>
      <c r="HT130" s="1569"/>
      <c r="HU130" s="1569"/>
      <c r="HV130" s="1569"/>
      <c r="HW130" s="1569"/>
      <c r="HX130" s="1569"/>
      <c r="HY130" s="1569"/>
      <c r="HZ130" s="1569"/>
      <c r="IA130" s="1569"/>
      <c r="IB130" s="1569"/>
      <c r="IC130" s="1569"/>
      <c r="ID130" s="1569"/>
      <c r="IE130" s="1569"/>
      <c r="IF130" s="1569"/>
      <c r="IG130" s="1569"/>
      <c r="IH130" s="1569"/>
      <c r="II130" s="1569"/>
      <c r="IJ130" s="1569"/>
      <c r="IK130" s="1569"/>
      <c r="IL130" s="1569"/>
      <c r="IM130" s="1569"/>
      <c r="IN130" s="1569"/>
      <c r="IO130" s="1569"/>
      <c r="IP130" s="1569"/>
      <c r="IQ130" s="1569"/>
      <c r="IR130" s="1569"/>
      <c r="IS130" s="1569"/>
      <c r="IT130" s="1569"/>
      <c r="IU130" s="1569"/>
    </row>
    <row r="131" spans="1:255">
      <c r="A131" s="2187">
        <v>59</v>
      </c>
      <c r="B131" s="1551"/>
      <c r="C131" s="1551"/>
      <c r="D131" s="1551"/>
      <c r="E131" s="1914"/>
      <c r="F131" s="1550"/>
      <c r="G131" s="1551"/>
      <c r="H131" s="1551"/>
      <c r="I131" s="1551"/>
      <c r="J131" s="1551"/>
      <c r="K131" s="1886"/>
      <c r="L131" s="1886"/>
      <c r="M131" s="1925">
        <v>59</v>
      </c>
      <c r="N131" s="1550"/>
      <c r="O131" s="1886"/>
      <c r="P131" s="1886"/>
      <c r="Q131" s="1886"/>
      <c r="R131" s="1886"/>
      <c r="S131" s="1925">
        <v>59</v>
      </c>
      <c r="T131" s="1569"/>
      <c r="U131" s="1569"/>
      <c r="V131" s="1569"/>
      <c r="W131" s="1569"/>
      <c r="X131" s="1569"/>
      <c r="Y131" s="1569"/>
      <c r="Z131" s="1569"/>
      <c r="AA131" s="1569"/>
      <c r="AB131" s="1569"/>
      <c r="AC131" s="1569"/>
      <c r="AD131" s="1569"/>
      <c r="AE131" s="1569"/>
      <c r="AF131" s="1569"/>
      <c r="AG131" s="1569"/>
      <c r="AH131" s="1569"/>
      <c r="AI131" s="1569"/>
      <c r="AJ131" s="1569"/>
      <c r="AK131" s="1569"/>
      <c r="AL131" s="1569"/>
      <c r="AM131" s="1569"/>
      <c r="AN131" s="1569"/>
      <c r="AO131" s="1569"/>
      <c r="AP131" s="1569"/>
      <c r="AQ131" s="1569"/>
      <c r="AR131" s="1569"/>
      <c r="AS131" s="1569"/>
      <c r="AT131" s="1569"/>
      <c r="AU131" s="1569"/>
      <c r="AV131" s="1569"/>
      <c r="AW131" s="1569"/>
      <c r="AX131" s="1569"/>
      <c r="AY131" s="1569"/>
      <c r="AZ131" s="1569"/>
      <c r="BA131" s="1569"/>
      <c r="BB131" s="1569"/>
      <c r="BC131" s="1569"/>
      <c r="BD131" s="1569"/>
      <c r="BE131" s="1569"/>
      <c r="BF131" s="1569"/>
      <c r="BG131" s="1569"/>
      <c r="BH131" s="1569"/>
      <c r="BI131" s="1569"/>
      <c r="BJ131" s="1569"/>
      <c r="BK131" s="1569"/>
      <c r="BL131" s="1569"/>
      <c r="BM131" s="1569"/>
      <c r="BN131" s="1569"/>
      <c r="BO131" s="1569"/>
      <c r="BP131" s="1569"/>
      <c r="BQ131" s="1569"/>
      <c r="BR131" s="1569"/>
      <c r="BS131" s="1569"/>
      <c r="BT131" s="1569"/>
      <c r="BU131" s="1569"/>
      <c r="BV131" s="1569"/>
      <c r="BW131" s="1569"/>
      <c r="BX131" s="1569"/>
      <c r="BY131" s="1569"/>
      <c r="BZ131" s="1569"/>
      <c r="CA131" s="1569"/>
      <c r="CB131" s="1569"/>
      <c r="CC131" s="1569"/>
      <c r="CD131" s="1569"/>
      <c r="CE131" s="1569"/>
      <c r="CF131" s="1569"/>
      <c r="CG131" s="1569"/>
      <c r="CH131" s="1569"/>
      <c r="CI131" s="1569"/>
      <c r="CJ131" s="1569"/>
      <c r="CK131" s="1569"/>
      <c r="CL131" s="1569"/>
      <c r="CM131" s="1569"/>
      <c r="CN131" s="1569"/>
      <c r="CO131" s="1569"/>
      <c r="CP131" s="1569"/>
      <c r="CQ131" s="1569"/>
      <c r="CR131" s="1569"/>
      <c r="CS131" s="1569"/>
      <c r="CT131" s="1569"/>
      <c r="CU131" s="1569"/>
      <c r="CV131" s="1569"/>
      <c r="CW131" s="1569"/>
      <c r="CX131" s="1569"/>
      <c r="CY131" s="1569"/>
      <c r="CZ131" s="1569"/>
      <c r="DA131" s="1569"/>
      <c r="DB131" s="1569"/>
      <c r="DC131" s="1569"/>
      <c r="DD131" s="1569"/>
      <c r="DE131" s="1569"/>
      <c r="DF131" s="1569"/>
      <c r="DG131" s="1569"/>
      <c r="DH131" s="1569"/>
      <c r="DI131" s="1569"/>
      <c r="DJ131" s="1569"/>
      <c r="DK131" s="1569"/>
      <c r="DL131" s="1569"/>
      <c r="DM131" s="1569"/>
      <c r="DN131" s="1569"/>
      <c r="DO131" s="1569"/>
      <c r="DP131" s="1569"/>
      <c r="DQ131" s="1569"/>
      <c r="DR131" s="1569"/>
      <c r="DS131" s="1569"/>
      <c r="DT131" s="1569"/>
      <c r="DU131" s="1569"/>
      <c r="DV131" s="1569"/>
      <c r="DW131" s="1569"/>
      <c r="DX131" s="1569"/>
      <c r="DY131" s="1569"/>
      <c r="DZ131" s="1569"/>
      <c r="EA131" s="1569"/>
      <c r="EB131" s="1569"/>
      <c r="EC131" s="1569"/>
      <c r="ED131" s="1569"/>
      <c r="EE131" s="1569"/>
      <c r="EF131" s="1569"/>
      <c r="EG131" s="1569"/>
      <c r="EH131" s="1569"/>
      <c r="EI131" s="1569"/>
      <c r="EJ131" s="1569"/>
      <c r="EK131" s="1569"/>
      <c r="EL131" s="1569"/>
      <c r="EM131" s="1569"/>
      <c r="EN131" s="1569"/>
      <c r="EO131" s="1569"/>
      <c r="EP131" s="1569"/>
      <c r="EQ131" s="1569"/>
      <c r="ER131" s="1569"/>
      <c r="ES131" s="1569"/>
      <c r="ET131" s="1569"/>
      <c r="EU131" s="1569"/>
      <c r="EV131" s="1569"/>
      <c r="EW131" s="1569"/>
      <c r="EX131" s="1569"/>
      <c r="EY131" s="1569"/>
      <c r="EZ131" s="1569"/>
      <c r="FA131" s="1569"/>
      <c r="FB131" s="1569"/>
      <c r="FC131" s="1569"/>
      <c r="FD131" s="1569"/>
      <c r="FE131" s="1569"/>
      <c r="FF131" s="1569"/>
      <c r="FG131" s="1569"/>
      <c r="FH131" s="1569"/>
      <c r="FI131" s="1569"/>
      <c r="FJ131" s="1569"/>
      <c r="FK131" s="1569"/>
      <c r="FL131" s="1569"/>
      <c r="FM131" s="1569"/>
      <c r="FN131" s="1569"/>
      <c r="FO131" s="1569"/>
      <c r="FP131" s="1569"/>
      <c r="FQ131" s="1569"/>
      <c r="FR131" s="1569"/>
      <c r="FS131" s="1569"/>
      <c r="FT131" s="1569"/>
      <c r="FU131" s="1569"/>
      <c r="FV131" s="1569"/>
      <c r="FW131" s="1569"/>
      <c r="FX131" s="1569"/>
      <c r="FY131" s="1569"/>
      <c r="FZ131" s="1569"/>
      <c r="GA131" s="1569"/>
      <c r="GB131" s="1569"/>
      <c r="GC131" s="1569"/>
      <c r="GD131" s="1569"/>
      <c r="GE131" s="1569"/>
      <c r="GF131" s="1569"/>
      <c r="GG131" s="1569"/>
      <c r="GH131" s="1569"/>
      <c r="GI131" s="1569"/>
      <c r="GJ131" s="1569"/>
      <c r="GK131" s="1569"/>
      <c r="GL131" s="1569"/>
      <c r="GM131" s="1569"/>
      <c r="GN131" s="1569"/>
      <c r="GO131" s="1569"/>
      <c r="GP131" s="1569"/>
      <c r="GQ131" s="1569"/>
      <c r="GR131" s="1569"/>
      <c r="GS131" s="1569"/>
      <c r="GT131" s="1569"/>
      <c r="GU131" s="1569"/>
      <c r="GV131" s="1569"/>
      <c r="GW131" s="1569"/>
      <c r="GX131" s="1569"/>
      <c r="GY131" s="1569"/>
      <c r="GZ131" s="1569"/>
      <c r="HA131" s="1569"/>
      <c r="HB131" s="1569"/>
      <c r="HC131" s="1569"/>
      <c r="HD131" s="1569"/>
      <c r="HE131" s="1569"/>
      <c r="HF131" s="1569"/>
      <c r="HG131" s="1569"/>
      <c r="HH131" s="1569"/>
      <c r="HI131" s="1569"/>
      <c r="HJ131" s="1569"/>
      <c r="HK131" s="1569"/>
      <c r="HL131" s="1569"/>
      <c r="HM131" s="1569"/>
      <c r="HN131" s="1569"/>
      <c r="HO131" s="1569"/>
      <c r="HP131" s="1569"/>
      <c r="HQ131" s="1569"/>
      <c r="HR131" s="1569"/>
      <c r="HS131" s="1569"/>
      <c r="HT131" s="1569"/>
      <c r="HU131" s="1569"/>
      <c r="HV131" s="1569"/>
      <c r="HW131" s="1569"/>
      <c r="HX131" s="1569"/>
      <c r="HY131" s="1569"/>
      <c r="HZ131" s="1569"/>
      <c r="IA131" s="1569"/>
      <c r="IB131" s="1569"/>
      <c r="IC131" s="1569"/>
      <c r="ID131" s="1569"/>
      <c r="IE131" s="1569"/>
      <c r="IF131" s="1569"/>
      <c r="IG131" s="1569"/>
      <c r="IH131" s="1569"/>
      <c r="II131" s="1569"/>
      <c r="IJ131" s="1569"/>
      <c r="IK131" s="1569"/>
      <c r="IL131" s="1569"/>
      <c r="IM131" s="1569"/>
      <c r="IN131" s="1569"/>
      <c r="IO131" s="1569"/>
      <c r="IP131" s="1569"/>
      <c r="IQ131" s="1569"/>
      <c r="IR131" s="1569"/>
      <c r="IS131" s="1569"/>
      <c r="IT131" s="1569"/>
      <c r="IU131" s="1569"/>
    </row>
    <row r="132" spans="1:255">
      <c r="A132" s="2187">
        <v>60</v>
      </c>
      <c r="B132" s="1551"/>
      <c r="C132" s="1551"/>
      <c r="D132" s="1551"/>
      <c r="E132" s="1914"/>
      <c r="F132" s="1550"/>
      <c r="G132" s="1551"/>
      <c r="H132" s="1551"/>
      <c r="I132" s="1551"/>
      <c r="J132" s="1551"/>
      <c r="K132" s="1886"/>
      <c r="L132" s="1886"/>
      <c r="M132" s="1925">
        <v>60</v>
      </c>
      <c r="N132" s="1550"/>
      <c r="O132" s="1886"/>
      <c r="P132" s="1886"/>
      <c r="Q132" s="1886"/>
      <c r="R132" s="1886"/>
      <c r="S132" s="1925">
        <v>60</v>
      </c>
      <c r="T132" s="1569"/>
      <c r="U132" s="1569"/>
      <c r="V132" s="1569"/>
      <c r="W132" s="1569"/>
      <c r="X132" s="1569"/>
      <c r="Y132" s="1569"/>
      <c r="Z132" s="1569"/>
      <c r="AA132" s="1569"/>
      <c r="AB132" s="1569"/>
      <c r="AC132" s="1569"/>
      <c r="AD132" s="1569"/>
      <c r="AE132" s="1569"/>
      <c r="AF132" s="1569"/>
      <c r="AG132" s="1569"/>
      <c r="AH132" s="1569"/>
      <c r="AI132" s="1569"/>
      <c r="AJ132" s="1569"/>
      <c r="AK132" s="1569"/>
      <c r="AL132" s="1569"/>
      <c r="AM132" s="1569"/>
      <c r="AN132" s="1569"/>
      <c r="AO132" s="1569"/>
      <c r="AP132" s="1569"/>
      <c r="AQ132" s="1569"/>
      <c r="AR132" s="1569"/>
      <c r="AS132" s="1569"/>
      <c r="AT132" s="1569"/>
      <c r="AU132" s="1569"/>
      <c r="AV132" s="1569"/>
      <c r="AW132" s="1569"/>
      <c r="AX132" s="1569"/>
      <c r="AY132" s="1569"/>
      <c r="AZ132" s="1569"/>
      <c r="BA132" s="1569"/>
      <c r="BB132" s="1569"/>
      <c r="BC132" s="1569"/>
      <c r="BD132" s="1569"/>
      <c r="BE132" s="1569"/>
      <c r="BF132" s="1569"/>
      <c r="BG132" s="1569"/>
      <c r="BH132" s="1569"/>
      <c r="BI132" s="1569"/>
      <c r="BJ132" s="1569"/>
      <c r="BK132" s="1569"/>
      <c r="BL132" s="1569"/>
      <c r="BM132" s="1569"/>
      <c r="BN132" s="1569"/>
      <c r="BO132" s="1569"/>
      <c r="BP132" s="1569"/>
      <c r="BQ132" s="1569"/>
      <c r="BR132" s="1569"/>
      <c r="BS132" s="1569"/>
      <c r="BT132" s="1569"/>
      <c r="BU132" s="1569"/>
      <c r="BV132" s="1569"/>
      <c r="BW132" s="1569"/>
      <c r="BX132" s="1569"/>
      <c r="BY132" s="1569"/>
      <c r="BZ132" s="1569"/>
      <c r="CA132" s="1569"/>
      <c r="CB132" s="1569"/>
      <c r="CC132" s="1569"/>
      <c r="CD132" s="1569"/>
      <c r="CE132" s="1569"/>
      <c r="CF132" s="1569"/>
      <c r="CG132" s="1569"/>
      <c r="CH132" s="1569"/>
      <c r="CI132" s="1569"/>
      <c r="CJ132" s="1569"/>
      <c r="CK132" s="1569"/>
      <c r="CL132" s="1569"/>
      <c r="CM132" s="1569"/>
      <c r="CN132" s="1569"/>
      <c r="CO132" s="1569"/>
      <c r="CP132" s="1569"/>
      <c r="CQ132" s="1569"/>
      <c r="CR132" s="1569"/>
      <c r="CS132" s="1569"/>
      <c r="CT132" s="1569"/>
      <c r="CU132" s="1569"/>
      <c r="CV132" s="1569"/>
      <c r="CW132" s="1569"/>
      <c r="CX132" s="1569"/>
      <c r="CY132" s="1569"/>
      <c r="CZ132" s="1569"/>
      <c r="DA132" s="1569"/>
      <c r="DB132" s="1569"/>
      <c r="DC132" s="1569"/>
      <c r="DD132" s="1569"/>
      <c r="DE132" s="1569"/>
      <c r="DF132" s="1569"/>
      <c r="DG132" s="1569"/>
      <c r="DH132" s="1569"/>
      <c r="DI132" s="1569"/>
      <c r="DJ132" s="1569"/>
      <c r="DK132" s="1569"/>
      <c r="DL132" s="1569"/>
      <c r="DM132" s="1569"/>
      <c r="DN132" s="1569"/>
      <c r="DO132" s="1569"/>
      <c r="DP132" s="1569"/>
      <c r="DQ132" s="1569"/>
      <c r="DR132" s="1569"/>
      <c r="DS132" s="1569"/>
      <c r="DT132" s="1569"/>
      <c r="DU132" s="1569"/>
      <c r="DV132" s="1569"/>
      <c r="DW132" s="1569"/>
      <c r="DX132" s="1569"/>
      <c r="DY132" s="1569"/>
      <c r="DZ132" s="1569"/>
      <c r="EA132" s="1569"/>
      <c r="EB132" s="1569"/>
      <c r="EC132" s="1569"/>
      <c r="ED132" s="1569"/>
      <c r="EE132" s="1569"/>
      <c r="EF132" s="1569"/>
      <c r="EG132" s="1569"/>
      <c r="EH132" s="1569"/>
      <c r="EI132" s="1569"/>
      <c r="EJ132" s="1569"/>
      <c r="EK132" s="1569"/>
      <c r="EL132" s="1569"/>
      <c r="EM132" s="1569"/>
      <c r="EN132" s="1569"/>
      <c r="EO132" s="1569"/>
      <c r="EP132" s="1569"/>
      <c r="EQ132" s="1569"/>
      <c r="ER132" s="1569"/>
      <c r="ES132" s="1569"/>
      <c r="ET132" s="1569"/>
      <c r="EU132" s="1569"/>
      <c r="EV132" s="1569"/>
      <c r="EW132" s="1569"/>
      <c r="EX132" s="1569"/>
      <c r="EY132" s="1569"/>
      <c r="EZ132" s="1569"/>
      <c r="FA132" s="1569"/>
      <c r="FB132" s="1569"/>
      <c r="FC132" s="1569"/>
      <c r="FD132" s="1569"/>
      <c r="FE132" s="1569"/>
      <c r="FF132" s="1569"/>
      <c r="FG132" s="1569"/>
      <c r="FH132" s="1569"/>
      <c r="FI132" s="1569"/>
      <c r="FJ132" s="1569"/>
      <c r="FK132" s="1569"/>
      <c r="FL132" s="1569"/>
      <c r="FM132" s="1569"/>
      <c r="FN132" s="1569"/>
      <c r="FO132" s="1569"/>
      <c r="FP132" s="1569"/>
      <c r="FQ132" s="1569"/>
      <c r="FR132" s="1569"/>
      <c r="FS132" s="1569"/>
      <c r="FT132" s="1569"/>
      <c r="FU132" s="1569"/>
      <c r="FV132" s="1569"/>
      <c r="FW132" s="1569"/>
      <c r="FX132" s="1569"/>
      <c r="FY132" s="1569"/>
      <c r="FZ132" s="1569"/>
      <c r="GA132" s="1569"/>
      <c r="GB132" s="1569"/>
      <c r="GC132" s="1569"/>
      <c r="GD132" s="1569"/>
      <c r="GE132" s="1569"/>
      <c r="GF132" s="1569"/>
      <c r="GG132" s="1569"/>
      <c r="GH132" s="1569"/>
      <c r="GI132" s="1569"/>
      <c r="GJ132" s="1569"/>
      <c r="GK132" s="1569"/>
      <c r="GL132" s="1569"/>
      <c r="GM132" s="1569"/>
      <c r="GN132" s="1569"/>
      <c r="GO132" s="1569"/>
      <c r="GP132" s="1569"/>
      <c r="GQ132" s="1569"/>
      <c r="GR132" s="1569"/>
      <c r="GS132" s="1569"/>
      <c r="GT132" s="1569"/>
      <c r="GU132" s="1569"/>
      <c r="GV132" s="1569"/>
      <c r="GW132" s="1569"/>
      <c r="GX132" s="1569"/>
      <c r="GY132" s="1569"/>
      <c r="GZ132" s="1569"/>
      <c r="HA132" s="1569"/>
      <c r="HB132" s="1569"/>
      <c r="HC132" s="1569"/>
      <c r="HD132" s="1569"/>
      <c r="HE132" s="1569"/>
      <c r="HF132" s="1569"/>
      <c r="HG132" s="1569"/>
      <c r="HH132" s="1569"/>
      <c r="HI132" s="1569"/>
      <c r="HJ132" s="1569"/>
      <c r="HK132" s="1569"/>
      <c r="HL132" s="1569"/>
      <c r="HM132" s="1569"/>
      <c r="HN132" s="1569"/>
      <c r="HO132" s="1569"/>
      <c r="HP132" s="1569"/>
      <c r="HQ132" s="1569"/>
      <c r="HR132" s="1569"/>
      <c r="HS132" s="1569"/>
      <c r="HT132" s="1569"/>
      <c r="HU132" s="1569"/>
      <c r="HV132" s="1569"/>
      <c r="HW132" s="1569"/>
      <c r="HX132" s="1569"/>
      <c r="HY132" s="1569"/>
      <c r="HZ132" s="1569"/>
      <c r="IA132" s="1569"/>
      <c r="IB132" s="1569"/>
      <c r="IC132" s="1569"/>
      <c r="ID132" s="1569"/>
      <c r="IE132" s="1569"/>
      <c r="IF132" s="1569"/>
      <c r="IG132" s="1569"/>
      <c r="IH132" s="1569"/>
      <c r="II132" s="1569"/>
      <c r="IJ132" s="1569"/>
      <c r="IK132" s="1569"/>
      <c r="IL132" s="1569"/>
      <c r="IM132" s="1569"/>
      <c r="IN132" s="1569"/>
      <c r="IO132" s="1569"/>
      <c r="IP132" s="1569"/>
      <c r="IQ132" s="1569"/>
      <c r="IR132" s="1569"/>
      <c r="IS132" s="1569"/>
      <c r="IT132" s="1569"/>
      <c r="IU132" s="1569"/>
    </row>
    <row r="133" spans="1:255">
      <c r="A133" s="2187">
        <v>61</v>
      </c>
      <c r="B133" s="1551"/>
      <c r="C133" s="1551"/>
      <c r="D133" s="1551"/>
      <c r="E133" s="1914"/>
      <c r="F133" s="1550"/>
      <c r="G133" s="1551"/>
      <c r="H133" s="1551"/>
      <c r="I133" s="1551"/>
      <c r="J133" s="1551"/>
      <c r="K133" s="1886"/>
      <c r="L133" s="1886"/>
      <c r="M133" s="1925">
        <v>61</v>
      </c>
      <c r="N133" s="1550"/>
      <c r="O133" s="1886"/>
      <c r="P133" s="1886"/>
      <c r="Q133" s="1886"/>
      <c r="R133" s="1886"/>
      <c r="S133" s="1925">
        <v>61</v>
      </c>
      <c r="T133" s="1569"/>
      <c r="U133" s="1569"/>
      <c r="V133" s="1569"/>
      <c r="W133" s="1569"/>
      <c r="X133" s="1569"/>
      <c r="Y133" s="1569"/>
      <c r="Z133" s="1569"/>
      <c r="AA133" s="1569"/>
      <c r="AB133" s="1569"/>
      <c r="AC133" s="1569"/>
      <c r="AD133" s="1569"/>
      <c r="AE133" s="1569"/>
      <c r="AF133" s="1569"/>
      <c r="AG133" s="1569"/>
      <c r="AH133" s="1569"/>
      <c r="AI133" s="1569"/>
      <c r="AJ133" s="1569"/>
      <c r="AK133" s="1569"/>
      <c r="AL133" s="1569"/>
      <c r="AM133" s="1569"/>
      <c r="AN133" s="1569"/>
      <c r="AO133" s="1569"/>
      <c r="AP133" s="1569"/>
      <c r="AQ133" s="1569"/>
      <c r="AR133" s="1569"/>
      <c r="AS133" s="1569"/>
      <c r="AT133" s="1569"/>
      <c r="AU133" s="1569"/>
      <c r="AV133" s="1569"/>
      <c r="AW133" s="1569"/>
      <c r="AX133" s="1569"/>
      <c r="AY133" s="1569"/>
      <c r="AZ133" s="1569"/>
      <c r="BA133" s="1569"/>
      <c r="BB133" s="1569"/>
      <c r="BC133" s="1569"/>
      <c r="BD133" s="1569"/>
      <c r="BE133" s="1569"/>
      <c r="BF133" s="1569"/>
      <c r="BG133" s="1569"/>
      <c r="BH133" s="1569"/>
      <c r="BI133" s="1569"/>
      <c r="BJ133" s="1569"/>
      <c r="BK133" s="1569"/>
      <c r="BL133" s="1569"/>
      <c r="BM133" s="1569"/>
      <c r="BN133" s="1569"/>
      <c r="BO133" s="1569"/>
      <c r="BP133" s="1569"/>
      <c r="BQ133" s="1569"/>
      <c r="BR133" s="1569"/>
      <c r="BS133" s="1569"/>
      <c r="BT133" s="1569"/>
      <c r="BU133" s="1569"/>
      <c r="BV133" s="1569"/>
      <c r="BW133" s="1569"/>
      <c r="BX133" s="1569"/>
      <c r="BY133" s="1569"/>
      <c r="BZ133" s="1569"/>
      <c r="CA133" s="1569"/>
      <c r="CB133" s="1569"/>
      <c r="CC133" s="1569"/>
      <c r="CD133" s="1569"/>
      <c r="CE133" s="1569"/>
      <c r="CF133" s="1569"/>
      <c r="CG133" s="1569"/>
      <c r="CH133" s="1569"/>
      <c r="CI133" s="1569"/>
      <c r="CJ133" s="1569"/>
      <c r="CK133" s="1569"/>
      <c r="CL133" s="1569"/>
      <c r="CM133" s="1569"/>
      <c r="CN133" s="1569"/>
      <c r="CO133" s="1569"/>
      <c r="CP133" s="1569"/>
      <c r="CQ133" s="1569"/>
      <c r="CR133" s="1569"/>
      <c r="CS133" s="1569"/>
      <c r="CT133" s="1569"/>
      <c r="CU133" s="1569"/>
      <c r="CV133" s="1569"/>
      <c r="CW133" s="1569"/>
      <c r="CX133" s="1569"/>
      <c r="CY133" s="1569"/>
      <c r="CZ133" s="1569"/>
      <c r="DA133" s="1569"/>
      <c r="DB133" s="1569"/>
      <c r="DC133" s="1569"/>
      <c r="DD133" s="1569"/>
      <c r="DE133" s="1569"/>
      <c r="DF133" s="1569"/>
      <c r="DG133" s="1569"/>
      <c r="DH133" s="1569"/>
      <c r="DI133" s="1569"/>
      <c r="DJ133" s="1569"/>
      <c r="DK133" s="1569"/>
      <c r="DL133" s="1569"/>
      <c r="DM133" s="1569"/>
      <c r="DN133" s="1569"/>
      <c r="DO133" s="1569"/>
      <c r="DP133" s="1569"/>
      <c r="DQ133" s="1569"/>
      <c r="DR133" s="1569"/>
      <c r="DS133" s="1569"/>
      <c r="DT133" s="1569"/>
      <c r="DU133" s="1569"/>
      <c r="DV133" s="1569"/>
      <c r="DW133" s="1569"/>
      <c r="DX133" s="1569"/>
      <c r="DY133" s="1569"/>
      <c r="DZ133" s="1569"/>
      <c r="EA133" s="1569"/>
      <c r="EB133" s="1569"/>
      <c r="EC133" s="1569"/>
      <c r="ED133" s="1569"/>
      <c r="EE133" s="1569"/>
      <c r="EF133" s="1569"/>
      <c r="EG133" s="1569"/>
      <c r="EH133" s="1569"/>
      <c r="EI133" s="1569"/>
      <c r="EJ133" s="1569"/>
      <c r="EK133" s="1569"/>
      <c r="EL133" s="1569"/>
      <c r="EM133" s="1569"/>
      <c r="EN133" s="1569"/>
      <c r="EO133" s="1569"/>
      <c r="EP133" s="1569"/>
      <c r="EQ133" s="1569"/>
      <c r="ER133" s="1569"/>
      <c r="ES133" s="1569"/>
      <c r="ET133" s="1569"/>
      <c r="EU133" s="1569"/>
      <c r="EV133" s="1569"/>
      <c r="EW133" s="1569"/>
      <c r="EX133" s="1569"/>
      <c r="EY133" s="1569"/>
      <c r="EZ133" s="1569"/>
      <c r="FA133" s="1569"/>
      <c r="FB133" s="1569"/>
      <c r="FC133" s="1569"/>
      <c r="FD133" s="1569"/>
      <c r="FE133" s="1569"/>
      <c r="FF133" s="1569"/>
      <c r="FG133" s="1569"/>
      <c r="FH133" s="1569"/>
      <c r="FI133" s="1569"/>
      <c r="FJ133" s="1569"/>
      <c r="FK133" s="1569"/>
      <c r="FL133" s="1569"/>
      <c r="FM133" s="1569"/>
      <c r="FN133" s="1569"/>
      <c r="FO133" s="1569"/>
      <c r="FP133" s="1569"/>
      <c r="FQ133" s="1569"/>
      <c r="FR133" s="1569"/>
      <c r="FS133" s="1569"/>
      <c r="FT133" s="1569"/>
      <c r="FU133" s="1569"/>
      <c r="FV133" s="1569"/>
      <c r="FW133" s="1569"/>
      <c r="FX133" s="1569"/>
      <c r="FY133" s="1569"/>
      <c r="FZ133" s="1569"/>
      <c r="GA133" s="1569"/>
      <c r="GB133" s="1569"/>
      <c r="GC133" s="1569"/>
      <c r="GD133" s="1569"/>
      <c r="GE133" s="1569"/>
      <c r="GF133" s="1569"/>
      <c r="GG133" s="1569"/>
      <c r="GH133" s="1569"/>
      <c r="GI133" s="1569"/>
      <c r="GJ133" s="1569"/>
      <c r="GK133" s="1569"/>
      <c r="GL133" s="1569"/>
      <c r="GM133" s="1569"/>
      <c r="GN133" s="1569"/>
      <c r="GO133" s="1569"/>
      <c r="GP133" s="1569"/>
      <c r="GQ133" s="1569"/>
      <c r="GR133" s="1569"/>
      <c r="GS133" s="1569"/>
      <c r="GT133" s="1569"/>
      <c r="GU133" s="1569"/>
      <c r="GV133" s="1569"/>
      <c r="GW133" s="1569"/>
      <c r="GX133" s="1569"/>
      <c r="GY133" s="1569"/>
      <c r="GZ133" s="1569"/>
      <c r="HA133" s="1569"/>
      <c r="HB133" s="1569"/>
      <c r="HC133" s="1569"/>
      <c r="HD133" s="1569"/>
      <c r="HE133" s="1569"/>
      <c r="HF133" s="1569"/>
      <c r="HG133" s="1569"/>
      <c r="HH133" s="1569"/>
      <c r="HI133" s="1569"/>
      <c r="HJ133" s="1569"/>
      <c r="HK133" s="1569"/>
      <c r="HL133" s="1569"/>
      <c r="HM133" s="1569"/>
      <c r="HN133" s="1569"/>
      <c r="HO133" s="1569"/>
      <c r="HP133" s="1569"/>
      <c r="HQ133" s="1569"/>
      <c r="HR133" s="1569"/>
      <c r="HS133" s="1569"/>
      <c r="HT133" s="1569"/>
      <c r="HU133" s="1569"/>
      <c r="HV133" s="1569"/>
      <c r="HW133" s="1569"/>
      <c r="HX133" s="1569"/>
      <c r="HY133" s="1569"/>
      <c r="HZ133" s="1569"/>
      <c r="IA133" s="1569"/>
      <c r="IB133" s="1569"/>
      <c r="IC133" s="1569"/>
      <c r="ID133" s="1569"/>
      <c r="IE133" s="1569"/>
      <c r="IF133" s="1569"/>
      <c r="IG133" s="1569"/>
      <c r="IH133" s="1569"/>
      <c r="II133" s="1569"/>
      <c r="IJ133" s="1569"/>
      <c r="IK133" s="1569"/>
      <c r="IL133" s="1569"/>
      <c r="IM133" s="1569"/>
      <c r="IN133" s="1569"/>
      <c r="IO133" s="1569"/>
      <c r="IP133" s="1569"/>
      <c r="IQ133" s="1569"/>
      <c r="IR133" s="1569"/>
      <c r="IS133" s="1569"/>
      <c r="IT133" s="1569"/>
      <c r="IU133" s="1569"/>
    </row>
    <row r="134" spans="1:255">
      <c r="A134" s="2187">
        <v>62</v>
      </c>
      <c r="B134" s="1551"/>
      <c r="C134" s="1551"/>
      <c r="D134" s="1551"/>
      <c r="E134" s="1914"/>
      <c r="F134" s="1550"/>
      <c r="G134" s="1551"/>
      <c r="H134" s="1551"/>
      <c r="I134" s="1551"/>
      <c r="J134" s="1551"/>
      <c r="K134" s="1886"/>
      <c r="L134" s="1886"/>
      <c r="M134" s="1925">
        <v>62</v>
      </c>
      <c r="N134" s="1550"/>
      <c r="O134" s="1886"/>
      <c r="P134" s="1886"/>
      <c r="Q134" s="1886"/>
      <c r="R134" s="1886"/>
      <c r="S134" s="1925">
        <v>62</v>
      </c>
      <c r="T134" s="1569"/>
      <c r="U134" s="1569"/>
      <c r="V134" s="1569"/>
      <c r="W134" s="1569"/>
      <c r="X134" s="1569"/>
      <c r="Y134" s="1569"/>
      <c r="Z134" s="1569"/>
      <c r="AA134" s="1569"/>
      <c r="AB134" s="1569"/>
      <c r="AC134" s="1569"/>
      <c r="AD134" s="1569"/>
      <c r="AE134" s="1569"/>
      <c r="AF134" s="1569"/>
      <c r="AG134" s="1569"/>
      <c r="AH134" s="1569"/>
      <c r="AI134" s="1569"/>
      <c r="AJ134" s="1569"/>
      <c r="AK134" s="1569"/>
      <c r="AL134" s="1569"/>
      <c r="AM134" s="1569"/>
      <c r="AN134" s="1569"/>
      <c r="AO134" s="1569"/>
      <c r="AP134" s="1569"/>
      <c r="AQ134" s="1569"/>
      <c r="AR134" s="1569"/>
      <c r="AS134" s="1569"/>
      <c r="AT134" s="1569"/>
      <c r="AU134" s="1569"/>
      <c r="AV134" s="1569"/>
      <c r="AW134" s="1569"/>
      <c r="AX134" s="1569"/>
      <c r="AY134" s="1569"/>
      <c r="AZ134" s="1569"/>
      <c r="BA134" s="1569"/>
      <c r="BB134" s="1569"/>
      <c r="BC134" s="1569"/>
      <c r="BD134" s="1569"/>
      <c r="BE134" s="1569"/>
      <c r="BF134" s="1569"/>
      <c r="BG134" s="1569"/>
      <c r="BH134" s="1569"/>
      <c r="BI134" s="1569"/>
      <c r="BJ134" s="1569"/>
      <c r="BK134" s="1569"/>
      <c r="BL134" s="1569"/>
      <c r="BM134" s="1569"/>
      <c r="BN134" s="1569"/>
      <c r="BO134" s="1569"/>
      <c r="BP134" s="1569"/>
      <c r="BQ134" s="1569"/>
      <c r="BR134" s="1569"/>
      <c r="BS134" s="1569"/>
      <c r="BT134" s="1569"/>
      <c r="BU134" s="1569"/>
      <c r="BV134" s="1569"/>
      <c r="BW134" s="1569"/>
      <c r="BX134" s="1569"/>
      <c r="BY134" s="1569"/>
      <c r="BZ134" s="1569"/>
      <c r="CA134" s="1569"/>
      <c r="CB134" s="1569"/>
      <c r="CC134" s="1569"/>
      <c r="CD134" s="1569"/>
      <c r="CE134" s="1569"/>
      <c r="CF134" s="1569"/>
      <c r="CG134" s="1569"/>
      <c r="CH134" s="1569"/>
      <c r="CI134" s="1569"/>
      <c r="CJ134" s="1569"/>
      <c r="CK134" s="1569"/>
      <c r="CL134" s="1569"/>
      <c r="CM134" s="1569"/>
      <c r="CN134" s="1569"/>
      <c r="CO134" s="1569"/>
      <c r="CP134" s="1569"/>
      <c r="CQ134" s="1569"/>
      <c r="CR134" s="1569"/>
      <c r="CS134" s="1569"/>
      <c r="CT134" s="1569"/>
      <c r="CU134" s="1569"/>
      <c r="CV134" s="1569"/>
      <c r="CW134" s="1569"/>
      <c r="CX134" s="1569"/>
      <c r="CY134" s="1569"/>
      <c r="CZ134" s="1569"/>
      <c r="DA134" s="1569"/>
      <c r="DB134" s="1569"/>
      <c r="DC134" s="1569"/>
      <c r="DD134" s="1569"/>
      <c r="DE134" s="1569"/>
      <c r="DF134" s="1569"/>
      <c r="DG134" s="1569"/>
      <c r="DH134" s="1569"/>
      <c r="DI134" s="1569"/>
      <c r="DJ134" s="1569"/>
      <c r="DK134" s="1569"/>
      <c r="DL134" s="1569"/>
      <c r="DM134" s="1569"/>
      <c r="DN134" s="1569"/>
      <c r="DO134" s="1569"/>
      <c r="DP134" s="1569"/>
      <c r="DQ134" s="1569"/>
      <c r="DR134" s="1569"/>
      <c r="DS134" s="1569"/>
      <c r="DT134" s="1569"/>
      <c r="DU134" s="1569"/>
      <c r="DV134" s="1569"/>
      <c r="DW134" s="1569"/>
      <c r="DX134" s="1569"/>
      <c r="DY134" s="1569"/>
      <c r="DZ134" s="1569"/>
      <c r="EA134" s="1569"/>
      <c r="EB134" s="1569"/>
      <c r="EC134" s="1569"/>
      <c r="ED134" s="1569"/>
      <c r="EE134" s="1569"/>
      <c r="EF134" s="1569"/>
      <c r="EG134" s="1569"/>
      <c r="EH134" s="1569"/>
      <c r="EI134" s="1569"/>
      <c r="EJ134" s="1569"/>
      <c r="EK134" s="1569"/>
      <c r="EL134" s="1569"/>
      <c r="EM134" s="1569"/>
      <c r="EN134" s="1569"/>
      <c r="EO134" s="1569"/>
      <c r="EP134" s="1569"/>
      <c r="EQ134" s="1569"/>
      <c r="ER134" s="1569"/>
      <c r="ES134" s="1569"/>
      <c r="ET134" s="1569"/>
      <c r="EU134" s="1569"/>
      <c r="EV134" s="1569"/>
      <c r="EW134" s="1569"/>
      <c r="EX134" s="1569"/>
      <c r="EY134" s="1569"/>
      <c r="EZ134" s="1569"/>
      <c r="FA134" s="1569"/>
      <c r="FB134" s="1569"/>
      <c r="FC134" s="1569"/>
      <c r="FD134" s="1569"/>
      <c r="FE134" s="1569"/>
      <c r="FF134" s="1569"/>
      <c r="FG134" s="1569"/>
      <c r="FH134" s="1569"/>
      <c r="FI134" s="1569"/>
      <c r="FJ134" s="1569"/>
      <c r="FK134" s="1569"/>
      <c r="FL134" s="1569"/>
      <c r="FM134" s="1569"/>
      <c r="FN134" s="1569"/>
      <c r="FO134" s="1569"/>
      <c r="FP134" s="1569"/>
      <c r="FQ134" s="1569"/>
      <c r="FR134" s="1569"/>
      <c r="FS134" s="1569"/>
      <c r="FT134" s="1569"/>
      <c r="FU134" s="1569"/>
      <c r="FV134" s="1569"/>
      <c r="FW134" s="1569"/>
      <c r="FX134" s="1569"/>
      <c r="FY134" s="1569"/>
      <c r="FZ134" s="1569"/>
      <c r="GA134" s="1569"/>
      <c r="GB134" s="1569"/>
      <c r="GC134" s="1569"/>
      <c r="GD134" s="1569"/>
      <c r="GE134" s="1569"/>
      <c r="GF134" s="1569"/>
      <c r="GG134" s="1569"/>
      <c r="GH134" s="1569"/>
      <c r="GI134" s="1569"/>
      <c r="GJ134" s="1569"/>
      <c r="GK134" s="1569"/>
      <c r="GL134" s="1569"/>
      <c r="GM134" s="1569"/>
      <c r="GN134" s="1569"/>
      <c r="GO134" s="1569"/>
      <c r="GP134" s="1569"/>
      <c r="GQ134" s="1569"/>
      <c r="GR134" s="1569"/>
      <c r="GS134" s="1569"/>
      <c r="GT134" s="1569"/>
      <c r="GU134" s="1569"/>
      <c r="GV134" s="1569"/>
      <c r="GW134" s="1569"/>
      <c r="GX134" s="1569"/>
      <c r="GY134" s="1569"/>
      <c r="GZ134" s="1569"/>
      <c r="HA134" s="1569"/>
      <c r="HB134" s="1569"/>
      <c r="HC134" s="1569"/>
      <c r="HD134" s="1569"/>
      <c r="HE134" s="1569"/>
      <c r="HF134" s="1569"/>
      <c r="HG134" s="1569"/>
      <c r="HH134" s="1569"/>
      <c r="HI134" s="1569"/>
      <c r="HJ134" s="1569"/>
      <c r="HK134" s="1569"/>
      <c r="HL134" s="1569"/>
      <c r="HM134" s="1569"/>
      <c r="HN134" s="1569"/>
      <c r="HO134" s="1569"/>
      <c r="HP134" s="1569"/>
      <c r="HQ134" s="1569"/>
      <c r="HR134" s="1569"/>
      <c r="HS134" s="1569"/>
      <c r="HT134" s="1569"/>
      <c r="HU134" s="1569"/>
      <c r="HV134" s="1569"/>
      <c r="HW134" s="1569"/>
      <c r="HX134" s="1569"/>
      <c r="HY134" s="1569"/>
      <c r="HZ134" s="1569"/>
      <c r="IA134" s="1569"/>
      <c r="IB134" s="1569"/>
      <c r="IC134" s="1569"/>
      <c r="ID134" s="1569"/>
      <c r="IE134" s="1569"/>
      <c r="IF134" s="1569"/>
      <c r="IG134" s="1569"/>
      <c r="IH134" s="1569"/>
      <c r="II134" s="1569"/>
      <c r="IJ134" s="1569"/>
      <c r="IK134" s="1569"/>
      <c r="IL134" s="1569"/>
      <c r="IM134" s="1569"/>
      <c r="IN134" s="1569"/>
      <c r="IO134" s="1569"/>
      <c r="IP134" s="1569"/>
      <c r="IQ134" s="1569"/>
      <c r="IR134" s="1569"/>
      <c r="IS134" s="1569"/>
      <c r="IT134" s="1569"/>
      <c r="IU134" s="1569"/>
    </row>
    <row r="135" spans="1:255">
      <c r="A135" s="2187">
        <v>63</v>
      </c>
      <c r="B135" s="1551"/>
      <c r="C135" s="1551"/>
      <c r="D135" s="1551"/>
      <c r="E135" s="1914"/>
      <c r="F135" s="1550"/>
      <c r="G135" s="1551"/>
      <c r="H135" s="1551"/>
      <c r="I135" s="1551"/>
      <c r="J135" s="1551"/>
      <c r="K135" s="1886"/>
      <c r="L135" s="1886"/>
      <c r="M135" s="1925">
        <v>63</v>
      </c>
      <c r="N135" s="1550"/>
      <c r="O135" s="1886"/>
      <c r="P135" s="1886"/>
      <c r="Q135" s="1886"/>
      <c r="R135" s="1886"/>
      <c r="S135" s="1925">
        <v>63</v>
      </c>
      <c r="T135" s="1569"/>
      <c r="U135" s="1569"/>
      <c r="V135" s="3171"/>
      <c r="W135" s="1569"/>
      <c r="X135" s="1569"/>
      <c r="Y135" s="1569"/>
      <c r="Z135" s="1569"/>
      <c r="AA135" s="1569"/>
      <c r="AB135" s="1569"/>
      <c r="AC135" s="1569"/>
      <c r="AD135" s="1569"/>
      <c r="AE135" s="1569"/>
      <c r="AF135" s="1569"/>
      <c r="AG135" s="1569"/>
      <c r="AH135" s="1569"/>
      <c r="AI135" s="1569"/>
      <c r="AJ135" s="1569"/>
      <c r="AK135" s="1569"/>
      <c r="AL135" s="1569"/>
      <c r="AM135" s="1569"/>
      <c r="AN135" s="1569"/>
      <c r="AO135" s="1569"/>
      <c r="AP135" s="1569"/>
      <c r="AQ135" s="1569"/>
      <c r="AR135" s="1569"/>
      <c r="AS135" s="1569"/>
      <c r="AT135" s="1569"/>
      <c r="AU135" s="1569"/>
      <c r="AV135" s="1569"/>
      <c r="AW135" s="1569"/>
      <c r="AX135" s="1569"/>
      <c r="AY135" s="1569"/>
      <c r="AZ135" s="1569"/>
      <c r="BA135" s="1569"/>
      <c r="BB135" s="1569"/>
      <c r="BC135" s="1569"/>
      <c r="BD135" s="1569"/>
      <c r="BE135" s="1569"/>
      <c r="BF135" s="1569"/>
      <c r="BG135" s="1569"/>
      <c r="BH135" s="1569"/>
      <c r="BI135" s="1569"/>
      <c r="BJ135" s="1569"/>
      <c r="BK135" s="1569"/>
      <c r="BL135" s="1569"/>
      <c r="BM135" s="1569"/>
      <c r="BN135" s="1569"/>
      <c r="BO135" s="1569"/>
      <c r="BP135" s="1569"/>
      <c r="BQ135" s="1569"/>
      <c r="BR135" s="1569"/>
      <c r="BS135" s="1569"/>
      <c r="BT135" s="1569"/>
      <c r="BU135" s="1569"/>
      <c r="BV135" s="1569"/>
      <c r="BW135" s="1569"/>
      <c r="BX135" s="1569"/>
      <c r="BY135" s="1569"/>
      <c r="BZ135" s="1569"/>
      <c r="CA135" s="1569"/>
      <c r="CB135" s="1569"/>
      <c r="CC135" s="1569"/>
      <c r="CD135" s="1569"/>
      <c r="CE135" s="1569"/>
      <c r="CF135" s="1569"/>
      <c r="CG135" s="1569"/>
      <c r="CH135" s="1569"/>
      <c r="CI135" s="1569"/>
      <c r="CJ135" s="1569"/>
      <c r="CK135" s="1569"/>
      <c r="CL135" s="1569"/>
      <c r="CM135" s="1569"/>
      <c r="CN135" s="1569"/>
      <c r="CO135" s="1569"/>
      <c r="CP135" s="1569"/>
      <c r="CQ135" s="1569"/>
      <c r="CR135" s="1569"/>
      <c r="CS135" s="1569"/>
      <c r="CT135" s="1569"/>
      <c r="CU135" s="1569"/>
      <c r="CV135" s="1569"/>
      <c r="CW135" s="1569"/>
      <c r="CX135" s="1569"/>
      <c r="CY135" s="1569"/>
      <c r="CZ135" s="1569"/>
      <c r="DA135" s="1569"/>
      <c r="DB135" s="1569"/>
      <c r="DC135" s="1569"/>
      <c r="DD135" s="1569"/>
      <c r="DE135" s="1569"/>
      <c r="DF135" s="1569"/>
      <c r="DG135" s="1569"/>
      <c r="DH135" s="1569"/>
      <c r="DI135" s="1569"/>
      <c r="DJ135" s="1569"/>
      <c r="DK135" s="1569"/>
      <c r="DL135" s="1569"/>
      <c r="DM135" s="1569"/>
      <c r="DN135" s="1569"/>
      <c r="DO135" s="1569"/>
      <c r="DP135" s="1569"/>
      <c r="DQ135" s="1569"/>
      <c r="DR135" s="1569"/>
      <c r="DS135" s="1569"/>
      <c r="DT135" s="1569"/>
      <c r="DU135" s="1569"/>
      <c r="DV135" s="1569"/>
      <c r="DW135" s="1569"/>
      <c r="DX135" s="1569"/>
      <c r="DY135" s="1569"/>
      <c r="DZ135" s="1569"/>
      <c r="EA135" s="1569"/>
      <c r="EB135" s="1569"/>
      <c r="EC135" s="1569"/>
      <c r="ED135" s="1569"/>
      <c r="EE135" s="1569"/>
      <c r="EF135" s="1569"/>
      <c r="EG135" s="1569"/>
      <c r="EH135" s="1569"/>
      <c r="EI135" s="1569"/>
      <c r="EJ135" s="1569"/>
      <c r="EK135" s="1569"/>
      <c r="EL135" s="1569"/>
      <c r="EM135" s="1569"/>
      <c r="EN135" s="1569"/>
      <c r="EO135" s="1569"/>
      <c r="EP135" s="1569"/>
      <c r="EQ135" s="1569"/>
      <c r="ER135" s="1569"/>
      <c r="ES135" s="1569"/>
      <c r="ET135" s="1569"/>
      <c r="EU135" s="1569"/>
      <c r="EV135" s="1569"/>
      <c r="EW135" s="1569"/>
      <c r="EX135" s="1569"/>
      <c r="EY135" s="1569"/>
      <c r="EZ135" s="1569"/>
      <c r="FA135" s="1569"/>
      <c r="FB135" s="1569"/>
      <c r="FC135" s="1569"/>
      <c r="FD135" s="1569"/>
      <c r="FE135" s="1569"/>
      <c r="FF135" s="1569"/>
      <c r="FG135" s="1569"/>
      <c r="FH135" s="1569"/>
      <c r="FI135" s="1569"/>
      <c r="FJ135" s="1569"/>
      <c r="FK135" s="1569"/>
      <c r="FL135" s="1569"/>
      <c r="FM135" s="1569"/>
      <c r="FN135" s="1569"/>
      <c r="FO135" s="1569"/>
      <c r="FP135" s="1569"/>
      <c r="FQ135" s="1569"/>
      <c r="FR135" s="1569"/>
      <c r="FS135" s="1569"/>
      <c r="FT135" s="1569"/>
      <c r="FU135" s="1569"/>
      <c r="FV135" s="1569"/>
      <c r="FW135" s="1569"/>
      <c r="FX135" s="1569"/>
      <c r="FY135" s="1569"/>
      <c r="FZ135" s="1569"/>
      <c r="GA135" s="1569"/>
      <c r="GB135" s="1569"/>
      <c r="GC135" s="1569"/>
      <c r="GD135" s="1569"/>
      <c r="GE135" s="1569"/>
      <c r="GF135" s="1569"/>
      <c r="GG135" s="1569"/>
      <c r="GH135" s="1569"/>
      <c r="GI135" s="1569"/>
      <c r="GJ135" s="1569"/>
      <c r="GK135" s="1569"/>
      <c r="GL135" s="1569"/>
      <c r="GM135" s="1569"/>
      <c r="GN135" s="1569"/>
      <c r="GO135" s="1569"/>
      <c r="GP135" s="1569"/>
      <c r="GQ135" s="1569"/>
      <c r="GR135" s="1569"/>
      <c r="GS135" s="1569"/>
      <c r="GT135" s="1569"/>
      <c r="GU135" s="1569"/>
      <c r="GV135" s="1569"/>
      <c r="GW135" s="1569"/>
      <c r="GX135" s="1569"/>
      <c r="GY135" s="1569"/>
      <c r="GZ135" s="1569"/>
      <c r="HA135" s="1569"/>
      <c r="HB135" s="1569"/>
      <c r="HC135" s="1569"/>
      <c r="HD135" s="1569"/>
      <c r="HE135" s="1569"/>
      <c r="HF135" s="1569"/>
      <c r="HG135" s="1569"/>
      <c r="HH135" s="1569"/>
      <c r="HI135" s="1569"/>
      <c r="HJ135" s="1569"/>
      <c r="HK135" s="1569"/>
      <c r="HL135" s="1569"/>
      <c r="HM135" s="1569"/>
      <c r="HN135" s="1569"/>
      <c r="HO135" s="1569"/>
      <c r="HP135" s="1569"/>
      <c r="HQ135" s="1569"/>
      <c r="HR135" s="1569"/>
      <c r="HS135" s="1569"/>
      <c r="HT135" s="1569"/>
      <c r="HU135" s="1569"/>
      <c r="HV135" s="1569"/>
      <c r="HW135" s="1569"/>
      <c r="HX135" s="1569"/>
      <c r="HY135" s="1569"/>
      <c r="HZ135" s="1569"/>
      <c r="IA135" s="1569"/>
      <c r="IB135" s="1569"/>
      <c r="IC135" s="1569"/>
      <c r="ID135" s="1569"/>
      <c r="IE135" s="1569"/>
      <c r="IF135" s="1569"/>
      <c r="IG135" s="1569"/>
      <c r="IH135" s="1569"/>
      <c r="II135" s="1569"/>
      <c r="IJ135" s="1569"/>
      <c r="IK135" s="1569"/>
      <c r="IL135" s="1569"/>
      <c r="IM135" s="1569"/>
      <c r="IN135" s="1569"/>
      <c r="IO135" s="1569"/>
      <c r="IP135" s="1569"/>
      <c r="IQ135" s="1569"/>
      <c r="IR135" s="1569"/>
      <c r="IS135" s="1569"/>
      <c r="IT135" s="1569"/>
      <c r="IU135" s="1569"/>
    </row>
    <row r="136" spans="1:255">
      <c r="A136" s="2187">
        <v>64</v>
      </c>
      <c r="B136" s="1551"/>
      <c r="C136" s="1551"/>
      <c r="D136" s="1551"/>
      <c r="E136" s="1914"/>
      <c r="F136" s="1550"/>
      <c r="G136" s="1551"/>
      <c r="H136" s="1551"/>
      <c r="I136" s="1551"/>
      <c r="J136" s="1551"/>
      <c r="K136" s="1886"/>
      <c r="L136" s="1886"/>
      <c r="M136" s="1925">
        <v>64</v>
      </c>
      <c r="N136" s="1550"/>
      <c r="O136" s="1886"/>
      <c r="P136" s="1886"/>
      <c r="Q136" s="1886"/>
      <c r="R136" s="1886"/>
      <c r="S136" s="1925">
        <v>64</v>
      </c>
      <c r="T136" s="1569"/>
      <c r="U136" s="1569"/>
      <c r="V136" s="1569"/>
      <c r="W136" s="1569"/>
      <c r="X136" s="1569"/>
      <c r="Y136" s="1569"/>
      <c r="Z136" s="1569"/>
      <c r="AA136" s="1569"/>
      <c r="AB136" s="1569"/>
      <c r="AC136" s="1569"/>
      <c r="AD136" s="1569"/>
      <c r="AE136" s="1569"/>
      <c r="AF136" s="1569"/>
      <c r="AG136" s="1569"/>
      <c r="AH136" s="1569"/>
      <c r="AI136" s="1569"/>
      <c r="AJ136" s="1569"/>
      <c r="AK136" s="1569"/>
      <c r="AL136" s="1569"/>
      <c r="AM136" s="1569"/>
      <c r="AN136" s="1569"/>
      <c r="AO136" s="1569"/>
      <c r="AP136" s="1569"/>
      <c r="AQ136" s="1569"/>
      <c r="AR136" s="1569"/>
      <c r="AS136" s="1569"/>
      <c r="AT136" s="1569"/>
      <c r="AU136" s="1569"/>
      <c r="AV136" s="1569"/>
      <c r="AW136" s="1569"/>
      <c r="AX136" s="1569"/>
      <c r="AY136" s="1569"/>
      <c r="AZ136" s="1569"/>
      <c r="BA136" s="1569"/>
      <c r="BB136" s="1569"/>
      <c r="BC136" s="1569"/>
      <c r="BD136" s="1569"/>
      <c r="BE136" s="1569"/>
      <c r="BF136" s="1569"/>
      <c r="BG136" s="1569"/>
      <c r="BH136" s="1569"/>
      <c r="BI136" s="1569"/>
      <c r="BJ136" s="1569"/>
      <c r="BK136" s="1569"/>
      <c r="BL136" s="1569"/>
      <c r="BM136" s="1569"/>
      <c r="BN136" s="1569"/>
      <c r="BO136" s="1569"/>
      <c r="BP136" s="1569"/>
      <c r="BQ136" s="1569"/>
      <c r="BR136" s="1569"/>
      <c r="BS136" s="1569"/>
      <c r="BT136" s="1569"/>
      <c r="BU136" s="1569"/>
      <c r="BV136" s="1569"/>
      <c r="BW136" s="1569"/>
      <c r="BX136" s="1569"/>
      <c r="BY136" s="1569"/>
      <c r="BZ136" s="1569"/>
      <c r="CA136" s="1569"/>
      <c r="CB136" s="1569"/>
      <c r="CC136" s="1569"/>
      <c r="CD136" s="1569"/>
      <c r="CE136" s="1569"/>
      <c r="CF136" s="1569"/>
      <c r="CG136" s="1569"/>
      <c r="CH136" s="1569"/>
      <c r="CI136" s="1569"/>
      <c r="CJ136" s="1569"/>
      <c r="CK136" s="1569"/>
      <c r="CL136" s="1569"/>
      <c r="CM136" s="1569"/>
      <c r="CN136" s="1569"/>
      <c r="CO136" s="1569"/>
      <c r="CP136" s="1569"/>
      <c r="CQ136" s="1569"/>
      <c r="CR136" s="1569"/>
      <c r="CS136" s="1569"/>
      <c r="CT136" s="1569"/>
      <c r="CU136" s="1569"/>
      <c r="CV136" s="1569"/>
      <c r="CW136" s="1569"/>
      <c r="CX136" s="1569"/>
      <c r="CY136" s="1569"/>
      <c r="CZ136" s="1569"/>
      <c r="DA136" s="1569"/>
      <c r="DB136" s="1569"/>
      <c r="DC136" s="1569"/>
      <c r="DD136" s="1569"/>
      <c r="DE136" s="1569"/>
      <c r="DF136" s="1569"/>
      <c r="DG136" s="1569"/>
      <c r="DH136" s="1569"/>
      <c r="DI136" s="1569"/>
      <c r="DJ136" s="1569"/>
      <c r="DK136" s="1569"/>
      <c r="DL136" s="1569"/>
      <c r="DM136" s="1569"/>
      <c r="DN136" s="1569"/>
      <c r="DO136" s="1569"/>
      <c r="DP136" s="1569"/>
      <c r="DQ136" s="1569"/>
      <c r="DR136" s="1569"/>
      <c r="DS136" s="1569"/>
      <c r="DT136" s="1569"/>
      <c r="DU136" s="1569"/>
      <c r="DV136" s="1569"/>
      <c r="DW136" s="1569"/>
      <c r="DX136" s="1569"/>
      <c r="DY136" s="1569"/>
      <c r="DZ136" s="1569"/>
      <c r="EA136" s="1569"/>
      <c r="EB136" s="1569"/>
      <c r="EC136" s="1569"/>
      <c r="ED136" s="1569"/>
      <c r="EE136" s="1569"/>
      <c r="EF136" s="1569"/>
      <c r="EG136" s="1569"/>
      <c r="EH136" s="1569"/>
      <c r="EI136" s="1569"/>
      <c r="EJ136" s="1569"/>
      <c r="EK136" s="1569"/>
      <c r="EL136" s="1569"/>
      <c r="EM136" s="1569"/>
      <c r="EN136" s="1569"/>
      <c r="EO136" s="1569"/>
      <c r="EP136" s="1569"/>
      <c r="EQ136" s="1569"/>
      <c r="ER136" s="1569"/>
      <c r="ES136" s="1569"/>
      <c r="ET136" s="1569"/>
      <c r="EU136" s="1569"/>
      <c r="EV136" s="1569"/>
      <c r="EW136" s="1569"/>
      <c r="EX136" s="1569"/>
      <c r="EY136" s="1569"/>
      <c r="EZ136" s="1569"/>
      <c r="FA136" s="1569"/>
      <c r="FB136" s="1569"/>
      <c r="FC136" s="1569"/>
      <c r="FD136" s="1569"/>
      <c r="FE136" s="1569"/>
      <c r="FF136" s="1569"/>
      <c r="FG136" s="1569"/>
      <c r="FH136" s="1569"/>
      <c r="FI136" s="1569"/>
      <c r="FJ136" s="1569"/>
      <c r="FK136" s="1569"/>
      <c r="FL136" s="1569"/>
      <c r="FM136" s="1569"/>
      <c r="FN136" s="1569"/>
      <c r="FO136" s="1569"/>
      <c r="FP136" s="1569"/>
      <c r="FQ136" s="1569"/>
      <c r="FR136" s="1569"/>
      <c r="FS136" s="1569"/>
      <c r="FT136" s="1569"/>
      <c r="FU136" s="1569"/>
      <c r="FV136" s="1569"/>
      <c r="FW136" s="1569"/>
      <c r="FX136" s="1569"/>
      <c r="FY136" s="1569"/>
      <c r="FZ136" s="1569"/>
      <c r="GA136" s="1569"/>
      <c r="GB136" s="1569"/>
      <c r="GC136" s="1569"/>
      <c r="GD136" s="1569"/>
      <c r="GE136" s="1569"/>
      <c r="GF136" s="1569"/>
      <c r="GG136" s="1569"/>
      <c r="GH136" s="1569"/>
      <c r="GI136" s="1569"/>
      <c r="GJ136" s="1569"/>
      <c r="GK136" s="1569"/>
      <c r="GL136" s="1569"/>
      <c r="GM136" s="1569"/>
      <c r="GN136" s="1569"/>
      <c r="GO136" s="1569"/>
      <c r="GP136" s="1569"/>
      <c r="GQ136" s="1569"/>
      <c r="GR136" s="1569"/>
      <c r="GS136" s="1569"/>
      <c r="GT136" s="1569"/>
      <c r="GU136" s="1569"/>
      <c r="GV136" s="1569"/>
      <c r="GW136" s="1569"/>
      <c r="GX136" s="1569"/>
      <c r="GY136" s="1569"/>
      <c r="GZ136" s="1569"/>
      <c r="HA136" s="1569"/>
      <c r="HB136" s="1569"/>
      <c r="HC136" s="1569"/>
      <c r="HD136" s="1569"/>
      <c r="HE136" s="1569"/>
      <c r="HF136" s="1569"/>
      <c r="HG136" s="1569"/>
      <c r="HH136" s="1569"/>
      <c r="HI136" s="1569"/>
      <c r="HJ136" s="1569"/>
      <c r="HK136" s="1569"/>
      <c r="HL136" s="1569"/>
      <c r="HM136" s="1569"/>
      <c r="HN136" s="1569"/>
      <c r="HO136" s="1569"/>
      <c r="HP136" s="1569"/>
      <c r="HQ136" s="1569"/>
      <c r="HR136" s="1569"/>
      <c r="HS136" s="1569"/>
      <c r="HT136" s="1569"/>
      <c r="HU136" s="1569"/>
      <c r="HV136" s="1569"/>
      <c r="HW136" s="1569"/>
      <c r="HX136" s="1569"/>
      <c r="HY136" s="1569"/>
      <c r="HZ136" s="1569"/>
      <c r="IA136" s="1569"/>
      <c r="IB136" s="1569"/>
      <c r="IC136" s="1569"/>
      <c r="ID136" s="1569"/>
      <c r="IE136" s="1569"/>
      <c r="IF136" s="1569"/>
      <c r="IG136" s="1569"/>
      <c r="IH136" s="1569"/>
      <c r="II136" s="1569"/>
      <c r="IJ136" s="1569"/>
      <c r="IK136" s="1569"/>
      <c r="IL136" s="1569"/>
      <c r="IM136" s="1569"/>
      <c r="IN136" s="1569"/>
      <c r="IO136" s="1569"/>
      <c r="IP136" s="1569"/>
      <c r="IQ136" s="1569"/>
      <c r="IR136" s="1569"/>
      <c r="IS136" s="1569"/>
      <c r="IT136" s="1569"/>
      <c r="IU136" s="1569"/>
    </row>
    <row r="137" spans="1:255" ht="15.75" thickBot="1">
      <c r="A137" s="2183">
        <v>65</v>
      </c>
      <c r="B137" s="2293" t="s">
        <v>2288</v>
      </c>
      <c r="C137" s="2308"/>
      <c r="D137" s="2308"/>
      <c r="E137" s="2362"/>
      <c r="F137" s="2363"/>
      <c r="G137" s="2308"/>
      <c r="H137" s="2308"/>
      <c r="I137" s="2308"/>
      <c r="J137" s="1579">
        <f>SUM(J73:J136)</f>
        <v>0</v>
      </c>
      <c r="K137" s="2296">
        <f>SUM(K73:K136)</f>
        <v>2577742.7815389326</v>
      </c>
      <c r="L137" s="2296">
        <f>SUM(L73:L136)</f>
        <v>2577742.7815389326</v>
      </c>
      <c r="M137" s="2298">
        <v>65</v>
      </c>
      <c r="N137" s="1784"/>
      <c r="O137" s="2297">
        <f>SUM(O73:O136)</f>
        <v>0</v>
      </c>
      <c r="P137" s="2297">
        <f>SUM(P73:P136)</f>
        <v>0</v>
      </c>
      <c r="Q137" s="2297">
        <f>SUM(Q73:Q136)</f>
        <v>12056346.080000004</v>
      </c>
      <c r="R137" s="2297">
        <f>SUM(R73:R136)</f>
        <v>12056346.080000004</v>
      </c>
      <c r="S137" s="2298">
        <v>65</v>
      </c>
      <c r="T137" s="1569"/>
      <c r="U137" s="1569"/>
      <c r="V137" s="1569"/>
      <c r="W137" s="1569"/>
      <c r="X137" s="1569"/>
      <c r="Y137" s="1569"/>
      <c r="Z137" s="1569"/>
      <c r="AA137" s="1569"/>
      <c r="AB137" s="1569"/>
      <c r="AC137" s="1569"/>
      <c r="AD137" s="1569"/>
      <c r="AE137" s="1569"/>
      <c r="AF137" s="1569"/>
      <c r="AG137" s="1569"/>
      <c r="AH137" s="1569"/>
      <c r="AI137" s="1569"/>
      <c r="AJ137" s="1569"/>
      <c r="AK137" s="1569"/>
      <c r="AL137" s="1569"/>
      <c r="AM137" s="1569"/>
      <c r="AN137" s="1569"/>
      <c r="AO137" s="1569"/>
      <c r="AP137" s="1569"/>
      <c r="AQ137" s="1569"/>
      <c r="AR137" s="1569"/>
      <c r="AS137" s="1569"/>
      <c r="AT137" s="1569"/>
      <c r="AU137" s="1569"/>
      <c r="AV137" s="1569"/>
      <c r="AW137" s="1569"/>
      <c r="AX137" s="1569"/>
      <c r="AY137" s="1569"/>
      <c r="AZ137" s="1569"/>
      <c r="BA137" s="1569"/>
      <c r="BB137" s="1569"/>
      <c r="BC137" s="1569"/>
      <c r="BD137" s="1569"/>
      <c r="BE137" s="1569"/>
      <c r="BF137" s="1569"/>
      <c r="BG137" s="1569"/>
      <c r="BH137" s="1569"/>
      <c r="BI137" s="1569"/>
      <c r="BJ137" s="1569"/>
      <c r="BK137" s="1569"/>
      <c r="BL137" s="1569"/>
      <c r="BM137" s="1569"/>
      <c r="BN137" s="1569"/>
      <c r="BO137" s="1569"/>
      <c r="BP137" s="1569"/>
      <c r="BQ137" s="1569"/>
      <c r="BR137" s="1569"/>
      <c r="BS137" s="1569"/>
      <c r="BT137" s="1569"/>
      <c r="BU137" s="1569"/>
      <c r="BV137" s="1569"/>
      <c r="BW137" s="1569"/>
      <c r="BX137" s="1569"/>
      <c r="BY137" s="1569"/>
      <c r="BZ137" s="1569"/>
      <c r="CA137" s="1569"/>
      <c r="CB137" s="1569"/>
      <c r="CC137" s="1569"/>
      <c r="CD137" s="1569"/>
      <c r="CE137" s="1569"/>
      <c r="CF137" s="1569"/>
      <c r="CG137" s="1569"/>
      <c r="CH137" s="1569"/>
      <c r="CI137" s="1569"/>
      <c r="CJ137" s="1569"/>
      <c r="CK137" s="1569"/>
      <c r="CL137" s="1569"/>
      <c r="CM137" s="1569"/>
      <c r="CN137" s="1569"/>
      <c r="CO137" s="1569"/>
      <c r="CP137" s="1569"/>
      <c r="CQ137" s="1569"/>
      <c r="CR137" s="1569"/>
      <c r="CS137" s="1569"/>
      <c r="CT137" s="1569"/>
      <c r="CU137" s="1569"/>
      <c r="CV137" s="1569"/>
      <c r="CW137" s="1569"/>
      <c r="CX137" s="1569"/>
      <c r="CY137" s="1569"/>
      <c r="CZ137" s="1569"/>
      <c r="DA137" s="1569"/>
      <c r="DB137" s="1569"/>
      <c r="DC137" s="1569"/>
      <c r="DD137" s="1569"/>
      <c r="DE137" s="1569"/>
      <c r="DF137" s="1569"/>
      <c r="DG137" s="1569"/>
      <c r="DH137" s="1569"/>
      <c r="DI137" s="1569"/>
      <c r="DJ137" s="1569"/>
      <c r="DK137" s="1569"/>
      <c r="DL137" s="1569"/>
      <c r="DM137" s="1569"/>
      <c r="DN137" s="1569"/>
      <c r="DO137" s="1569"/>
      <c r="DP137" s="1569"/>
      <c r="DQ137" s="1569"/>
      <c r="DR137" s="1569"/>
      <c r="DS137" s="1569"/>
      <c r="DT137" s="1569"/>
      <c r="DU137" s="1569"/>
      <c r="DV137" s="1569"/>
      <c r="DW137" s="1569"/>
      <c r="DX137" s="1569"/>
      <c r="DY137" s="1569"/>
      <c r="DZ137" s="1569"/>
      <c r="EA137" s="1569"/>
      <c r="EB137" s="1569"/>
      <c r="EC137" s="1569"/>
      <c r="ED137" s="1569"/>
      <c r="EE137" s="1569"/>
      <c r="EF137" s="1569"/>
      <c r="EG137" s="1569"/>
      <c r="EH137" s="1569"/>
      <c r="EI137" s="1569"/>
      <c r="EJ137" s="1569"/>
      <c r="EK137" s="1569"/>
      <c r="EL137" s="1569"/>
      <c r="EM137" s="1569"/>
      <c r="EN137" s="1569"/>
      <c r="EO137" s="1569"/>
      <c r="EP137" s="1569"/>
      <c r="EQ137" s="1569"/>
      <c r="ER137" s="1569"/>
      <c r="ES137" s="1569"/>
      <c r="ET137" s="1569"/>
      <c r="EU137" s="1569"/>
      <c r="EV137" s="1569"/>
      <c r="EW137" s="1569"/>
      <c r="EX137" s="1569"/>
      <c r="EY137" s="1569"/>
      <c r="EZ137" s="1569"/>
      <c r="FA137" s="1569"/>
      <c r="FB137" s="1569"/>
      <c r="FC137" s="1569"/>
      <c r="FD137" s="1569"/>
      <c r="FE137" s="1569"/>
      <c r="FF137" s="1569"/>
      <c r="FG137" s="1569"/>
      <c r="FH137" s="1569"/>
      <c r="FI137" s="1569"/>
      <c r="FJ137" s="1569"/>
      <c r="FK137" s="1569"/>
      <c r="FL137" s="1569"/>
      <c r="FM137" s="1569"/>
      <c r="FN137" s="1569"/>
      <c r="FO137" s="1569"/>
      <c r="FP137" s="1569"/>
      <c r="FQ137" s="1569"/>
      <c r="FR137" s="1569"/>
      <c r="FS137" s="1569"/>
      <c r="FT137" s="1569"/>
      <c r="FU137" s="1569"/>
      <c r="FV137" s="1569"/>
      <c r="FW137" s="1569"/>
      <c r="FX137" s="1569"/>
      <c r="FY137" s="1569"/>
      <c r="FZ137" s="1569"/>
      <c r="GA137" s="1569"/>
      <c r="GB137" s="1569"/>
      <c r="GC137" s="1569"/>
      <c r="GD137" s="1569"/>
      <c r="GE137" s="1569"/>
      <c r="GF137" s="1569"/>
      <c r="GG137" s="1569"/>
      <c r="GH137" s="1569"/>
      <c r="GI137" s="1569"/>
      <c r="GJ137" s="1569"/>
      <c r="GK137" s="1569"/>
      <c r="GL137" s="1569"/>
      <c r="GM137" s="1569"/>
      <c r="GN137" s="1569"/>
      <c r="GO137" s="1569"/>
      <c r="GP137" s="1569"/>
      <c r="GQ137" s="1569"/>
      <c r="GR137" s="1569"/>
      <c r="GS137" s="1569"/>
      <c r="GT137" s="1569"/>
      <c r="GU137" s="1569"/>
      <c r="GV137" s="1569"/>
      <c r="GW137" s="1569"/>
      <c r="GX137" s="1569"/>
      <c r="GY137" s="1569"/>
      <c r="GZ137" s="1569"/>
      <c r="HA137" s="1569"/>
      <c r="HB137" s="1569"/>
      <c r="HC137" s="1569"/>
      <c r="HD137" s="1569"/>
      <c r="HE137" s="1569"/>
      <c r="HF137" s="1569"/>
      <c r="HG137" s="1569"/>
      <c r="HH137" s="1569"/>
      <c r="HI137" s="1569"/>
      <c r="HJ137" s="1569"/>
      <c r="HK137" s="1569"/>
      <c r="HL137" s="1569"/>
      <c r="HM137" s="1569"/>
      <c r="HN137" s="1569"/>
      <c r="HO137" s="1569"/>
      <c r="HP137" s="1569"/>
      <c r="HQ137" s="1569"/>
      <c r="HR137" s="1569"/>
      <c r="HS137" s="1569"/>
      <c r="HT137" s="1569"/>
      <c r="HU137" s="1569"/>
      <c r="HV137" s="1569"/>
      <c r="HW137" s="1569"/>
      <c r="HX137" s="1569"/>
      <c r="HY137" s="1569"/>
      <c r="HZ137" s="1569"/>
      <c r="IA137" s="1569"/>
      <c r="IB137" s="1569"/>
      <c r="IC137" s="1569"/>
      <c r="ID137" s="1569"/>
      <c r="IE137" s="1569"/>
      <c r="IF137" s="1569"/>
      <c r="IG137" s="1569"/>
      <c r="IH137" s="1569"/>
      <c r="II137" s="1569"/>
      <c r="IJ137" s="1569"/>
      <c r="IK137" s="1569"/>
      <c r="IL137" s="1569"/>
      <c r="IM137" s="1569"/>
      <c r="IN137" s="1569"/>
      <c r="IO137" s="1569"/>
      <c r="IP137" s="1569"/>
      <c r="IQ137" s="1569"/>
      <c r="IR137" s="1569"/>
      <c r="IS137" s="1569"/>
      <c r="IT137" s="1569"/>
      <c r="IU137" s="1569"/>
    </row>
    <row r="138" spans="1:255">
      <c r="A138" s="1839"/>
      <c r="B138" s="1839"/>
      <c r="C138" s="1591"/>
      <c r="D138" s="1591"/>
      <c r="E138" s="1591"/>
      <c r="F138" s="1591"/>
      <c r="G138" s="1591"/>
      <c r="H138" s="1591"/>
      <c r="I138" s="1591"/>
      <c r="J138" s="1818"/>
      <c r="K138" s="1904"/>
      <c r="L138" s="1904"/>
      <c r="M138" s="1839"/>
      <c r="N138" s="1818"/>
      <c r="O138" s="2312"/>
      <c r="P138" s="2312"/>
      <c r="Q138" s="2312"/>
      <c r="R138" s="2312"/>
      <c r="S138" s="1839"/>
      <c r="T138" s="1569"/>
      <c r="U138" s="1569"/>
      <c r="V138" s="1569"/>
      <c r="W138" s="1569"/>
      <c r="X138" s="1569"/>
      <c r="Y138" s="1569"/>
      <c r="Z138" s="1569"/>
      <c r="AA138" s="1569"/>
      <c r="AB138" s="1569"/>
      <c r="AC138" s="1569"/>
      <c r="AD138" s="1569"/>
      <c r="AE138" s="1569"/>
      <c r="AF138" s="1569"/>
      <c r="AG138" s="1569"/>
      <c r="AH138" s="1569"/>
      <c r="AI138" s="1569"/>
      <c r="AJ138" s="1569"/>
      <c r="AK138" s="1569"/>
      <c r="AL138" s="1569"/>
      <c r="AM138" s="1569"/>
      <c r="AN138" s="1569"/>
      <c r="AO138" s="1569"/>
      <c r="AP138" s="1569"/>
      <c r="AQ138" s="1569"/>
      <c r="AR138" s="1569"/>
      <c r="AS138" s="1569"/>
      <c r="AT138" s="1569"/>
      <c r="AU138" s="1569"/>
      <c r="AV138" s="1569"/>
      <c r="AW138" s="1569"/>
      <c r="AX138" s="1569"/>
      <c r="AY138" s="1569"/>
      <c r="AZ138" s="1569"/>
      <c r="BA138" s="1569"/>
      <c r="BB138" s="1569"/>
      <c r="BC138" s="1569"/>
      <c r="BD138" s="1569"/>
      <c r="BE138" s="1569"/>
      <c r="BF138" s="1569"/>
      <c r="BG138" s="1569"/>
      <c r="BH138" s="1569"/>
      <c r="BI138" s="1569"/>
      <c r="BJ138" s="1569"/>
      <c r="BK138" s="1569"/>
      <c r="BL138" s="1569"/>
      <c r="BM138" s="1569"/>
      <c r="BN138" s="1569"/>
      <c r="BO138" s="1569"/>
      <c r="BP138" s="1569"/>
      <c r="BQ138" s="1569"/>
      <c r="BR138" s="1569"/>
      <c r="BS138" s="1569"/>
      <c r="BT138" s="1569"/>
      <c r="BU138" s="1569"/>
      <c r="BV138" s="1569"/>
      <c r="BW138" s="1569"/>
      <c r="BX138" s="1569"/>
      <c r="BY138" s="1569"/>
      <c r="BZ138" s="1569"/>
      <c r="CA138" s="1569"/>
      <c r="CB138" s="1569"/>
      <c r="CC138" s="1569"/>
      <c r="CD138" s="1569"/>
      <c r="CE138" s="1569"/>
      <c r="CF138" s="1569"/>
      <c r="CG138" s="1569"/>
      <c r="CH138" s="1569"/>
      <c r="CI138" s="1569"/>
      <c r="CJ138" s="1569"/>
      <c r="CK138" s="1569"/>
      <c r="CL138" s="1569"/>
      <c r="CM138" s="1569"/>
      <c r="CN138" s="1569"/>
      <c r="CO138" s="1569"/>
      <c r="CP138" s="1569"/>
      <c r="CQ138" s="1569"/>
      <c r="CR138" s="1569"/>
      <c r="CS138" s="1569"/>
      <c r="CT138" s="1569"/>
      <c r="CU138" s="1569"/>
      <c r="CV138" s="1569"/>
      <c r="CW138" s="1569"/>
      <c r="CX138" s="1569"/>
      <c r="CY138" s="1569"/>
      <c r="CZ138" s="1569"/>
      <c r="DA138" s="1569"/>
      <c r="DB138" s="1569"/>
      <c r="DC138" s="1569"/>
      <c r="DD138" s="1569"/>
      <c r="DE138" s="1569"/>
      <c r="DF138" s="1569"/>
      <c r="DG138" s="1569"/>
      <c r="DH138" s="1569"/>
      <c r="DI138" s="1569"/>
      <c r="DJ138" s="1569"/>
      <c r="DK138" s="1569"/>
      <c r="DL138" s="1569"/>
      <c r="DM138" s="1569"/>
      <c r="DN138" s="1569"/>
      <c r="DO138" s="1569"/>
      <c r="DP138" s="1569"/>
      <c r="DQ138" s="1569"/>
      <c r="DR138" s="1569"/>
      <c r="DS138" s="1569"/>
      <c r="DT138" s="1569"/>
      <c r="DU138" s="1569"/>
      <c r="DV138" s="1569"/>
      <c r="DW138" s="1569"/>
      <c r="DX138" s="1569"/>
      <c r="DY138" s="1569"/>
      <c r="DZ138" s="1569"/>
      <c r="EA138" s="1569"/>
      <c r="EB138" s="1569"/>
      <c r="EC138" s="1569"/>
      <c r="ED138" s="1569"/>
      <c r="EE138" s="1569"/>
      <c r="EF138" s="1569"/>
      <c r="EG138" s="1569"/>
      <c r="EH138" s="1569"/>
      <c r="EI138" s="1569"/>
      <c r="EJ138" s="1569"/>
      <c r="EK138" s="1569"/>
      <c r="EL138" s="1569"/>
      <c r="EM138" s="1569"/>
      <c r="EN138" s="1569"/>
      <c r="EO138" s="1569"/>
      <c r="EP138" s="1569"/>
      <c r="EQ138" s="1569"/>
      <c r="ER138" s="1569"/>
      <c r="ES138" s="1569"/>
      <c r="ET138" s="1569"/>
      <c r="EU138" s="1569"/>
      <c r="EV138" s="1569"/>
      <c r="EW138" s="1569"/>
      <c r="EX138" s="1569"/>
      <c r="EY138" s="1569"/>
      <c r="EZ138" s="1569"/>
      <c r="FA138" s="1569"/>
      <c r="FB138" s="1569"/>
      <c r="FC138" s="1569"/>
      <c r="FD138" s="1569"/>
      <c r="FE138" s="1569"/>
      <c r="FF138" s="1569"/>
      <c r="FG138" s="1569"/>
      <c r="FH138" s="1569"/>
      <c r="FI138" s="1569"/>
      <c r="FJ138" s="1569"/>
      <c r="FK138" s="1569"/>
      <c r="FL138" s="1569"/>
      <c r="FM138" s="1569"/>
      <c r="FN138" s="1569"/>
      <c r="FO138" s="1569"/>
      <c r="FP138" s="1569"/>
      <c r="FQ138" s="1569"/>
      <c r="FR138" s="1569"/>
      <c r="FS138" s="1569"/>
      <c r="FT138" s="1569"/>
      <c r="FU138" s="1569"/>
      <c r="FV138" s="1569"/>
      <c r="FW138" s="1569"/>
      <c r="FX138" s="1569"/>
      <c r="FY138" s="1569"/>
      <c r="FZ138" s="1569"/>
      <c r="GA138" s="1569"/>
      <c r="GB138" s="1569"/>
      <c r="GC138" s="1569"/>
      <c r="GD138" s="1569"/>
      <c r="GE138" s="1569"/>
      <c r="GF138" s="1569"/>
      <c r="GG138" s="1569"/>
      <c r="GH138" s="1569"/>
      <c r="GI138" s="1569"/>
      <c r="GJ138" s="1569"/>
      <c r="GK138" s="1569"/>
      <c r="GL138" s="1569"/>
      <c r="GM138" s="1569"/>
      <c r="GN138" s="1569"/>
      <c r="GO138" s="1569"/>
      <c r="GP138" s="1569"/>
      <c r="GQ138" s="1569"/>
      <c r="GR138" s="1569"/>
      <c r="GS138" s="1569"/>
      <c r="GT138" s="1569"/>
      <c r="GU138" s="1569"/>
      <c r="GV138" s="1569"/>
      <c r="GW138" s="1569"/>
      <c r="GX138" s="1569"/>
      <c r="GY138" s="1569"/>
      <c r="GZ138" s="1569"/>
      <c r="HA138" s="1569"/>
      <c r="HB138" s="1569"/>
      <c r="HC138" s="1569"/>
      <c r="HD138" s="1569"/>
      <c r="HE138" s="1569"/>
      <c r="HF138" s="1569"/>
      <c r="HG138" s="1569"/>
      <c r="HH138" s="1569"/>
      <c r="HI138" s="1569"/>
      <c r="HJ138" s="1569"/>
      <c r="HK138" s="1569"/>
      <c r="HL138" s="1569"/>
      <c r="HM138" s="1569"/>
      <c r="HN138" s="1569"/>
      <c r="HO138" s="1569"/>
      <c r="HP138" s="1569"/>
      <c r="HQ138" s="1569"/>
      <c r="HR138" s="1569"/>
      <c r="HS138" s="1569"/>
      <c r="HT138" s="1569"/>
      <c r="HU138" s="1569"/>
      <c r="HV138" s="1569"/>
      <c r="HW138" s="1569"/>
      <c r="HX138" s="1569"/>
      <c r="HY138" s="1569"/>
      <c r="HZ138" s="1569"/>
      <c r="IA138" s="1569"/>
      <c r="IB138" s="1569"/>
      <c r="IC138" s="1569"/>
      <c r="ID138" s="1569"/>
      <c r="IE138" s="1569"/>
      <c r="IF138" s="1569"/>
      <c r="IG138" s="1569"/>
      <c r="IH138" s="1569"/>
      <c r="II138" s="1569"/>
      <c r="IJ138" s="1569"/>
      <c r="IK138" s="1569"/>
      <c r="IL138" s="1569"/>
      <c r="IM138" s="1569"/>
      <c r="IN138" s="1569"/>
      <c r="IO138" s="1569"/>
      <c r="IP138" s="1569"/>
      <c r="IQ138" s="1569"/>
      <c r="IR138" s="1569"/>
      <c r="IS138" s="1569"/>
      <c r="IT138" s="1569"/>
      <c r="IU138" s="1569"/>
    </row>
    <row r="139" spans="1:255">
      <c r="A139" s="2783" t="s">
        <v>4615</v>
      </c>
      <c r="B139" s="2712"/>
      <c r="C139" s="2712"/>
      <c r="D139" s="1584"/>
      <c r="E139" s="1584"/>
      <c r="F139" s="2783" t="s">
        <v>4615</v>
      </c>
      <c r="G139" s="2712"/>
      <c r="H139" s="2712"/>
      <c r="I139" s="2496"/>
      <c r="J139" s="1569"/>
      <c r="K139" s="1569"/>
      <c r="L139" s="1569"/>
      <c r="M139" s="1569"/>
      <c r="N139" s="2783" t="s">
        <v>4615</v>
      </c>
      <c r="O139" s="1569"/>
      <c r="P139" s="1569"/>
      <c r="Q139" s="1569"/>
      <c r="R139" s="1569"/>
      <c r="S139" s="1569"/>
      <c r="T139" s="1569"/>
      <c r="U139" s="1569"/>
      <c r="V139" s="1569"/>
      <c r="W139" s="1569"/>
      <c r="X139" s="1569"/>
      <c r="Y139" s="1569"/>
      <c r="Z139" s="1569"/>
      <c r="AA139" s="1569"/>
      <c r="AB139" s="1569"/>
      <c r="AC139" s="1569"/>
      <c r="AD139" s="1569"/>
      <c r="AE139" s="1569"/>
      <c r="AF139" s="1569"/>
      <c r="AG139" s="1569"/>
      <c r="AH139" s="1569"/>
      <c r="AI139" s="1569"/>
      <c r="AJ139" s="1569"/>
      <c r="AK139" s="1569"/>
      <c r="AL139" s="1569"/>
      <c r="AM139" s="1569"/>
      <c r="AN139" s="1569"/>
      <c r="AO139" s="1569"/>
      <c r="AP139" s="1569"/>
      <c r="AQ139" s="1569"/>
      <c r="AR139" s="1569"/>
      <c r="AS139" s="1569"/>
      <c r="AT139" s="1569"/>
      <c r="AU139" s="1569"/>
      <c r="AV139" s="1569"/>
      <c r="AW139" s="1569"/>
      <c r="AX139" s="1569"/>
      <c r="AY139" s="1569"/>
      <c r="AZ139" s="1569"/>
      <c r="BA139" s="1569"/>
      <c r="BB139" s="1569"/>
      <c r="BC139" s="1569"/>
      <c r="BD139" s="1569"/>
      <c r="BE139" s="1569"/>
      <c r="BF139" s="1569"/>
      <c r="BG139" s="1569"/>
      <c r="BH139" s="1569"/>
      <c r="BI139" s="1569"/>
      <c r="BJ139" s="1569"/>
      <c r="BK139" s="1569"/>
      <c r="BL139" s="1569"/>
      <c r="BM139" s="1569"/>
      <c r="BN139" s="1569"/>
      <c r="BO139" s="1569"/>
      <c r="BP139" s="1569"/>
      <c r="BQ139" s="1569"/>
      <c r="BR139" s="1569"/>
      <c r="BS139" s="1569"/>
      <c r="BT139" s="1569"/>
      <c r="BU139" s="1569"/>
      <c r="BV139" s="1569"/>
      <c r="BW139" s="1569"/>
      <c r="BX139" s="1569"/>
      <c r="BY139" s="1569"/>
      <c r="BZ139" s="1569"/>
      <c r="CA139" s="1569"/>
      <c r="CB139" s="1569"/>
      <c r="CC139" s="1569"/>
      <c r="CD139" s="1569"/>
      <c r="CE139" s="1569"/>
      <c r="CF139" s="1569"/>
      <c r="CG139" s="1569"/>
      <c r="CH139" s="1569"/>
      <c r="CI139" s="1569"/>
      <c r="CJ139" s="1569"/>
      <c r="CK139" s="1569"/>
      <c r="CL139" s="1569"/>
      <c r="CM139" s="1569"/>
      <c r="CN139" s="1569"/>
      <c r="CO139" s="1569"/>
      <c r="CP139" s="1569"/>
      <c r="CQ139" s="1569"/>
      <c r="CR139" s="1569"/>
      <c r="CS139" s="1569"/>
      <c r="CT139" s="1569"/>
      <c r="CU139" s="1569"/>
      <c r="CV139" s="1569"/>
      <c r="CW139" s="1569"/>
      <c r="CX139" s="1569"/>
      <c r="CY139" s="1569"/>
      <c r="CZ139" s="1569"/>
      <c r="DA139" s="1569"/>
      <c r="DB139" s="1569"/>
      <c r="DC139" s="1569"/>
      <c r="DD139" s="1569"/>
      <c r="DE139" s="1569"/>
      <c r="DF139" s="1569"/>
      <c r="DG139" s="1569"/>
      <c r="DH139" s="1569"/>
      <c r="DI139" s="1569"/>
      <c r="DJ139" s="1569"/>
      <c r="DK139" s="1569"/>
      <c r="DL139" s="1569"/>
      <c r="DM139" s="1569"/>
      <c r="DN139" s="1569"/>
      <c r="DO139" s="1569"/>
      <c r="DP139" s="1569"/>
      <c r="DQ139" s="1569"/>
      <c r="DR139" s="1569"/>
      <c r="DS139" s="1569"/>
      <c r="DT139" s="1569"/>
      <c r="DU139" s="1569"/>
      <c r="DV139" s="1569"/>
      <c r="DW139" s="1569"/>
      <c r="DX139" s="1569"/>
      <c r="DY139" s="1569"/>
      <c r="DZ139" s="1569"/>
      <c r="EA139" s="1569"/>
      <c r="EB139" s="1569"/>
      <c r="EC139" s="1569"/>
      <c r="ED139" s="1569"/>
      <c r="EE139" s="1569"/>
      <c r="EF139" s="1569"/>
      <c r="EG139" s="1569"/>
      <c r="EH139" s="1569"/>
      <c r="EI139" s="1569"/>
      <c r="EJ139" s="1569"/>
      <c r="EK139" s="1569"/>
      <c r="EL139" s="1569"/>
      <c r="EM139" s="1569"/>
      <c r="EN139" s="1569"/>
      <c r="EO139" s="1569"/>
      <c r="EP139" s="1569"/>
      <c r="EQ139" s="1569"/>
      <c r="ER139" s="1569"/>
      <c r="ES139" s="1569"/>
      <c r="ET139" s="1569"/>
      <c r="EU139" s="1569"/>
      <c r="EV139" s="1569"/>
      <c r="EW139" s="1569"/>
      <c r="EX139" s="1569"/>
      <c r="EY139" s="1569"/>
      <c r="EZ139" s="1569"/>
      <c r="FA139" s="1569"/>
      <c r="FB139" s="1569"/>
      <c r="FC139" s="1569"/>
      <c r="FD139" s="1569"/>
      <c r="FE139" s="1569"/>
      <c r="FF139" s="1569"/>
      <c r="FG139" s="1569"/>
      <c r="FH139" s="1569"/>
      <c r="FI139" s="1569"/>
      <c r="FJ139" s="1569"/>
      <c r="FK139" s="1569"/>
      <c r="FL139" s="1569"/>
      <c r="FM139" s="1569"/>
      <c r="FN139" s="1569"/>
      <c r="FO139" s="1569"/>
      <c r="FP139" s="1569"/>
      <c r="FQ139" s="1569"/>
      <c r="FR139" s="1569"/>
      <c r="FS139" s="1569"/>
      <c r="FT139" s="1569"/>
      <c r="FU139" s="1569"/>
      <c r="FV139" s="1569"/>
      <c r="FW139" s="1569"/>
      <c r="FX139" s="1569"/>
      <c r="FY139" s="1569"/>
      <c r="FZ139" s="1569"/>
      <c r="GA139" s="1569"/>
      <c r="GB139" s="1569"/>
      <c r="GC139" s="1569"/>
      <c r="GD139" s="1569"/>
      <c r="GE139" s="1569"/>
      <c r="GF139" s="1569"/>
      <c r="GG139" s="1569"/>
      <c r="GH139" s="1569"/>
      <c r="GI139" s="1569"/>
      <c r="GJ139" s="1569"/>
      <c r="GK139" s="1569"/>
      <c r="GL139" s="1569"/>
      <c r="GM139" s="1569"/>
      <c r="GN139" s="1569"/>
      <c r="GO139" s="1569"/>
      <c r="GP139" s="1569"/>
      <c r="GQ139" s="1569"/>
      <c r="GR139" s="1569"/>
      <c r="GS139" s="1569"/>
      <c r="GT139" s="1569"/>
      <c r="GU139" s="1569"/>
      <c r="GV139" s="1569"/>
      <c r="GW139" s="1569"/>
      <c r="GX139" s="1569"/>
      <c r="GY139" s="1569"/>
      <c r="GZ139" s="1569"/>
      <c r="HA139" s="1569"/>
      <c r="HB139" s="1569"/>
      <c r="HC139" s="1569"/>
      <c r="HD139" s="1569"/>
      <c r="HE139" s="1569"/>
      <c r="HF139" s="1569"/>
      <c r="HG139" s="1569"/>
      <c r="HH139" s="1569"/>
      <c r="HI139" s="1569"/>
      <c r="HJ139" s="1569"/>
      <c r="HK139" s="1569"/>
      <c r="HL139" s="1569"/>
      <c r="HM139" s="1569"/>
      <c r="HN139" s="1569"/>
      <c r="HO139" s="1569"/>
      <c r="HP139" s="1569"/>
      <c r="HQ139" s="1569"/>
      <c r="HR139" s="1569"/>
      <c r="HS139" s="1569"/>
      <c r="HT139" s="1569"/>
      <c r="HU139" s="1569"/>
      <c r="HV139" s="1569"/>
      <c r="HW139" s="1569"/>
      <c r="HX139" s="1569"/>
      <c r="HY139" s="1569"/>
      <c r="HZ139" s="1569"/>
      <c r="IA139" s="1569"/>
      <c r="IB139" s="1569"/>
      <c r="IC139" s="1569"/>
      <c r="ID139" s="1569"/>
      <c r="IE139" s="1569"/>
      <c r="IF139" s="1569"/>
      <c r="IG139" s="1569"/>
      <c r="IH139" s="1569"/>
      <c r="II139" s="1569"/>
      <c r="IJ139" s="1569"/>
      <c r="IK139" s="1569"/>
      <c r="IL139" s="1569"/>
      <c r="IM139" s="1569"/>
      <c r="IN139" s="1569"/>
      <c r="IO139" s="1569"/>
      <c r="IP139" s="1569"/>
      <c r="IQ139" s="1569"/>
      <c r="IR139" s="1569"/>
      <c r="IS139" s="1569"/>
      <c r="IT139" s="1569"/>
      <c r="IU139" s="1569"/>
    </row>
    <row r="140" spans="1:255">
      <c r="A140" s="1584" t="s">
        <v>1374</v>
      </c>
      <c r="B140" s="1584"/>
      <c r="C140" s="1584"/>
      <c r="D140" s="1584"/>
      <c r="E140" s="1584"/>
      <c r="F140" s="1584" t="s">
        <v>1375</v>
      </c>
      <c r="G140" s="1584"/>
      <c r="H140" s="1584"/>
      <c r="I140" s="1584"/>
      <c r="J140" s="2353"/>
      <c r="K140" s="2353"/>
      <c r="L140" s="2353"/>
      <c r="M140" s="1584"/>
      <c r="N140" s="1584" t="s">
        <v>1376</v>
      </c>
      <c r="O140" s="1584"/>
      <c r="P140" s="2353"/>
      <c r="Q140" s="2353"/>
      <c r="R140" s="2353"/>
      <c r="S140" s="1584"/>
      <c r="T140" s="1569"/>
      <c r="U140" s="1569"/>
      <c r="V140" s="1569"/>
      <c r="W140" s="1569"/>
      <c r="X140" s="1569"/>
      <c r="Y140" s="1569"/>
      <c r="Z140" s="1569"/>
      <c r="AA140" s="1569"/>
      <c r="AB140" s="1569"/>
      <c r="AC140" s="1569"/>
      <c r="AD140" s="1569"/>
      <c r="AE140" s="1569"/>
      <c r="AF140" s="1569"/>
      <c r="AG140" s="1569"/>
      <c r="AH140" s="1569"/>
      <c r="AI140" s="1569"/>
      <c r="AJ140" s="1569"/>
      <c r="AK140" s="1569"/>
      <c r="AL140" s="1569"/>
      <c r="AM140" s="1569"/>
      <c r="AN140" s="1569"/>
      <c r="AO140" s="1569"/>
      <c r="AP140" s="1569"/>
      <c r="AQ140" s="1569"/>
      <c r="AR140" s="1569"/>
      <c r="AS140" s="1569"/>
      <c r="AT140" s="1569"/>
      <c r="AU140" s="1569"/>
      <c r="AV140" s="1569"/>
      <c r="AW140" s="1569"/>
      <c r="AX140" s="1569"/>
      <c r="AY140" s="1569"/>
      <c r="AZ140" s="1569"/>
      <c r="BA140" s="1569"/>
      <c r="BB140" s="1569"/>
      <c r="BC140" s="1569"/>
      <c r="BD140" s="1569"/>
      <c r="BE140" s="1569"/>
      <c r="BF140" s="1569"/>
      <c r="BG140" s="1569"/>
      <c r="BH140" s="1569"/>
      <c r="BI140" s="1569"/>
      <c r="BJ140" s="1569"/>
      <c r="BK140" s="1569"/>
      <c r="BL140" s="1569"/>
      <c r="BM140" s="1569"/>
      <c r="BN140" s="1569"/>
      <c r="BO140" s="1569"/>
      <c r="BP140" s="1569"/>
      <c r="BQ140" s="1569"/>
      <c r="BR140" s="1569"/>
      <c r="BS140" s="1569"/>
      <c r="BT140" s="1569"/>
      <c r="BU140" s="1569"/>
      <c r="BV140" s="1569"/>
      <c r="BW140" s="1569"/>
      <c r="BX140" s="1569"/>
      <c r="BY140" s="1569"/>
      <c r="BZ140" s="1569"/>
      <c r="CA140" s="1569"/>
      <c r="CB140" s="1569"/>
      <c r="CC140" s="1569"/>
      <c r="CD140" s="1569"/>
      <c r="CE140" s="1569"/>
      <c r="CF140" s="1569"/>
      <c r="CG140" s="1569"/>
      <c r="CH140" s="1569"/>
      <c r="CI140" s="1569"/>
      <c r="CJ140" s="1569"/>
      <c r="CK140" s="1569"/>
      <c r="CL140" s="1569"/>
      <c r="CM140" s="1569"/>
      <c r="CN140" s="1569"/>
      <c r="CO140" s="1569"/>
      <c r="CP140" s="1569"/>
      <c r="CQ140" s="1569"/>
      <c r="CR140" s="1569"/>
      <c r="CS140" s="1569"/>
      <c r="CT140" s="1569"/>
      <c r="CU140" s="1569"/>
      <c r="CV140" s="1569"/>
      <c r="CW140" s="1569"/>
      <c r="CX140" s="1569"/>
      <c r="CY140" s="1569"/>
      <c r="CZ140" s="1569"/>
      <c r="DA140" s="1569"/>
      <c r="DB140" s="1569"/>
      <c r="DC140" s="1569"/>
      <c r="DD140" s="1569"/>
      <c r="DE140" s="1569"/>
      <c r="DF140" s="1569"/>
      <c r="DG140" s="1569"/>
      <c r="DH140" s="1569"/>
      <c r="DI140" s="1569"/>
      <c r="DJ140" s="1569"/>
      <c r="DK140" s="1569"/>
      <c r="DL140" s="1569"/>
      <c r="DM140" s="1569"/>
      <c r="DN140" s="1569"/>
      <c r="DO140" s="1569"/>
      <c r="DP140" s="1569"/>
      <c r="DQ140" s="1569"/>
      <c r="DR140" s="1569"/>
      <c r="DS140" s="1569"/>
      <c r="DT140" s="1569"/>
      <c r="DU140" s="1569"/>
      <c r="DV140" s="1569"/>
      <c r="DW140" s="1569"/>
      <c r="DX140" s="1569"/>
      <c r="DY140" s="1569"/>
      <c r="DZ140" s="1569"/>
      <c r="EA140" s="1569"/>
      <c r="EB140" s="1569"/>
      <c r="EC140" s="1569"/>
      <c r="ED140" s="1569"/>
      <c r="EE140" s="1569"/>
      <c r="EF140" s="1569"/>
      <c r="EG140" s="1569"/>
      <c r="EH140" s="1569"/>
      <c r="EI140" s="1569"/>
      <c r="EJ140" s="1569"/>
      <c r="EK140" s="1569"/>
      <c r="EL140" s="1569"/>
      <c r="EM140" s="1569"/>
      <c r="EN140" s="1569"/>
      <c r="EO140" s="1569"/>
      <c r="EP140" s="1569"/>
      <c r="EQ140" s="1569"/>
      <c r="ER140" s="1569"/>
      <c r="ES140" s="1569"/>
      <c r="ET140" s="1569"/>
      <c r="EU140" s="1569"/>
      <c r="EV140" s="1569"/>
      <c r="EW140" s="1569"/>
      <c r="EX140" s="1569"/>
      <c r="EY140" s="1569"/>
      <c r="EZ140" s="1569"/>
      <c r="FA140" s="1569"/>
      <c r="FB140" s="1569"/>
      <c r="FC140" s="1569"/>
      <c r="FD140" s="1569"/>
      <c r="FE140" s="1569"/>
      <c r="FF140" s="1569"/>
      <c r="FG140" s="1569"/>
      <c r="FH140" s="1569"/>
      <c r="FI140" s="1569"/>
      <c r="FJ140" s="1569"/>
      <c r="FK140" s="1569"/>
      <c r="FL140" s="1569"/>
      <c r="FM140" s="1569"/>
      <c r="FN140" s="1569"/>
      <c r="FO140" s="1569"/>
      <c r="FP140" s="1569"/>
      <c r="FQ140" s="1569"/>
      <c r="FR140" s="1569"/>
      <c r="FS140" s="1569"/>
      <c r="FT140" s="1569"/>
      <c r="FU140" s="1569"/>
      <c r="FV140" s="1569"/>
      <c r="FW140" s="1569"/>
      <c r="FX140" s="1569"/>
      <c r="FY140" s="1569"/>
      <c r="FZ140" s="1569"/>
      <c r="GA140" s="1569"/>
      <c r="GB140" s="1569"/>
      <c r="GC140" s="1569"/>
      <c r="GD140" s="1569"/>
      <c r="GE140" s="1569"/>
      <c r="GF140" s="1569"/>
      <c r="GG140" s="1569"/>
      <c r="GH140" s="1569"/>
      <c r="GI140" s="1569"/>
      <c r="GJ140" s="1569"/>
      <c r="GK140" s="1569"/>
      <c r="GL140" s="1569"/>
      <c r="GM140" s="1569"/>
      <c r="GN140" s="1569"/>
      <c r="GO140" s="1569"/>
      <c r="GP140" s="1569"/>
      <c r="GQ140" s="1569"/>
      <c r="GR140" s="1569"/>
      <c r="GS140" s="1569"/>
      <c r="GT140" s="1569"/>
      <c r="GU140" s="1569"/>
      <c r="GV140" s="1569"/>
      <c r="GW140" s="1569"/>
      <c r="GX140" s="1569"/>
      <c r="GY140" s="1569"/>
      <c r="GZ140" s="1569"/>
      <c r="HA140" s="1569"/>
      <c r="HB140" s="1569"/>
      <c r="HC140" s="1569"/>
      <c r="HD140" s="1569"/>
      <c r="HE140" s="1569"/>
      <c r="HF140" s="1569"/>
      <c r="HG140" s="1569"/>
      <c r="HH140" s="1569"/>
      <c r="HI140" s="1569"/>
      <c r="HJ140" s="1569"/>
      <c r="HK140" s="1569"/>
      <c r="HL140" s="1569"/>
      <c r="HM140" s="1569"/>
      <c r="HN140" s="1569"/>
      <c r="HO140" s="1569"/>
      <c r="HP140" s="1569"/>
      <c r="HQ140" s="1569"/>
      <c r="HR140" s="1569"/>
      <c r="HS140" s="1569"/>
      <c r="HT140" s="1569"/>
      <c r="HU140" s="1569"/>
      <c r="HV140" s="1569"/>
      <c r="HW140" s="1569"/>
      <c r="HX140" s="1569"/>
      <c r="HY140" s="1569"/>
      <c r="HZ140" s="1569"/>
      <c r="IA140" s="1569"/>
      <c r="IB140" s="1569"/>
      <c r="IC140" s="1569"/>
      <c r="ID140" s="1569"/>
      <c r="IE140" s="1569"/>
      <c r="IF140" s="1569"/>
      <c r="IG140" s="1569"/>
      <c r="IH140" s="1569"/>
      <c r="II140" s="1569"/>
      <c r="IJ140" s="1569"/>
      <c r="IK140" s="1569"/>
      <c r="IL140" s="1569"/>
      <c r="IM140" s="1569"/>
      <c r="IN140" s="1569"/>
      <c r="IO140" s="1569"/>
      <c r="IP140" s="1569"/>
      <c r="IQ140" s="1569"/>
      <c r="IR140" s="1569"/>
      <c r="IS140" s="1569"/>
      <c r="IT140" s="1569"/>
      <c r="IU140" s="1569"/>
    </row>
    <row r="141" spans="1:255" ht="18.75" thickBot="1">
      <c r="A141" s="2300" t="str">
        <f>'Data Sheet'!$C$25</f>
        <v xml:space="preserve">Niagara Mohawk Power Corporation </v>
      </c>
      <c r="B141" s="2355"/>
      <c r="C141" s="1569"/>
      <c r="D141" s="2301" t="str">
        <f>'Data Sheet'!$C$40</f>
        <v>May 9, 2016</v>
      </c>
      <c r="E141" s="2263" t="str">
        <f>'Data Sheet'!$C$38</f>
        <v>December 31, 2015</v>
      </c>
      <c r="F141" s="2300" t="str">
        <f>'Data Sheet'!$C$25</f>
        <v xml:space="preserve">Niagara Mohawk Power Corporation </v>
      </c>
      <c r="G141" s="1569"/>
      <c r="H141" s="1569"/>
      <c r="I141" s="1569"/>
      <c r="J141" s="2301" t="str">
        <f>'Data Sheet'!$C$40</f>
        <v>May 9, 2016</v>
      </c>
      <c r="K141" s="2030"/>
      <c r="L141" s="2263" t="str">
        <f>'Data Sheet'!$C$38</f>
        <v>December 31, 2015</v>
      </c>
      <c r="M141" s="1569"/>
      <c r="N141" s="2300" t="str">
        <f>'Data Sheet'!$C$25</f>
        <v xml:space="preserve">Niagara Mohawk Power Corporation </v>
      </c>
      <c r="O141" s="1569"/>
      <c r="P141" s="2030"/>
      <c r="Q141" s="2301" t="str">
        <f>'Data Sheet'!$C$40</f>
        <v>May 9, 2016</v>
      </c>
      <c r="R141" s="2263" t="str">
        <f>'Data Sheet'!$C$38</f>
        <v>December 31, 2015</v>
      </c>
      <c r="S141" s="1569"/>
      <c r="T141" s="1569"/>
      <c r="U141" s="1569"/>
      <c r="V141" s="1569"/>
      <c r="W141" s="1569"/>
      <c r="X141" s="1569"/>
      <c r="Y141" s="1569"/>
      <c r="Z141" s="1569"/>
      <c r="AA141" s="1569"/>
      <c r="AB141" s="1569"/>
      <c r="AC141" s="1569"/>
      <c r="AD141" s="1569"/>
      <c r="AE141" s="1569"/>
      <c r="AF141" s="1569"/>
      <c r="AG141" s="1569"/>
      <c r="AH141" s="1569"/>
      <c r="AI141" s="1569"/>
      <c r="AJ141" s="1569"/>
      <c r="AK141" s="1569"/>
      <c r="AL141" s="1569"/>
      <c r="AM141" s="1569"/>
      <c r="AN141" s="1569"/>
      <c r="AO141" s="1569"/>
      <c r="AP141" s="1569"/>
      <c r="AQ141" s="1569"/>
      <c r="AR141" s="1569"/>
      <c r="AS141" s="1569"/>
      <c r="AT141" s="1569"/>
      <c r="AU141" s="1569"/>
      <c r="AV141" s="1569"/>
      <c r="AW141" s="1569"/>
      <c r="AX141" s="1569"/>
      <c r="AY141" s="1569"/>
      <c r="AZ141" s="1569"/>
      <c r="BA141" s="1569"/>
      <c r="BB141" s="1569"/>
      <c r="BC141" s="1569"/>
      <c r="BD141" s="1569"/>
      <c r="BE141" s="1569"/>
      <c r="BF141" s="1569"/>
      <c r="BG141" s="1569"/>
      <c r="BH141" s="1569"/>
      <c r="BI141" s="1569"/>
      <c r="BJ141" s="1569"/>
      <c r="BK141" s="1569"/>
      <c r="BL141" s="1569"/>
      <c r="BM141" s="1569"/>
      <c r="BN141" s="1569"/>
      <c r="BO141" s="1569"/>
      <c r="BP141" s="1569"/>
      <c r="BQ141" s="1569"/>
      <c r="BR141" s="1569"/>
      <c r="BS141" s="1569"/>
      <c r="BT141" s="1569"/>
      <c r="BU141" s="1569"/>
      <c r="BV141" s="1569"/>
      <c r="BW141" s="1569"/>
      <c r="BX141" s="1569"/>
      <c r="BY141" s="1569"/>
      <c r="BZ141" s="1569"/>
      <c r="CA141" s="1569"/>
      <c r="CB141" s="1569"/>
      <c r="CC141" s="1569"/>
      <c r="CD141" s="1569"/>
      <c r="CE141" s="1569"/>
      <c r="CF141" s="1569"/>
      <c r="CG141" s="1569"/>
      <c r="CH141" s="1569"/>
      <c r="CI141" s="1569"/>
      <c r="CJ141" s="1569"/>
      <c r="CK141" s="1569"/>
      <c r="CL141" s="1569"/>
      <c r="CM141" s="1569"/>
      <c r="CN141" s="1569"/>
      <c r="CO141" s="1569"/>
      <c r="CP141" s="1569"/>
      <c r="CQ141" s="1569"/>
      <c r="CR141" s="1569"/>
      <c r="CS141" s="1569"/>
      <c r="CT141" s="1569"/>
      <c r="CU141" s="1569"/>
      <c r="CV141" s="1569"/>
      <c r="CW141" s="1569"/>
      <c r="CX141" s="1569"/>
      <c r="CY141" s="1569"/>
      <c r="CZ141" s="1569"/>
      <c r="DA141" s="1569"/>
      <c r="DB141" s="1569"/>
      <c r="DC141" s="1569"/>
      <c r="DD141" s="1569"/>
      <c r="DE141" s="1569"/>
      <c r="DF141" s="1569"/>
      <c r="DG141" s="1569"/>
      <c r="DH141" s="1569"/>
      <c r="DI141" s="1569"/>
      <c r="DJ141" s="1569"/>
      <c r="DK141" s="1569"/>
      <c r="DL141" s="1569"/>
      <c r="DM141" s="1569"/>
      <c r="DN141" s="1569"/>
      <c r="DO141" s="1569"/>
      <c r="DP141" s="1569"/>
      <c r="DQ141" s="1569"/>
      <c r="DR141" s="1569"/>
      <c r="DS141" s="1569"/>
      <c r="DT141" s="1569"/>
      <c r="DU141" s="1569"/>
      <c r="DV141" s="1569"/>
      <c r="DW141" s="1569"/>
      <c r="DX141" s="1569"/>
      <c r="DY141" s="1569"/>
      <c r="DZ141" s="1569"/>
      <c r="EA141" s="1569"/>
      <c r="EB141" s="1569"/>
      <c r="EC141" s="1569"/>
      <c r="ED141" s="1569"/>
      <c r="EE141" s="1569"/>
      <c r="EF141" s="1569"/>
      <c r="EG141" s="1569"/>
      <c r="EH141" s="1569"/>
      <c r="EI141" s="1569"/>
      <c r="EJ141" s="1569"/>
      <c r="EK141" s="1569"/>
      <c r="EL141" s="1569"/>
      <c r="EM141" s="1569"/>
      <c r="EN141" s="1569"/>
      <c r="EO141" s="1569"/>
      <c r="EP141" s="1569"/>
      <c r="EQ141" s="1569"/>
      <c r="ER141" s="1569"/>
      <c r="ES141" s="1569"/>
      <c r="ET141" s="1569"/>
      <c r="EU141" s="1569"/>
      <c r="EV141" s="1569"/>
      <c r="EW141" s="1569"/>
      <c r="EX141" s="1569"/>
      <c r="EY141" s="1569"/>
      <c r="EZ141" s="1569"/>
      <c r="FA141" s="1569"/>
      <c r="FB141" s="1569"/>
      <c r="FC141" s="1569"/>
      <c r="FD141" s="1569"/>
      <c r="FE141" s="1569"/>
      <c r="FF141" s="1569"/>
      <c r="FG141" s="1569"/>
      <c r="FH141" s="1569"/>
      <c r="FI141" s="1569"/>
      <c r="FJ141" s="1569"/>
      <c r="FK141" s="1569"/>
      <c r="FL141" s="1569"/>
      <c r="FM141" s="1569"/>
      <c r="FN141" s="1569"/>
      <c r="FO141" s="1569"/>
      <c r="FP141" s="1569"/>
      <c r="FQ141" s="1569"/>
      <c r="FR141" s="1569"/>
      <c r="FS141" s="1569"/>
      <c r="FT141" s="1569"/>
      <c r="FU141" s="1569"/>
      <c r="FV141" s="1569"/>
      <c r="FW141" s="1569"/>
      <c r="FX141" s="1569"/>
      <c r="FY141" s="1569"/>
      <c r="FZ141" s="1569"/>
      <c r="GA141" s="1569"/>
      <c r="GB141" s="1569"/>
      <c r="GC141" s="1569"/>
      <c r="GD141" s="1569"/>
      <c r="GE141" s="1569"/>
      <c r="GF141" s="1569"/>
      <c r="GG141" s="1569"/>
      <c r="GH141" s="1569"/>
      <c r="GI141" s="1569"/>
      <c r="GJ141" s="1569"/>
      <c r="GK141" s="1569"/>
      <c r="GL141" s="1569"/>
      <c r="GM141" s="1569"/>
      <c r="GN141" s="1569"/>
      <c r="GO141" s="1569"/>
      <c r="GP141" s="1569"/>
      <c r="GQ141" s="1569"/>
      <c r="GR141" s="1569"/>
      <c r="GS141" s="1569"/>
      <c r="GT141" s="1569"/>
      <c r="GU141" s="1569"/>
      <c r="GV141" s="1569"/>
      <c r="GW141" s="1569"/>
      <c r="GX141" s="1569"/>
      <c r="GY141" s="1569"/>
      <c r="GZ141" s="1569"/>
      <c r="HA141" s="1569"/>
      <c r="HB141" s="1569"/>
      <c r="HC141" s="1569"/>
      <c r="HD141" s="1569"/>
      <c r="HE141" s="1569"/>
      <c r="HF141" s="1569"/>
      <c r="HG141" s="1569"/>
      <c r="HH141" s="1569"/>
      <c r="HI141" s="1569"/>
      <c r="HJ141" s="1569"/>
      <c r="HK141" s="1569"/>
      <c r="HL141" s="1569"/>
      <c r="HM141" s="1569"/>
      <c r="HN141" s="1569"/>
      <c r="HO141" s="1569"/>
      <c r="HP141" s="1569"/>
      <c r="HQ141" s="1569"/>
      <c r="HR141" s="1569"/>
      <c r="HS141" s="1569"/>
      <c r="HT141" s="1569"/>
      <c r="HU141" s="1569"/>
      <c r="HV141" s="1569"/>
      <c r="HW141" s="1569"/>
      <c r="HX141" s="1569"/>
      <c r="HY141" s="1569"/>
      <c r="HZ141" s="1569"/>
      <c r="IA141" s="1569"/>
      <c r="IB141" s="1569"/>
      <c r="IC141" s="1569"/>
      <c r="ID141" s="1569"/>
      <c r="IE141" s="1569"/>
      <c r="IF141" s="1569"/>
      <c r="IG141" s="1569"/>
      <c r="IH141" s="1569"/>
      <c r="II141" s="1569"/>
      <c r="IJ141" s="1569"/>
      <c r="IK141" s="1569"/>
      <c r="IL141" s="1569"/>
      <c r="IM141" s="1569"/>
      <c r="IN141" s="1569"/>
      <c r="IO141" s="1569"/>
      <c r="IP141" s="1569"/>
      <c r="IQ141" s="1569"/>
      <c r="IR141" s="1569"/>
      <c r="IS141" s="1569"/>
      <c r="IT141" s="1569"/>
      <c r="IU141" s="1569"/>
    </row>
    <row r="142" spans="1:255">
      <c r="A142" s="1543"/>
      <c r="B142" s="1700"/>
      <c r="C142" s="1700"/>
      <c r="D142" s="1700"/>
      <c r="E142" s="1910"/>
      <c r="F142" s="1543"/>
      <c r="G142" s="1700"/>
      <c r="H142" s="1700"/>
      <c r="I142" s="1700"/>
      <c r="J142" s="2357"/>
      <c r="K142" s="2357"/>
      <c r="L142" s="2357"/>
      <c r="M142" s="1910"/>
      <c r="N142" s="2358"/>
      <c r="O142" s="1700"/>
      <c r="P142" s="2357"/>
      <c r="Q142" s="2357"/>
      <c r="R142" s="2357"/>
      <c r="S142" s="1910"/>
      <c r="T142" s="1569"/>
      <c r="U142" s="1569"/>
      <c r="V142" s="1569"/>
      <c r="W142" s="1569"/>
      <c r="X142" s="1569"/>
      <c r="Y142" s="1569"/>
      <c r="Z142" s="1569"/>
      <c r="AA142" s="1569"/>
      <c r="AB142" s="1569"/>
      <c r="AC142" s="1569"/>
      <c r="AD142" s="1569"/>
      <c r="AE142" s="1569"/>
      <c r="AF142" s="1569"/>
      <c r="AG142" s="1569"/>
      <c r="AH142" s="1569"/>
      <c r="AI142" s="1569"/>
      <c r="AJ142" s="1569"/>
      <c r="AK142" s="1569"/>
      <c r="AL142" s="1569"/>
      <c r="AM142" s="1569"/>
      <c r="AN142" s="1569"/>
      <c r="AO142" s="1569"/>
      <c r="AP142" s="1569"/>
      <c r="AQ142" s="1569"/>
      <c r="AR142" s="1569"/>
      <c r="AS142" s="1569"/>
      <c r="AT142" s="1569"/>
      <c r="AU142" s="1569"/>
      <c r="AV142" s="1569"/>
      <c r="AW142" s="1569"/>
      <c r="AX142" s="1569"/>
      <c r="AY142" s="1569"/>
      <c r="AZ142" s="1569"/>
      <c r="BA142" s="1569"/>
      <c r="BB142" s="1569"/>
      <c r="BC142" s="1569"/>
      <c r="BD142" s="1569"/>
      <c r="BE142" s="1569"/>
      <c r="BF142" s="1569"/>
      <c r="BG142" s="1569"/>
      <c r="BH142" s="1569"/>
      <c r="BI142" s="1569"/>
      <c r="BJ142" s="1569"/>
      <c r="BK142" s="1569"/>
      <c r="BL142" s="1569"/>
      <c r="BM142" s="1569"/>
      <c r="BN142" s="1569"/>
      <c r="BO142" s="1569"/>
      <c r="BP142" s="1569"/>
      <c r="BQ142" s="1569"/>
      <c r="BR142" s="1569"/>
      <c r="BS142" s="1569"/>
      <c r="BT142" s="1569"/>
      <c r="BU142" s="1569"/>
      <c r="BV142" s="1569"/>
      <c r="BW142" s="1569"/>
      <c r="BX142" s="1569"/>
      <c r="BY142" s="1569"/>
      <c r="BZ142" s="1569"/>
      <c r="CA142" s="1569"/>
      <c r="CB142" s="1569"/>
      <c r="CC142" s="1569"/>
      <c r="CD142" s="1569"/>
      <c r="CE142" s="1569"/>
      <c r="CF142" s="1569"/>
      <c r="CG142" s="1569"/>
      <c r="CH142" s="1569"/>
      <c r="CI142" s="1569"/>
      <c r="CJ142" s="1569"/>
      <c r="CK142" s="1569"/>
      <c r="CL142" s="1569"/>
      <c r="CM142" s="1569"/>
      <c r="CN142" s="1569"/>
      <c r="CO142" s="1569"/>
      <c r="CP142" s="1569"/>
      <c r="CQ142" s="1569"/>
      <c r="CR142" s="1569"/>
      <c r="CS142" s="1569"/>
      <c r="CT142" s="1569"/>
      <c r="CU142" s="1569"/>
      <c r="CV142" s="1569"/>
      <c r="CW142" s="1569"/>
      <c r="CX142" s="1569"/>
      <c r="CY142" s="1569"/>
      <c r="CZ142" s="1569"/>
      <c r="DA142" s="1569"/>
      <c r="DB142" s="1569"/>
      <c r="DC142" s="1569"/>
      <c r="DD142" s="1569"/>
      <c r="DE142" s="1569"/>
      <c r="DF142" s="1569"/>
      <c r="DG142" s="1569"/>
      <c r="DH142" s="1569"/>
      <c r="DI142" s="1569"/>
      <c r="DJ142" s="1569"/>
      <c r="DK142" s="1569"/>
      <c r="DL142" s="1569"/>
      <c r="DM142" s="1569"/>
      <c r="DN142" s="1569"/>
      <c r="DO142" s="1569"/>
      <c r="DP142" s="1569"/>
      <c r="DQ142" s="1569"/>
      <c r="DR142" s="1569"/>
      <c r="DS142" s="1569"/>
      <c r="DT142" s="1569"/>
      <c r="DU142" s="1569"/>
      <c r="DV142" s="1569"/>
      <c r="DW142" s="1569"/>
      <c r="DX142" s="1569"/>
      <c r="DY142" s="1569"/>
      <c r="DZ142" s="1569"/>
      <c r="EA142" s="1569"/>
      <c r="EB142" s="1569"/>
      <c r="EC142" s="1569"/>
      <c r="ED142" s="1569"/>
      <c r="EE142" s="1569"/>
      <c r="EF142" s="1569"/>
      <c r="EG142" s="1569"/>
      <c r="EH142" s="1569"/>
      <c r="EI142" s="1569"/>
      <c r="EJ142" s="1569"/>
      <c r="EK142" s="1569"/>
      <c r="EL142" s="1569"/>
      <c r="EM142" s="1569"/>
      <c r="EN142" s="1569"/>
      <c r="EO142" s="1569"/>
      <c r="EP142" s="1569"/>
      <c r="EQ142" s="1569"/>
      <c r="ER142" s="1569"/>
      <c r="ES142" s="1569"/>
      <c r="ET142" s="1569"/>
      <c r="EU142" s="1569"/>
      <c r="EV142" s="1569"/>
      <c r="EW142" s="1569"/>
      <c r="EX142" s="1569"/>
      <c r="EY142" s="1569"/>
      <c r="EZ142" s="1569"/>
      <c r="FA142" s="1569"/>
      <c r="FB142" s="1569"/>
      <c r="FC142" s="1569"/>
      <c r="FD142" s="1569"/>
      <c r="FE142" s="1569"/>
      <c r="FF142" s="1569"/>
      <c r="FG142" s="1569"/>
      <c r="FH142" s="1569"/>
      <c r="FI142" s="1569"/>
      <c r="FJ142" s="1569"/>
      <c r="FK142" s="1569"/>
      <c r="FL142" s="1569"/>
      <c r="FM142" s="1569"/>
      <c r="FN142" s="1569"/>
      <c r="FO142" s="1569"/>
      <c r="FP142" s="1569"/>
      <c r="FQ142" s="1569"/>
      <c r="FR142" s="1569"/>
      <c r="FS142" s="1569"/>
      <c r="FT142" s="1569"/>
      <c r="FU142" s="1569"/>
      <c r="FV142" s="1569"/>
      <c r="FW142" s="1569"/>
      <c r="FX142" s="1569"/>
      <c r="FY142" s="1569"/>
      <c r="FZ142" s="1569"/>
      <c r="GA142" s="1569"/>
      <c r="GB142" s="1569"/>
      <c r="GC142" s="1569"/>
      <c r="GD142" s="1569"/>
      <c r="GE142" s="1569"/>
      <c r="GF142" s="1569"/>
      <c r="GG142" s="1569"/>
      <c r="GH142" s="1569"/>
      <c r="GI142" s="1569"/>
      <c r="GJ142" s="1569"/>
      <c r="GK142" s="1569"/>
      <c r="GL142" s="1569"/>
      <c r="GM142" s="1569"/>
      <c r="GN142" s="1569"/>
      <c r="GO142" s="1569"/>
      <c r="GP142" s="1569"/>
      <c r="GQ142" s="1569"/>
      <c r="GR142" s="1569"/>
      <c r="GS142" s="1569"/>
      <c r="GT142" s="1569"/>
      <c r="GU142" s="1569"/>
      <c r="GV142" s="1569"/>
      <c r="GW142" s="1569"/>
      <c r="GX142" s="1569"/>
      <c r="GY142" s="1569"/>
      <c r="GZ142" s="1569"/>
      <c r="HA142" s="1569"/>
      <c r="HB142" s="1569"/>
      <c r="HC142" s="1569"/>
      <c r="HD142" s="1569"/>
      <c r="HE142" s="1569"/>
      <c r="HF142" s="1569"/>
      <c r="HG142" s="1569"/>
      <c r="HH142" s="1569"/>
      <c r="HI142" s="1569"/>
      <c r="HJ142" s="1569"/>
      <c r="HK142" s="1569"/>
      <c r="HL142" s="1569"/>
      <c r="HM142" s="1569"/>
      <c r="HN142" s="1569"/>
      <c r="HO142" s="1569"/>
      <c r="HP142" s="1569"/>
      <c r="HQ142" s="1569"/>
      <c r="HR142" s="1569"/>
      <c r="HS142" s="1569"/>
      <c r="HT142" s="1569"/>
      <c r="HU142" s="1569"/>
      <c r="HV142" s="1569"/>
      <c r="HW142" s="1569"/>
      <c r="HX142" s="1569"/>
      <c r="HY142" s="1569"/>
      <c r="HZ142" s="1569"/>
      <c r="IA142" s="1569"/>
      <c r="IB142" s="1569"/>
      <c r="IC142" s="1569"/>
      <c r="ID142" s="1569"/>
      <c r="IE142" s="1569"/>
      <c r="IF142" s="1569"/>
      <c r="IG142" s="1569"/>
      <c r="IH142" s="1569"/>
      <c r="II142" s="1569"/>
      <c r="IJ142" s="1569"/>
      <c r="IK142" s="1569"/>
      <c r="IL142" s="1569"/>
      <c r="IM142" s="1569"/>
      <c r="IN142" s="1569"/>
      <c r="IO142" s="1569"/>
      <c r="IP142" s="1569"/>
      <c r="IQ142" s="1569"/>
      <c r="IR142" s="1569"/>
      <c r="IS142" s="1569"/>
      <c r="IT142" s="1569"/>
      <c r="IU142" s="1569"/>
    </row>
    <row r="143" spans="1:255">
      <c r="A143" s="3443" t="s">
        <v>1938</v>
      </c>
      <c r="B143" s="3406"/>
      <c r="C143" s="3406"/>
      <c r="D143" s="3406"/>
      <c r="E143" s="3444"/>
      <c r="F143" s="3443" t="s">
        <v>1939</v>
      </c>
      <c r="G143" s="3406"/>
      <c r="H143" s="3406"/>
      <c r="I143" s="3406"/>
      <c r="J143" s="3406"/>
      <c r="K143" s="3406"/>
      <c r="L143" s="3406"/>
      <c r="M143" s="3444"/>
      <c r="N143" s="3443" t="s">
        <v>1939</v>
      </c>
      <c r="O143" s="3406"/>
      <c r="P143" s="3406"/>
      <c r="Q143" s="3406"/>
      <c r="R143" s="3406"/>
      <c r="S143" s="3444"/>
      <c r="T143" s="1569"/>
      <c r="U143" s="1569"/>
      <c r="V143" s="1569"/>
      <c r="W143" s="1569"/>
      <c r="X143" s="1569"/>
      <c r="Y143" s="1569"/>
      <c r="Z143" s="1569"/>
      <c r="AA143" s="1569"/>
      <c r="AB143" s="1569"/>
      <c r="AC143" s="1569"/>
      <c r="AD143" s="1569"/>
      <c r="AE143" s="1569"/>
      <c r="AF143" s="1569"/>
      <c r="AG143" s="1569"/>
      <c r="AH143" s="1569"/>
      <c r="AI143" s="1569"/>
      <c r="AJ143" s="1569"/>
      <c r="AK143" s="1569"/>
      <c r="AL143" s="1569"/>
      <c r="AM143" s="1569"/>
      <c r="AN143" s="1569"/>
      <c r="AO143" s="1569"/>
      <c r="AP143" s="1569"/>
      <c r="AQ143" s="1569"/>
      <c r="AR143" s="1569"/>
      <c r="AS143" s="1569"/>
      <c r="AT143" s="1569"/>
      <c r="AU143" s="1569"/>
      <c r="AV143" s="1569"/>
      <c r="AW143" s="1569"/>
      <c r="AX143" s="1569"/>
      <c r="AY143" s="1569"/>
      <c r="AZ143" s="1569"/>
      <c r="BA143" s="1569"/>
      <c r="BB143" s="1569"/>
      <c r="BC143" s="1569"/>
      <c r="BD143" s="1569"/>
      <c r="BE143" s="1569"/>
      <c r="BF143" s="1569"/>
      <c r="BG143" s="1569"/>
      <c r="BH143" s="1569"/>
      <c r="BI143" s="1569"/>
      <c r="BJ143" s="1569"/>
      <c r="BK143" s="1569"/>
      <c r="BL143" s="1569"/>
      <c r="BM143" s="1569"/>
      <c r="BN143" s="1569"/>
      <c r="BO143" s="1569"/>
      <c r="BP143" s="1569"/>
      <c r="BQ143" s="1569"/>
      <c r="BR143" s="1569"/>
      <c r="BS143" s="1569"/>
      <c r="BT143" s="1569"/>
      <c r="BU143" s="1569"/>
      <c r="BV143" s="1569"/>
      <c r="BW143" s="1569"/>
      <c r="BX143" s="1569"/>
      <c r="BY143" s="1569"/>
      <c r="BZ143" s="1569"/>
      <c r="CA143" s="1569"/>
      <c r="CB143" s="1569"/>
      <c r="CC143" s="1569"/>
      <c r="CD143" s="1569"/>
      <c r="CE143" s="1569"/>
      <c r="CF143" s="1569"/>
      <c r="CG143" s="1569"/>
      <c r="CH143" s="1569"/>
      <c r="CI143" s="1569"/>
      <c r="CJ143" s="1569"/>
      <c r="CK143" s="1569"/>
      <c r="CL143" s="1569"/>
      <c r="CM143" s="1569"/>
      <c r="CN143" s="1569"/>
      <c r="CO143" s="1569"/>
      <c r="CP143" s="1569"/>
      <c r="CQ143" s="1569"/>
      <c r="CR143" s="1569"/>
      <c r="CS143" s="1569"/>
      <c r="CT143" s="1569"/>
      <c r="CU143" s="1569"/>
      <c r="CV143" s="1569"/>
      <c r="CW143" s="1569"/>
      <c r="CX143" s="1569"/>
      <c r="CY143" s="1569"/>
      <c r="CZ143" s="1569"/>
      <c r="DA143" s="1569"/>
      <c r="DB143" s="1569"/>
      <c r="DC143" s="1569"/>
      <c r="DD143" s="1569"/>
      <c r="DE143" s="1569"/>
      <c r="DF143" s="1569"/>
      <c r="DG143" s="1569"/>
      <c r="DH143" s="1569"/>
      <c r="DI143" s="1569"/>
      <c r="DJ143" s="1569"/>
      <c r="DK143" s="1569"/>
      <c r="DL143" s="1569"/>
      <c r="DM143" s="1569"/>
      <c r="DN143" s="1569"/>
      <c r="DO143" s="1569"/>
      <c r="DP143" s="1569"/>
      <c r="DQ143" s="1569"/>
      <c r="DR143" s="1569"/>
      <c r="DS143" s="1569"/>
      <c r="DT143" s="1569"/>
      <c r="DU143" s="1569"/>
      <c r="DV143" s="1569"/>
      <c r="DW143" s="1569"/>
      <c r="DX143" s="1569"/>
      <c r="DY143" s="1569"/>
      <c r="DZ143" s="1569"/>
      <c r="EA143" s="1569"/>
      <c r="EB143" s="1569"/>
      <c r="EC143" s="1569"/>
      <c r="ED143" s="1569"/>
      <c r="EE143" s="1569"/>
      <c r="EF143" s="1569"/>
      <c r="EG143" s="1569"/>
      <c r="EH143" s="1569"/>
      <c r="EI143" s="1569"/>
      <c r="EJ143" s="1569"/>
      <c r="EK143" s="1569"/>
      <c r="EL143" s="1569"/>
      <c r="EM143" s="1569"/>
      <c r="EN143" s="1569"/>
      <c r="EO143" s="1569"/>
      <c r="EP143" s="1569"/>
      <c r="EQ143" s="1569"/>
      <c r="ER143" s="1569"/>
      <c r="ES143" s="1569"/>
      <c r="ET143" s="1569"/>
      <c r="EU143" s="1569"/>
      <c r="EV143" s="1569"/>
      <c r="EW143" s="1569"/>
      <c r="EX143" s="1569"/>
      <c r="EY143" s="1569"/>
      <c r="EZ143" s="1569"/>
      <c r="FA143" s="1569"/>
      <c r="FB143" s="1569"/>
      <c r="FC143" s="1569"/>
      <c r="FD143" s="1569"/>
      <c r="FE143" s="1569"/>
      <c r="FF143" s="1569"/>
      <c r="FG143" s="1569"/>
      <c r="FH143" s="1569"/>
      <c r="FI143" s="1569"/>
      <c r="FJ143" s="1569"/>
      <c r="FK143" s="1569"/>
      <c r="FL143" s="1569"/>
      <c r="FM143" s="1569"/>
      <c r="FN143" s="1569"/>
      <c r="FO143" s="1569"/>
      <c r="FP143" s="1569"/>
      <c r="FQ143" s="1569"/>
      <c r="FR143" s="1569"/>
      <c r="FS143" s="1569"/>
      <c r="FT143" s="1569"/>
      <c r="FU143" s="1569"/>
      <c r="FV143" s="1569"/>
      <c r="FW143" s="1569"/>
      <c r="FX143" s="1569"/>
      <c r="FY143" s="1569"/>
      <c r="FZ143" s="1569"/>
      <c r="GA143" s="1569"/>
      <c r="GB143" s="1569"/>
      <c r="GC143" s="1569"/>
      <c r="GD143" s="1569"/>
      <c r="GE143" s="1569"/>
      <c r="GF143" s="1569"/>
      <c r="GG143" s="1569"/>
      <c r="GH143" s="1569"/>
      <c r="GI143" s="1569"/>
      <c r="GJ143" s="1569"/>
      <c r="GK143" s="1569"/>
      <c r="GL143" s="1569"/>
      <c r="GM143" s="1569"/>
      <c r="GN143" s="1569"/>
      <c r="GO143" s="1569"/>
      <c r="GP143" s="1569"/>
      <c r="GQ143" s="1569"/>
      <c r="GR143" s="1569"/>
      <c r="GS143" s="1569"/>
      <c r="GT143" s="1569"/>
      <c r="GU143" s="1569"/>
      <c r="GV143" s="1569"/>
      <c r="GW143" s="1569"/>
      <c r="GX143" s="1569"/>
      <c r="GY143" s="1569"/>
      <c r="GZ143" s="1569"/>
      <c r="HA143" s="1569"/>
      <c r="HB143" s="1569"/>
      <c r="HC143" s="1569"/>
      <c r="HD143" s="1569"/>
      <c r="HE143" s="1569"/>
      <c r="HF143" s="1569"/>
      <c r="HG143" s="1569"/>
      <c r="HH143" s="1569"/>
      <c r="HI143" s="1569"/>
      <c r="HJ143" s="1569"/>
      <c r="HK143" s="1569"/>
      <c r="HL143" s="1569"/>
      <c r="HM143" s="1569"/>
      <c r="HN143" s="1569"/>
      <c r="HO143" s="1569"/>
      <c r="HP143" s="1569"/>
      <c r="HQ143" s="1569"/>
      <c r="HR143" s="1569"/>
      <c r="HS143" s="1569"/>
      <c r="HT143" s="1569"/>
      <c r="HU143" s="1569"/>
      <c r="HV143" s="1569"/>
      <c r="HW143" s="1569"/>
      <c r="HX143" s="1569"/>
      <c r="HY143" s="1569"/>
      <c r="HZ143" s="1569"/>
      <c r="IA143" s="1569"/>
      <c r="IB143" s="1569"/>
      <c r="IC143" s="1569"/>
      <c r="ID143" s="1569"/>
      <c r="IE143" s="1569"/>
      <c r="IF143" s="1569"/>
      <c r="IG143" s="1569"/>
      <c r="IH143" s="1569"/>
      <c r="II143" s="1569"/>
      <c r="IJ143" s="1569"/>
      <c r="IK143" s="1569"/>
      <c r="IL143" s="1569"/>
      <c r="IM143" s="1569"/>
      <c r="IN143" s="1569"/>
      <c r="IO143" s="1569"/>
      <c r="IP143" s="1569"/>
      <c r="IQ143" s="1569"/>
      <c r="IR143" s="1569"/>
      <c r="IS143" s="1569"/>
      <c r="IT143" s="1569"/>
      <c r="IU143" s="1569"/>
    </row>
    <row r="144" spans="1:255">
      <c r="A144" s="3443" t="s">
        <v>1940</v>
      </c>
      <c r="B144" s="3406"/>
      <c r="C144" s="3406"/>
      <c r="D144" s="3406"/>
      <c r="E144" s="3444"/>
      <c r="F144" s="3443" t="s">
        <v>1940</v>
      </c>
      <c r="G144" s="3406"/>
      <c r="H144" s="3406"/>
      <c r="I144" s="3406"/>
      <c r="J144" s="3406"/>
      <c r="K144" s="3406"/>
      <c r="L144" s="3406"/>
      <c r="M144" s="3444"/>
      <c r="N144" s="3443" t="s">
        <v>1940</v>
      </c>
      <c r="O144" s="3406"/>
      <c r="P144" s="3406"/>
      <c r="Q144" s="3406"/>
      <c r="R144" s="3406"/>
      <c r="S144" s="3444"/>
      <c r="T144" s="1569"/>
      <c r="U144" s="1569"/>
      <c r="V144" s="1569"/>
      <c r="W144" s="1569"/>
      <c r="X144" s="1569"/>
      <c r="Y144" s="1569"/>
      <c r="Z144" s="1569"/>
      <c r="AA144" s="1569"/>
      <c r="AB144" s="1569"/>
      <c r="AC144" s="1569"/>
      <c r="AD144" s="1569"/>
      <c r="AE144" s="1569"/>
      <c r="AF144" s="1569"/>
      <c r="AG144" s="1569"/>
      <c r="AH144" s="1569"/>
      <c r="AI144" s="1569"/>
      <c r="AJ144" s="1569"/>
      <c r="AK144" s="1569"/>
      <c r="AL144" s="1569"/>
      <c r="AM144" s="1569"/>
      <c r="AN144" s="1569"/>
      <c r="AO144" s="1569"/>
      <c r="AP144" s="1569"/>
      <c r="AQ144" s="1569"/>
      <c r="AR144" s="1569"/>
      <c r="AS144" s="1569"/>
      <c r="AT144" s="1569"/>
      <c r="AU144" s="1569"/>
      <c r="AV144" s="1569"/>
      <c r="AW144" s="1569"/>
      <c r="AX144" s="1569"/>
      <c r="AY144" s="1569"/>
      <c r="AZ144" s="1569"/>
      <c r="BA144" s="1569"/>
      <c r="BB144" s="1569"/>
      <c r="BC144" s="1569"/>
      <c r="BD144" s="1569"/>
      <c r="BE144" s="1569"/>
      <c r="BF144" s="1569"/>
      <c r="BG144" s="1569"/>
      <c r="BH144" s="1569"/>
      <c r="BI144" s="1569"/>
      <c r="BJ144" s="1569"/>
      <c r="BK144" s="1569"/>
      <c r="BL144" s="1569"/>
      <c r="BM144" s="1569"/>
      <c r="BN144" s="1569"/>
      <c r="BO144" s="1569"/>
      <c r="BP144" s="1569"/>
      <c r="BQ144" s="1569"/>
      <c r="BR144" s="1569"/>
      <c r="BS144" s="1569"/>
      <c r="BT144" s="1569"/>
      <c r="BU144" s="1569"/>
      <c r="BV144" s="1569"/>
      <c r="BW144" s="1569"/>
      <c r="BX144" s="1569"/>
      <c r="BY144" s="1569"/>
      <c r="BZ144" s="1569"/>
      <c r="CA144" s="1569"/>
      <c r="CB144" s="1569"/>
      <c r="CC144" s="1569"/>
      <c r="CD144" s="1569"/>
      <c r="CE144" s="1569"/>
      <c r="CF144" s="1569"/>
      <c r="CG144" s="1569"/>
      <c r="CH144" s="1569"/>
      <c r="CI144" s="1569"/>
      <c r="CJ144" s="1569"/>
      <c r="CK144" s="1569"/>
      <c r="CL144" s="1569"/>
      <c r="CM144" s="1569"/>
      <c r="CN144" s="1569"/>
      <c r="CO144" s="1569"/>
      <c r="CP144" s="1569"/>
      <c r="CQ144" s="1569"/>
      <c r="CR144" s="1569"/>
      <c r="CS144" s="1569"/>
      <c r="CT144" s="1569"/>
      <c r="CU144" s="1569"/>
      <c r="CV144" s="1569"/>
      <c r="CW144" s="1569"/>
      <c r="CX144" s="1569"/>
      <c r="CY144" s="1569"/>
      <c r="CZ144" s="1569"/>
      <c r="DA144" s="1569"/>
      <c r="DB144" s="1569"/>
      <c r="DC144" s="1569"/>
      <c r="DD144" s="1569"/>
      <c r="DE144" s="1569"/>
      <c r="DF144" s="1569"/>
      <c r="DG144" s="1569"/>
      <c r="DH144" s="1569"/>
      <c r="DI144" s="1569"/>
      <c r="DJ144" s="1569"/>
      <c r="DK144" s="1569"/>
      <c r="DL144" s="1569"/>
      <c r="DM144" s="1569"/>
      <c r="DN144" s="1569"/>
      <c r="DO144" s="1569"/>
      <c r="DP144" s="1569"/>
      <c r="DQ144" s="1569"/>
      <c r="DR144" s="1569"/>
      <c r="DS144" s="1569"/>
      <c r="DT144" s="1569"/>
      <c r="DU144" s="1569"/>
      <c r="DV144" s="1569"/>
      <c r="DW144" s="1569"/>
      <c r="DX144" s="1569"/>
      <c r="DY144" s="1569"/>
      <c r="DZ144" s="1569"/>
      <c r="EA144" s="1569"/>
      <c r="EB144" s="1569"/>
      <c r="EC144" s="1569"/>
      <c r="ED144" s="1569"/>
      <c r="EE144" s="1569"/>
      <c r="EF144" s="1569"/>
      <c r="EG144" s="1569"/>
      <c r="EH144" s="1569"/>
      <c r="EI144" s="1569"/>
      <c r="EJ144" s="1569"/>
      <c r="EK144" s="1569"/>
      <c r="EL144" s="1569"/>
      <c r="EM144" s="1569"/>
      <c r="EN144" s="1569"/>
      <c r="EO144" s="1569"/>
      <c r="EP144" s="1569"/>
      <c r="EQ144" s="1569"/>
      <c r="ER144" s="1569"/>
      <c r="ES144" s="1569"/>
      <c r="ET144" s="1569"/>
      <c r="EU144" s="1569"/>
      <c r="EV144" s="1569"/>
      <c r="EW144" s="1569"/>
      <c r="EX144" s="1569"/>
      <c r="EY144" s="1569"/>
      <c r="EZ144" s="1569"/>
      <c r="FA144" s="1569"/>
      <c r="FB144" s="1569"/>
      <c r="FC144" s="1569"/>
      <c r="FD144" s="1569"/>
      <c r="FE144" s="1569"/>
      <c r="FF144" s="1569"/>
      <c r="FG144" s="1569"/>
      <c r="FH144" s="1569"/>
      <c r="FI144" s="1569"/>
      <c r="FJ144" s="1569"/>
      <c r="FK144" s="1569"/>
      <c r="FL144" s="1569"/>
      <c r="FM144" s="1569"/>
      <c r="FN144" s="1569"/>
      <c r="FO144" s="1569"/>
      <c r="FP144" s="1569"/>
      <c r="FQ144" s="1569"/>
      <c r="FR144" s="1569"/>
      <c r="FS144" s="1569"/>
      <c r="FT144" s="1569"/>
      <c r="FU144" s="1569"/>
      <c r="FV144" s="1569"/>
      <c r="FW144" s="1569"/>
      <c r="FX144" s="1569"/>
      <c r="FY144" s="1569"/>
      <c r="FZ144" s="1569"/>
      <c r="GA144" s="1569"/>
      <c r="GB144" s="1569"/>
      <c r="GC144" s="1569"/>
      <c r="GD144" s="1569"/>
      <c r="GE144" s="1569"/>
      <c r="GF144" s="1569"/>
      <c r="GG144" s="1569"/>
      <c r="GH144" s="1569"/>
      <c r="GI144" s="1569"/>
      <c r="GJ144" s="1569"/>
      <c r="GK144" s="1569"/>
      <c r="GL144" s="1569"/>
      <c r="GM144" s="1569"/>
      <c r="GN144" s="1569"/>
      <c r="GO144" s="1569"/>
      <c r="GP144" s="1569"/>
      <c r="GQ144" s="1569"/>
      <c r="GR144" s="1569"/>
      <c r="GS144" s="1569"/>
      <c r="GT144" s="1569"/>
      <c r="GU144" s="1569"/>
      <c r="GV144" s="1569"/>
      <c r="GW144" s="1569"/>
      <c r="GX144" s="1569"/>
      <c r="GY144" s="1569"/>
      <c r="GZ144" s="1569"/>
      <c r="HA144" s="1569"/>
      <c r="HB144" s="1569"/>
      <c r="HC144" s="1569"/>
      <c r="HD144" s="1569"/>
      <c r="HE144" s="1569"/>
      <c r="HF144" s="1569"/>
      <c r="HG144" s="1569"/>
      <c r="HH144" s="1569"/>
      <c r="HI144" s="1569"/>
      <c r="HJ144" s="1569"/>
      <c r="HK144" s="1569"/>
      <c r="HL144" s="1569"/>
      <c r="HM144" s="1569"/>
      <c r="HN144" s="1569"/>
      <c r="HO144" s="1569"/>
      <c r="HP144" s="1569"/>
      <c r="HQ144" s="1569"/>
      <c r="HR144" s="1569"/>
      <c r="HS144" s="1569"/>
      <c r="HT144" s="1569"/>
      <c r="HU144" s="1569"/>
      <c r="HV144" s="1569"/>
      <c r="HW144" s="1569"/>
      <c r="HX144" s="1569"/>
      <c r="HY144" s="1569"/>
      <c r="HZ144" s="1569"/>
      <c r="IA144" s="1569"/>
      <c r="IB144" s="1569"/>
      <c r="IC144" s="1569"/>
      <c r="ID144" s="1569"/>
      <c r="IE144" s="1569"/>
      <c r="IF144" s="1569"/>
      <c r="IG144" s="1569"/>
      <c r="IH144" s="1569"/>
      <c r="II144" s="1569"/>
      <c r="IJ144" s="1569"/>
      <c r="IK144" s="1569"/>
      <c r="IL144" s="1569"/>
      <c r="IM144" s="1569"/>
      <c r="IN144" s="1569"/>
      <c r="IO144" s="1569"/>
      <c r="IP144" s="1569"/>
      <c r="IQ144" s="1569"/>
      <c r="IR144" s="1569"/>
      <c r="IS144" s="1569"/>
      <c r="IT144" s="1569"/>
      <c r="IU144" s="1569"/>
    </row>
    <row r="145" spans="1:255">
      <c r="A145" s="1547"/>
      <c r="B145" s="1569"/>
      <c r="C145" s="1569"/>
      <c r="D145" s="1569"/>
      <c r="E145" s="1549"/>
      <c r="F145" s="1547"/>
      <c r="G145" s="1569"/>
      <c r="H145" s="1569"/>
      <c r="I145" s="1569"/>
      <c r="J145" s="1569"/>
      <c r="K145" s="1569"/>
      <c r="L145" s="1569"/>
      <c r="M145" s="1549"/>
      <c r="N145" s="1547"/>
      <c r="O145" s="1569"/>
      <c r="P145" s="1569"/>
      <c r="Q145" s="1569"/>
      <c r="R145" s="1569"/>
      <c r="S145" s="1549"/>
      <c r="T145" s="1569"/>
      <c r="U145" s="1569"/>
      <c r="V145" s="1569"/>
      <c r="W145" s="1569"/>
      <c r="X145" s="1569"/>
      <c r="Y145" s="1569"/>
      <c r="Z145" s="1569"/>
      <c r="AA145" s="1569"/>
      <c r="AB145" s="1569"/>
      <c r="AC145" s="1569"/>
      <c r="AD145" s="1569"/>
      <c r="AE145" s="1569"/>
      <c r="AF145" s="1569"/>
      <c r="AG145" s="1569"/>
      <c r="AH145" s="1569"/>
      <c r="AI145" s="1569"/>
      <c r="AJ145" s="1569"/>
      <c r="AK145" s="1569"/>
      <c r="AL145" s="1569"/>
      <c r="AM145" s="1569"/>
      <c r="AN145" s="1569"/>
      <c r="AO145" s="1569"/>
      <c r="AP145" s="1569"/>
      <c r="AQ145" s="1569"/>
      <c r="AR145" s="1569"/>
      <c r="AS145" s="1569"/>
      <c r="AT145" s="1569"/>
      <c r="AU145" s="1569"/>
      <c r="AV145" s="1569"/>
      <c r="AW145" s="1569"/>
      <c r="AX145" s="1569"/>
      <c r="AY145" s="1569"/>
      <c r="AZ145" s="1569"/>
      <c r="BA145" s="1569"/>
      <c r="BB145" s="1569"/>
      <c r="BC145" s="1569"/>
      <c r="BD145" s="1569"/>
      <c r="BE145" s="1569"/>
      <c r="BF145" s="1569"/>
      <c r="BG145" s="1569"/>
      <c r="BH145" s="1569"/>
      <c r="BI145" s="1569"/>
      <c r="BJ145" s="1569"/>
      <c r="BK145" s="1569"/>
      <c r="BL145" s="1569"/>
      <c r="BM145" s="1569"/>
      <c r="BN145" s="1569"/>
      <c r="BO145" s="1569"/>
      <c r="BP145" s="1569"/>
      <c r="BQ145" s="1569"/>
      <c r="BR145" s="1569"/>
      <c r="BS145" s="1569"/>
      <c r="BT145" s="1569"/>
      <c r="BU145" s="1569"/>
      <c r="BV145" s="1569"/>
      <c r="BW145" s="1569"/>
      <c r="BX145" s="1569"/>
      <c r="BY145" s="1569"/>
      <c r="BZ145" s="1569"/>
      <c r="CA145" s="1569"/>
      <c r="CB145" s="1569"/>
      <c r="CC145" s="1569"/>
      <c r="CD145" s="1569"/>
      <c r="CE145" s="1569"/>
      <c r="CF145" s="1569"/>
      <c r="CG145" s="1569"/>
      <c r="CH145" s="1569"/>
      <c r="CI145" s="1569"/>
      <c r="CJ145" s="1569"/>
      <c r="CK145" s="1569"/>
      <c r="CL145" s="1569"/>
      <c r="CM145" s="1569"/>
      <c r="CN145" s="1569"/>
      <c r="CO145" s="1569"/>
      <c r="CP145" s="1569"/>
      <c r="CQ145" s="1569"/>
      <c r="CR145" s="1569"/>
      <c r="CS145" s="1569"/>
      <c r="CT145" s="1569"/>
      <c r="CU145" s="1569"/>
      <c r="CV145" s="1569"/>
      <c r="CW145" s="1569"/>
      <c r="CX145" s="1569"/>
      <c r="CY145" s="1569"/>
      <c r="CZ145" s="1569"/>
      <c r="DA145" s="1569"/>
      <c r="DB145" s="1569"/>
      <c r="DC145" s="1569"/>
      <c r="DD145" s="1569"/>
      <c r="DE145" s="1569"/>
      <c r="DF145" s="1569"/>
      <c r="DG145" s="1569"/>
      <c r="DH145" s="1569"/>
      <c r="DI145" s="1569"/>
      <c r="DJ145" s="1569"/>
      <c r="DK145" s="1569"/>
      <c r="DL145" s="1569"/>
      <c r="DM145" s="1569"/>
      <c r="DN145" s="1569"/>
      <c r="DO145" s="1569"/>
      <c r="DP145" s="1569"/>
      <c r="DQ145" s="1569"/>
      <c r="DR145" s="1569"/>
      <c r="DS145" s="1569"/>
      <c r="DT145" s="1569"/>
      <c r="DU145" s="1569"/>
      <c r="DV145" s="1569"/>
      <c r="DW145" s="1569"/>
      <c r="DX145" s="1569"/>
      <c r="DY145" s="1569"/>
      <c r="DZ145" s="1569"/>
      <c r="EA145" s="1569"/>
      <c r="EB145" s="1569"/>
      <c r="EC145" s="1569"/>
      <c r="ED145" s="1569"/>
      <c r="EE145" s="1569"/>
      <c r="EF145" s="1569"/>
      <c r="EG145" s="1569"/>
      <c r="EH145" s="1569"/>
      <c r="EI145" s="1569"/>
      <c r="EJ145" s="1569"/>
      <c r="EK145" s="1569"/>
      <c r="EL145" s="1569"/>
      <c r="EM145" s="1569"/>
      <c r="EN145" s="1569"/>
      <c r="EO145" s="1569"/>
      <c r="EP145" s="1569"/>
      <c r="EQ145" s="1569"/>
      <c r="ER145" s="1569"/>
      <c r="ES145" s="1569"/>
      <c r="ET145" s="1569"/>
      <c r="EU145" s="1569"/>
      <c r="EV145" s="1569"/>
      <c r="EW145" s="1569"/>
      <c r="EX145" s="1569"/>
      <c r="EY145" s="1569"/>
      <c r="EZ145" s="1569"/>
      <c r="FA145" s="1569"/>
      <c r="FB145" s="1569"/>
      <c r="FC145" s="1569"/>
      <c r="FD145" s="1569"/>
      <c r="FE145" s="1569"/>
      <c r="FF145" s="1569"/>
      <c r="FG145" s="1569"/>
      <c r="FH145" s="1569"/>
      <c r="FI145" s="1569"/>
      <c r="FJ145" s="1569"/>
      <c r="FK145" s="1569"/>
      <c r="FL145" s="1569"/>
      <c r="FM145" s="1569"/>
      <c r="FN145" s="1569"/>
      <c r="FO145" s="1569"/>
      <c r="FP145" s="1569"/>
      <c r="FQ145" s="1569"/>
      <c r="FR145" s="1569"/>
      <c r="FS145" s="1569"/>
      <c r="FT145" s="1569"/>
      <c r="FU145" s="1569"/>
      <c r="FV145" s="1569"/>
      <c r="FW145" s="1569"/>
      <c r="FX145" s="1569"/>
      <c r="FY145" s="1569"/>
      <c r="FZ145" s="1569"/>
      <c r="GA145" s="1569"/>
      <c r="GB145" s="1569"/>
      <c r="GC145" s="1569"/>
      <c r="GD145" s="1569"/>
      <c r="GE145" s="1569"/>
      <c r="GF145" s="1569"/>
      <c r="GG145" s="1569"/>
      <c r="GH145" s="1569"/>
      <c r="GI145" s="1569"/>
      <c r="GJ145" s="1569"/>
      <c r="GK145" s="1569"/>
      <c r="GL145" s="1569"/>
      <c r="GM145" s="1569"/>
      <c r="GN145" s="1569"/>
      <c r="GO145" s="1569"/>
      <c r="GP145" s="1569"/>
      <c r="GQ145" s="1569"/>
      <c r="GR145" s="1569"/>
      <c r="GS145" s="1569"/>
      <c r="GT145" s="1569"/>
      <c r="GU145" s="1569"/>
      <c r="GV145" s="1569"/>
      <c r="GW145" s="1569"/>
      <c r="GX145" s="1569"/>
      <c r="GY145" s="1569"/>
      <c r="GZ145" s="1569"/>
      <c r="HA145" s="1569"/>
      <c r="HB145" s="1569"/>
      <c r="HC145" s="1569"/>
      <c r="HD145" s="1569"/>
      <c r="HE145" s="1569"/>
      <c r="HF145" s="1569"/>
      <c r="HG145" s="1569"/>
      <c r="HH145" s="1569"/>
      <c r="HI145" s="1569"/>
      <c r="HJ145" s="1569"/>
      <c r="HK145" s="1569"/>
      <c r="HL145" s="1569"/>
      <c r="HM145" s="1569"/>
      <c r="HN145" s="1569"/>
      <c r="HO145" s="1569"/>
      <c r="HP145" s="1569"/>
      <c r="HQ145" s="1569"/>
      <c r="HR145" s="1569"/>
      <c r="HS145" s="1569"/>
      <c r="HT145" s="1569"/>
      <c r="HU145" s="1569"/>
      <c r="HV145" s="1569"/>
      <c r="HW145" s="1569"/>
      <c r="HX145" s="1569"/>
      <c r="HY145" s="1569"/>
      <c r="HZ145" s="1569"/>
      <c r="IA145" s="1569"/>
      <c r="IB145" s="1569"/>
      <c r="IC145" s="1569"/>
      <c r="ID145" s="1569"/>
      <c r="IE145" s="1569"/>
      <c r="IF145" s="1569"/>
      <c r="IG145" s="1569"/>
      <c r="IH145" s="1569"/>
      <c r="II145" s="1569"/>
      <c r="IJ145" s="1569"/>
      <c r="IK145" s="1569"/>
      <c r="IL145" s="1569"/>
      <c r="IM145" s="1569"/>
      <c r="IN145" s="1569"/>
      <c r="IO145" s="1569"/>
      <c r="IP145" s="1569"/>
      <c r="IQ145" s="1569"/>
      <c r="IR145" s="1569"/>
      <c r="IS145" s="1569"/>
      <c r="IT145" s="1569"/>
      <c r="IU145" s="1569"/>
    </row>
    <row r="146" spans="1:255">
      <c r="A146" s="2360" t="s">
        <v>1748</v>
      </c>
      <c r="B146" s="1559" t="s">
        <v>1345</v>
      </c>
      <c r="C146" s="1559" t="s">
        <v>1346</v>
      </c>
      <c r="D146" s="2361" t="s">
        <v>1347</v>
      </c>
      <c r="E146" s="1586" t="s">
        <v>1748</v>
      </c>
      <c r="F146" s="2276" t="s">
        <v>1920</v>
      </c>
      <c r="G146" s="2361"/>
      <c r="H146" s="1559"/>
      <c r="I146" s="1559"/>
      <c r="J146" s="1559" t="s">
        <v>1348</v>
      </c>
      <c r="K146" s="2277" t="s">
        <v>1349</v>
      </c>
      <c r="L146" s="2361"/>
      <c r="M146" s="1586"/>
      <c r="N146" s="1915" t="s">
        <v>1350</v>
      </c>
      <c r="O146" s="1826"/>
      <c r="P146" s="1826"/>
      <c r="Q146" s="1826"/>
      <c r="R146" s="1826"/>
      <c r="S146" s="1827"/>
      <c r="T146" s="1569"/>
      <c r="U146" s="1569"/>
      <c r="V146" s="1569"/>
      <c r="W146" s="1569"/>
      <c r="X146" s="1569"/>
      <c r="Y146" s="1569"/>
      <c r="Z146" s="1569"/>
      <c r="AA146" s="1569"/>
      <c r="AB146" s="1569"/>
      <c r="AC146" s="1569"/>
      <c r="AD146" s="1569"/>
      <c r="AE146" s="1569"/>
      <c r="AF146" s="1569"/>
      <c r="AG146" s="1569"/>
      <c r="AH146" s="1569"/>
      <c r="AI146" s="1569"/>
      <c r="AJ146" s="1569"/>
      <c r="AK146" s="1569"/>
      <c r="AL146" s="1569"/>
      <c r="AM146" s="1569"/>
      <c r="AN146" s="1569"/>
      <c r="AO146" s="1569"/>
      <c r="AP146" s="1569"/>
      <c r="AQ146" s="1569"/>
      <c r="AR146" s="1569"/>
      <c r="AS146" s="1569"/>
      <c r="AT146" s="1569"/>
      <c r="AU146" s="1569"/>
      <c r="AV146" s="1569"/>
      <c r="AW146" s="1569"/>
      <c r="AX146" s="1569"/>
      <c r="AY146" s="1569"/>
      <c r="AZ146" s="1569"/>
      <c r="BA146" s="1569"/>
      <c r="BB146" s="1569"/>
      <c r="BC146" s="1569"/>
      <c r="BD146" s="1569"/>
      <c r="BE146" s="1569"/>
      <c r="BF146" s="1569"/>
      <c r="BG146" s="1569"/>
      <c r="BH146" s="1569"/>
      <c r="BI146" s="1569"/>
      <c r="BJ146" s="1569"/>
      <c r="BK146" s="1569"/>
      <c r="BL146" s="1569"/>
      <c r="BM146" s="1569"/>
      <c r="BN146" s="1569"/>
      <c r="BO146" s="1569"/>
      <c r="BP146" s="1569"/>
      <c r="BQ146" s="1569"/>
      <c r="BR146" s="1569"/>
      <c r="BS146" s="1569"/>
      <c r="BT146" s="1569"/>
      <c r="BU146" s="1569"/>
      <c r="BV146" s="1569"/>
      <c r="BW146" s="1569"/>
      <c r="BX146" s="1569"/>
      <c r="BY146" s="1569"/>
      <c r="BZ146" s="1569"/>
      <c r="CA146" s="1569"/>
      <c r="CB146" s="1569"/>
      <c r="CC146" s="1569"/>
      <c r="CD146" s="1569"/>
      <c r="CE146" s="1569"/>
      <c r="CF146" s="1569"/>
      <c r="CG146" s="1569"/>
      <c r="CH146" s="1569"/>
      <c r="CI146" s="1569"/>
      <c r="CJ146" s="1569"/>
      <c r="CK146" s="1569"/>
      <c r="CL146" s="1569"/>
      <c r="CM146" s="1569"/>
      <c r="CN146" s="1569"/>
      <c r="CO146" s="1569"/>
      <c r="CP146" s="1569"/>
      <c r="CQ146" s="1569"/>
      <c r="CR146" s="1569"/>
      <c r="CS146" s="1569"/>
      <c r="CT146" s="1569"/>
      <c r="CU146" s="1569"/>
      <c r="CV146" s="1569"/>
      <c r="CW146" s="1569"/>
      <c r="CX146" s="1569"/>
      <c r="CY146" s="1569"/>
      <c r="CZ146" s="1569"/>
      <c r="DA146" s="1569"/>
      <c r="DB146" s="1569"/>
      <c r="DC146" s="1569"/>
      <c r="DD146" s="1569"/>
      <c r="DE146" s="1569"/>
      <c r="DF146" s="1569"/>
      <c r="DG146" s="1569"/>
      <c r="DH146" s="1569"/>
      <c r="DI146" s="1569"/>
      <c r="DJ146" s="1569"/>
      <c r="DK146" s="1569"/>
      <c r="DL146" s="1569"/>
      <c r="DM146" s="1569"/>
      <c r="DN146" s="1569"/>
      <c r="DO146" s="1569"/>
      <c r="DP146" s="1569"/>
      <c r="DQ146" s="1569"/>
      <c r="DR146" s="1569"/>
      <c r="DS146" s="1569"/>
      <c r="DT146" s="1569"/>
      <c r="DU146" s="1569"/>
      <c r="DV146" s="1569"/>
      <c r="DW146" s="1569"/>
      <c r="DX146" s="1569"/>
      <c r="DY146" s="1569"/>
      <c r="DZ146" s="1569"/>
      <c r="EA146" s="1569"/>
      <c r="EB146" s="1569"/>
      <c r="EC146" s="1569"/>
      <c r="ED146" s="1569"/>
      <c r="EE146" s="1569"/>
      <c r="EF146" s="1569"/>
      <c r="EG146" s="1569"/>
      <c r="EH146" s="1569"/>
      <c r="EI146" s="1569"/>
      <c r="EJ146" s="1569"/>
      <c r="EK146" s="1569"/>
      <c r="EL146" s="1569"/>
      <c r="EM146" s="1569"/>
      <c r="EN146" s="1569"/>
      <c r="EO146" s="1569"/>
      <c r="EP146" s="1569"/>
      <c r="EQ146" s="1569"/>
      <c r="ER146" s="1569"/>
      <c r="ES146" s="1569"/>
      <c r="ET146" s="1569"/>
      <c r="EU146" s="1569"/>
      <c r="EV146" s="1569"/>
      <c r="EW146" s="1569"/>
      <c r="EX146" s="1569"/>
      <c r="EY146" s="1569"/>
      <c r="EZ146" s="1569"/>
      <c r="FA146" s="1569"/>
      <c r="FB146" s="1569"/>
      <c r="FC146" s="1569"/>
      <c r="FD146" s="1569"/>
      <c r="FE146" s="1569"/>
      <c r="FF146" s="1569"/>
      <c r="FG146" s="1569"/>
      <c r="FH146" s="1569"/>
      <c r="FI146" s="1569"/>
      <c r="FJ146" s="1569"/>
      <c r="FK146" s="1569"/>
      <c r="FL146" s="1569"/>
      <c r="FM146" s="1569"/>
      <c r="FN146" s="1569"/>
      <c r="FO146" s="1569"/>
      <c r="FP146" s="1569"/>
      <c r="FQ146" s="1569"/>
      <c r="FR146" s="1569"/>
      <c r="FS146" s="1569"/>
      <c r="FT146" s="1569"/>
      <c r="FU146" s="1569"/>
      <c r="FV146" s="1569"/>
      <c r="FW146" s="1569"/>
      <c r="FX146" s="1569"/>
      <c r="FY146" s="1569"/>
      <c r="FZ146" s="1569"/>
      <c r="GA146" s="1569"/>
      <c r="GB146" s="1569"/>
      <c r="GC146" s="1569"/>
      <c r="GD146" s="1569"/>
      <c r="GE146" s="1569"/>
      <c r="GF146" s="1569"/>
      <c r="GG146" s="1569"/>
      <c r="GH146" s="1569"/>
      <c r="GI146" s="1569"/>
      <c r="GJ146" s="1569"/>
      <c r="GK146" s="1569"/>
      <c r="GL146" s="1569"/>
      <c r="GM146" s="1569"/>
      <c r="GN146" s="1569"/>
      <c r="GO146" s="1569"/>
      <c r="GP146" s="1569"/>
      <c r="GQ146" s="1569"/>
      <c r="GR146" s="1569"/>
      <c r="GS146" s="1569"/>
      <c r="GT146" s="1569"/>
      <c r="GU146" s="1569"/>
      <c r="GV146" s="1569"/>
      <c r="GW146" s="1569"/>
      <c r="GX146" s="1569"/>
      <c r="GY146" s="1569"/>
      <c r="GZ146" s="1569"/>
      <c r="HA146" s="1569"/>
      <c r="HB146" s="1569"/>
      <c r="HC146" s="1569"/>
      <c r="HD146" s="1569"/>
      <c r="HE146" s="1569"/>
      <c r="HF146" s="1569"/>
      <c r="HG146" s="1569"/>
      <c r="HH146" s="1569"/>
      <c r="HI146" s="1569"/>
      <c r="HJ146" s="1569"/>
      <c r="HK146" s="1569"/>
      <c r="HL146" s="1569"/>
      <c r="HM146" s="1569"/>
      <c r="HN146" s="1569"/>
      <c r="HO146" s="1569"/>
      <c r="HP146" s="1569"/>
      <c r="HQ146" s="1569"/>
      <c r="HR146" s="1569"/>
      <c r="HS146" s="1569"/>
      <c r="HT146" s="1569"/>
      <c r="HU146" s="1569"/>
      <c r="HV146" s="1569"/>
      <c r="HW146" s="1569"/>
      <c r="HX146" s="1569"/>
      <c r="HY146" s="1569"/>
      <c r="HZ146" s="1569"/>
      <c r="IA146" s="1569"/>
      <c r="IB146" s="1569"/>
      <c r="IC146" s="1569"/>
      <c r="ID146" s="1569"/>
      <c r="IE146" s="1569"/>
      <c r="IF146" s="1569"/>
      <c r="IG146" s="1569"/>
      <c r="IH146" s="1569"/>
      <c r="II146" s="1569"/>
      <c r="IJ146" s="1569"/>
      <c r="IK146" s="1569"/>
      <c r="IL146" s="1569"/>
      <c r="IM146" s="1569"/>
      <c r="IN146" s="1569"/>
      <c r="IO146" s="1569"/>
      <c r="IP146" s="1569"/>
      <c r="IQ146" s="1569"/>
      <c r="IR146" s="1569"/>
      <c r="IS146" s="1569"/>
      <c r="IT146" s="1569"/>
      <c r="IU146" s="1569"/>
    </row>
    <row r="147" spans="1:255">
      <c r="A147" s="2231"/>
      <c r="B147" s="1998" t="s">
        <v>1351</v>
      </c>
      <c r="C147" s="1998" t="s">
        <v>1351</v>
      </c>
      <c r="D147" s="1998" t="s">
        <v>1351</v>
      </c>
      <c r="E147" s="1573" t="s">
        <v>3522</v>
      </c>
      <c r="F147" s="2033" t="s">
        <v>3523</v>
      </c>
      <c r="G147" s="2232"/>
      <c r="H147" s="1998" t="s">
        <v>1352</v>
      </c>
      <c r="I147" s="1998" t="s">
        <v>1353</v>
      </c>
      <c r="J147" s="1998" t="s">
        <v>1921</v>
      </c>
      <c r="K147" s="1559" t="s">
        <v>3526</v>
      </c>
      <c r="L147" s="1559" t="s">
        <v>3526</v>
      </c>
      <c r="M147" s="1573" t="s">
        <v>1688</v>
      </c>
      <c r="N147" s="2033" t="s">
        <v>3527</v>
      </c>
      <c r="O147" s="2232"/>
      <c r="P147" s="1998" t="s">
        <v>3528</v>
      </c>
      <c r="Q147" s="1998" t="s">
        <v>3529</v>
      </c>
      <c r="R147" s="1998" t="s">
        <v>1354</v>
      </c>
      <c r="S147" s="1573" t="s">
        <v>1688</v>
      </c>
      <c r="T147" s="1569"/>
      <c r="U147" s="1569"/>
      <c r="V147" s="1569"/>
      <c r="W147" s="1569"/>
      <c r="X147" s="1569"/>
      <c r="Y147" s="1569"/>
      <c r="Z147" s="1569"/>
      <c r="AA147" s="1569"/>
      <c r="AB147" s="1569"/>
      <c r="AC147" s="1569"/>
      <c r="AD147" s="1569"/>
      <c r="AE147" s="1569"/>
      <c r="AF147" s="1569"/>
      <c r="AG147" s="1569"/>
      <c r="AH147" s="1569"/>
      <c r="AI147" s="1569"/>
      <c r="AJ147" s="1569"/>
      <c r="AK147" s="1569"/>
      <c r="AL147" s="1569"/>
      <c r="AM147" s="1569"/>
      <c r="AN147" s="1569"/>
      <c r="AO147" s="1569"/>
      <c r="AP147" s="1569"/>
      <c r="AQ147" s="1569"/>
      <c r="AR147" s="1569"/>
      <c r="AS147" s="1569"/>
      <c r="AT147" s="1569"/>
      <c r="AU147" s="1569"/>
      <c r="AV147" s="1569"/>
      <c r="AW147" s="1569"/>
      <c r="AX147" s="1569"/>
      <c r="AY147" s="1569"/>
      <c r="AZ147" s="1569"/>
      <c r="BA147" s="1569"/>
      <c r="BB147" s="1569"/>
      <c r="BC147" s="1569"/>
      <c r="BD147" s="1569"/>
      <c r="BE147" s="1569"/>
      <c r="BF147" s="1569"/>
      <c r="BG147" s="1569"/>
      <c r="BH147" s="1569"/>
      <c r="BI147" s="1569"/>
      <c r="BJ147" s="1569"/>
      <c r="BK147" s="1569"/>
      <c r="BL147" s="1569"/>
      <c r="BM147" s="1569"/>
      <c r="BN147" s="1569"/>
      <c r="BO147" s="1569"/>
      <c r="BP147" s="1569"/>
      <c r="BQ147" s="1569"/>
      <c r="BR147" s="1569"/>
      <c r="BS147" s="1569"/>
      <c r="BT147" s="1569"/>
      <c r="BU147" s="1569"/>
      <c r="BV147" s="1569"/>
      <c r="BW147" s="1569"/>
      <c r="BX147" s="1569"/>
      <c r="BY147" s="1569"/>
      <c r="BZ147" s="1569"/>
      <c r="CA147" s="1569"/>
      <c r="CB147" s="1569"/>
      <c r="CC147" s="1569"/>
      <c r="CD147" s="1569"/>
      <c r="CE147" s="1569"/>
      <c r="CF147" s="1569"/>
      <c r="CG147" s="1569"/>
      <c r="CH147" s="1569"/>
      <c r="CI147" s="1569"/>
      <c r="CJ147" s="1569"/>
      <c r="CK147" s="1569"/>
      <c r="CL147" s="1569"/>
      <c r="CM147" s="1569"/>
      <c r="CN147" s="1569"/>
      <c r="CO147" s="1569"/>
      <c r="CP147" s="1569"/>
      <c r="CQ147" s="1569"/>
      <c r="CR147" s="1569"/>
      <c r="CS147" s="1569"/>
      <c r="CT147" s="1569"/>
      <c r="CU147" s="1569"/>
      <c r="CV147" s="1569"/>
      <c r="CW147" s="1569"/>
      <c r="CX147" s="1569"/>
      <c r="CY147" s="1569"/>
      <c r="CZ147" s="1569"/>
      <c r="DA147" s="1569"/>
      <c r="DB147" s="1569"/>
      <c r="DC147" s="1569"/>
      <c r="DD147" s="1569"/>
      <c r="DE147" s="1569"/>
      <c r="DF147" s="1569"/>
      <c r="DG147" s="1569"/>
      <c r="DH147" s="1569"/>
      <c r="DI147" s="1569"/>
      <c r="DJ147" s="1569"/>
      <c r="DK147" s="1569"/>
      <c r="DL147" s="1569"/>
      <c r="DM147" s="1569"/>
      <c r="DN147" s="1569"/>
      <c r="DO147" s="1569"/>
      <c r="DP147" s="1569"/>
      <c r="DQ147" s="1569"/>
      <c r="DR147" s="1569"/>
      <c r="DS147" s="1569"/>
      <c r="DT147" s="1569"/>
      <c r="DU147" s="1569"/>
      <c r="DV147" s="1569"/>
      <c r="DW147" s="1569"/>
      <c r="DX147" s="1569"/>
      <c r="DY147" s="1569"/>
      <c r="DZ147" s="1569"/>
      <c r="EA147" s="1569"/>
      <c r="EB147" s="1569"/>
      <c r="EC147" s="1569"/>
      <c r="ED147" s="1569"/>
      <c r="EE147" s="1569"/>
      <c r="EF147" s="1569"/>
      <c r="EG147" s="1569"/>
      <c r="EH147" s="1569"/>
      <c r="EI147" s="1569"/>
      <c r="EJ147" s="1569"/>
      <c r="EK147" s="1569"/>
      <c r="EL147" s="1569"/>
      <c r="EM147" s="1569"/>
      <c r="EN147" s="1569"/>
      <c r="EO147" s="1569"/>
      <c r="EP147" s="1569"/>
      <c r="EQ147" s="1569"/>
      <c r="ER147" s="1569"/>
      <c r="ES147" s="1569"/>
      <c r="ET147" s="1569"/>
      <c r="EU147" s="1569"/>
      <c r="EV147" s="1569"/>
      <c r="EW147" s="1569"/>
      <c r="EX147" s="1569"/>
      <c r="EY147" s="1569"/>
      <c r="EZ147" s="1569"/>
      <c r="FA147" s="1569"/>
      <c r="FB147" s="1569"/>
      <c r="FC147" s="1569"/>
      <c r="FD147" s="1569"/>
      <c r="FE147" s="1569"/>
      <c r="FF147" s="1569"/>
      <c r="FG147" s="1569"/>
      <c r="FH147" s="1569"/>
      <c r="FI147" s="1569"/>
      <c r="FJ147" s="1569"/>
      <c r="FK147" s="1569"/>
      <c r="FL147" s="1569"/>
      <c r="FM147" s="1569"/>
      <c r="FN147" s="1569"/>
      <c r="FO147" s="1569"/>
      <c r="FP147" s="1569"/>
      <c r="FQ147" s="1569"/>
      <c r="FR147" s="1569"/>
      <c r="FS147" s="1569"/>
      <c r="FT147" s="1569"/>
      <c r="FU147" s="1569"/>
      <c r="FV147" s="1569"/>
      <c r="FW147" s="1569"/>
      <c r="FX147" s="1569"/>
      <c r="FY147" s="1569"/>
      <c r="FZ147" s="1569"/>
      <c r="GA147" s="1569"/>
      <c r="GB147" s="1569"/>
      <c r="GC147" s="1569"/>
      <c r="GD147" s="1569"/>
      <c r="GE147" s="1569"/>
      <c r="GF147" s="1569"/>
      <c r="GG147" s="1569"/>
      <c r="GH147" s="1569"/>
      <c r="GI147" s="1569"/>
      <c r="GJ147" s="1569"/>
      <c r="GK147" s="1569"/>
      <c r="GL147" s="1569"/>
      <c r="GM147" s="1569"/>
      <c r="GN147" s="1569"/>
      <c r="GO147" s="1569"/>
      <c r="GP147" s="1569"/>
      <c r="GQ147" s="1569"/>
      <c r="GR147" s="1569"/>
      <c r="GS147" s="1569"/>
      <c r="GT147" s="1569"/>
      <c r="GU147" s="1569"/>
      <c r="GV147" s="1569"/>
      <c r="GW147" s="1569"/>
      <c r="GX147" s="1569"/>
      <c r="GY147" s="1569"/>
      <c r="GZ147" s="1569"/>
      <c r="HA147" s="1569"/>
      <c r="HB147" s="1569"/>
      <c r="HC147" s="1569"/>
      <c r="HD147" s="1569"/>
      <c r="HE147" s="1569"/>
      <c r="HF147" s="1569"/>
      <c r="HG147" s="1569"/>
      <c r="HH147" s="1569"/>
      <c r="HI147" s="1569"/>
      <c r="HJ147" s="1569"/>
      <c r="HK147" s="1569"/>
      <c r="HL147" s="1569"/>
      <c r="HM147" s="1569"/>
      <c r="HN147" s="1569"/>
      <c r="HO147" s="1569"/>
      <c r="HP147" s="1569"/>
      <c r="HQ147" s="1569"/>
      <c r="HR147" s="1569"/>
      <c r="HS147" s="1569"/>
      <c r="HT147" s="1569"/>
      <c r="HU147" s="1569"/>
      <c r="HV147" s="1569"/>
      <c r="HW147" s="1569"/>
      <c r="HX147" s="1569"/>
      <c r="HY147" s="1569"/>
      <c r="HZ147" s="1569"/>
      <c r="IA147" s="1569"/>
      <c r="IB147" s="1569"/>
      <c r="IC147" s="1569"/>
      <c r="ID147" s="1569"/>
      <c r="IE147" s="1569"/>
      <c r="IF147" s="1569"/>
      <c r="IG147" s="1569"/>
      <c r="IH147" s="1569"/>
      <c r="II147" s="1569"/>
      <c r="IJ147" s="1569"/>
      <c r="IK147" s="1569"/>
      <c r="IL147" s="1569"/>
      <c r="IM147" s="1569"/>
      <c r="IN147" s="1569"/>
      <c r="IO147" s="1569"/>
      <c r="IP147" s="1569"/>
      <c r="IQ147" s="1569"/>
      <c r="IR147" s="1569"/>
      <c r="IS147" s="1569"/>
      <c r="IT147" s="1569"/>
      <c r="IU147" s="1569"/>
    </row>
    <row r="148" spans="1:255">
      <c r="A148" s="2185" t="s">
        <v>1688</v>
      </c>
      <c r="B148" s="1998" t="s">
        <v>1355</v>
      </c>
      <c r="C148" s="1998" t="s">
        <v>1355</v>
      </c>
      <c r="D148" s="1998" t="s">
        <v>1355</v>
      </c>
      <c r="E148" s="1573" t="s">
        <v>3532</v>
      </c>
      <c r="F148" s="2033" t="s">
        <v>3533</v>
      </c>
      <c r="G148" s="2232"/>
      <c r="H148" s="1998" t="s">
        <v>1356</v>
      </c>
      <c r="I148" s="1998" t="s">
        <v>1356</v>
      </c>
      <c r="J148" s="1998" t="s">
        <v>1357</v>
      </c>
      <c r="K148" s="1998" t="s">
        <v>1358</v>
      </c>
      <c r="L148" s="1998" t="s">
        <v>1928</v>
      </c>
      <c r="M148" s="1573" t="s">
        <v>1691</v>
      </c>
      <c r="N148" s="2033" t="s">
        <v>3538</v>
      </c>
      <c r="O148" s="2232"/>
      <c r="P148" s="1998" t="s">
        <v>3538</v>
      </c>
      <c r="Q148" s="1998" t="s">
        <v>3538</v>
      </c>
      <c r="R148" s="1998" t="s">
        <v>1359</v>
      </c>
      <c r="S148" s="1573" t="s">
        <v>1691</v>
      </c>
      <c r="T148" s="1569"/>
      <c r="U148" s="1569"/>
      <c r="V148" s="1569"/>
      <c r="W148" s="1569"/>
      <c r="X148" s="1569"/>
      <c r="Y148" s="1569"/>
      <c r="Z148" s="1569"/>
      <c r="AA148" s="1569"/>
      <c r="AB148" s="1569"/>
      <c r="AC148" s="1569"/>
      <c r="AD148" s="1569"/>
      <c r="AE148" s="1569"/>
      <c r="AF148" s="1569"/>
      <c r="AG148" s="1569"/>
      <c r="AH148" s="1569"/>
      <c r="AI148" s="1569"/>
      <c r="AJ148" s="1569"/>
      <c r="AK148" s="1569"/>
      <c r="AL148" s="1569"/>
      <c r="AM148" s="1569"/>
      <c r="AN148" s="1569"/>
      <c r="AO148" s="1569"/>
      <c r="AP148" s="1569"/>
      <c r="AQ148" s="1569"/>
      <c r="AR148" s="1569"/>
      <c r="AS148" s="1569"/>
      <c r="AT148" s="1569"/>
      <c r="AU148" s="1569"/>
      <c r="AV148" s="1569"/>
      <c r="AW148" s="1569"/>
      <c r="AX148" s="1569"/>
      <c r="AY148" s="1569"/>
      <c r="AZ148" s="1569"/>
      <c r="BA148" s="1569"/>
      <c r="BB148" s="1569"/>
      <c r="BC148" s="1569"/>
      <c r="BD148" s="1569"/>
      <c r="BE148" s="1569"/>
      <c r="BF148" s="1569"/>
      <c r="BG148" s="1569"/>
      <c r="BH148" s="1569"/>
      <c r="BI148" s="1569"/>
      <c r="BJ148" s="1569"/>
      <c r="BK148" s="1569"/>
      <c r="BL148" s="1569"/>
      <c r="BM148" s="1569"/>
      <c r="BN148" s="1569"/>
      <c r="BO148" s="1569"/>
      <c r="BP148" s="1569"/>
      <c r="BQ148" s="1569"/>
      <c r="BR148" s="1569"/>
      <c r="BS148" s="1569"/>
      <c r="BT148" s="1569"/>
      <c r="BU148" s="1569"/>
      <c r="BV148" s="1569"/>
      <c r="BW148" s="1569"/>
      <c r="BX148" s="1569"/>
      <c r="BY148" s="1569"/>
      <c r="BZ148" s="1569"/>
      <c r="CA148" s="1569"/>
      <c r="CB148" s="1569"/>
      <c r="CC148" s="1569"/>
      <c r="CD148" s="1569"/>
      <c r="CE148" s="1569"/>
      <c r="CF148" s="1569"/>
      <c r="CG148" s="1569"/>
      <c r="CH148" s="1569"/>
      <c r="CI148" s="1569"/>
      <c r="CJ148" s="1569"/>
      <c r="CK148" s="1569"/>
      <c r="CL148" s="1569"/>
      <c r="CM148" s="1569"/>
      <c r="CN148" s="1569"/>
      <c r="CO148" s="1569"/>
      <c r="CP148" s="1569"/>
      <c r="CQ148" s="1569"/>
      <c r="CR148" s="1569"/>
      <c r="CS148" s="1569"/>
      <c r="CT148" s="1569"/>
      <c r="CU148" s="1569"/>
      <c r="CV148" s="1569"/>
      <c r="CW148" s="1569"/>
      <c r="CX148" s="1569"/>
      <c r="CY148" s="1569"/>
      <c r="CZ148" s="1569"/>
      <c r="DA148" s="1569"/>
      <c r="DB148" s="1569"/>
      <c r="DC148" s="1569"/>
      <c r="DD148" s="1569"/>
      <c r="DE148" s="1569"/>
      <c r="DF148" s="1569"/>
      <c r="DG148" s="1569"/>
      <c r="DH148" s="1569"/>
      <c r="DI148" s="1569"/>
      <c r="DJ148" s="1569"/>
      <c r="DK148" s="1569"/>
      <c r="DL148" s="1569"/>
      <c r="DM148" s="1569"/>
      <c r="DN148" s="1569"/>
      <c r="DO148" s="1569"/>
      <c r="DP148" s="1569"/>
      <c r="DQ148" s="1569"/>
      <c r="DR148" s="1569"/>
      <c r="DS148" s="1569"/>
      <c r="DT148" s="1569"/>
      <c r="DU148" s="1569"/>
      <c r="DV148" s="1569"/>
      <c r="DW148" s="1569"/>
      <c r="DX148" s="1569"/>
      <c r="DY148" s="1569"/>
      <c r="DZ148" s="1569"/>
      <c r="EA148" s="1569"/>
      <c r="EB148" s="1569"/>
      <c r="EC148" s="1569"/>
      <c r="ED148" s="1569"/>
      <c r="EE148" s="1569"/>
      <c r="EF148" s="1569"/>
      <c r="EG148" s="1569"/>
      <c r="EH148" s="1569"/>
      <c r="EI148" s="1569"/>
      <c r="EJ148" s="1569"/>
      <c r="EK148" s="1569"/>
      <c r="EL148" s="1569"/>
      <c r="EM148" s="1569"/>
      <c r="EN148" s="1569"/>
      <c r="EO148" s="1569"/>
      <c r="EP148" s="1569"/>
      <c r="EQ148" s="1569"/>
      <c r="ER148" s="1569"/>
      <c r="ES148" s="1569"/>
      <c r="ET148" s="1569"/>
      <c r="EU148" s="1569"/>
      <c r="EV148" s="1569"/>
      <c r="EW148" s="1569"/>
      <c r="EX148" s="1569"/>
      <c r="EY148" s="1569"/>
      <c r="EZ148" s="1569"/>
      <c r="FA148" s="1569"/>
      <c r="FB148" s="1569"/>
      <c r="FC148" s="1569"/>
      <c r="FD148" s="1569"/>
      <c r="FE148" s="1569"/>
      <c r="FF148" s="1569"/>
      <c r="FG148" s="1569"/>
      <c r="FH148" s="1569"/>
      <c r="FI148" s="1569"/>
      <c r="FJ148" s="1569"/>
      <c r="FK148" s="1569"/>
      <c r="FL148" s="1569"/>
      <c r="FM148" s="1569"/>
      <c r="FN148" s="1569"/>
      <c r="FO148" s="1569"/>
      <c r="FP148" s="1569"/>
      <c r="FQ148" s="1569"/>
      <c r="FR148" s="1569"/>
      <c r="FS148" s="1569"/>
      <c r="FT148" s="1569"/>
      <c r="FU148" s="1569"/>
      <c r="FV148" s="1569"/>
      <c r="FW148" s="1569"/>
      <c r="FX148" s="1569"/>
      <c r="FY148" s="1569"/>
      <c r="FZ148" s="1569"/>
      <c r="GA148" s="1569"/>
      <c r="GB148" s="1569"/>
      <c r="GC148" s="1569"/>
      <c r="GD148" s="1569"/>
      <c r="GE148" s="1569"/>
      <c r="GF148" s="1569"/>
      <c r="GG148" s="1569"/>
      <c r="GH148" s="1569"/>
      <c r="GI148" s="1569"/>
      <c r="GJ148" s="1569"/>
      <c r="GK148" s="1569"/>
      <c r="GL148" s="1569"/>
      <c r="GM148" s="1569"/>
      <c r="GN148" s="1569"/>
      <c r="GO148" s="1569"/>
      <c r="GP148" s="1569"/>
      <c r="GQ148" s="1569"/>
      <c r="GR148" s="1569"/>
      <c r="GS148" s="1569"/>
      <c r="GT148" s="1569"/>
      <c r="GU148" s="1569"/>
      <c r="GV148" s="1569"/>
      <c r="GW148" s="1569"/>
      <c r="GX148" s="1569"/>
      <c r="GY148" s="1569"/>
      <c r="GZ148" s="1569"/>
      <c r="HA148" s="1569"/>
      <c r="HB148" s="1569"/>
      <c r="HC148" s="1569"/>
      <c r="HD148" s="1569"/>
      <c r="HE148" s="1569"/>
      <c r="HF148" s="1569"/>
      <c r="HG148" s="1569"/>
      <c r="HH148" s="1569"/>
      <c r="HI148" s="1569"/>
      <c r="HJ148" s="1569"/>
      <c r="HK148" s="1569"/>
      <c r="HL148" s="1569"/>
      <c r="HM148" s="1569"/>
      <c r="HN148" s="1569"/>
      <c r="HO148" s="1569"/>
      <c r="HP148" s="1569"/>
      <c r="HQ148" s="1569"/>
      <c r="HR148" s="1569"/>
      <c r="HS148" s="1569"/>
      <c r="HT148" s="1569"/>
      <c r="HU148" s="1569"/>
      <c r="HV148" s="1569"/>
      <c r="HW148" s="1569"/>
      <c r="HX148" s="1569"/>
      <c r="HY148" s="1569"/>
      <c r="HZ148" s="1569"/>
      <c r="IA148" s="1569"/>
      <c r="IB148" s="1569"/>
      <c r="IC148" s="1569"/>
      <c r="ID148" s="1569"/>
      <c r="IE148" s="1569"/>
      <c r="IF148" s="1569"/>
      <c r="IG148" s="1569"/>
      <c r="IH148" s="1569"/>
      <c r="II148" s="1569"/>
      <c r="IJ148" s="1569"/>
      <c r="IK148" s="1569"/>
      <c r="IL148" s="1569"/>
      <c r="IM148" s="1569"/>
      <c r="IN148" s="1569"/>
      <c r="IO148" s="1569"/>
      <c r="IP148" s="1569"/>
      <c r="IQ148" s="1569"/>
      <c r="IR148" s="1569"/>
      <c r="IS148" s="1569"/>
      <c r="IT148" s="1569"/>
      <c r="IU148" s="1569"/>
    </row>
    <row r="149" spans="1:255">
      <c r="A149" s="2187" t="s">
        <v>1691</v>
      </c>
      <c r="B149" s="1565" t="s">
        <v>2952</v>
      </c>
      <c r="C149" s="1565" t="s">
        <v>2953</v>
      </c>
      <c r="D149" s="1565" t="s">
        <v>2954</v>
      </c>
      <c r="E149" s="1552" t="s">
        <v>2955</v>
      </c>
      <c r="F149" s="2229" t="s">
        <v>2303</v>
      </c>
      <c r="G149" s="2233"/>
      <c r="H149" s="1565" t="s">
        <v>2304</v>
      </c>
      <c r="I149" s="1565" t="s">
        <v>2305</v>
      </c>
      <c r="J149" s="1565" t="s">
        <v>2306</v>
      </c>
      <c r="K149" s="1565" t="s">
        <v>2307</v>
      </c>
      <c r="L149" s="1565" t="s">
        <v>2308</v>
      </c>
      <c r="M149" s="1552"/>
      <c r="N149" s="2229" t="s">
        <v>2309</v>
      </c>
      <c r="O149" s="2233"/>
      <c r="P149" s="1565" t="s">
        <v>2310</v>
      </c>
      <c r="Q149" s="1565" t="s">
        <v>178</v>
      </c>
      <c r="R149" s="1565" t="s">
        <v>179</v>
      </c>
      <c r="S149" s="1552"/>
      <c r="T149" s="1569"/>
      <c r="U149" s="1569"/>
      <c r="V149" s="1569"/>
      <c r="W149" s="1569"/>
      <c r="X149" s="1569"/>
      <c r="Y149" s="1569"/>
      <c r="Z149" s="1569"/>
      <c r="AA149" s="1569"/>
      <c r="AB149" s="1569"/>
      <c r="AC149" s="1569"/>
      <c r="AD149" s="1569"/>
      <c r="AE149" s="1569"/>
      <c r="AF149" s="1569"/>
      <c r="AG149" s="1569"/>
      <c r="AH149" s="1569"/>
      <c r="AI149" s="1569"/>
      <c r="AJ149" s="1569"/>
      <c r="AK149" s="1569"/>
      <c r="AL149" s="1569"/>
      <c r="AM149" s="1569"/>
      <c r="AN149" s="1569"/>
      <c r="AO149" s="1569"/>
      <c r="AP149" s="1569"/>
      <c r="AQ149" s="1569"/>
      <c r="AR149" s="1569"/>
      <c r="AS149" s="1569"/>
      <c r="AT149" s="1569"/>
      <c r="AU149" s="1569"/>
      <c r="AV149" s="1569"/>
      <c r="AW149" s="1569"/>
      <c r="AX149" s="1569"/>
      <c r="AY149" s="1569"/>
      <c r="AZ149" s="1569"/>
      <c r="BA149" s="1569"/>
      <c r="BB149" s="1569"/>
      <c r="BC149" s="1569"/>
      <c r="BD149" s="1569"/>
      <c r="BE149" s="1569"/>
      <c r="BF149" s="1569"/>
      <c r="BG149" s="1569"/>
      <c r="BH149" s="1569"/>
      <c r="BI149" s="1569"/>
      <c r="BJ149" s="1569"/>
      <c r="BK149" s="1569"/>
      <c r="BL149" s="1569"/>
      <c r="BM149" s="1569"/>
      <c r="BN149" s="1569"/>
      <c r="BO149" s="1569"/>
      <c r="BP149" s="1569"/>
      <c r="BQ149" s="1569"/>
      <c r="BR149" s="1569"/>
      <c r="BS149" s="1569"/>
      <c r="BT149" s="1569"/>
      <c r="BU149" s="1569"/>
      <c r="BV149" s="1569"/>
      <c r="BW149" s="1569"/>
      <c r="BX149" s="1569"/>
      <c r="BY149" s="1569"/>
      <c r="BZ149" s="1569"/>
      <c r="CA149" s="1569"/>
      <c r="CB149" s="1569"/>
      <c r="CC149" s="1569"/>
      <c r="CD149" s="1569"/>
      <c r="CE149" s="1569"/>
      <c r="CF149" s="1569"/>
      <c r="CG149" s="1569"/>
      <c r="CH149" s="1569"/>
      <c r="CI149" s="1569"/>
      <c r="CJ149" s="1569"/>
      <c r="CK149" s="1569"/>
      <c r="CL149" s="1569"/>
      <c r="CM149" s="1569"/>
      <c r="CN149" s="1569"/>
      <c r="CO149" s="1569"/>
      <c r="CP149" s="1569"/>
      <c r="CQ149" s="1569"/>
      <c r="CR149" s="1569"/>
      <c r="CS149" s="1569"/>
      <c r="CT149" s="1569"/>
      <c r="CU149" s="1569"/>
      <c r="CV149" s="1569"/>
      <c r="CW149" s="1569"/>
      <c r="CX149" s="1569"/>
      <c r="CY149" s="1569"/>
      <c r="CZ149" s="1569"/>
      <c r="DA149" s="1569"/>
      <c r="DB149" s="1569"/>
      <c r="DC149" s="1569"/>
      <c r="DD149" s="1569"/>
      <c r="DE149" s="1569"/>
      <c r="DF149" s="1569"/>
      <c r="DG149" s="1569"/>
      <c r="DH149" s="1569"/>
      <c r="DI149" s="1569"/>
      <c r="DJ149" s="1569"/>
      <c r="DK149" s="1569"/>
      <c r="DL149" s="1569"/>
      <c r="DM149" s="1569"/>
      <c r="DN149" s="1569"/>
      <c r="DO149" s="1569"/>
      <c r="DP149" s="1569"/>
      <c r="DQ149" s="1569"/>
      <c r="DR149" s="1569"/>
      <c r="DS149" s="1569"/>
      <c r="DT149" s="1569"/>
      <c r="DU149" s="1569"/>
      <c r="DV149" s="1569"/>
      <c r="DW149" s="1569"/>
      <c r="DX149" s="1569"/>
      <c r="DY149" s="1569"/>
      <c r="DZ149" s="1569"/>
      <c r="EA149" s="1569"/>
      <c r="EB149" s="1569"/>
      <c r="EC149" s="1569"/>
      <c r="ED149" s="1569"/>
      <c r="EE149" s="1569"/>
      <c r="EF149" s="1569"/>
      <c r="EG149" s="1569"/>
      <c r="EH149" s="1569"/>
      <c r="EI149" s="1569"/>
      <c r="EJ149" s="1569"/>
      <c r="EK149" s="1569"/>
      <c r="EL149" s="1569"/>
      <c r="EM149" s="1569"/>
      <c r="EN149" s="1569"/>
      <c r="EO149" s="1569"/>
      <c r="EP149" s="1569"/>
      <c r="EQ149" s="1569"/>
      <c r="ER149" s="1569"/>
      <c r="ES149" s="1569"/>
      <c r="ET149" s="1569"/>
      <c r="EU149" s="1569"/>
      <c r="EV149" s="1569"/>
      <c r="EW149" s="1569"/>
      <c r="EX149" s="1569"/>
      <c r="EY149" s="1569"/>
      <c r="EZ149" s="1569"/>
      <c r="FA149" s="1569"/>
      <c r="FB149" s="1569"/>
      <c r="FC149" s="1569"/>
      <c r="FD149" s="1569"/>
      <c r="FE149" s="1569"/>
      <c r="FF149" s="1569"/>
      <c r="FG149" s="1569"/>
      <c r="FH149" s="1569"/>
      <c r="FI149" s="1569"/>
      <c r="FJ149" s="1569"/>
      <c r="FK149" s="1569"/>
      <c r="FL149" s="1569"/>
      <c r="FM149" s="1569"/>
      <c r="FN149" s="1569"/>
      <c r="FO149" s="1569"/>
      <c r="FP149" s="1569"/>
      <c r="FQ149" s="1569"/>
      <c r="FR149" s="1569"/>
      <c r="FS149" s="1569"/>
      <c r="FT149" s="1569"/>
      <c r="FU149" s="1569"/>
      <c r="FV149" s="1569"/>
      <c r="FW149" s="1569"/>
      <c r="FX149" s="1569"/>
      <c r="FY149" s="1569"/>
      <c r="FZ149" s="1569"/>
      <c r="GA149" s="1569"/>
      <c r="GB149" s="1569"/>
      <c r="GC149" s="1569"/>
      <c r="GD149" s="1569"/>
      <c r="GE149" s="1569"/>
      <c r="GF149" s="1569"/>
      <c r="GG149" s="1569"/>
      <c r="GH149" s="1569"/>
      <c r="GI149" s="1569"/>
      <c r="GJ149" s="1569"/>
      <c r="GK149" s="1569"/>
      <c r="GL149" s="1569"/>
      <c r="GM149" s="1569"/>
      <c r="GN149" s="1569"/>
      <c r="GO149" s="1569"/>
      <c r="GP149" s="1569"/>
      <c r="GQ149" s="1569"/>
      <c r="GR149" s="1569"/>
      <c r="GS149" s="1569"/>
      <c r="GT149" s="1569"/>
      <c r="GU149" s="1569"/>
      <c r="GV149" s="1569"/>
      <c r="GW149" s="1569"/>
      <c r="GX149" s="1569"/>
      <c r="GY149" s="1569"/>
      <c r="GZ149" s="1569"/>
      <c r="HA149" s="1569"/>
      <c r="HB149" s="1569"/>
      <c r="HC149" s="1569"/>
      <c r="HD149" s="1569"/>
      <c r="HE149" s="1569"/>
      <c r="HF149" s="1569"/>
      <c r="HG149" s="1569"/>
      <c r="HH149" s="1569"/>
      <c r="HI149" s="1569"/>
      <c r="HJ149" s="1569"/>
      <c r="HK149" s="1569"/>
      <c r="HL149" s="1569"/>
      <c r="HM149" s="1569"/>
      <c r="HN149" s="1569"/>
      <c r="HO149" s="1569"/>
      <c r="HP149" s="1569"/>
      <c r="HQ149" s="1569"/>
      <c r="HR149" s="1569"/>
      <c r="HS149" s="1569"/>
      <c r="HT149" s="1569"/>
      <c r="HU149" s="1569"/>
      <c r="HV149" s="1569"/>
      <c r="HW149" s="1569"/>
      <c r="HX149" s="1569"/>
      <c r="HY149" s="1569"/>
      <c r="HZ149" s="1569"/>
      <c r="IA149" s="1569"/>
      <c r="IB149" s="1569"/>
      <c r="IC149" s="1569"/>
      <c r="ID149" s="1569"/>
      <c r="IE149" s="1569"/>
      <c r="IF149" s="1569"/>
      <c r="IG149" s="1569"/>
      <c r="IH149" s="1569"/>
      <c r="II149" s="1569"/>
      <c r="IJ149" s="1569"/>
      <c r="IK149" s="1569"/>
      <c r="IL149" s="1569"/>
      <c r="IM149" s="1569"/>
      <c r="IN149" s="1569"/>
      <c r="IO149" s="1569"/>
      <c r="IP149" s="1569"/>
      <c r="IQ149" s="1569"/>
      <c r="IR149" s="1569"/>
      <c r="IS149" s="1569"/>
      <c r="IT149" s="1569"/>
      <c r="IU149" s="1569"/>
    </row>
    <row r="150" spans="1:255">
      <c r="A150" s="2187" t="s">
        <v>1360</v>
      </c>
      <c r="B150" s="1551"/>
      <c r="C150" s="1551"/>
      <c r="D150" s="1551"/>
      <c r="E150" s="1914"/>
      <c r="F150" s="1550"/>
      <c r="G150" s="1551"/>
      <c r="H150" s="1551"/>
      <c r="I150" s="1551"/>
      <c r="J150" s="1551"/>
      <c r="K150" s="1886"/>
      <c r="L150" s="1886"/>
      <c r="M150" s="1925" t="s">
        <v>1360</v>
      </c>
      <c r="N150" s="1550"/>
      <c r="O150" s="1868"/>
      <c r="P150" s="1868"/>
      <c r="Q150" s="1868"/>
      <c r="R150" s="1868">
        <f t="shared" ref="R150:R213" si="2">SUM(O150:Q150)</f>
        <v>0</v>
      </c>
      <c r="S150" s="1925" t="s">
        <v>1360</v>
      </c>
      <c r="T150" s="1569"/>
      <c r="U150" s="1569"/>
      <c r="V150" s="1569"/>
      <c r="W150" s="1569"/>
      <c r="X150" s="1569"/>
      <c r="Y150" s="1569"/>
      <c r="Z150" s="1569"/>
      <c r="AA150" s="1569"/>
      <c r="AB150" s="1569"/>
      <c r="AC150" s="1569"/>
      <c r="AD150" s="1569"/>
      <c r="AE150" s="1569"/>
      <c r="AF150" s="1569"/>
      <c r="AG150" s="1569"/>
      <c r="AH150" s="1569"/>
      <c r="AI150" s="1569"/>
      <c r="AJ150" s="1569"/>
      <c r="AK150" s="1569"/>
      <c r="AL150" s="1569"/>
      <c r="AM150" s="1569"/>
      <c r="AN150" s="1569"/>
      <c r="AO150" s="1569"/>
      <c r="AP150" s="1569"/>
      <c r="AQ150" s="1569"/>
      <c r="AR150" s="1569"/>
      <c r="AS150" s="1569"/>
      <c r="AT150" s="1569"/>
      <c r="AU150" s="1569"/>
      <c r="AV150" s="1569"/>
      <c r="AW150" s="1569"/>
      <c r="AX150" s="1569"/>
      <c r="AY150" s="1569"/>
      <c r="AZ150" s="1569"/>
      <c r="BA150" s="1569"/>
      <c r="BB150" s="1569"/>
      <c r="BC150" s="1569"/>
      <c r="BD150" s="1569"/>
      <c r="BE150" s="1569"/>
      <c r="BF150" s="1569"/>
      <c r="BG150" s="1569"/>
      <c r="BH150" s="1569"/>
      <c r="BI150" s="1569"/>
      <c r="BJ150" s="1569"/>
      <c r="BK150" s="1569"/>
      <c r="BL150" s="1569"/>
      <c r="BM150" s="1569"/>
      <c r="BN150" s="1569"/>
      <c r="BO150" s="1569"/>
      <c r="BP150" s="1569"/>
      <c r="BQ150" s="1569"/>
      <c r="BR150" s="1569"/>
      <c r="BS150" s="1569"/>
      <c r="BT150" s="1569"/>
      <c r="BU150" s="1569"/>
      <c r="BV150" s="1569"/>
      <c r="BW150" s="1569"/>
      <c r="BX150" s="1569"/>
      <c r="BY150" s="1569"/>
      <c r="BZ150" s="1569"/>
      <c r="CA150" s="1569"/>
      <c r="CB150" s="1569"/>
      <c r="CC150" s="1569"/>
      <c r="CD150" s="1569"/>
      <c r="CE150" s="1569"/>
      <c r="CF150" s="1569"/>
      <c r="CG150" s="1569"/>
      <c r="CH150" s="1569"/>
      <c r="CI150" s="1569"/>
      <c r="CJ150" s="1569"/>
      <c r="CK150" s="1569"/>
      <c r="CL150" s="1569"/>
      <c r="CM150" s="1569"/>
      <c r="CN150" s="1569"/>
      <c r="CO150" s="1569"/>
      <c r="CP150" s="1569"/>
      <c r="CQ150" s="1569"/>
      <c r="CR150" s="1569"/>
      <c r="CS150" s="1569"/>
      <c r="CT150" s="1569"/>
      <c r="CU150" s="1569"/>
      <c r="CV150" s="1569"/>
      <c r="CW150" s="1569"/>
      <c r="CX150" s="1569"/>
      <c r="CY150" s="1569"/>
      <c r="CZ150" s="1569"/>
      <c r="DA150" s="1569"/>
      <c r="DB150" s="1569"/>
      <c r="DC150" s="1569"/>
      <c r="DD150" s="1569"/>
      <c r="DE150" s="1569"/>
      <c r="DF150" s="1569"/>
      <c r="DG150" s="1569"/>
      <c r="DH150" s="1569"/>
      <c r="DI150" s="1569"/>
      <c r="DJ150" s="1569"/>
      <c r="DK150" s="1569"/>
      <c r="DL150" s="1569"/>
      <c r="DM150" s="1569"/>
      <c r="DN150" s="1569"/>
      <c r="DO150" s="1569"/>
      <c r="DP150" s="1569"/>
      <c r="DQ150" s="1569"/>
      <c r="DR150" s="1569"/>
      <c r="DS150" s="1569"/>
      <c r="DT150" s="1569"/>
      <c r="DU150" s="1569"/>
      <c r="DV150" s="1569"/>
      <c r="DW150" s="1569"/>
      <c r="DX150" s="1569"/>
      <c r="DY150" s="1569"/>
      <c r="DZ150" s="1569"/>
      <c r="EA150" s="1569"/>
      <c r="EB150" s="1569"/>
      <c r="EC150" s="1569"/>
      <c r="ED150" s="1569"/>
      <c r="EE150" s="1569"/>
      <c r="EF150" s="1569"/>
      <c r="EG150" s="1569"/>
      <c r="EH150" s="1569"/>
      <c r="EI150" s="1569"/>
      <c r="EJ150" s="1569"/>
      <c r="EK150" s="1569"/>
      <c r="EL150" s="1569"/>
      <c r="EM150" s="1569"/>
      <c r="EN150" s="1569"/>
      <c r="EO150" s="1569"/>
      <c r="EP150" s="1569"/>
      <c r="EQ150" s="1569"/>
      <c r="ER150" s="1569"/>
      <c r="ES150" s="1569"/>
      <c r="ET150" s="1569"/>
      <c r="EU150" s="1569"/>
      <c r="EV150" s="1569"/>
      <c r="EW150" s="1569"/>
      <c r="EX150" s="1569"/>
      <c r="EY150" s="1569"/>
      <c r="EZ150" s="1569"/>
      <c r="FA150" s="1569"/>
      <c r="FB150" s="1569"/>
      <c r="FC150" s="1569"/>
      <c r="FD150" s="1569"/>
      <c r="FE150" s="1569"/>
      <c r="FF150" s="1569"/>
      <c r="FG150" s="1569"/>
      <c r="FH150" s="1569"/>
      <c r="FI150" s="1569"/>
      <c r="FJ150" s="1569"/>
      <c r="FK150" s="1569"/>
      <c r="FL150" s="1569"/>
      <c r="FM150" s="1569"/>
      <c r="FN150" s="1569"/>
      <c r="FO150" s="1569"/>
      <c r="FP150" s="1569"/>
      <c r="FQ150" s="1569"/>
      <c r="FR150" s="1569"/>
      <c r="FS150" s="1569"/>
      <c r="FT150" s="1569"/>
      <c r="FU150" s="1569"/>
      <c r="FV150" s="1569"/>
      <c r="FW150" s="1569"/>
      <c r="FX150" s="1569"/>
      <c r="FY150" s="1569"/>
      <c r="FZ150" s="1569"/>
      <c r="GA150" s="1569"/>
      <c r="GB150" s="1569"/>
      <c r="GC150" s="1569"/>
      <c r="GD150" s="1569"/>
      <c r="GE150" s="1569"/>
      <c r="GF150" s="1569"/>
      <c r="GG150" s="1569"/>
      <c r="GH150" s="1569"/>
      <c r="GI150" s="1569"/>
      <c r="GJ150" s="1569"/>
      <c r="GK150" s="1569"/>
      <c r="GL150" s="1569"/>
      <c r="GM150" s="1569"/>
      <c r="GN150" s="1569"/>
      <c r="GO150" s="1569"/>
      <c r="GP150" s="1569"/>
      <c r="GQ150" s="1569"/>
      <c r="GR150" s="1569"/>
      <c r="GS150" s="1569"/>
      <c r="GT150" s="1569"/>
      <c r="GU150" s="1569"/>
      <c r="GV150" s="1569"/>
      <c r="GW150" s="1569"/>
      <c r="GX150" s="1569"/>
      <c r="GY150" s="1569"/>
      <c r="GZ150" s="1569"/>
      <c r="HA150" s="1569"/>
      <c r="HB150" s="1569"/>
      <c r="HC150" s="1569"/>
      <c r="HD150" s="1569"/>
      <c r="HE150" s="1569"/>
      <c r="HF150" s="1569"/>
      <c r="HG150" s="1569"/>
      <c r="HH150" s="1569"/>
      <c r="HI150" s="1569"/>
      <c r="HJ150" s="1569"/>
      <c r="HK150" s="1569"/>
      <c r="HL150" s="1569"/>
      <c r="HM150" s="1569"/>
      <c r="HN150" s="1569"/>
      <c r="HO150" s="1569"/>
      <c r="HP150" s="1569"/>
      <c r="HQ150" s="1569"/>
      <c r="HR150" s="1569"/>
      <c r="HS150" s="1569"/>
      <c r="HT150" s="1569"/>
      <c r="HU150" s="1569"/>
      <c r="HV150" s="1569"/>
      <c r="HW150" s="1569"/>
      <c r="HX150" s="1569"/>
      <c r="HY150" s="1569"/>
      <c r="HZ150" s="1569"/>
      <c r="IA150" s="1569"/>
      <c r="IB150" s="1569"/>
      <c r="IC150" s="1569"/>
      <c r="ID150" s="1569"/>
      <c r="IE150" s="1569"/>
      <c r="IF150" s="1569"/>
      <c r="IG150" s="1569"/>
      <c r="IH150" s="1569"/>
      <c r="II150" s="1569"/>
      <c r="IJ150" s="1569"/>
      <c r="IK150" s="1569"/>
      <c r="IL150" s="1569"/>
      <c r="IM150" s="1569"/>
      <c r="IN150" s="1569"/>
      <c r="IO150" s="1569"/>
      <c r="IP150" s="1569"/>
      <c r="IQ150" s="1569"/>
      <c r="IR150" s="1569"/>
      <c r="IS150" s="1569"/>
      <c r="IT150" s="1569"/>
      <c r="IU150" s="1569"/>
    </row>
    <row r="151" spans="1:255">
      <c r="A151" s="2187" t="s">
        <v>1361</v>
      </c>
      <c r="B151" s="1551"/>
      <c r="C151" s="1551"/>
      <c r="D151" s="1551"/>
      <c r="E151" s="1914"/>
      <c r="F151" s="1550"/>
      <c r="G151" s="1551"/>
      <c r="H151" s="1551"/>
      <c r="I151" s="1551"/>
      <c r="J151" s="1551"/>
      <c r="K151" s="1886"/>
      <c r="L151" s="1886"/>
      <c r="M151" s="1925" t="s">
        <v>1361</v>
      </c>
      <c r="N151" s="1550" t="s">
        <v>1748</v>
      </c>
      <c r="O151" s="1886"/>
      <c r="P151" s="1886"/>
      <c r="Q151" s="1886"/>
      <c r="R151" s="1886">
        <f t="shared" si="2"/>
        <v>0</v>
      </c>
      <c r="S151" s="1925" t="s">
        <v>1361</v>
      </c>
      <c r="T151" s="1569"/>
      <c r="U151" s="1569"/>
      <c r="V151" s="1569"/>
      <c r="W151" s="1569"/>
      <c r="X151" s="1569"/>
      <c r="Y151" s="1569"/>
      <c r="Z151" s="1569"/>
      <c r="AA151" s="1569"/>
      <c r="AB151" s="1569"/>
      <c r="AC151" s="1569"/>
      <c r="AD151" s="1569"/>
      <c r="AE151" s="1569"/>
      <c r="AF151" s="1569"/>
      <c r="AG151" s="1569"/>
      <c r="AH151" s="1569"/>
      <c r="AI151" s="1569"/>
      <c r="AJ151" s="1569"/>
      <c r="AK151" s="1569"/>
      <c r="AL151" s="1569"/>
      <c r="AM151" s="1569"/>
      <c r="AN151" s="1569"/>
      <c r="AO151" s="1569"/>
      <c r="AP151" s="1569"/>
      <c r="AQ151" s="1569"/>
      <c r="AR151" s="1569"/>
      <c r="AS151" s="1569"/>
      <c r="AT151" s="1569"/>
      <c r="AU151" s="1569"/>
      <c r="AV151" s="1569"/>
      <c r="AW151" s="1569"/>
      <c r="AX151" s="1569"/>
      <c r="AY151" s="1569"/>
      <c r="AZ151" s="1569"/>
      <c r="BA151" s="1569"/>
      <c r="BB151" s="1569"/>
      <c r="BC151" s="1569"/>
      <c r="BD151" s="1569"/>
      <c r="BE151" s="1569"/>
      <c r="BF151" s="1569"/>
      <c r="BG151" s="1569"/>
      <c r="BH151" s="1569"/>
      <c r="BI151" s="1569"/>
      <c r="BJ151" s="1569"/>
      <c r="BK151" s="1569"/>
      <c r="BL151" s="1569"/>
      <c r="BM151" s="1569"/>
      <c r="BN151" s="1569"/>
      <c r="BO151" s="1569"/>
      <c r="BP151" s="1569"/>
      <c r="BQ151" s="1569"/>
      <c r="BR151" s="1569"/>
      <c r="BS151" s="1569"/>
      <c r="BT151" s="1569"/>
      <c r="BU151" s="1569"/>
      <c r="BV151" s="1569"/>
      <c r="BW151" s="1569"/>
      <c r="BX151" s="1569"/>
      <c r="BY151" s="1569"/>
      <c r="BZ151" s="1569"/>
      <c r="CA151" s="1569"/>
      <c r="CB151" s="1569"/>
      <c r="CC151" s="1569"/>
      <c r="CD151" s="1569"/>
      <c r="CE151" s="1569"/>
      <c r="CF151" s="1569"/>
      <c r="CG151" s="1569"/>
      <c r="CH151" s="1569"/>
      <c r="CI151" s="1569"/>
      <c r="CJ151" s="1569"/>
      <c r="CK151" s="1569"/>
      <c r="CL151" s="1569"/>
      <c r="CM151" s="1569"/>
      <c r="CN151" s="1569"/>
      <c r="CO151" s="1569"/>
      <c r="CP151" s="1569"/>
      <c r="CQ151" s="1569"/>
      <c r="CR151" s="1569"/>
      <c r="CS151" s="1569"/>
      <c r="CT151" s="1569"/>
      <c r="CU151" s="1569"/>
      <c r="CV151" s="1569"/>
      <c r="CW151" s="1569"/>
      <c r="CX151" s="1569"/>
      <c r="CY151" s="1569"/>
      <c r="CZ151" s="1569"/>
      <c r="DA151" s="1569"/>
      <c r="DB151" s="1569"/>
      <c r="DC151" s="1569"/>
      <c r="DD151" s="1569"/>
      <c r="DE151" s="1569"/>
      <c r="DF151" s="1569"/>
      <c r="DG151" s="1569"/>
      <c r="DH151" s="1569"/>
      <c r="DI151" s="1569"/>
      <c r="DJ151" s="1569"/>
      <c r="DK151" s="1569"/>
      <c r="DL151" s="1569"/>
      <c r="DM151" s="1569"/>
      <c r="DN151" s="1569"/>
      <c r="DO151" s="1569"/>
      <c r="DP151" s="1569"/>
      <c r="DQ151" s="1569"/>
      <c r="DR151" s="1569"/>
      <c r="DS151" s="1569"/>
      <c r="DT151" s="1569"/>
      <c r="DU151" s="1569"/>
      <c r="DV151" s="1569"/>
      <c r="DW151" s="1569"/>
      <c r="DX151" s="1569"/>
      <c r="DY151" s="1569"/>
      <c r="DZ151" s="1569"/>
      <c r="EA151" s="1569"/>
      <c r="EB151" s="1569"/>
      <c r="EC151" s="1569"/>
      <c r="ED151" s="1569"/>
      <c r="EE151" s="1569"/>
      <c r="EF151" s="1569"/>
      <c r="EG151" s="1569"/>
      <c r="EH151" s="1569"/>
      <c r="EI151" s="1569"/>
      <c r="EJ151" s="1569"/>
      <c r="EK151" s="1569"/>
      <c r="EL151" s="1569"/>
      <c r="EM151" s="1569"/>
      <c r="EN151" s="1569"/>
      <c r="EO151" s="1569"/>
      <c r="EP151" s="1569"/>
      <c r="EQ151" s="1569"/>
      <c r="ER151" s="1569"/>
      <c r="ES151" s="1569"/>
      <c r="ET151" s="1569"/>
      <c r="EU151" s="1569"/>
      <c r="EV151" s="1569"/>
      <c r="EW151" s="1569"/>
      <c r="EX151" s="1569"/>
      <c r="EY151" s="1569"/>
      <c r="EZ151" s="1569"/>
      <c r="FA151" s="1569"/>
      <c r="FB151" s="1569"/>
      <c r="FC151" s="1569"/>
      <c r="FD151" s="1569"/>
      <c r="FE151" s="1569"/>
      <c r="FF151" s="1569"/>
      <c r="FG151" s="1569"/>
      <c r="FH151" s="1569"/>
      <c r="FI151" s="1569"/>
      <c r="FJ151" s="1569"/>
      <c r="FK151" s="1569"/>
      <c r="FL151" s="1569"/>
      <c r="FM151" s="1569"/>
      <c r="FN151" s="1569"/>
      <c r="FO151" s="1569"/>
      <c r="FP151" s="1569"/>
      <c r="FQ151" s="1569"/>
      <c r="FR151" s="1569"/>
      <c r="FS151" s="1569"/>
      <c r="FT151" s="1569"/>
      <c r="FU151" s="1569"/>
      <c r="FV151" s="1569"/>
      <c r="FW151" s="1569"/>
      <c r="FX151" s="1569"/>
      <c r="FY151" s="1569"/>
      <c r="FZ151" s="1569"/>
      <c r="GA151" s="1569"/>
      <c r="GB151" s="1569"/>
      <c r="GC151" s="1569"/>
      <c r="GD151" s="1569"/>
      <c r="GE151" s="1569"/>
      <c r="GF151" s="1569"/>
      <c r="GG151" s="1569"/>
      <c r="GH151" s="1569"/>
      <c r="GI151" s="1569"/>
      <c r="GJ151" s="1569"/>
      <c r="GK151" s="1569"/>
      <c r="GL151" s="1569"/>
      <c r="GM151" s="1569"/>
      <c r="GN151" s="1569"/>
      <c r="GO151" s="1569"/>
      <c r="GP151" s="1569"/>
      <c r="GQ151" s="1569"/>
      <c r="GR151" s="1569"/>
      <c r="GS151" s="1569"/>
      <c r="GT151" s="1569"/>
      <c r="GU151" s="1569"/>
      <c r="GV151" s="1569"/>
      <c r="GW151" s="1569"/>
      <c r="GX151" s="1569"/>
      <c r="GY151" s="1569"/>
      <c r="GZ151" s="1569"/>
      <c r="HA151" s="1569"/>
      <c r="HB151" s="1569"/>
      <c r="HC151" s="1569"/>
      <c r="HD151" s="1569"/>
      <c r="HE151" s="1569"/>
      <c r="HF151" s="1569"/>
      <c r="HG151" s="1569"/>
      <c r="HH151" s="1569"/>
      <c r="HI151" s="1569"/>
      <c r="HJ151" s="1569"/>
      <c r="HK151" s="1569"/>
      <c r="HL151" s="1569"/>
      <c r="HM151" s="1569"/>
      <c r="HN151" s="1569"/>
      <c r="HO151" s="1569"/>
      <c r="HP151" s="1569"/>
      <c r="HQ151" s="1569"/>
      <c r="HR151" s="1569"/>
      <c r="HS151" s="1569"/>
      <c r="HT151" s="1569"/>
      <c r="HU151" s="1569"/>
      <c r="HV151" s="1569"/>
      <c r="HW151" s="1569"/>
      <c r="HX151" s="1569"/>
      <c r="HY151" s="1569"/>
      <c r="HZ151" s="1569"/>
      <c r="IA151" s="1569"/>
      <c r="IB151" s="1569"/>
      <c r="IC151" s="1569"/>
      <c r="ID151" s="1569"/>
      <c r="IE151" s="1569"/>
      <c r="IF151" s="1569"/>
      <c r="IG151" s="1569"/>
      <c r="IH151" s="1569"/>
      <c r="II151" s="1569"/>
      <c r="IJ151" s="1569"/>
      <c r="IK151" s="1569"/>
      <c r="IL151" s="1569"/>
      <c r="IM151" s="1569"/>
      <c r="IN151" s="1569"/>
      <c r="IO151" s="1569"/>
      <c r="IP151" s="1569"/>
      <c r="IQ151" s="1569"/>
      <c r="IR151" s="1569"/>
      <c r="IS151" s="1569"/>
      <c r="IT151" s="1569"/>
      <c r="IU151" s="1569"/>
    </row>
    <row r="152" spans="1:255">
      <c r="A152" s="2187" t="s">
        <v>1362</v>
      </c>
      <c r="B152" s="1551"/>
      <c r="C152" s="1551"/>
      <c r="D152" s="1551"/>
      <c r="E152" s="1914"/>
      <c r="F152" s="1550"/>
      <c r="G152" s="1551"/>
      <c r="H152" s="1551"/>
      <c r="I152" s="1551"/>
      <c r="J152" s="1551"/>
      <c r="K152" s="1886"/>
      <c r="L152" s="1886"/>
      <c r="M152" s="1925" t="s">
        <v>1362</v>
      </c>
      <c r="N152" s="1550"/>
      <c r="O152" s="1886"/>
      <c r="P152" s="1886"/>
      <c r="Q152" s="1886"/>
      <c r="R152" s="1886">
        <f t="shared" si="2"/>
        <v>0</v>
      </c>
      <c r="S152" s="1925" t="s">
        <v>1362</v>
      </c>
      <c r="T152" s="1569"/>
      <c r="U152" s="1569"/>
      <c r="V152" s="1569"/>
      <c r="W152" s="1569"/>
      <c r="X152" s="1569"/>
      <c r="Y152" s="1569"/>
      <c r="Z152" s="1569"/>
      <c r="AA152" s="1569"/>
      <c r="AB152" s="1569"/>
      <c r="AC152" s="1569"/>
      <c r="AD152" s="1569"/>
      <c r="AE152" s="1569"/>
      <c r="AF152" s="1569"/>
      <c r="AG152" s="1569"/>
      <c r="AH152" s="1569"/>
      <c r="AI152" s="1569"/>
      <c r="AJ152" s="1569"/>
      <c r="AK152" s="1569"/>
      <c r="AL152" s="1569"/>
      <c r="AM152" s="1569"/>
      <c r="AN152" s="1569"/>
      <c r="AO152" s="1569"/>
      <c r="AP152" s="1569"/>
      <c r="AQ152" s="1569"/>
      <c r="AR152" s="1569"/>
      <c r="AS152" s="1569"/>
      <c r="AT152" s="1569"/>
      <c r="AU152" s="1569"/>
      <c r="AV152" s="1569"/>
      <c r="AW152" s="1569"/>
      <c r="AX152" s="1569"/>
      <c r="AY152" s="1569"/>
      <c r="AZ152" s="1569"/>
      <c r="BA152" s="1569"/>
      <c r="BB152" s="1569"/>
      <c r="BC152" s="1569"/>
      <c r="BD152" s="1569"/>
      <c r="BE152" s="1569"/>
      <c r="BF152" s="1569"/>
      <c r="BG152" s="1569"/>
      <c r="BH152" s="1569"/>
      <c r="BI152" s="1569"/>
      <c r="BJ152" s="1569"/>
      <c r="BK152" s="1569"/>
      <c r="BL152" s="1569"/>
      <c r="BM152" s="1569"/>
      <c r="BN152" s="1569"/>
      <c r="BO152" s="1569"/>
      <c r="BP152" s="1569"/>
      <c r="BQ152" s="1569"/>
      <c r="BR152" s="1569"/>
      <c r="BS152" s="1569"/>
      <c r="BT152" s="1569"/>
      <c r="BU152" s="1569"/>
      <c r="BV152" s="1569"/>
      <c r="BW152" s="1569"/>
      <c r="BX152" s="1569"/>
      <c r="BY152" s="1569"/>
      <c r="BZ152" s="1569"/>
      <c r="CA152" s="1569"/>
      <c r="CB152" s="1569"/>
      <c r="CC152" s="1569"/>
      <c r="CD152" s="1569"/>
      <c r="CE152" s="1569"/>
      <c r="CF152" s="1569"/>
      <c r="CG152" s="1569"/>
      <c r="CH152" s="1569"/>
      <c r="CI152" s="1569"/>
      <c r="CJ152" s="1569"/>
      <c r="CK152" s="1569"/>
      <c r="CL152" s="1569"/>
      <c r="CM152" s="1569"/>
      <c r="CN152" s="1569"/>
      <c r="CO152" s="1569"/>
      <c r="CP152" s="1569"/>
      <c r="CQ152" s="1569"/>
      <c r="CR152" s="1569"/>
      <c r="CS152" s="1569"/>
      <c r="CT152" s="1569"/>
      <c r="CU152" s="1569"/>
      <c r="CV152" s="1569"/>
      <c r="CW152" s="1569"/>
      <c r="CX152" s="1569"/>
      <c r="CY152" s="1569"/>
      <c r="CZ152" s="1569"/>
      <c r="DA152" s="1569"/>
      <c r="DB152" s="1569"/>
      <c r="DC152" s="1569"/>
      <c r="DD152" s="1569"/>
      <c r="DE152" s="1569"/>
      <c r="DF152" s="1569"/>
      <c r="DG152" s="1569"/>
      <c r="DH152" s="1569"/>
      <c r="DI152" s="1569"/>
      <c r="DJ152" s="1569"/>
      <c r="DK152" s="1569"/>
      <c r="DL152" s="1569"/>
      <c r="DM152" s="1569"/>
      <c r="DN152" s="1569"/>
      <c r="DO152" s="1569"/>
      <c r="DP152" s="1569"/>
      <c r="DQ152" s="1569"/>
      <c r="DR152" s="1569"/>
      <c r="DS152" s="1569"/>
      <c r="DT152" s="1569"/>
      <c r="DU152" s="1569"/>
      <c r="DV152" s="1569"/>
      <c r="DW152" s="1569"/>
      <c r="DX152" s="1569"/>
      <c r="DY152" s="1569"/>
      <c r="DZ152" s="1569"/>
      <c r="EA152" s="1569"/>
      <c r="EB152" s="1569"/>
      <c r="EC152" s="1569"/>
      <c r="ED152" s="1569"/>
      <c r="EE152" s="1569"/>
      <c r="EF152" s="1569"/>
      <c r="EG152" s="1569"/>
      <c r="EH152" s="1569"/>
      <c r="EI152" s="1569"/>
      <c r="EJ152" s="1569"/>
      <c r="EK152" s="1569"/>
      <c r="EL152" s="1569"/>
      <c r="EM152" s="1569"/>
      <c r="EN152" s="1569"/>
      <c r="EO152" s="1569"/>
      <c r="EP152" s="1569"/>
      <c r="EQ152" s="1569"/>
      <c r="ER152" s="1569"/>
      <c r="ES152" s="1569"/>
      <c r="ET152" s="1569"/>
      <c r="EU152" s="1569"/>
      <c r="EV152" s="1569"/>
      <c r="EW152" s="1569"/>
      <c r="EX152" s="1569"/>
      <c r="EY152" s="1569"/>
      <c r="EZ152" s="1569"/>
      <c r="FA152" s="1569"/>
      <c r="FB152" s="1569"/>
      <c r="FC152" s="1569"/>
      <c r="FD152" s="1569"/>
      <c r="FE152" s="1569"/>
      <c r="FF152" s="1569"/>
      <c r="FG152" s="1569"/>
      <c r="FH152" s="1569"/>
      <c r="FI152" s="1569"/>
      <c r="FJ152" s="1569"/>
      <c r="FK152" s="1569"/>
      <c r="FL152" s="1569"/>
      <c r="FM152" s="1569"/>
      <c r="FN152" s="1569"/>
      <c r="FO152" s="1569"/>
      <c r="FP152" s="1569"/>
      <c r="FQ152" s="1569"/>
      <c r="FR152" s="1569"/>
      <c r="FS152" s="1569"/>
      <c r="FT152" s="1569"/>
      <c r="FU152" s="1569"/>
      <c r="FV152" s="1569"/>
      <c r="FW152" s="1569"/>
      <c r="FX152" s="1569"/>
      <c r="FY152" s="1569"/>
      <c r="FZ152" s="1569"/>
      <c r="GA152" s="1569"/>
      <c r="GB152" s="1569"/>
      <c r="GC152" s="1569"/>
      <c r="GD152" s="1569"/>
      <c r="GE152" s="1569"/>
      <c r="GF152" s="1569"/>
      <c r="GG152" s="1569"/>
      <c r="GH152" s="1569"/>
      <c r="GI152" s="1569"/>
      <c r="GJ152" s="1569"/>
      <c r="GK152" s="1569"/>
      <c r="GL152" s="1569"/>
      <c r="GM152" s="1569"/>
      <c r="GN152" s="1569"/>
      <c r="GO152" s="1569"/>
      <c r="GP152" s="1569"/>
      <c r="GQ152" s="1569"/>
      <c r="GR152" s="1569"/>
      <c r="GS152" s="1569"/>
      <c r="GT152" s="1569"/>
      <c r="GU152" s="1569"/>
      <c r="GV152" s="1569"/>
      <c r="GW152" s="1569"/>
      <c r="GX152" s="1569"/>
      <c r="GY152" s="1569"/>
      <c r="GZ152" s="1569"/>
      <c r="HA152" s="1569"/>
      <c r="HB152" s="1569"/>
      <c r="HC152" s="1569"/>
      <c r="HD152" s="1569"/>
      <c r="HE152" s="1569"/>
      <c r="HF152" s="1569"/>
      <c r="HG152" s="1569"/>
      <c r="HH152" s="1569"/>
      <c r="HI152" s="1569"/>
      <c r="HJ152" s="1569"/>
      <c r="HK152" s="1569"/>
      <c r="HL152" s="1569"/>
      <c r="HM152" s="1569"/>
      <c r="HN152" s="1569"/>
      <c r="HO152" s="1569"/>
      <c r="HP152" s="1569"/>
      <c r="HQ152" s="1569"/>
      <c r="HR152" s="1569"/>
      <c r="HS152" s="1569"/>
      <c r="HT152" s="1569"/>
      <c r="HU152" s="1569"/>
      <c r="HV152" s="1569"/>
      <c r="HW152" s="1569"/>
      <c r="HX152" s="1569"/>
      <c r="HY152" s="1569"/>
      <c r="HZ152" s="1569"/>
      <c r="IA152" s="1569"/>
      <c r="IB152" s="1569"/>
      <c r="IC152" s="1569"/>
      <c r="ID152" s="1569"/>
      <c r="IE152" s="1569"/>
      <c r="IF152" s="1569"/>
      <c r="IG152" s="1569"/>
      <c r="IH152" s="1569"/>
      <c r="II152" s="1569"/>
      <c r="IJ152" s="1569"/>
      <c r="IK152" s="1569"/>
      <c r="IL152" s="1569"/>
      <c r="IM152" s="1569"/>
      <c r="IN152" s="1569"/>
      <c r="IO152" s="1569"/>
      <c r="IP152" s="1569"/>
      <c r="IQ152" s="1569"/>
      <c r="IR152" s="1569"/>
      <c r="IS152" s="1569"/>
      <c r="IT152" s="1569"/>
      <c r="IU152" s="1569"/>
    </row>
    <row r="153" spans="1:255">
      <c r="A153" s="2187" t="s">
        <v>1363</v>
      </c>
      <c r="B153" s="1551"/>
      <c r="C153" s="1551"/>
      <c r="D153" s="1551"/>
      <c r="E153" s="1914"/>
      <c r="F153" s="1550"/>
      <c r="G153" s="1551"/>
      <c r="H153" s="1551"/>
      <c r="I153" s="1551"/>
      <c r="J153" s="1551"/>
      <c r="K153" s="1886"/>
      <c r="L153" s="1886"/>
      <c r="M153" s="1925" t="s">
        <v>1363</v>
      </c>
      <c r="N153" s="1550"/>
      <c r="O153" s="1886"/>
      <c r="P153" s="1886"/>
      <c r="Q153" s="1886"/>
      <c r="R153" s="1886">
        <f t="shared" si="2"/>
        <v>0</v>
      </c>
      <c r="S153" s="1925" t="s">
        <v>1363</v>
      </c>
      <c r="T153" s="1569"/>
      <c r="U153" s="1569"/>
      <c r="V153" s="1569"/>
      <c r="W153" s="1569"/>
      <c r="X153" s="1569"/>
      <c r="Y153" s="1569"/>
      <c r="Z153" s="1569"/>
      <c r="AA153" s="1569"/>
      <c r="AB153" s="1569"/>
      <c r="AC153" s="1569"/>
      <c r="AD153" s="1569"/>
      <c r="AE153" s="1569"/>
      <c r="AF153" s="1569"/>
      <c r="AG153" s="1569"/>
      <c r="AH153" s="1569"/>
      <c r="AI153" s="1569"/>
      <c r="AJ153" s="1569"/>
      <c r="AK153" s="1569"/>
      <c r="AL153" s="1569"/>
      <c r="AM153" s="1569"/>
      <c r="AN153" s="1569"/>
      <c r="AO153" s="1569"/>
      <c r="AP153" s="1569"/>
      <c r="AQ153" s="1569"/>
      <c r="AR153" s="1569"/>
      <c r="AS153" s="1569"/>
      <c r="AT153" s="1569"/>
      <c r="AU153" s="1569"/>
      <c r="AV153" s="1569"/>
      <c r="AW153" s="1569"/>
      <c r="AX153" s="1569"/>
      <c r="AY153" s="1569"/>
      <c r="AZ153" s="1569"/>
      <c r="BA153" s="1569"/>
      <c r="BB153" s="1569"/>
      <c r="BC153" s="1569"/>
      <c r="BD153" s="1569"/>
      <c r="BE153" s="1569"/>
      <c r="BF153" s="1569"/>
      <c r="BG153" s="1569"/>
      <c r="BH153" s="1569"/>
      <c r="BI153" s="1569"/>
      <c r="BJ153" s="1569"/>
      <c r="BK153" s="1569"/>
      <c r="BL153" s="1569"/>
      <c r="BM153" s="1569"/>
      <c r="BN153" s="1569"/>
      <c r="BO153" s="1569"/>
      <c r="BP153" s="1569"/>
      <c r="BQ153" s="1569"/>
      <c r="BR153" s="1569"/>
      <c r="BS153" s="1569"/>
      <c r="BT153" s="1569"/>
      <c r="BU153" s="1569"/>
      <c r="BV153" s="1569"/>
      <c r="BW153" s="1569"/>
      <c r="BX153" s="1569"/>
      <c r="BY153" s="1569"/>
      <c r="BZ153" s="1569"/>
      <c r="CA153" s="1569"/>
      <c r="CB153" s="1569"/>
      <c r="CC153" s="1569"/>
      <c r="CD153" s="1569"/>
      <c r="CE153" s="1569"/>
      <c r="CF153" s="1569"/>
      <c r="CG153" s="1569"/>
      <c r="CH153" s="1569"/>
      <c r="CI153" s="1569"/>
      <c r="CJ153" s="1569"/>
      <c r="CK153" s="1569"/>
      <c r="CL153" s="1569"/>
      <c r="CM153" s="1569"/>
      <c r="CN153" s="1569"/>
      <c r="CO153" s="1569"/>
      <c r="CP153" s="1569"/>
      <c r="CQ153" s="1569"/>
      <c r="CR153" s="1569"/>
      <c r="CS153" s="1569"/>
      <c r="CT153" s="1569"/>
      <c r="CU153" s="1569"/>
      <c r="CV153" s="1569"/>
      <c r="CW153" s="1569"/>
      <c r="CX153" s="1569"/>
      <c r="CY153" s="1569"/>
      <c r="CZ153" s="1569"/>
      <c r="DA153" s="1569"/>
      <c r="DB153" s="1569"/>
      <c r="DC153" s="1569"/>
      <c r="DD153" s="1569"/>
      <c r="DE153" s="1569"/>
      <c r="DF153" s="1569"/>
      <c r="DG153" s="1569"/>
      <c r="DH153" s="1569"/>
      <c r="DI153" s="1569"/>
      <c r="DJ153" s="1569"/>
      <c r="DK153" s="1569"/>
      <c r="DL153" s="1569"/>
      <c r="DM153" s="1569"/>
      <c r="DN153" s="1569"/>
      <c r="DO153" s="1569"/>
      <c r="DP153" s="1569"/>
      <c r="DQ153" s="1569"/>
      <c r="DR153" s="1569"/>
      <c r="DS153" s="1569"/>
      <c r="DT153" s="1569"/>
      <c r="DU153" s="1569"/>
      <c r="DV153" s="1569"/>
      <c r="DW153" s="1569"/>
      <c r="DX153" s="1569"/>
      <c r="DY153" s="1569"/>
      <c r="DZ153" s="1569"/>
      <c r="EA153" s="1569"/>
      <c r="EB153" s="1569"/>
      <c r="EC153" s="1569"/>
      <c r="ED153" s="1569"/>
      <c r="EE153" s="1569"/>
      <c r="EF153" s="1569"/>
      <c r="EG153" s="1569"/>
      <c r="EH153" s="1569"/>
      <c r="EI153" s="1569"/>
      <c r="EJ153" s="1569"/>
      <c r="EK153" s="1569"/>
      <c r="EL153" s="1569"/>
      <c r="EM153" s="1569"/>
      <c r="EN153" s="1569"/>
      <c r="EO153" s="1569"/>
      <c r="EP153" s="1569"/>
      <c r="EQ153" s="1569"/>
      <c r="ER153" s="1569"/>
      <c r="ES153" s="1569"/>
      <c r="ET153" s="1569"/>
      <c r="EU153" s="1569"/>
      <c r="EV153" s="1569"/>
      <c r="EW153" s="1569"/>
      <c r="EX153" s="1569"/>
      <c r="EY153" s="1569"/>
      <c r="EZ153" s="1569"/>
      <c r="FA153" s="1569"/>
      <c r="FB153" s="1569"/>
      <c r="FC153" s="1569"/>
      <c r="FD153" s="1569"/>
      <c r="FE153" s="1569"/>
      <c r="FF153" s="1569"/>
      <c r="FG153" s="1569"/>
      <c r="FH153" s="1569"/>
      <c r="FI153" s="1569"/>
      <c r="FJ153" s="1569"/>
      <c r="FK153" s="1569"/>
      <c r="FL153" s="1569"/>
      <c r="FM153" s="1569"/>
      <c r="FN153" s="1569"/>
      <c r="FO153" s="1569"/>
      <c r="FP153" s="1569"/>
      <c r="FQ153" s="1569"/>
      <c r="FR153" s="1569"/>
      <c r="FS153" s="1569"/>
      <c r="FT153" s="1569"/>
      <c r="FU153" s="1569"/>
      <c r="FV153" s="1569"/>
      <c r="FW153" s="1569"/>
      <c r="FX153" s="1569"/>
      <c r="FY153" s="1569"/>
      <c r="FZ153" s="1569"/>
      <c r="GA153" s="1569"/>
      <c r="GB153" s="1569"/>
      <c r="GC153" s="1569"/>
      <c r="GD153" s="1569"/>
      <c r="GE153" s="1569"/>
      <c r="GF153" s="1569"/>
      <c r="GG153" s="1569"/>
      <c r="GH153" s="1569"/>
      <c r="GI153" s="1569"/>
      <c r="GJ153" s="1569"/>
      <c r="GK153" s="1569"/>
      <c r="GL153" s="1569"/>
      <c r="GM153" s="1569"/>
      <c r="GN153" s="1569"/>
      <c r="GO153" s="1569"/>
      <c r="GP153" s="1569"/>
      <c r="GQ153" s="1569"/>
      <c r="GR153" s="1569"/>
      <c r="GS153" s="1569"/>
      <c r="GT153" s="1569"/>
      <c r="GU153" s="1569"/>
      <c r="GV153" s="1569"/>
      <c r="GW153" s="1569"/>
      <c r="GX153" s="1569"/>
      <c r="GY153" s="1569"/>
      <c r="GZ153" s="1569"/>
      <c r="HA153" s="1569"/>
      <c r="HB153" s="1569"/>
      <c r="HC153" s="1569"/>
      <c r="HD153" s="1569"/>
      <c r="HE153" s="1569"/>
      <c r="HF153" s="1569"/>
      <c r="HG153" s="1569"/>
      <c r="HH153" s="1569"/>
      <c r="HI153" s="1569"/>
      <c r="HJ153" s="1569"/>
      <c r="HK153" s="1569"/>
      <c r="HL153" s="1569"/>
      <c r="HM153" s="1569"/>
      <c r="HN153" s="1569"/>
      <c r="HO153" s="1569"/>
      <c r="HP153" s="1569"/>
      <c r="HQ153" s="1569"/>
      <c r="HR153" s="1569"/>
      <c r="HS153" s="1569"/>
      <c r="HT153" s="1569"/>
      <c r="HU153" s="1569"/>
      <c r="HV153" s="1569"/>
      <c r="HW153" s="1569"/>
      <c r="HX153" s="1569"/>
      <c r="HY153" s="1569"/>
      <c r="HZ153" s="1569"/>
      <c r="IA153" s="1569"/>
      <c r="IB153" s="1569"/>
      <c r="IC153" s="1569"/>
      <c r="ID153" s="1569"/>
      <c r="IE153" s="1569"/>
      <c r="IF153" s="1569"/>
      <c r="IG153" s="1569"/>
      <c r="IH153" s="1569"/>
      <c r="II153" s="1569"/>
      <c r="IJ153" s="1569"/>
      <c r="IK153" s="1569"/>
      <c r="IL153" s="1569"/>
      <c r="IM153" s="1569"/>
      <c r="IN153" s="1569"/>
      <c r="IO153" s="1569"/>
      <c r="IP153" s="1569"/>
      <c r="IQ153" s="1569"/>
      <c r="IR153" s="1569"/>
      <c r="IS153" s="1569"/>
      <c r="IT153" s="1569"/>
      <c r="IU153" s="1569"/>
    </row>
    <row r="154" spans="1:255">
      <c r="A154" s="2187" t="s">
        <v>1364</v>
      </c>
      <c r="B154" s="1551"/>
      <c r="C154" s="1551"/>
      <c r="D154" s="1551"/>
      <c r="E154" s="1914"/>
      <c r="F154" s="1550"/>
      <c r="G154" s="1551"/>
      <c r="H154" s="1551"/>
      <c r="I154" s="1551"/>
      <c r="J154" s="1551"/>
      <c r="K154" s="1886"/>
      <c r="L154" s="1886"/>
      <c r="M154" s="1925" t="s">
        <v>1364</v>
      </c>
      <c r="N154" s="1550"/>
      <c r="O154" s="1886"/>
      <c r="P154" s="1886"/>
      <c r="Q154" s="1886"/>
      <c r="R154" s="1886">
        <f t="shared" si="2"/>
        <v>0</v>
      </c>
      <c r="S154" s="1925" t="s">
        <v>1364</v>
      </c>
      <c r="T154" s="1569"/>
      <c r="U154" s="1569"/>
      <c r="V154" s="1569"/>
      <c r="W154" s="1569"/>
      <c r="X154" s="1569"/>
      <c r="Y154" s="1569"/>
      <c r="Z154" s="1569"/>
      <c r="AA154" s="1569"/>
      <c r="AB154" s="1569"/>
      <c r="AC154" s="1569"/>
      <c r="AD154" s="1569"/>
      <c r="AE154" s="1569"/>
      <c r="AF154" s="1569"/>
      <c r="AG154" s="1569"/>
      <c r="AH154" s="1569"/>
      <c r="AI154" s="1569"/>
      <c r="AJ154" s="1569"/>
      <c r="AK154" s="1569"/>
      <c r="AL154" s="1569"/>
      <c r="AM154" s="1569"/>
      <c r="AN154" s="1569"/>
      <c r="AO154" s="1569"/>
      <c r="AP154" s="1569"/>
      <c r="AQ154" s="1569"/>
      <c r="AR154" s="1569"/>
      <c r="AS154" s="1569"/>
      <c r="AT154" s="1569"/>
      <c r="AU154" s="1569"/>
      <c r="AV154" s="1569"/>
      <c r="AW154" s="1569"/>
      <c r="AX154" s="1569"/>
      <c r="AY154" s="1569"/>
      <c r="AZ154" s="1569"/>
      <c r="BA154" s="1569"/>
      <c r="BB154" s="1569"/>
      <c r="BC154" s="1569"/>
      <c r="BD154" s="1569"/>
      <c r="BE154" s="1569"/>
      <c r="BF154" s="1569"/>
      <c r="BG154" s="1569"/>
      <c r="BH154" s="1569"/>
      <c r="BI154" s="1569"/>
      <c r="BJ154" s="1569"/>
      <c r="BK154" s="1569"/>
      <c r="BL154" s="1569"/>
      <c r="BM154" s="1569"/>
      <c r="BN154" s="1569"/>
      <c r="BO154" s="1569"/>
      <c r="BP154" s="1569"/>
      <c r="BQ154" s="1569"/>
      <c r="BR154" s="1569"/>
      <c r="BS154" s="1569"/>
      <c r="BT154" s="1569"/>
      <c r="BU154" s="1569"/>
      <c r="BV154" s="1569"/>
      <c r="BW154" s="1569"/>
      <c r="BX154" s="1569"/>
      <c r="BY154" s="1569"/>
      <c r="BZ154" s="1569"/>
      <c r="CA154" s="1569"/>
      <c r="CB154" s="1569"/>
      <c r="CC154" s="1569"/>
      <c r="CD154" s="1569"/>
      <c r="CE154" s="1569"/>
      <c r="CF154" s="1569"/>
      <c r="CG154" s="1569"/>
      <c r="CH154" s="1569"/>
      <c r="CI154" s="1569"/>
      <c r="CJ154" s="1569"/>
      <c r="CK154" s="1569"/>
      <c r="CL154" s="1569"/>
      <c r="CM154" s="1569"/>
      <c r="CN154" s="1569"/>
      <c r="CO154" s="1569"/>
      <c r="CP154" s="1569"/>
      <c r="CQ154" s="1569"/>
      <c r="CR154" s="1569"/>
      <c r="CS154" s="1569"/>
      <c r="CT154" s="1569"/>
      <c r="CU154" s="1569"/>
      <c r="CV154" s="1569"/>
      <c r="CW154" s="1569"/>
      <c r="CX154" s="1569"/>
      <c r="CY154" s="1569"/>
      <c r="CZ154" s="1569"/>
      <c r="DA154" s="1569"/>
      <c r="DB154" s="1569"/>
      <c r="DC154" s="1569"/>
      <c r="DD154" s="1569"/>
      <c r="DE154" s="1569"/>
      <c r="DF154" s="1569"/>
      <c r="DG154" s="1569"/>
      <c r="DH154" s="1569"/>
      <c r="DI154" s="1569"/>
      <c r="DJ154" s="1569"/>
      <c r="DK154" s="1569"/>
      <c r="DL154" s="1569"/>
      <c r="DM154" s="1569"/>
      <c r="DN154" s="1569"/>
      <c r="DO154" s="1569"/>
      <c r="DP154" s="1569"/>
      <c r="DQ154" s="1569"/>
      <c r="DR154" s="1569"/>
      <c r="DS154" s="1569"/>
      <c r="DT154" s="1569"/>
      <c r="DU154" s="1569"/>
      <c r="DV154" s="1569"/>
      <c r="DW154" s="1569"/>
      <c r="DX154" s="1569"/>
      <c r="DY154" s="1569"/>
      <c r="DZ154" s="1569"/>
      <c r="EA154" s="1569"/>
      <c r="EB154" s="1569"/>
      <c r="EC154" s="1569"/>
      <c r="ED154" s="1569"/>
      <c r="EE154" s="1569"/>
      <c r="EF154" s="1569"/>
      <c r="EG154" s="1569"/>
      <c r="EH154" s="1569"/>
      <c r="EI154" s="1569"/>
      <c r="EJ154" s="1569"/>
      <c r="EK154" s="1569"/>
      <c r="EL154" s="1569"/>
      <c r="EM154" s="1569"/>
      <c r="EN154" s="1569"/>
      <c r="EO154" s="1569"/>
      <c r="EP154" s="1569"/>
      <c r="EQ154" s="1569"/>
      <c r="ER154" s="1569"/>
      <c r="ES154" s="1569"/>
      <c r="ET154" s="1569"/>
      <c r="EU154" s="1569"/>
      <c r="EV154" s="1569"/>
      <c r="EW154" s="1569"/>
      <c r="EX154" s="1569"/>
      <c r="EY154" s="1569"/>
      <c r="EZ154" s="1569"/>
      <c r="FA154" s="1569"/>
      <c r="FB154" s="1569"/>
      <c r="FC154" s="1569"/>
      <c r="FD154" s="1569"/>
      <c r="FE154" s="1569"/>
      <c r="FF154" s="1569"/>
      <c r="FG154" s="1569"/>
      <c r="FH154" s="1569"/>
      <c r="FI154" s="1569"/>
      <c r="FJ154" s="1569"/>
      <c r="FK154" s="1569"/>
      <c r="FL154" s="1569"/>
      <c r="FM154" s="1569"/>
      <c r="FN154" s="1569"/>
      <c r="FO154" s="1569"/>
      <c r="FP154" s="1569"/>
      <c r="FQ154" s="1569"/>
      <c r="FR154" s="1569"/>
      <c r="FS154" s="1569"/>
      <c r="FT154" s="1569"/>
      <c r="FU154" s="1569"/>
      <c r="FV154" s="1569"/>
      <c r="FW154" s="1569"/>
      <c r="FX154" s="1569"/>
      <c r="FY154" s="1569"/>
      <c r="FZ154" s="1569"/>
      <c r="GA154" s="1569"/>
      <c r="GB154" s="1569"/>
      <c r="GC154" s="1569"/>
      <c r="GD154" s="1569"/>
      <c r="GE154" s="1569"/>
      <c r="GF154" s="1569"/>
      <c r="GG154" s="1569"/>
      <c r="GH154" s="1569"/>
      <c r="GI154" s="1569"/>
      <c r="GJ154" s="1569"/>
      <c r="GK154" s="1569"/>
      <c r="GL154" s="1569"/>
      <c r="GM154" s="1569"/>
      <c r="GN154" s="1569"/>
      <c r="GO154" s="1569"/>
      <c r="GP154" s="1569"/>
      <c r="GQ154" s="1569"/>
      <c r="GR154" s="1569"/>
      <c r="GS154" s="1569"/>
      <c r="GT154" s="1569"/>
      <c r="GU154" s="1569"/>
      <c r="GV154" s="1569"/>
      <c r="GW154" s="1569"/>
      <c r="GX154" s="1569"/>
      <c r="GY154" s="1569"/>
      <c r="GZ154" s="1569"/>
      <c r="HA154" s="1569"/>
      <c r="HB154" s="1569"/>
      <c r="HC154" s="1569"/>
      <c r="HD154" s="1569"/>
      <c r="HE154" s="1569"/>
      <c r="HF154" s="1569"/>
      <c r="HG154" s="1569"/>
      <c r="HH154" s="1569"/>
      <c r="HI154" s="1569"/>
      <c r="HJ154" s="1569"/>
      <c r="HK154" s="1569"/>
      <c r="HL154" s="1569"/>
      <c r="HM154" s="1569"/>
      <c r="HN154" s="1569"/>
      <c r="HO154" s="1569"/>
      <c r="HP154" s="1569"/>
      <c r="HQ154" s="1569"/>
      <c r="HR154" s="1569"/>
      <c r="HS154" s="1569"/>
      <c r="HT154" s="1569"/>
      <c r="HU154" s="1569"/>
      <c r="HV154" s="1569"/>
      <c r="HW154" s="1569"/>
      <c r="HX154" s="1569"/>
      <c r="HY154" s="1569"/>
      <c r="HZ154" s="1569"/>
      <c r="IA154" s="1569"/>
      <c r="IB154" s="1569"/>
      <c r="IC154" s="1569"/>
      <c r="ID154" s="1569"/>
      <c r="IE154" s="1569"/>
      <c r="IF154" s="1569"/>
      <c r="IG154" s="1569"/>
      <c r="IH154" s="1569"/>
      <c r="II154" s="1569"/>
      <c r="IJ154" s="1569"/>
      <c r="IK154" s="1569"/>
      <c r="IL154" s="1569"/>
      <c r="IM154" s="1569"/>
      <c r="IN154" s="1569"/>
      <c r="IO154" s="1569"/>
      <c r="IP154" s="1569"/>
      <c r="IQ154" s="1569"/>
      <c r="IR154" s="1569"/>
      <c r="IS154" s="1569"/>
      <c r="IT154" s="1569"/>
      <c r="IU154" s="1569"/>
    </row>
    <row r="155" spans="1:255">
      <c r="A155" s="2187" t="s">
        <v>1365</v>
      </c>
      <c r="B155" s="1551"/>
      <c r="C155" s="1551"/>
      <c r="D155" s="1551"/>
      <c r="E155" s="1914"/>
      <c r="F155" s="1550"/>
      <c r="G155" s="1551"/>
      <c r="H155" s="1551"/>
      <c r="I155" s="1551"/>
      <c r="J155" s="1551"/>
      <c r="K155" s="1886"/>
      <c r="L155" s="1886"/>
      <c r="M155" s="1925" t="s">
        <v>1365</v>
      </c>
      <c r="N155" s="1550"/>
      <c r="O155" s="1886"/>
      <c r="P155" s="1886"/>
      <c r="Q155" s="1886"/>
      <c r="R155" s="1886">
        <f t="shared" si="2"/>
        <v>0</v>
      </c>
      <c r="S155" s="1925" t="s">
        <v>1365</v>
      </c>
      <c r="T155" s="1569"/>
      <c r="U155" s="1569"/>
      <c r="V155" s="1569"/>
      <c r="W155" s="1569"/>
      <c r="X155" s="1569"/>
      <c r="Y155" s="1569"/>
      <c r="Z155" s="1569"/>
      <c r="AA155" s="1569"/>
      <c r="AB155" s="1569"/>
      <c r="AC155" s="1569"/>
      <c r="AD155" s="1569"/>
      <c r="AE155" s="1569"/>
      <c r="AF155" s="1569"/>
      <c r="AG155" s="1569"/>
      <c r="AH155" s="1569"/>
      <c r="AI155" s="1569"/>
      <c r="AJ155" s="1569"/>
      <c r="AK155" s="1569"/>
      <c r="AL155" s="1569"/>
      <c r="AM155" s="1569"/>
      <c r="AN155" s="1569"/>
      <c r="AO155" s="1569"/>
      <c r="AP155" s="1569"/>
      <c r="AQ155" s="1569"/>
      <c r="AR155" s="1569"/>
      <c r="AS155" s="1569"/>
      <c r="AT155" s="1569"/>
      <c r="AU155" s="1569"/>
      <c r="AV155" s="1569"/>
      <c r="AW155" s="1569"/>
      <c r="AX155" s="1569"/>
      <c r="AY155" s="1569"/>
      <c r="AZ155" s="1569"/>
      <c r="BA155" s="1569"/>
      <c r="BB155" s="1569"/>
      <c r="BC155" s="1569"/>
      <c r="BD155" s="1569"/>
      <c r="BE155" s="1569"/>
      <c r="BF155" s="1569"/>
      <c r="BG155" s="1569"/>
      <c r="BH155" s="1569"/>
      <c r="BI155" s="1569"/>
      <c r="BJ155" s="1569"/>
      <c r="BK155" s="1569"/>
      <c r="BL155" s="1569"/>
      <c r="BM155" s="1569"/>
      <c r="BN155" s="1569"/>
      <c r="BO155" s="1569"/>
      <c r="BP155" s="1569"/>
      <c r="BQ155" s="1569"/>
      <c r="BR155" s="1569"/>
      <c r="BS155" s="1569"/>
      <c r="BT155" s="1569"/>
      <c r="BU155" s="1569"/>
      <c r="BV155" s="1569"/>
      <c r="BW155" s="1569"/>
      <c r="BX155" s="1569"/>
      <c r="BY155" s="1569"/>
      <c r="BZ155" s="1569"/>
      <c r="CA155" s="1569"/>
      <c r="CB155" s="1569"/>
      <c r="CC155" s="1569"/>
      <c r="CD155" s="1569"/>
      <c r="CE155" s="1569"/>
      <c r="CF155" s="1569"/>
      <c r="CG155" s="1569"/>
      <c r="CH155" s="1569"/>
      <c r="CI155" s="1569"/>
      <c r="CJ155" s="1569"/>
      <c r="CK155" s="1569"/>
      <c r="CL155" s="1569"/>
      <c r="CM155" s="1569"/>
      <c r="CN155" s="1569"/>
      <c r="CO155" s="1569"/>
      <c r="CP155" s="1569"/>
      <c r="CQ155" s="1569"/>
      <c r="CR155" s="1569"/>
      <c r="CS155" s="1569"/>
      <c r="CT155" s="1569"/>
      <c r="CU155" s="1569"/>
      <c r="CV155" s="1569"/>
      <c r="CW155" s="1569"/>
      <c r="CX155" s="1569"/>
      <c r="CY155" s="1569"/>
      <c r="CZ155" s="1569"/>
      <c r="DA155" s="1569"/>
      <c r="DB155" s="1569"/>
      <c r="DC155" s="1569"/>
      <c r="DD155" s="1569"/>
      <c r="DE155" s="1569"/>
      <c r="DF155" s="1569"/>
      <c r="DG155" s="1569"/>
      <c r="DH155" s="1569"/>
      <c r="DI155" s="1569"/>
      <c r="DJ155" s="1569"/>
      <c r="DK155" s="1569"/>
      <c r="DL155" s="1569"/>
      <c r="DM155" s="1569"/>
      <c r="DN155" s="1569"/>
      <c r="DO155" s="1569"/>
      <c r="DP155" s="1569"/>
      <c r="DQ155" s="1569"/>
      <c r="DR155" s="1569"/>
      <c r="DS155" s="1569"/>
      <c r="DT155" s="1569"/>
      <c r="DU155" s="1569"/>
      <c r="DV155" s="1569"/>
      <c r="DW155" s="1569"/>
      <c r="DX155" s="1569"/>
      <c r="DY155" s="1569"/>
      <c r="DZ155" s="1569"/>
      <c r="EA155" s="1569"/>
      <c r="EB155" s="1569"/>
      <c r="EC155" s="1569"/>
      <c r="ED155" s="1569"/>
      <c r="EE155" s="1569"/>
      <c r="EF155" s="1569"/>
      <c r="EG155" s="1569"/>
      <c r="EH155" s="1569"/>
      <c r="EI155" s="1569"/>
      <c r="EJ155" s="1569"/>
      <c r="EK155" s="1569"/>
      <c r="EL155" s="1569"/>
      <c r="EM155" s="1569"/>
      <c r="EN155" s="1569"/>
      <c r="EO155" s="1569"/>
      <c r="EP155" s="1569"/>
      <c r="EQ155" s="1569"/>
      <c r="ER155" s="1569"/>
      <c r="ES155" s="1569"/>
      <c r="ET155" s="1569"/>
      <c r="EU155" s="1569"/>
      <c r="EV155" s="1569"/>
      <c r="EW155" s="1569"/>
      <c r="EX155" s="1569"/>
      <c r="EY155" s="1569"/>
      <c r="EZ155" s="1569"/>
      <c r="FA155" s="1569"/>
      <c r="FB155" s="1569"/>
      <c r="FC155" s="1569"/>
      <c r="FD155" s="1569"/>
      <c r="FE155" s="1569"/>
      <c r="FF155" s="1569"/>
      <c r="FG155" s="1569"/>
      <c r="FH155" s="1569"/>
      <c r="FI155" s="1569"/>
      <c r="FJ155" s="1569"/>
      <c r="FK155" s="1569"/>
      <c r="FL155" s="1569"/>
      <c r="FM155" s="1569"/>
      <c r="FN155" s="1569"/>
      <c r="FO155" s="1569"/>
      <c r="FP155" s="1569"/>
      <c r="FQ155" s="1569"/>
      <c r="FR155" s="1569"/>
      <c r="FS155" s="1569"/>
      <c r="FT155" s="1569"/>
      <c r="FU155" s="1569"/>
      <c r="FV155" s="1569"/>
      <c r="FW155" s="1569"/>
      <c r="FX155" s="1569"/>
      <c r="FY155" s="1569"/>
      <c r="FZ155" s="1569"/>
      <c r="GA155" s="1569"/>
      <c r="GB155" s="1569"/>
      <c r="GC155" s="1569"/>
      <c r="GD155" s="1569"/>
      <c r="GE155" s="1569"/>
      <c r="GF155" s="1569"/>
      <c r="GG155" s="1569"/>
      <c r="GH155" s="1569"/>
      <c r="GI155" s="1569"/>
      <c r="GJ155" s="1569"/>
      <c r="GK155" s="1569"/>
      <c r="GL155" s="1569"/>
      <c r="GM155" s="1569"/>
      <c r="GN155" s="1569"/>
      <c r="GO155" s="1569"/>
      <c r="GP155" s="1569"/>
      <c r="GQ155" s="1569"/>
      <c r="GR155" s="1569"/>
      <c r="GS155" s="1569"/>
      <c r="GT155" s="1569"/>
      <c r="GU155" s="1569"/>
      <c r="GV155" s="1569"/>
      <c r="GW155" s="1569"/>
      <c r="GX155" s="1569"/>
      <c r="GY155" s="1569"/>
      <c r="GZ155" s="1569"/>
      <c r="HA155" s="1569"/>
      <c r="HB155" s="1569"/>
      <c r="HC155" s="1569"/>
      <c r="HD155" s="1569"/>
      <c r="HE155" s="1569"/>
      <c r="HF155" s="1569"/>
      <c r="HG155" s="1569"/>
      <c r="HH155" s="1569"/>
      <c r="HI155" s="1569"/>
      <c r="HJ155" s="1569"/>
      <c r="HK155" s="1569"/>
      <c r="HL155" s="1569"/>
      <c r="HM155" s="1569"/>
      <c r="HN155" s="1569"/>
      <c r="HO155" s="1569"/>
      <c r="HP155" s="1569"/>
      <c r="HQ155" s="1569"/>
      <c r="HR155" s="1569"/>
      <c r="HS155" s="1569"/>
      <c r="HT155" s="1569"/>
      <c r="HU155" s="1569"/>
      <c r="HV155" s="1569"/>
      <c r="HW155" s="1569"/>
      <c r="HX155" s="1569"/>
      <c r="HY155" s="1569"/>
      <c r="HZ155" s="1569"/>
      <c r="IA155" s="1569"/>
      <c r="IB155" s="1569"/>
      <c r="IC155" s="1569"/>
      <c r="ID155" s="1569"/>
      <c r="IE155" s="1569"/>
      <c r="IF155" s="1569"/>
      <c r="IG155" s="1569"/>
      <c r="IH155" s="1569"/>
      <c r="II155" s="1569"/>
      <c r="IJ155" s="1569"/>
      <c r="IK155" s="1569"/>
      <c r="IL155" s="1569"/>
      <c r="IM155" s="1569"/>
      <c r="IN155" s="1569"/>
      <c r="IO155" s="1569"/>
      <c r="IP155" s="1569"/>
      <c r="IQ155" s="1569"/>
      <c r="IR155" s="1569"/>
      <c r="IS155" s="1569"/>
      <c r="IT155" s="1569"/>
      <c r="IU155" s="1569"/>
    </row>
    <row r="156" spans="1:255">
      <c r="A156" s="2187" t="s">
        <v>1366</v>
      </c>
      <c r="B156" s="1551"/>
      <c r="C156" s="1551"/>
      <c r="D156" s="1551"/>
      <c r="E156" s="1914"/>
      <c r="F156" s="1550"/>
      <c r="G156" s="1551"/>
      <c r="H156" s="1551"/>
      <c r="I156" s="1551"/>
      <c r="J156" s="1551"/>
      <c r="K156" s="1886"/>
      <c r="L156" s="1886"/>
      <c r="M156" s="1925" t="s">
        <v>1366</v>
      </c>
      <c r="N156" s="1550"/>
      <c r="O156" s="1886"/>
      <c r="P156" s="1886"/>
      <c r="Q156" s="1886"/>
      <c r="R156" s="1886">
        <f t="shared" si="2"/>
        <v>0</v>
      </c>
      <c r="S156" s="1925" t="s">
        <v>1366</v>
      </c>
      <c r="T156" s="1569"/>
      <c r="U156" s="1569"/>
      <c r="V156" s="1569"/>
      <c r="W156" s="1569"/>
      <c r="X156" s="1569"/>
      <c r="Y156" s="1569"/>
      <c r="Z156" s="1569"/>
      <c r="AA156" s="1569"/>
      <c r="AB156" s="1569"/>
      <c r="AC156" s="1569"/>
      <c r="AD156" s="1569"/>
      <c r="AE156" s="1569"/>
      <c r="AF156" s="1569"/>
      <c r="AG156" s="1569"/>
      <c r="AH156" s="1569"/>
      <c r="AI156" s="1569"/>
      <c r="AJ156" s="1569"/>
      <c r="AK156" s="1569"/>
      <c r="AL156" s="1569"/>
      <c r="AM156" s="1569"/>
      <c r="AN156" s="1569"/>
      <c r="AO156" s="1569"/>
      <c r="AP156" s="1569"/>
      <c r="AQ156" s="1569"/>
      <c r="AR156" s="1569"/>
      <c r="AS156" s="1569"/>
      <c r="AT156" s="1569"/>
      <c r="AU156" s="1569"/>
      <c r="AV156" s="1569"/>
      <c r="AW156" s="1569"/>
      <c r="AX156" s="1569"/>
      <c r="AY156" s="1569"/>
      <c r="AZ156" s="1569"/>
      <c r="BA156" s="1569"/>
      <c r="BB156" s="1569"/>
      <c r="BC156" s="1569"/>
      <c r="BD156" s="1569"/>
      <c r="BE156" s="1569"/>
      <c r="BF156" s="1569"/>
      <c r="BG156" s="1569"/>
      <c r="BH156" s="1569"/>
      <c r="BI156" s="1569"/>
      <c r="BJ156" s="1569"/>
      <c r="BK156" s="1569"/>
      <c r="BL156" s="1569"/>
      <c r="BM156" s="1569"/>
      <c r="BN156" s="1569"/>
      <c r="BO156" s="1569"/>
      <c r="BP156" s="1569"/>
      <c r="BQ156" s="1569"/>
      <c r="BR156" s="1569"/>
      <c r="BS156" s="1569"/>
      <c r="BT156" s="1569"/>
      <c r="BU156" s="1569"/>
      <c r="BV156" s="1569"/>
      <c r="BW156" s="1569"/>
      <c r="BX156" s="1569"/>
      <c r="BY156" s="1569"/>
      <c r="BZ156" s="1569"/>
      <c r="CA156" s="1569"/>
      <c r="CB156" s="1569"/>
      <c r="CC156" s="1569"/>
      <c r="CD156" s="1569"/>
      <c r="CE156" s="1569"/>
      <c r="CF156" s="1569"/>
      <c r="CG156" s="1569"/>
      <c r="CH156" s="1569"/>
      <c r="CI156" s="1569"/>
      <c r="CJ156" s="1569"/>
      <c r="CK156" s="1569"/>
      <c r="CL156" s="1569"/>
      <c r="CM156" s="1569"/>
      <c r="CN156" s="1569"/>
      <c r="CO156" s="1569"/>
      <c r="CP156" s="1569"/>
      <c r="CQ156" s="1569"/>
      <c r="CR156" s="1569"/>
      <c r="CS156" s="1569"/>
      <c r="CT156" s="1569"/>
      <c r="CU156" s="1569"/>
      <c r="CV156" s="1569"/>
      <c r="CW156" s="1569"/>
      <c r="CX156" s="1569"/>
      <c r="CY156" s="1569"/>
      <c r="CZ156" s="1569"/>
      <c r="DA156" s="1569"/>
      <c r="DB156" s="1569"/>
      <c r="DC156" s="1569"/>
      <c r="DD156" s="1569"/>
      <c r="DE156" s="1569"/>
      <c r="DF156" s="1569"/>
      <c r="DG156" s="1569"/>
      <c r="DH156" s="1569"/>
      <c r="DI156" s="1569"/>
      <c r="DJ156" s="1569"/>
      <c r="DK156" s="1569"/>
      <c r="DL156" s="1569"/>
      <c r="DM156" s="1569"/>
      <c r="DN156" s="1569"/>
      <c r="DO156" s="1569"/>
      <c r="DP156" s="1569"/>
      <c r="DQ156" s="1569"/>
      <c r="DR156" s="1569"/>
      <c r="DS156" s="1569"/>
      <c r="DT156" s="1569"/>
      <c r="DU156" s="1569"/>
      <c r="DV156" s="1569"/>
      <c r="DW156" s="1569"/>
      <c r="DX156" s="1569"/>
      <c r="DY156" s="1569"/>
      <c r="DZ156" s="1569"/>
      <c r="EA156" s="1569"/>
      <c r="EB156" s="1569"/>
      <c r="EC156" s="1569"/>
      <c r="ED156" s="1569"/>
      <c r="EE156" s="1569"/>
      <c r="EF156" s="1569"/>
      <c r="EG156" s="1569"/>
      <c r="EH156" s="1569"/>
      <c r="EI156" s="1569"/>
      <c r="EJ156" s="1569"/>
      <c r="EK156" s="1569"/>
      <c r="EL156" s="1569"/>
      <c r="EM156" s="1569"/>
      <c r="EN156" s="1569"/>
      <c r="EO156" s="1569"/>
      <c r="EP156" s="1569"/>
      <c r="EQ156" s="1569"/>
      <c r="ER156" s="1569"/>
      <c r="ES156" s="1569"/>
      <c r="ET156" s="1569"/>
      <c r="EU156" s="1569"/>
      <c r="EV156" s="1569"/>
      <c r="EW156" s="1569"/>
      <c r="EX156" s="1569"/>
      <c r="EY156" s="1569"/>
      <c r="EZ156" s="1569"/>
      <c r="FA156" s="1569"/>
      <c r="FB156" s="1569"/>
      <c r="FC156" s="1569"/>
      <c r="FD156" s="1569"/>
      <c r="FE156" s="1569"/>
      <c r="FF156" s="1569"/>
      <c r="FG156" s="1569"/>
      <c r="FH156" s="1569"/>
      <c r="FI156" s="1569"/>
      <c r="FJ156" s="1569"/>
      <c r="FK156" s="1569"/>
      <c r="FL156" s="1569"/>
      <c r="FM156" s="1569"/>
      <c r="FN156" s="1569"/>
      <c r="FO156" s="1569"/>
      <c r="FP156" s="1569"/>
      <c r="FQ156" s="1569"/>
      <c r="FR156" s="1569"/>
      <c r="FS156" s="1569"/>
      <c r="FT156" s="1569"/>
      <c r="FU156" s="1569"/>
      <c r="FV156" s="1569"/>
      <c r="FW156" s="1569"/>
      <c r="FX156" s="1569"/>
      <c r="FY156" s="1569"/>
      <c r="FZ156" s="1569"/>
      <c r="GA156" s="1569"/>
      <c r="GB156" s="1569"/>
      <c r="GC156" s="1569"/>
      <c r="GD156" s="1569"/>
      <c r="GE156" s="1569"/>
      <c r="GF156" s="1569"/>
      <c r="GG156" s="1569"/>
      <c r="GH156" s="1569"/>
      <c r="GI156" s="1569"/>
      <c r="GJ156" s="1569"/>
      <c r="GK156" s="1569"/>
      <c r="GL156" s="1569"/>
      <c r="GM156" s="1569"/>
      <c r="GN156" s="1569"/>
      <c r="GO156" s="1569"/>
      <c r="GP156" s="1569"/>
      <c r="GQ156" s="1569"/>
      <c r="GR156" s="1569"/>
      <c r="GS156" s="1569"/>
      <c r="GT156" s="1569"/>
      <c r="GU156" s="1569"/>
      <c r="GV156" s="1569"/>
      <c r="GW156" s="1569"/>
      <c r="GX156" s="1569"/>
      <c r="GY156" s="1569"/>
      <c r="GZ156" s="1569"/>
      <c r="HA156" s="1569"/>
      <c r="HB156" s="1569"/>
      <c r="HC156" s="1569"/>
      <c r="HD156" s="1569"/>
      <c r="HE156" s="1569"/>
      <c r="HF156" s="1569"/>
      <c r="HG156" s="1569"/>
      <c r="HH156" s="1569"/>
      <c r="HI156" s="1569"/>
      <c r="HJ156" s="1569"/>
      <c r="HK156" s="1569"/>
      <c r="HL156" s="1569"/>
      <c r="HM156" s="1569"/>
      <c r="HN156" s="1569"/>
      <c r="HO156" s="1569"/>
      <c r="HP156" s="1569"/>
      <c r="HQ156" s="1569"/>
      <c r="HR156" s="1569"/>
      <c r="HS156" s="1569"/>
      <c r="HT156" s="1569"/>
      <c r="HU156" s="1569"/>
      <c r="HV156" s="1569"/>
      <c r="HW156" s="1569"/>
      <c r="HX156" s="1569"/>
      <c r="HY156" s="1569"/>
      <c r="HZ156" s="1569"/>
      <c r="IA156" s="1569"/>
      <c r="IB156" s="1569"/>
      <c r="IC156" s="1569"/>
      <c r="ID156" s="1569"/>
      <c r="IE156" s="1569"/>
      <c r="IF156" s="1569"/>
      <c r="IG156" s="1569"/>
      <c r="IH156" s="1569"/>
      <c r="II156" s="1569"/>
      <c r="IJ156" s="1569"/>
      <c r="IK156" s="1569"/>
      <c r="IL156" s="1569"/>
      <c r="IM156" s="1569"/>
      <c r="IN156" s="1569"/>
      <c r="IO156" s="1569"/>
      <c r="IP156" s="1569"/>
      <c r="IQ156" s="1569"/>
      <c r="IR156" s="1569"/>
      <c r="IS156" s="1569"/>
      <c r="IT156" s="1569"/>
      <c r="IU156" s="1569"/>
    </row>
    <row r="157" spans="1:255">
      <c r="A157" s="2187" t="s">
        <v>1367</v>
      </c>
      <c r="B157" s="1551"/>
      <c r="C157" s="1551"/>
      <c r="D157" s="1551"/>
      <c r="E157" s="1914"/>
      <c r="F157" s="1550"/>
      <c r="G157" s="1551"/>
      <c r="H157" s="1551"/>
      <c r="I157" s="1551"/>
      <c r="J157" s="1551"/>
      <c r="K157" s="1886"/>
      <c r="L157" s="1886"/>
      <c r="M157" s="1925" t="s">
        <v>1367</v>
      </c>
      <c r="N157" s="1550"/>
      <c r="O157" s="1886"/>
      <c r="P157" s="1886"/>
      <c r="Q157" s="1886"/>
      <c r="R157" s="1886">
        <f t="shared" si="2"/>
        <v>0</v>
      </c>
      <c r="S157" s="1925" t="s">
        <v>1367</v>
      </c>
      <c r="T157" s="1569"/>
      <c r="U157" s="1569"/>
      <c r="V157" s="1569"/>
      <c r="W157" s="1569"/>
      <c r="X157" s="1569"/>
      <c r="Y157" s="1569"/>
      <c r="Z157" s="1569"/>
      <c r="AA157" s="1569"/>
      <c r="AB157" s="1569"/>
      <c r="AC157" s="1569"/>
      <c r="AD157" s="1569"/>
      <c r="AE157" s="1569"/>
      <c r="AF157" s="1569"/>
      <c r="AG157" s="1569"/>
      <c r="AH157" s="1569"/>
      <c r="AI157" s="1569"/>
      <c r="AJ157" s="1569"/>
      <c r="AK157" s="1569"/>
      <c r="AL157" s="1569"/>
      <c r="AM157" s="1569"/>
      <c r="AN157" s="1569"/>
      <c r="AO157" s="1569"/>
      <c r="AP157" s="1569"/>
      <c r="AQ157" s="1569"/>
      <c r="AR157" s="1569"/>
      <c r="AS157" s="1569"/>
      <c r="AT157" s="1569"/>
      <c r="AU157" s="1569"/>
      <c r="AV157" s="1569"/>
      <c r="AW157" s="1569"/>
      <c r="AX157" s="1569"/>
      <c r="AY157" s="1569"/>
      <c r="AZ157" s="1569"/>
      <c r="BA157" s="1569"/>
      <c r="BB157" s="1569"/>
      <c r="BC157" s="1569"/>
      <c r="BD157" s="1569"/>
      <c r="BE157" s="1569"/>
      <c r="BF157" s="1569"/>
      <c r="BG157" s="1569"/>
      <c r="BH157" s="1569"/>
      <c r="BI157" s="1569"/>
      <c r="BJ157" s="1569"/>
      <c r="BK157" s="1569"/>
      <c r="BL157" s="1569"/>
      <c r="BM157" s="1569"/>
      <c r="BN157" s="1569"/>
      <c r="BO157" s="1569"/>
      <c r="BP157" s="1569"/>
      <c r="BQ157" s="1569"/>
      <c r="BR157" s="1569"/>
      <c r="BS157" s="1569"/>
      <c r="BT157" s="1569"/>
      <c r="BU157" s="1569"/>
      <c r="BV157" s="1569"/>
      <c r="BW157" s="1569"/>
      <c r="BX157" s="1569"/>
      <c r="BY157" s="1569"/>
      <c r="BZ157" s="1569"/>
      <c r="CA157" s="1569"/>
      <c r="CB157" s="1569"/>
      <c r="CC157" s="1569"/>
      <c r="CD157" s="1569"/>
      <c r="CE157" s="1569"/>
      <c r="CF157" s="1569"/>
      <c r="CG157" s="1569"/>
      <c r="CH157" s="1569"/>
      <c r="CI157" s="1569"/>
      <c r="CJ157" s="1569"/>
      <c r="CK157" s="1569"/>
      <c r="CL157" s="1569"/>
      <c r="CM157" s="1569"/>
      <c r="CN157" s="1569"/>
      <c r="CO157" s="1569"/>
      <c r="CP157" s="1569"/>
      <c r="CQ157" s="1569"/>
      <c r="CR157" s="1569"/>
      <c r="CS157" s="1569"/>
      <c r="CT157" s="1569"/>
      <c r="CU157" s="1569"/>
      <c r="CV157" s="1569"/>
      <c r="CW157" s="1569"/>
      <c r="CX157" s="1569"/>
      <c r="CY157" s="1569"/>
      <c r="CZ157" s="1569"/>
      <c r="DA157" s="1569"/>
      <c r="DB157" s="1569"/>
      <c r="DC157" s="1569"/>
      <c r="DD157" s="1569"/>
      <c r="DE157" s="1569"/>
      <c r="DF157" s="1569"/>
      <c r="DG157" s="1569"/>
      <c r="DH157" s="1569"/>
      <c r="DI157" s="1569"/>
      <c r="DJ157" s="1569"/>
      <c r="DK157" s="1569"/>
      <c r="DL157" s="1569"/>
      <c r="DM157" s="1569"/>
      <c r="DN157" s="1569"/>
      <c r="DO157" s="1569"/>
      <c r="DP157" s="1569"/>
      <c r="DQ157" s="1569"/>
      <c r="DR157" s="1569"/>
      <c r="DS157" s="1569"/>
      <c r="DT157" s="1569"/>
      <c r="DU157" s="1569"/>
      <c r="DV157" s="1569"/>
      <c r="DW157" s="1569"/>
      <c r="DX157" s="1569"/>
      <c r="DY157" s="1569"/>
      <c r="DZ157" s="1569"/>
      <c r="EA157" s="1569"/>
      <c r="EB157" s="1569"/>
      <c r="EC157" s="1569"/>
      <c r="ED157" s="1569"/>
      <c r="EE157" s="1569"/>
      <c r="EF157" s="1569"/>
      <c r="EG157" s="1569"/>
      <c r="EH157" s="1569"/>
      <c r="EI157" s="1569"/>
      <c r="EJ157" s="1569"/>
      <c r="EK157" s="1569"/>
      <c r="EL157" s="1569"/>
      <c r="EM157" s="1569"/>
      <c r="EN157" s="1569"/>
      <c r="EO157" s="1569"/>
      <c r="EP157" s="1569"/>
      <c r="EQ157" s="1569"/>
      <c r="ER157" s="1569"/>
      <c r="ES157" s="1569"/>
      <c r="ET157" s="1569"/>
      <c r="EU157" s="1569"/>
      <c r="EV157" s="1569"/>
      <c r="EW157" s="1569"/>
      <c r="EX157" s="1569"/>
      <c r="EY157" s="1569"/>
      <c r="EZ157" s="1569"/>
      <c r="FA157" s="1569"/>
      <c r="FB157" s="1569"/>
      <c r="FC157" s="1569"/>
      <c r="FD157" s="1569"/>
      <c r="FE157" s="1569"/>
      <c r="FF157" s="1569"/>
      <c r="FG157" s="1569"/>
      <c r="FH157" s="1569"/>
      <c r="FI157" s="1569"/>
      <c r="FJ157" s="1569"/>
      <c r="FK157" s="1569"/>
      <c r="FL157" s="1569"/>
      <c r="FM157" s="1569"/>
      <c r="FN157" s="1569"/>
      <c r="FO157" s="1569"/>
      <c r="FP157" s="1569"/>
      <c r="FQ157" s="1569"/>
      <c r="FR157" s="1569"/>
      <c r="FS157" s="1569"/>
      <c r="FT157" s="1569"/>
      <c r="FU157" s="1569"/>
      <c r="FV157" s="1569"/>
      <c r="FW157" s="1569"/>
      <c r="FX157" s="1569"/>
      <c r="FY157" s="1569"/>
      <c r="FZ157" s="1569"/>
      <c r="GA157" s="1569"/>
      <c r="GB157" s="1569"/>
      <c r="GC157" s="1569"/>
      <c r="GD157" s="1569"/>
      <c r="GE157" s="1569"/>
      <c r="GF157" s="1569"/>
      <c r="GG157" s="1569"/>
      <c r="GH157" s="1569"/>
      <c r="GI157" s="1569"/>
      <c r="GJ157" s="1569"/>
      <c r="GK157" s="1569"/>
      <c r="GL157" s="1569"/>
      <c r="GM157" s="1569"/>
      <c r="GN157" s="1569"/>
      <c r="GO157" s="1569"/>
      <c r="GP157" s="1569"/>
      <c r="GQ157" s="1569"/>
      <c r="GR157" s="1569"/>
      <c r="GS157" s="1569"/>
      <c r="GT157" s="1569"/>
      <c r="GU157" s="1569"/>
      <c r="GV157" s="1569"/>
      <c r="GW157" s="1569"/>
      <c r="GX157" s="1569"/>
      <c r="GY157" s="1569"/>
      <c r="GZ157" s="1569"/>
      <c r="HA157" s="1569"/>
      <c r="HB157" s="1569"/>
      <c r="HC157" s="1569"/>
      <c r="HD157" s="1569"/>
      <c r="HE157" s="1569"/>
      <c r="HF157" s="1569"/>
      <c r="HG157" s="1569"/>
      <c r="HH157" s="1569"/>
      <c r="HI157" s="1569"/>
      <c r="HJ157" s="1569"/>
      <c r="HK157" s="1569"/>
      <c r="HL157" s="1569"/>
      <c r="HM157" s="1569"/>
      <c r="HN157" s="1569"/>
      <c r="HO157" s="1569"/>
      <c r="HP157" s="1569"/>
      <c r="HQ157" s="1569"/>
      <c r="HR157" s="1569"/>
      <c r="HS157" s="1569"/>
      <c r="HT157" s="1569"/>
      <c r="HU157" s="1569"/>
      <c r="HV157" s="1569"/>
      <c r="HW157" s="1569"/>
      <c r="HX157" s="1569"/>
      <c r="HY157" s="1569"/>
      <c r="HZ157" s="1569"/>
      <c r="IA157" s="1569"/>
      <c r="IB157" s="1569"/>
      <c r="IC157" s="1569"/>
      <c r="ID157" s="1569"/>
      <c r="IE157" s="1569"/>
      <c r="IF157" s="1569"/>
      <c r="IG157" s="1569"/>
      <c r="IH157" s="1569"/>
      <c r="II157" s="1569"/>
      <c r="IJ157" s="1569"/>
      <c r="IK157" s="1569"/>
      <c r="IL157" s="1569"/>
      <c r="IM157" s="1569"/>
      <c r="IN157" s="1569"/>
      <c r="IO157" s="1569"/>
      <c r="IP157" s="1569"/>
      <c r="IQ157" s="1569"/>
      <c r="IR157" s="1569"/>
      <c r="IS157" s="1569"/>
      <c r="IT157" s="1569"/>
      <c r="IU157" s="1569"/>
    </row>
    <row r="158" spans="1:255">
      <c r="A158" s="2187" t="s">
        <v>1368</v>
      </c>
      <c r="B158" s="1551"/>
      <c r="C158" s="1551"/>
      <c r="D158" s="1551"/>
      <c r="E158" s="1914"/>
      <c r="F158" s="1550"/>
      <c r="G158" s="1551"/>
      <c r="H158" s="1551"/>
      <c r="I158" s="1551"/>
      <c r="J158" s="1551"/>
      <c r="K158" s="1886"/>
      <c r="L158" s="1886"/>
      <c r="M158" s="1925" t="s">
        <v>1368</v>
      </c>
      <c r="N158" s="1550"/>
      <c r="O158" s="1886"/>
      <c r="P158" s="1886"/>
      <c r="Q158" s="1886"/>
      <c r="R158" s="1886">
        <f t="shared" si="2"/>
        <v>0</v>
      </c>
      <c r="S158" s="1925" t="s">
        <v>1368</v>
      </c>
      <c r="T158" s="1569"/>
      <c r="U158" s="1569"/>
      <c r="V158" s="1569"/>
      <c r="W158" s="1569"/>
      <c r="X158" s="1569"/>
      <c r="Y158" s="1569"/>
      <c r="Z158" s="1569"/>
      <c r="AA158" s="1569"/>
      <c r="AB158" s="1569"/>
      <c r="AC158" s="1569"/>
      <c r="AD158" s="1569"/>
      <c r="AE158" s="1569"/>
      <c r="AF158" s="1569"/>
      <c r="AG158" s="1569"/>
      <c r="AH158" s="1569"/>
      <c r="AI158" s="1569"/>
      <c r="AJ158" s="1569"/>
      <c r="AK158" s="1569"/>
      <c r="AL158" s="1569"/>
      <c r="AM158" s="1569"/>
      <c r="AN158" s="1569"/>
      <c r="AO158" s="1569"/>
      <c r="AP158" s="1569"/>
      <c r="AQ158" s="1569"/>
      <c r="AR158" s="1569"/>
      <c r="AS158" s="1569"/>
      <c r="AT158" s="1569"/>
      <c r="AU158" s="1569"/>
      <c r="AV158" s="1569"/>
      <c r="AW158" s="1569"/>
      <c r="AX158" s="1569"/>
      <c r="AY158" s="1569"/>
      <c r="AZ158" s="1569"/>
      <c r="BA158" s="1569"/>
      <c r="BB158" s="1569"/>
      <c r="BC158" s="1569"/>
      <c r="BD158" s="1569"/>
      <c r="BE158" s="1569"/>
      <c r="BF158" s="1569"/>
      <c r="BG158" s="1569"/>
      <c r="BH158" s="1569"/>
      <c r="BI158" s="1569"/>
      <c r="BJ158" s="1569"/>
      <c r="BK158" s="1569"/>
      <c r="BL158" s="1569"/>
      <c r="BM158" s="1569"/>
      <c r="BN158" s="1569"/>
      <c r="BO158" s="1569"/>
      <c r="BP158" s="1569"/>
      <c r="BQ158" s="1569"/>
      <c r="BR158" s="1569"/>
      <c r="BS158" s="1569"/>
      <c r="BT158" s="1569"/>
      <c r="BU158" s="1569"/>
      <c r="BV158" s="1569"/>
      <c r="BW158" s="1569"/>
      <c r="BX158" s="1569"/>
      <c r="BY158" s="1569"/>
      <c r="BZ158" s="1569"/>
      <c r="CA158" s="1569"/>
      <c r="CB158" s="1569"/>
      <c r="CC158" s="1569"/>
      <c r="CD158" s="1569"/>
      <c r="CE158" s="1569"/>
      <c r="CF158" s="1569"/>
      <c r="CG158" s="1569"/>
      <c r="CH158" s="1569"/>
      <c r="CI158" s="1569"/>
      <c r="CJ158" s="1569"/>
      <c r="CK158" s="1569"/>
      <c r="CL158" s="1569"/>
      <c r="CM158" s="1569"/>
      <c r="CN158" s="1569"/>
      <c r="CO158" s="1569"/>
      <c r="CP158" s="1569"/>
      <c r="CQ158" s="1569"/>
      <c r="CR158" s="1569"/>
      <c r="CS158" s="1569"/>
      <c r="CT158" s="1569"/>
      <c r="CU158" s="1569"/>
      <c r="CV158" s="1569"/>
      <c r="CW158" s="1569"/>
      <c r="CX158" s="1569"/>
      <c r="CY158" s="1569"/>
      <c r="CZ158" s="1569"/>
      <c r="DA158" s="1569"/>
      <c r="DB158" s="1569"/>
      <c r="DC158" s="1569"/>
      <c r="DD158" s="1569"/>
      <c r="DE158" s="1569"/>
      <c r="DF158" s="1569"/>
      <c r="DG158" s="1569"/>
      <c r="DH158" s="1569"/>
      <c r="DI158" s="1569"/>
      <c r="DJ158" s="1569"/>
      <c r="DK158" s="1569"/>
      <c r="DL158" s="1569"/>
      <c r="DM158" s="1569"/>
      <c r="DN158" s="1569"/>
      <c r="DO158" s="1569"/>
      <c r="DP158" s="1569"/>
      <c r="DQ158" s="1569"/>
      <c r="DR158" s="1569"/>
      <c r="DS158" s="1569"/>
      <c r="DT158" s="1569"/>
      <c r="DU158" s="1569"/>
      <c r="DV158" s="1569"/>
      <c r="DW158" s="1569"/>
      <c r="DX158" s="1569"/>
      <c r="DY158" s="1569"/>
      <c r="DZ158" s="1569"/>
      <c r="EA158" s="1569"/>
      <c r="EB158" s="1569"/>
      <c r="EC158" s="1569"/>
      <c r="ED158" s="1569"/>
      <c r="EE158" s="1569"/>
      <c r="EF158" s="1569"/>
      <c r="EG158" s="1569"/>
      <c r="EH158" s="1569"/>
      <c r="EI158" s="1569"/>
      <c r="EJ158" s="1569"/>
      <c r="EK158" s="1569"/>
      <c r="EL158" s="1569"/>
      <c r="EM158" s="1569"/>
      <c r="EN158" s="1569"/>
      <c r="EO158" s="1569"/>
      <c r="EP158" s="1569"/>
      <c r="EQ158" s="1569"/>
      <c r="ER158" s="1569"/>
      <c r="ES158" s="1569"/>
      <c r="ET158" s="1569"/>
      <c r="EU158" s="1569"/>
      <c r="EV158" s="1569"/>
      <c r="EW158" s="1569"/>
      <c r="EX158" s="1569"/>
      <c r="EY158" s="1569"/>
      <c r="EZ158" s="1569"/>
      <c r="FA158" s="1569"/>
      <c r="FB158" s="1569"/>
      <c r="FC158" s="1569"/>
      <c r="FD158" s="1569"/>
      <c r="FE158" s="1569"/>
      <c r="FF158" s="1569"/>
      <c r="FG158" s="1569"/>
      <c r="FH158" s="1569"/>
      <c r="FI158" s="1569"/>
      <c r="FJ158" s="1569"/>
      <c r="FK158" s="1569"/>
      <c r="FL158" s="1569"/>
      <c r="FM158" s="1569"/>
      <c r="FN158" s="1569"/>
      <c r="FO158" s="1569"/>
      <c r="FP158" s="1569"/>
      <c r="FQ158" s="1569"/>
      <c r="FR158" s="1569"/>
      <c r="FS158" s="1569"/>
      <c r="FT158" s="1569"/>
      <c r="FU158" s="1569"/>
      <c r="FV158" s="1569"/>
      <c r="FW158" s="1569"/>
      <c r="FX158" s="1569"/>
      <c r="FY158" s="1569"/>
      <c r="FZ158" s="1569"/>
      <c r="GA158" s="1569"/>
      <c r="GB158" s="1569"/>
      <c r="GC158" s="1569"/>
      <c r="GD158" s="1569"/>
      <c r="GE158" s="1569"/>
      <c r="GF158" s="1569"/>
      <c r="GG158" s="1569"/>
      <c r="GH158" s="1569"/>
      <c r="GI158" s="1569"/>
      <c r="GJ158" s="1569"/>
      <c r="GK158" s="1569"/>
      <c r="GL158" s="1569"/>
      <c r="GM158" s="1569"/>
      <c r="GN158" s="1569"/>
      <c r="GO158" s="1569"/>
      <c r="GP158" s="1569"/>
      <c r="GQ158" s="1569"/>
      <c r="GR158" s="1569"/>
      <c r="GS158" s="1569"/>
      <c r="GT158" s="1569"/>
      <c r="GU158" s="1569"/>
      <c r="GV158" s="1569"/>
      <c r="GW158" s="1569"/>
      <c r="GX158" s="1569"/>
      <c r="GY158" s="1569"/>
      <c r="GZ158" s="1569"/>
      <c r="HA158" s="1569"/>
      <c r="HB158" s="1569"/>
      <c r="HC158" s="1569"/>
      <c r="HD158" s="1569"/>
      <c r="HE158" s="1569"/>
      <c r="HF158" s="1569"/>
      <c r="HG158" s="1569"/>
      <c r="HH158" s="1569"/>
      <c r="HI158" s="1569"/>
      <c r="HJ158" s="1569"/>
      <c r="HK158" s="1569"/>
      <c r="HL158" s="1569"/>
      <c r="HM158" s="1569"/>
      <c r="HN158" s="1569"/>
      <c r="HO158" s="1569"/>
      <c r="HP158" s="1569"/>
      <c r="HQ158" s="1569"/>
      <c r="HR158" s="1569"/>
      <c r="HS158" s="1569"/>
      <c r="HT158" s="1569"/>
      <c r="HU158" s="1569"/>
      <c r="HV158" s="1569"/>
      <c r="HW158" s="1569"/>
      <c r="HX158" s="1569"/>
      <c r="HY158" s="1569"/>
      <c r="HZ158" s="1569"/>
      <c r="IA158" s="1569"/>
      <c r="IB158" s="1569"/>
      <c r="IC158" s="1569"/>
      <c r="ID158" s="1569"/>
      <c r="IE158" s="1569"/>
      <c r="IF158" s="1569"/>
      <c r="IG158" s="1569"/>
      <c r="IH158" s="1569"/>
      <c r="II158" s="1569"/>
      <c r="IJ158" s="1569"/>
      <c r="IK158" s="1569"/>
      <c r="IL158" s="1569"/>
      <c r="IM158" s="1569"/>
      <c r="IN158" s="1569"/>
      <c r="IO158" s="1569"/>
      <c r="IP158" s="1569"/>
      <c r="IQ158" s="1569"/>
      <c r="IR158" s="1569"/>
      <c r="IS158" s="1569"/>
      <c r="IT158" s="1569"/>
      <c r="IU158" s="1569"/>
    </row>
    <row r="159" spans="1:255">
      <c r="A159" s="2187" t="s">
        <v>1705</v>
      </c>
      <c r="B159" s="1551"/>
      <c r="C159" s="1551"/>
      <c r="D159" s="1551"/>
      <c r="E159" s="1914"/>
      <c r="F159" s="1550"/>
      <c r="G159" s="1551"/>
      <c r="H159" s="1551"/>
      <c r="I159" s="1551"/>
      <c r="J159" s="1551"/>
      <c r="K159" s="1886"/>
      <c r="L159" s="1886"/>
      <c r="M159" s="1925" t="s">
        <v>1705</v>
      </c>
      <c r="N159" s="1550"/>
      <c r="O159" s="1886"/>
      <c r="P159" s="1886"/>
      <c r="Q159" s="1886"/>
      <c r="R159" s="1886">
        <f t="shared" si="2"/>
        <v>0</v>
      </c>
      <c r="S159" s="1925" t="s">
        <v>1705</v>
      </c>
      <c r="T159" s="1569"/>
      <c r="U159" s="1569"/>
      <c r="V159" s="1569"/>
      <c r="W159" s="1569"/>
      <c r="X159" s="1569"/>
      <c r="Y159" s="1569"/>
      <c r="Z159" s="1569"/>
      <c r="AA159" s="1569"/>
      <c r="AB159" s="1569"/>
      <c r="AC159" s="1569"/>
      <c r="AD159" s="1569"/>
      <c r="AE159" s="1569"/>
      <c r="AF159" s="1569"/>
      <c r="AG159" s="1569"/>
      <c r="AH159" s="1569"/>
      <c r="AI159" s="1569"/>
      <c r="AJ159" s="1569"/>
      <c r="AK159" s="1569"/>
      <c r="AL159" s="1569"/>
      <c r="AM159" s="1569"/>
      <c r="AN159" s="1569"/>
      <c r="AO159" s="1569"/>
      <c r="AP159" s="1569"/>
      <c r="AQ159" s="1569"/>
      <c r="AR159" s="1569"/>
      <c r="AS159" s="1569"/>
      <c r="AT159" s="1569"/>
      <c r="AU159" s="1569"/>
      <c r="AV159" s="1569"/>
      <c r="AW159" s="1569"/>
      <c r="AX159" s="1569"/>
      <c r="AY159" s="1569"/>
      <c r="AZ159" s="1569"/>
      <c r="BA159" s="1569"/>
      <c r="BB159" s="1569"/>
      <c r="BC159" s="1569"/>
      <c r="BD159" s="1569"/>
      <c r="BE159" s="1569"/>
      <c r="BF159" s="1569"/>
      <c r="BG159" s="1569"/>
      <c r="BH159" s="1569"/>
      <c r="BI159" s="1569"/>
      <c r="BJ159" s="1569"/>
      <c r="BK159" s="1569"/>
      <c r="BL159" s="1569"/>
      <c r="BM159" s="1569"/>
      <c r="BN159" s="1569"/>
      <c r="BO159" s="1569"/>
      <c r="BP159" s="1569"/>
      <c r="BQ159" s="1569"/>
      <c r="BR159" s="1569"/>
      <c r="BS159" s="1569"/>
      <c r="BT159" s="1569"/>
      <c r="BU159" s="1569"/>
      <c r="BV159" s="1569"/>
      <c r="BW159" s="1569"/>
      <c r="BX159" s="1569"/>
      <c r="BY159" s="1569"/>
      <c r="BZ159" s="1569"/>
      <c r="CA159" s="1569"/>
      <c r="CB159" s="1569"/>
      <c r="CC159" s="1569"/>
      <c r="CD159" s="1569"/>
      <c r="CE159" s="1569"/>
      <c r="CF159" s="1569"/>
      <c r="CG159" s="1569"/>
      <c r="CH159" s="1569"/>
      <c r="CI159" s="1569"/>
      <c r="CJ159" s="1569"/>
      <c r="CK159" s="1569"/>
      <c r="CL159" s="1569"/>
      <c r="CM159" s="1569"/>
      <c r="CN159" s="1569"/>
      <c r="CO159" s="1569"/>
      <c r="CP159" s="1569"/>
      <c r="CQ159" s="1569"/>
      <c r="CR159" s="1569"/>
      <c r="CS159" s="1569"/>
      <c r="CT159" s="1569"/>
      <c r="CU159" s="1569"/>
      <c r="CV159" s="1569"/>
      <c r="CW159" s="1569"/>
      <c r="CX159" s="1569"/>
      <c r="CY159" s="1569"/>
      <c r="CZ159" s="1569"/>
      <c r="DA159" s="1569"/>
      <c r="DB159" s="1569"/>
      <c r="DC159" s="1569"/>
      <c r="DD159" s="1569"/>
      <c r="DE159" s="1569"/>
      <c r="DF159" s="1569"/>
      <c r="DG159" s="1569"/>
      <c r="DH159" s="1569"/>
      <c r="DI159" s="1569"/>
      <c r="DJ159" s="1569"/>
      <c r="DK159" s="1569"/>
      <c r="DL159" s="1569"/>
      <c r="DM159" s="1569"/>
      <c r="DN159" s="1569"/>
      <c r="DO159" s="1569"/>
      <c r="DP159" s="1569"/>
      <c r="DQ159" s="1569"/>
      <c r="DR159" s="1569"/>
      <c r="DS159" s="1569"/>
      <c r="DT159" s="1569"/>
      <c r="DU159" s="1569"/>
      <c r="DV159" s="1569"/>
      <c r="DW159" s="1569"/>
      <c r="DX159" s="1569"/>
      <c r="DY159" s="1569"/>
      <c r="DZ159" s="1569"/>
      <c r="EA159" s="1569"/>
      <c r="EB159" s="1569"/>
      <c r="EC159" s="1569"/>
      <c r="ED159" s="1569"/>
      <c r="EE159" s="1569"/>
      <c r="EF159" s="1569"/>
      <c r="EG159" s="1569"/>
      <c r="EH159" s="1569"/>
      <c r="EI159" s="1569"/>
      <c r="EJ159" s="1569"/>
      <c r="EK159" s="1569"/>
      <c r="EL159" s="1569"/>
      <c r="EM159" s="1569"/>
      <c r="EN159" s="1569"/>
      <c r="EO159" s="1569"/>
      <c r="EP159" s="1569"/>
      <c r="EQ159" s="1569"/>
      <c r="ER159" s="1569"/>
      <c r="ES159" s="1569"/>
      <c r="ET159" s="1569"/>
      <c r="EU159" s="1569"/>
      <c r="EV159" s="1569"/>
      <c r="EW159" s="1569"/>
      <c r="EX159" s="1569"/>
      <c r="EY159" s="1569"/>
      <c r="EZ159" s="1569"/>
      <c r="FA159" s="1569"/>
      <c r="FB159" s="1569"/>
      <c r="FC159" s="1569"/>
      <c r="FD159" s="1569"/>
      <c r="FE159" s="1569"/>
      <c r="FF159" s="1569"/>
      <c r="FG159" s="1569"/>
      <c r="FH159" s="1569"/>
      <c r="FI159" s="1569"/>
      <c r="FJ159" s="1569"/>
      <c r="FK159" s="1569"/>
      <c r="FL159" s="1569"/>
      <c r="FM159" s="1569"/>
      <c r="FN159" s="1569"/>
      <c r="FO159" s="1569"/>
      <c r="FP159" s="1569"/>
      <c r="FQ159" s="1569"/>
      <c r="FR159" s="1569"/>
      <c r="FS159" s="1569"/>
      <c r="FT159" s="1569"/>
      <c r="FU159" s="1569"/>
      <c r="FV159" s="1569"/>
      <c r="FW159" s="1569"/>
      <c r="FX159" s="1569"/>
      <c r="FY159" s="1569"/>
      <c r="FZ159" s="1569"/>
      <c r="GA159" s="1569"/>
      <c r="GB159" s="1569"/>
      <c r="GC159" s="1569"/>
      <c r="GD159" s="1569"/>
      <c r="GE159" s="1569"/>
      <c r="GF159" s="1569"/>
      <c r="GG159" s="1569"/>
      <c r="GH159" s="1569"/>
      <c r="GI159" s="1569"/>
      <c r="GJ159" s="1569"/>
      <c r="GK159" s="1569"/>
      <c r="GL159" s="1569"/>
      <c r="GM159" s="1569"/>
      <c r="GN159" s="1569"/>
      <c r="GO159" s="1569"/>
      <c r="GP159" s="1569"/>
      <c r="GQ159" s="1569"/>
      <c r="GR159" s="1569"/>
      <c r="GS159" s="1569"/>
      <c r="GT159" s="1569"/>
      <c r="GU159" s="1569"/>
      <c r="GV159" s="1569"/>
      <c r="GW159" s="1569"/>
      <c r="GX159" s="1569"/>
      <c r="GY159" s="1569"/>
      <c r="GZ159" s="1569"/>
      <c r="HA159" s="1569"/>
      <c r="HB159" s="1569"/>
      <c r="HC159" s="1569"/>
      <c r="HD159" s="1569"/>
      <c r="HE159" s="1569"/>
      <c r="HF159" s="1569"/>
      <c r="HG159" s="1569"/>
      <c r="HH159" s="1569"/>
      <c r="HI159" s="1569"/>
      <c r="HJ159" s="1569"/>
      <c r="HK159" s="1569"/>
      <c r="HL159" s="1569"/>
      <c r="HM159" s="1569"/>
      <c r="HN159" s="1569"/>
      <c r="HO159" s="1569"/>
      <c r="HP159" s="1569"/>
      <c r="HQ159" s="1569"/>
      <c r="HR159" s="1569"/>
      <c r="HS159" s="1569"/>
      <c r="HT159" s="1569"/>
      <c r="HU159" s="1569"/>
      <c r="HV159" s="1569"/>
      <c r="HW159" s="1569"/>
      <c r="HX159" s="1569"/>
      <c r="HY159" s="1569"/>
      <c r="HZ159" s="1569"/>
      <c r="IA159" s="1569"/>
      <c r="IB159" s="1569"/>
      <c r="IC159" s="1569"/>
      <c r="ID159" s="1569"/>
      <c r="IE159" s="1569"/>
      <c r="IF159" s="1569"/>
      <c r="IG159" s="1569"/>
      <c r="IH159" s="1569"/>
      <c r="II159" s="1569"/>
      <c r="IJ159" s="1569"/>
      <c r="IK159" s="1569"/>
      <c r="IL159" s="1569"/>
      <c r="IM159" s="1569"/>
      <c r="IN159" s="1569"/>
      <c r="IO159" s="1569"/>
      <c r="IP159" s="1569"/>
      <c r="IQ159" s="1569"/>
      <c r="IR159" s="1569"/>
      <c r="IS159" s="1569"/>
      <c r="IT159" s="1569"/>
      <c r="IU159" s="1569"/>
    </row>
    <row r="160" spans="1:255">
      <c r="A160" s="2187" t="s">
        <v>1706</v>
      </c>
      <c r="B160" s="1551"/>
      <c r="C160" s="1551"/>
      <c r="D160" s="1551"/>
      <c r="E160" s="1914"/>
      <c r="F160" s="1550"/>
      <c r="G160" s="1551"/>
      <c r="H160" s="1551"/>
      <c r="I160" s="1551"/>
      <c r="J160" s="1551"/>
      <c r="K160" s="1886"/>
      <c r="L160" s="1886"/>
      <c r="M160" s="1925" t="s">
        <v>1706</v>
      </c>
      <c r="N160" s="1550"/>
      <c r="O160" s="1886"/>
      <c r="P160" s="1886"/>
      <c r="Q160" s="1886"/>
      <c r="R160" s="1886">
        <f t="shared" si="2"/>
        <v>0</v>
      </c>
      <c r="S160" s="1925" t="s">
        <v>1706</v>
      </c>
      <c r="T160" s="1569"/>
      <c r="U160" s="1569"/>
      <c r="V160" s="1569"/>
      <c r="W160" s="1569"/>
      <c r="X160" s="1569"/>
      <c r="Y160" s="1569"/>
      <c r="Z160" s="1569"/>
      <c r="AA160" s="1569"/>
      <c r="AB160" s="1569"/>
      <c r="AC160" s="1569"/>
      <c r="AD160" s="1569"/>
      <c r="AE160" s="1569"/>
      <c r="AF160" s="1569"/>
      <c r="AG160" s="1569"/>
      <c r="AH160" s="1569"/>
      <c r="AI160" s="1569"/>
      <c r="AJ160" s="1569"/>
      <c r="AK160" s="1569"/>
      <c r="AL160" s="1569"/>
      <c r="AM160" s="1569"/>
      <c r="AN160" s="1569"/>
      <c r="AO160" s="1569"/>
      <c r="AP160" s="1569"/>
      <c r="AQ160" s="1569"/>
      <c r="AR160" s="1569"/>
      <c r="AS160" s="1569"/>
      <c r="AT160" s="1569"/>
      <c r="AU160" s="1569"/>
      <c r="AV160" s="1569"/>
      <c r="AW160" s="1569"/>
      <c r="AX160" s="1569"/>
      <c r="AY160" s="1569"/>
      <c r="AZ160" s="1569"/>
      <c r="BA160" s="1569"/>
      <c r="BB160" s="1569"/>
      <c r="BC160" s="1569"/>
      <c r="BD160" s="1569"/>
      <c r="BE160" s="1569"/>
      <c r="BF160" s="1569"/>
      <c r="BG160" s="1569"/>
      <c r="BH160" s="1569"/>
      <c r="BI160" s="1569"/>
      <c r="BJ160" s="1569"/>
      <c r="BK160" s="1569"/>
      <c r="BL160" s="1569"/>
      <c r="BM160" s="1569"/>
      <c r="BN160" s="1569"/>
      <c r="BO160" s="1569"/>
      <c r="BP160" s="1569"/>
      <c r="BQ160" s="1569"/>
      <c r="BR160" s="1569"/>
      <c r="BS160" s="1569"/>
      <c r="BT160" s="1569"/>
      <c r="BU160" s="1569"/>
      <c r="BV160" s="1569"/>
      <c r="BW160" s="1569"/>
      <c r="BX160" s="1569"/>
      <c r="BY160" s="1569"/>
      <c r="BZ160" s="1569"/>
      <c r="CA160" s="1569"/>
      <c r="CB160" s="1569"/>
      <c r="CC160" s="1569"/>
      <c r="CD160" s="1569"/>
      <c r="CE160" s="1569"/>
      <c r="CF160" s="1569"/>
      <c r="CG160" s="1569"/>
      <c r="CH160" s="1569"/>
      <c r="CI160" s="1569"/>
      <c r="CJ160" s="1569"/>
      <c r="CK160" s="1569"/>
      <c r="CL160" s="1569"/>
      <c r="CM160" s="1569"/>
      <c r="CN160" s="1569"/>
      <c r="CO160" s="1569"/>
      <c r="CP160" s="1569"/>
      <c r="CQ160" s="1569"/>
      <c r="CR160" s="1569"/>
      <c r="CS160" s="1569"/>
      <c r="CT160" s="1569"/>
      <c r="CU160" s="1569"/>
      <c r="CV160" s="1569"/>
      <c r="CW160" s="1569"/>
      <c r="CX160" s="1569"/>
      <c r="CY160" s="1569"/>
      <c r="CZ160" s="1569"/>
      <c r="DA160" s="1569"/>
      <c r="DB160" s="1569"/>
      <c r="DC160" s="1569"/>
      <c r="DD160" s="1569"/>
      <c r="DE160" s="1569"/>
      <c r="DF160" s="1569"/>
      <c r="DG160" s="1569"/>
      <c r="DH160" s="1569"/>
      <c r="DI160" s="1569"/>
      <c r="DJ160" s="1569"/>
      <c r="DK160" s="1569"/>
      <c r="DL160" s="1569"/>
      <c r="DM160" s="1569"/>
      <c r="DN160" s="1569"/>
      <c r="DO160" s="1569"/>
      <c r="DP160" s="1569"/>
      <c r="DQ160" s="1569"/>
      <c r="DR160" s="1569"/>
      <c r="DS160" s="1569"/>
      <c r="DT160" s="1569"/>
      <c r="DU160" s="1569"/>
      <c r="DV160" s="1569"/>
      <c r="DW160" s="1569"/>
      <c r="DX160" s="1569"/>
      <c r="DY160" s="1569"/>
      <c r="DZ160" s="1569"/>
      <c r="EA160" s="1569"/>
      <c r="EB160" s="1569"/>
      <c r="EC160" s="1569"/>
      <c r="ED160" s="1569"/>
      <c r="EE160" s="1569"/>
      <c r="EF160" s="1569"/>
      <c r="EG160" s="1569"/>
      <c r="EH160" s="1569"/>
      <c r="EI160" s="1569"/>
      <c r="EJ160" s="1569"/>
      <c r="EK160" s="1569"/>
      <c r="EL160" s="1569"/>
      <c r="EM160" s="1569"/>
      <c r="EN160" s="1569"/>
      <c r="EO160" s="1569"/>
      <c r="EP160" s="1569"/>
      <c r="EQ160" s="1569"/>
      <c r="ER160" s="1569"/>
      <c r="ES160" s="1569"/>
      <c r="ET160" s="1569"/>
      <c r="EU160" s="1569"/>
      <c r="EV160" s="1569"/>
      <c r="EW160" s="1569"/>
      <c r="EX160" s="1569"/>
      <c r="EY160" s="1569"/>
      <c r="EZ160" s="1569"/>
      <c r="FA160" s="1569"/>
      <c r="FB160" s="1569"/>
      <c r="FC160" s="1569"/>
      <c r="FD160" s="1569"/>
      <c r="FE160" s="1569"/>
      <c r="FF160" s="1569"/>
      <c r="FG160" s="1569"/>
      <c r="FH160" s="1569"/>
      <c r="FI160" s="1569"/>
      <c r="FJ160" s="1569"/>
      <c r="FK160" s="1569"/>
      <c r="FL160" s="1569"/>
      <c r="FM160" s="1569"/>
      <c r="FN160" s="1569"/>
      <c r="FO160" s="1569"/>
      <c r="FP160" s="1569"/>
      <c r="FQ160" s="1569"/>
      <c r="FR160" s="1569"/>
      <c r="FS160" s="1569"/>
      <c r="FT160" s="1569"/>
      <c r="FU160" s="1569"/>
      <c r="FV160" s="1569"/>
      <c r="FW160" s="1569"/>
      <c r="FX160" s="1569"/>
      <c r="FY160" s="1569"/>
      <c r="FZ160" s="1569"/>
      <c r="GA160" s="1569"/>
      <c r="GB160" s="1569"/>
      <c r="GC160" s="1569"/>
      <c r="GD160" s="1569"/>
      <c r="GE160" s="1569"/>
      <c r="GF160" s="1569"/>
      <c r="GG160" s="1569"/>
      <c r="GH160" s="1569"/>
      <c r="GI160" s="1569"/>
      <c r="GJ160" s="1569"/>
      <c r="GK160" s="1569"/>
      <c r="GL160" s="1569"/>
      <c r="GM160" s="1569"/>
      <c r="GN160" s="1569"/>
      <c r="GO160" s="1569"/>
      <c r="GP160" s="1569"/>
      <c r="GQ160" s="1569"/>
      <c r="GR160" s="1569"/>
      <c r="GS160" s="1569"/>
      <c r="GT160" s="1569"/>
      <c r="GU160" s="1569"/>
      <c r="GV160" s="1569"/>
      <c r="GW160" s="1569"/>
      <c r="GX160" s="1569"/>
      <c r="GY160" s="1569"/>
      <c r="GZ160" s="1569"/>
      <c r="HA160" s="1569"/>
      <c r="HB160" s="1569"/>
      <c r="HC160" s="1569"/>
      <c r="HD160" s="1569"/>
      <c r="HE160" s="1569"/>
      <c r="HF160" s="1569"/>
      <c r="HG160" s="1569"/>
      <c r="HH160" s="1569"/>
      <c r="HI160" s="1569"/>
      <c r="HJ160" s="1569"/>
      <c r="HK160" s="1569"/>
      <c r="HL160" s="1569"/>
      <c r="HM160" s="1569"/>
      <c r="HN160" s="1569"/>
      <c r="HO160" s="1569"/>
      <c r="HP160" s="1569"/>
      <c r="HQ160" s="1569"/>
      <c r="HR160" s="1569"/>
      <c r="HS160" s="1569"/>
      <c r="HT160" s="1569"/>
      <c r="HU160" s="1569"/>
      <c r="HV160" s="1569"/>
      <c r="HW160" s="1569"/>
      <c r="HX160" s="1569"/>
      <c r="HY160" s="1569"/>
      <c r="HZ160" s="1569"/>
      <c r="IA160" s="1569"/>
      <c r="IB160" s="1569"/>
      <c r="IC160" s="1569"/>
      <c r="ID160" s="1569"/>
      <c r="IE160" s="1569"/>
      <c r="IF160" s="1569"/>
      <c r="IG160" s="1569"/>
      <c r="IH160" s="1569"/>
      <c r="II160" s="1569"/>
      <c r="IJ160" s="1569"/>
      <c r="IK160" s="1569"/>
      <c r="IL160" s="1569"/>
      <c r="IM160" s="1569"/>
      <c r="IN160" s="1569"/>
      <c r="IO160" s="1569"/>
      <c r="IP160" s="1569"/>
      <c r="IQ160" s="1569"/>
      <c r="IR160" s="1569"/>
      <c r="IS160" s="1569"/>
      <c r="IT160" s="1569"/>
      <c r="IU160" s="1569"/>
    </row>
    <row r="161" spans="1:255">
      <c r="A161" s="2187">
        <v>12</v>
      </c>
      <c r="B161" s="1551"/>
      <c r="C161" s="1551"/>
      <c r="D161" s="1551"/>
      <c r="E161" s="1914"/>
      <c r="F161" s="1550"/>
      <c r="G161" s="1551"/>
      <c r="H161" s="1551"/>
      <c r="I161" s="1551"/>
      <c r="J161" s="1551"/>
      <c r="K161" s="1886"/>
      <c r="L161" s="1886"/>
      <c r="M161" s="1925">
        <v>12</v>
      </c>
      <c r="N161" s="1550"/>
      <c r="O161" s="1886"/>
      <c r="P161" s="1886"/>
      <c r="Q161" s="1886"/>
      <c r="R161" s="1886">
        <f t="shared" si="2"/>
        <v>0</v>
      </c>
      <c r="S161" s="1925">
        <v>12</v>
      </c>
      <c r="T161" s="1569"/>
      <c r="U161" s="1569"/>
      <c r="V161" s="1569"/>
      <c r="W161" s="1569"/>
      <c r="X161" s="1569"/>
      <c r="Y161" s="1569"/>
      <c r="Z161" s="1569"/>
      <c r="AA161" s="1569"/>
      <c r="AB161" s="1569"/>
      <c r="AC161" s="1569"/>
      <c r="AD161" s="1569"/>
      <c r="AE161" s="1569"/>
      <c r="AF161" s="1569"/>
      <c r="AG161" s="1569"/>
      <c r="AH161" s="1569"/>
      <c r="AI161" s="1569"/>
      <c r="AJ161" s="1569"/>
      <c r="AK161" s="1569"/>
      <c r="AL161" s="1569"/>
      <c r="AM161" s="1569"/>
      <c r="AN161" s="1569"/>
      <c r="AO161" s="1569"/>
      <c r="AP161" s="1569"/>
      <c r="AQ161" s="1569"/>
      <c r="AR161" s="1569"/>
      <c r="AS161" s="1569"/>
      <c r="AT161" s="1569"/>
      <c r="AU161" s="1569"/>
      <c r="AV161" s="1569"/>
      <c r="AW161" s="1569"/>
      <c r="AX161" s="1569"/>
      <c r="AY161" s="1569"/>
      <c r="AZ161" s="1569"/>
      <c r="BA161" s="1569"/>
      <c r="BB161" s="1569"/>
      <c r="BC161" s="1569"/>
      <c r="BD161" s="1569"/>
      <c r="BE161" s="1569"/>
      <c r="BF161" s="1569"/>
      <c r="BG161" s="1569"/>
      <c r="BH161" s="1569"/>
      <c r="BI161" s="1569"/>
      <c r="BJ161" s="1569"/>
      <c r="BK161" s="1569"/>
      <c r="BL161" s="1569"/>
      <c r="BM161" s="1569"/>
      <c r="BN161" s="1569"/>
      <c r="BO161" s="1569"/>
      <c r="BP161" s="1569"/>
      <c r="BQ161" s="1569"/>
      <c r="BR161" s="1569"/>
      <c r="BS161" s="1569"/>
      <c r="BT161" s="1569"/>
      <c r="BU161" s="1569"/>
      <c r="BV161" s="1569"/>
      <c r="BW161" s="1569"/>
      <c r="BX161" s="1569"/>
      <c r="BY161" s="1569"/>
      <c r="BZ161" s="1569"/>
      <c r="CA161" s="1569"/>
      <c r="CB161" s="1569"/>
      <c r="CC161" s="1569"/>
      <c r="CD161" s="1569"/>
      <c r="CE161" s="1569"/>
      <c r="CF161" s="1569"/>
      <c r="CG161" s="1569"/>
      <c r="CH161" s="1569"/>
      <c r="CI161" s="1569"/>
      <c r="CJ161" s="1569"/>
      <c r="CK161" s="1569"/>
      <c r="CL161" s="1569"/>
      <c r="CM161" s="1569"/>
      <c r="CN161" s="1569"/>
      <c r="CO161" s="1569"/>
      <c r="CP161" s="1569"/>
      <c r="CQ161" s="1569"/>
      <c r="CR161" s="1569"/>
      <c r="CS161" s="1569"/>
      <c r="CT161" s="1569"/>
      <c r="CU161" s="1569"/>
      <c r="CV161" s="1569"/>
      <c r="CW161" s="1569"/>
      <c r="CX161" s="1569"/>
      <c r="CY161" s="1569"/>
      <c r="CZ161" s="1569"/>
      <c r="DA161" s="1569"/>
      <c r="DB161" s="1569"/>
      <c r="DC161" s="1569"/>
      <c r="DD161" s="1569"/>
      <c r="DE161" s="1569"/>
      <c r="DF161" s="1569"/>
      <c r="DG161" s="1569"/>
      <c r="DH161" s="1569"/>
      <c r="DI161" s="1569"/>
      <c r="DJ161" s="1569"/>
      <c r="DK161" s="1569"/>
      <c r="DL161" s="1569"/>
      <c r="DM161" s="1569"/>
      <c r="DN161" s="1569"/>
      <c r="DO161" s="1569"/>
      <c r="DP161" s="1569"/>
      <c r="DQ161" s="1569"/>
      <c r="DR161" s="1569"/>
      <c r="DS161" s="1569"/>
      <c r="DT161" s="1569"/>
      <c r="DU161" s="1569"/>
      <c r="DV161" s="1569"/>
      <c r="DW161" s="1569"/>
      <c r="DX161" s="1569"/>
      <c r="DY161" s="1569"/>
      <c r="DZ161" s="1569"/>
      <c r="EA161" s="1569"/>
      <c r="EB161" s="1569"/>
      <c r="EC161" s="1569"/>
      <c r="ED161" s="1569"/>
      <c r="EE161" s="1569"/>
      <c r="EF161" s="1569"/>
      <c r="EG161" s="1569"/>
      <c r="EH161" s="1569"/>
      <c r="EI161" s="1569"/>
      <c r="EJ161" s="1569"/>
      <c r="EK161" s="1569"/>
      <c r="EL161" s="1569"/>
      <c r="EM161" s="1569"/>
      <c r="EN161" s="1569"/>
      <c r="EO161" s="1569"/>
      <c r="EP161" s="1569"/>
      <c r="EQ161" s="1569"/>
      <c r="ER161" s="1569"/>
      <c r="ES161" s="1569"/>
      <c r="ET161" s="1569"/>
      <c r="EU161" s="1569"/>
      <c r="EV161" s="1569"/>
      <c r="EW161" s="1569"/>
      <c r="EX161" s="1569"/>
      <c r="EY161" s="1569"/>
      <c r="EZ161" s="1569"/>
      <c r="FA161" s="1569"/>
      <c r="FB161" s="1569"/>
      <c r="FC161" s="1569"/>
      <c r="FD161" s="1569"/>
      <c r="FE161" s="1569"/>
      <c r="FF161" s="1569"/>
      <c r="FG161" s="1569"/>
      <c r="FH161" s="1569"/>
      <c r="FI161" s="1569"/>
      <c r="FJ161" s="1569"/>
      <c r="FK161" s="1569"/>
      <c r="FL161" s="1569"/>
      <c r="FM161" s="1569"/>
      <c r="FN161" s="1569"/>
      <c r="FO161" s="1569"/>
      <c r="FP161" s="1569"/>
      <c r="FQ161" s="1569"/>
      <c r="FR161" s="1569"/>
      <c r="FS161" s="1569"/>
      <c r="FT161" s="1569"/>
      <c r="FU161" s="1569"/>
      <c r="FV161" s="1569"/>
      <c r="FW161" s="1569"/>
      <c r="FX161" s="1569"/>
      <c r="FY161" s="1569"/>
      <c r="FZ161" s="1569"/>
      <c r="GA161" s="1569"/>
      <c r="GB161" s="1569"/>
      <c r="GC161" s="1569"/>
      <c r="GD161" s="1569"/>
      <c r="GE161" s="1569"/>
      <c r="GF161" s="1569"/>
      <c r="GG161" s="1569"/>
      <c r="GH161" s="1569"/>
      <c r="GI161" s="1569"/>
      <c r="GJ161" s="1569"/>
      <c r="GK161" s="1569"/>
      <c r="GL161" s="1569"/>
      <c r="GM161" s="1569"/>
      <c r="GN161" s="1569"/>
      <c r="GO161" s="1569"/>
      <c r="GP161" s="1569"/>
      <c r="GQ161" s="1569"/>
      <c r="GR161" s="1569"/>
      <c r="GS161" s="1569"/>
      <c r="GT161" s="1569"/>
      <c r="GU161" s="1569"/>
      <c r="GV161" s="1569"/>
      <c r="GW161" s="1569"/>
      <c r="GX161" s="1569"/>
      <c r="GY161" s="1569"/>
      <c r="GZ161" s="1569"/>
      <c r="HA161" s="1569"/>
      <c r="HB161" s="1569"/>
      <c r="HC161" s="1569"/>
      <c r="HD161" s="1569"/>
      <c r="HE161" s="1569"/>
      <c r="HF161" s="1569"/>
      <c r="HG161" s="1569"/>
      <c r="HH161" s="1569"/>
      <c r="HI161" s="1569"/>
      <c r="HJ161" s="1569"/>
      <c r="HK161" s="1569"/>
      <c r="HL161" s="1569"/>
      <c r="HM161" s="1569"/>
      <c r="HN161" s="1569"/>
      <c r="HO161" s="1569"/>
      <c r="HP161" s="1569"/>
      <c r="HQ161" s="1569"/>
      <c r="HR161" s="1569"/>
      <c r="HS161" s="1569"/>
      <c r="HT161" s="1569"/>
      <c r="HU161" s="1569"/>
      <c r="HV161" s="1569"/>
      <c r="HW161" s="1569"/>
      <c r="HX161" s="1569"/>
      <c r="HY161" s="1569"/>
      <c r="HZ161" s="1569"/>
      <c r="IA161" s="1569"/>
      <c r="IB161" s="1569"/>
      <c r="IC161" s="1569"/>
      <c r="ID161" s="1569"/>
      <c r="IE161" s="1569"/>
      <c r="IF161" s="1569"/>
      <c r="IG161" s="1569"/>
      <c r="IH161" s="1569"/>
      <c r="II161" s="1569"/>
      <c r="IJ161" s="1569"/>
      <c r="IK161" s="1569"/>
      <c r="IL161" s="1569"/>
      <c r="IM161" s="1569"/>
      <c r="IN161" s="1569"/>
      <c r="IO161" s="1569"/>
      <c r="IP161" s="1569"/>
      <c r="IQ161" s="1569"/>
      <c r="IR161" s="1569"/>
      <c r="IS161" s="1569"/>
      <c r="IT161" s="1569"/>
      <c r="IU161" s="1569"/>
    </row>
    <row r="162" spans="1:255">
      <c r="A162" s="2187">
        <v>13</v>
      </c>
      <c r="B162" s="1551"/>
      <c r="C162" s="1551"/>
      <c r="D162" s="1551"/>
      <c r="E162" s="1914"/>
      <c r="F162" s="1550"/>
      <c r="G162" s="1551"/>
      <c r="H162" s="1551"/>
      <c r="I162" s="1551"/>
      <c r="J162" s="1551"/>
      <c r="K162" s="1886"/>
      <c r="L162" s="1886"/>
      <c r="M162" s="1925">
        <v>13</v>
      </c>
      <c r="N162" s="1550"/>
      <c r="O162" s="1886"/>
      <c r="P162" s="1886"/>
      <c r="Q162" s="1886"/>
      <c r="R162" s="1886">
        <f t="shared" si="2"/>
        <v>0</v>
      </c>
      <c r="S162" s="1925">
        <v>13</v>
      </c>
      <c r="T162" s="1569"/>
      <c r="U162" s="1569"/>
      <c r="V162" s="1569"/>
      <c r="W162" s="1569"/>
      <c r="X162" s="1569"/>
      <c r="Y162" s="1569"/>
      <c r="Z162" s="1569"/>
      <c r="AA162" s="1569"/>
      <c r="AB162" s="1569"/>
      <c r="AC162" s="1569"/>
      <c r="AD162" s="1569"/>
      <c r="AE162" s="1569"/>
      <c r="AF162" s="1569"/>
      <c r="AG162" s="1569"/>
      <c r="AH162" s="1569"/>
      <c r="AI162" s="1569"/>
      <c r="AJ162" s="1569"/>
      <c r="AK162" s="1569"/>
      <c r="AL162" s="1569"/>
      <c r="AM162" s="1569"/>
      <c r="AN162" s="1569"/>
      <c r="AO162" s="1569"/>
      <c r="AP162" s="1569"/>
      <c r="AQ162" s="1569"/>
      <c r="AR162" s="1569"/>
      <c r="AS162" s="1569"/>
      <c r="AT162" s="1569"/>
      <c r="AU162" s="1569"/>
      <c r="AV162" s="1569"/>
      <c r="AW162" s="1569"/>
      <c r="AX162" s="1569"/>
      <c r="AY162" s="1569"/>
      <c r="AZ162" s="1569"/>
      <c r="BA162" s="1569"/>
      <c r="BB162" s="1569"/>
      <c r="BC162" s="1569"/>
      <c r="BD162" s="1569"/>
      <c r="BE162" s="1569"/>
      <c r="BF162" s="1569"/>
      <c r="BG162" s="1569"/>
      <c r="BH162" s="1569"/>
      <c r="BI162" s="1569"/>
      <c r="BJ162" s="1569"/>
      <c r="BK162" s="1569"/>
      <c r="BL162" s="1569"/>
      <c r="BM162" s="1569"/>
      <c r="BN162" s="1569"/>
      <c r="BO162" s="1569"/>
      <c r="BP162" s="1569"/>
      <c r="BQ162" s="1569"/>
      <c r="BR162" s="1569"/>
      <c r="BS162" s="1569"/>
      <c r="BT162" s="1569"/>
      <c r="BU162" s="1569"/>
      <c r="BV162" s="1569"/>
      <c r="BW162" s="1569"/>
      <c r="BX162" s="1569"/>
      <c r="BY162" s="1569"/>
      <c r="BZ162" s="1569"/>
      <c r="CA162" s="1569"/>
      <c r="CB162" s="1569"/>
      <c r="CC162" s="1569"/>
      <c r="CD162" s="1569"/>
      <c r="CE162" s="1569"/>
      <c r="CF162" s="1569"/>
      <c r="CG162" s="1569"/>
      <c r="CH162" s="1569"/>
      <c r="CI162" s="1569"/>
      <c r="CJ162" s="1569"/>
      <c r="CK162" s="1569"/>
      <c r="CL162" s="1569"/>
      <c r="CM162" s="1569"/>
      <c r="CN162" s="1569"/>
      <c r="CO162" s="1569"/>
      <c r="CP162" s="1569"/>
      <c r="CQ162" s="1569"/>
      <c r="CR162" s="1569"/>
      <c r="CS162" s="1569"/>
      <c r="CT162" s="1569"/>
      <c r="CU162" s="1569"/>
      <c r="CV162" s="1569"/>
      <c r="CW162" s="1569"/>
      <c r="CX162" s="1569"/>
      <c r="CY162" s="1569"/>
      <c r="CZ162" s="1569"/>
      <c r="DA162" s="1569"/>
      <c r="DB162" s="1569"/>
      <c r="DC162" s="1569"/>
      <c r="DD162" s="1569"/>
      <c r="DE162" s="1569"/>
      <c r="DF162" s="1569"/>
      <c r="DG162" s="1569"/>
      <c r="DH162" s="1569"/>
      <c r="DI162" s="1569"/>
      <c r="DJ162" s="1569"/>
      <c r="DK162" s="1569"/>
      <c r="DL162" s="1569"/>
      <c r="DM162" s="1569"/>
      <c r="DN162" s="1569"/>
      <c r="DO162" s="1569"/>
      <c r="DP162" s="1569"/>
      <c r="DQ162" s="1569"/>
      <c r="DR162" s="1569"/>
      <c r="DS162" s="1569"/>
      <c r="DT162" s="1569"/>
      <c r="DU162" s="1569"/>
      <c r="DV162" s="1569"/>
      <c r="DW162" s="1569"/>
      <c r="DX162" s="1569"/>
      <c r="DY162" s="1569"/>
      <c r="DZ162" s="1569"/>
      <c r="EA162" s="1569"/>
      <c r="EB162" s="1569"/>
      <c r="EC162" s="1569"/>
      <c r="ED162" s="1569"/>
      <c r="EE162" s="1569"/>
      <c r="EF162" s="1569"/>
      <c r="EG162" s="1569"/>
      <c r="EH162" s="1569"/>
      <c r="EI162" s="1569"/>
      <c r="EJ162" s="1569"/>
      <c r="EK162" s="1569"/>
      <c r="EL162" s="1569"/>
      <c r="EM162" s="1569"/>
      <c r="EN162" s="1569"/>
      <c r="EO162" s="1569"/>
      <c r="EP162" s="1569"/>
      <c r="EQ162" s="1569"/>
      <c r="ER162" s="1569"/>
      <c r="ES162" s="1569"/>
      <c r="ET162" s="1569"/>
      <c r="EU162" s="1569"/>
      <c r="EV162" s="1569"/>
      <c r="EW162" s="1569"/>
      <c r="EX162" s="1569"/>
      <c r="EY162" s="1569"/>
      <c r="EZ162" s="1569"/>
      <c r="FA162" s="1569"/>
      <c r="FB162" s="1569"/>
      <c r="FC162" s="1569"/>
      <c r="FD162" s="1569"/>
      <c r="FE162" s="1569"/>
      <c r="FF162" s="1569"/>
      <c r="FG162" s="1569"/>
      <c r="FH162" s="1569"/>
      <c r="FI162" s="1569"/>
      <c r="FJ162" s="1569"/>
      <c r="FK162" s="1569"/>
      <c r="FL162" s="1569"/>
      <c r="FM162" s="1569"/>
      <c r="FN162" s="1569"/>
      <c r="FO162" s="1569"/>
      <c r="FP162" s="1569"/>
      <c r="FQ162" s="1569"/>
      <c r="FR162" s="1569"/>
      <c r="FS162" s="1569"/>
      <c r="FT162" s="1569"/>
      <c r="FU162" s="1569"/>
      <c r="FV162" s="1569"/>
      <c r="FW162" s="1569"/>
      <c r="FX162" s="1569"/>
      <c r="FY162" s="1569"/>
      <c r="FZ162" s="1569"/>
      <c r="GA162" s="1569"/>
      <c r="GB162" s="1569"/>
      <c r="GC162" s="1569"/>
      <c r="GD162" s="1569"/>
      <c r="GE162" s="1569"/>
      <c r="GF162" s="1569"/>
      <c r="GG162" s="1569"/>
      <c r="GH162" s="1569"/>
      <c r="GI162" s="1569"/>
      <c r="GJ162" s="1569"/>
      <c r="GK162" s="1569"/>
      <c r="GL162" s="1569"/>
      <c r="GM162" s="1569"/>
      <c r="GN162" s="1569"/>
      <c r="GO162" s="1569"/>
      <c r="GP162" s="1569"/>
      <c r="GQ162" s="1569"/>
      <c r="GR162" s="1569"/>
      <c r="GS162" s="1569"/>
      <c r="GT162" s="1569"/>
      <c r="GU162" s="1569"/>
      <c r="GV162" s="1569"/>
      <c r="GW162" s="1569"/>
      <c r="GX162" s="1569"/>
      <c r="GY162" s="1569"/>
      <c r="GZ162" s="1569"/>
      <c r="HA162" s="1569"/>
      <c r="HB162" s="1569"/>
      <c r="HC162" s="1569"/>
      <c r="HD162" s="1569"/>
      <c r="HE162" s="1569"/>
      <c r="HF162" s="1569"/>
      <c r="HG162" s="1569"/>
      <c r="HH162" s="1569"/>
      <c r="HI162" s="1569"/>
      <c r="HJ162" s="1569"/>
      <c r="HK162" s="1569"/>
      <c r="HL162" s="1569"/>
      <c r="HM162" s="1569"/>
      <c r="HN162" s="1569"/>
      <c r="HO162" s="1569"/>
      <c r="HP162" s="1569"/>
      <c r="HQ162" s="1569"/>
      <c r="HR162" s="1569"/>
      <c r="HS162" s="1569"/>
      <c r="HT162" s="1569"/>
      <c r="HU162" s="1569"/>
      <c r="HV162" s="1569"/>
      <c r="HW162" s="1569"/>
      <c r="HX162" s="1569"/>
      <c r="HY162" s="1569"/>
      <c r="HZ162" s="1569"/>
      <c r="IA162" s="1569"/>
      <c r="IB162" s="1569"/>
      <c r="IC162" s="1569"/>
      <c r="ID162" s="1569"/>
      <c r="IE162" s="1569"/>
      <c r="IF162" s="1569"/>
      <c r="IG162" s="1569"/>
      <c r="IH162" s="1569"/>
      <c r="II162" s="1569"/>
      <c r="IJ162" s="1569"/>
      <c r="IK162" s="1569"/>
      <c r="IL162" s="1569"/>
      <c r="IM162" s="1569"/>
      <c r="IN162" s="1569"/>
      <c r="IO162" s="1569"/>
      <c r="IP162" s="1569"/>
      <c r="IQ162" s="1569"/>
      <c r="IR162" s="1569"/>
      <c r="IS162" s="1569"/>
      <c r="IT162" s="1569"/>
      <c r="IU162" s="1569"/>
    </row>
    <row r="163" spans="1:255">
      <c r="A163" s="2187">
        <v>14</v>
      </c>
      <c r="B163" s="1551"/>
      <c r="C163" s="1551"/>
      <c r="D163" s="1551"/>
      <c r="E163" s="1914"/>
      <c r="F163" s="1550"/>
      <c r="G163" s="1551"/>
      <c r="H163" s="1551"/>
      <c r="I163" s="1551"/>
      <c r="J163" s="1551"/>
      <c r="K163" s="1886"/>
      <c r="L163" s="1886"/>
      <c r="M163" s="1925">
        <v>14</v>
      </c>
      <c r="N163" s="1550"/>
      <c r="O163" s="1886"/>
      <c r="P163" s="1886"/>
      <c r="Q163" s="1886"/>
      <c r="R163" s="1886">
        <f t="shared" si="2"/>
        <v>0</v>
      </c>
      <c r="S163" s="1925">
        <v>14</v>
      </c>
      <c r="T163" s="1569"/>
      <c r="U163" s="1569"/>
      <c r="V163" s="1569"/>
      <c r="W163" s="1569"/>
      <c r="X163" s="1569"/>
      <c r="Y163" s="1569"/>
      <c r="Z163" s="1569"/>
      <c r="AA163" s="1569"/>
      <c r="AB163" s="1569"/>
      <c r="AC163" s="1569"/>
      <c r="AD163" s="1569"/>
      <c r="AE163" s="1569"/>
      <c r="AF163" s="1569"/>
      <c r="AG163" s="1569"/>
      <c r="AH163" s="1569"/>
      <c r="AI163" s="1569"/>
      <c r="AJ163" s="1569"/>
      <c r="AK163" s="1569"/>
      <c r="AL163" s="1569"/>
      <c r="AM163" s="1569"/>
      <c r="AN163" s="1569"/>
      <c r="AO163" s="1569"/>
      <c r="AP163" s="1569"/>
      <c r="AQ163" s="1569"/>
      <c r="AR163" s="1569"/>
      <c r="AS163" s="1569"/>
      <c r="AT163" s="1569"/>
      <c r="AU163" s="1569"/>
      <c r="AV163" s="1569"/>
      <c r="AW163" s="1569"/>
      <c r="AX163" s="1569"/>
      <c r="AY163" s="1569"/>
      <c r="AZ163" s="1569"/>
      <c r="BA163" s="1569"/>
      <c r="BB163" s="1569"/>
      <c r="BC163" s="1569"/>
      <c r="BD163" s="1569"/>
      <c r="BE163" s="1569"/>
      <c r="BF163" s="1569"/>
      <c r="BG163" s="1569"/>
      <c r="BH163" s="1569"/>
      <c r="BI163" s="1569"/>
      <c r="BJ163" s="1569"/>
      <c r="BK163" s="1569"/>
      <c r="BL163" s="1569"/>
      <c r="BM163" s="1569"/>
      <c r="BN163" s="1569"/>
      <c r="BO163" s="1569"/>
      <c r="BP163" s="1569"/>
      <c r="BQ163" s="1569"/>
      <c r="BR163" s="1569"/>
      <c r="BS163" s="1569"/>
      <c r="BT163" s="1569"/>
      <c r="BU163" s="1569"/>
      <c r="BV163" s="1569"/>
      <c r="BW163" s="1569"/>
      <c r="BX163" s="1569"/>
      <c r="BY163" s="1569"/>
      <c r="BZ163" s="1569"/>
      <c r="CA163" s="1569"/>
      <c r="CB163" s="1569"/>
      <c r="CC163" s="1569"/>
      <c r="CD163" s="1569"/>
      <c r="CE163" s="1569"/>
      <c r="CF163" s="1569"/>
      <c r="CG163" s="1569"/>
      <c r="CH163" s="1569"/>
      <c r="CI163" s="1569"/>
      <c r="CJ163" s="1569"/>
      <c r="CK163" s="1569"/>
      <c r="CL163" s="1569"/>
      <c r="CM163" s="1569"/>
      <c r="CN163" s="1569"/>
      <c r="CO163" s="1569"/>
      <c r="CP163" s="1569"/>
      <c r="CQ163" s="1569"/>
      <c r="CR163" s="1569"/>
      <c r="CS163" s="1569"/>
      <c r="CT163" s="1569"/>
      <c r="CU163" s="1569"/>
      <c r="CV163" s="1569"/>
      <c r="CW163" s="1569"/>
      <c r="CX163" s="1569"/>
      <c r="CY163" s="1569"/>
      <c r="CZ163" s="1569"/>
      <c r="DA163" s="1569"/>
      <c r="DB163" s="1569"/>
      <c r="DC163" s="1569"/>
      <c r="DD163" s="1569"/>
      <c r="DE163" s="1569"/>
      <c r="DF163" s="1569"/>
      <c r="DG163" s="1569"/>
      <c r="DH163" s="1569"/>
      <c r="DI163" s="1569"/>
      <c r="DJ163" s="1569"/>
      <c r="DK163" s="1569"/>
      <c r="DL163" s="1569"/>
      <c r="DM163" s="1569"/>
      <c r="DN163" s="1569"/>
      <c r="DO163" s="1569"/>
      <c r="DP163" s="1569"/>
      <c r="DQ163" s="1569"/>
      <c r="DR163" s="1569"/>
      <c r="DS163" s="1569"/>
      <c r="DT163" s="1569"/>
      <c r="DU163" s="1569"/>
      <c r="DV163" s="1569"/>
      <c r="DW163" s="1569"/>
      <c r="DX163" s="1569"/>
      <c r="DY163" s="1569"/>
      <c r="DZ163" s="1569"/>
      <c r="EA163" s="1569"/>
      <c r="EB163" s="1569"/>
      <c r="EC163" s="1569"/>
      <c r="ED163" s="1569"/>
      <c r="EE163" s="1569"/>
      <c r="EF163" s="1569"/>
      <c r="EG163" s="1569"/>
      <c r="EH163" s="1569"/>
      <c r="EI163" s="1569"/>
      <c r="EJ163" s="1569"/>
      <c r="EK163" s="1569"/>
      <c r="EL163" s="1569"/>
      <c r="EM163" s="1569"/>
      <c r="EN163" s="1569"/>
      <c r="EO163" s="1569"/>
      <c r="EP163" s="1569"/>
      <c r="EQ163" s="1569"/>
      <c r="ER163" s="1569"/>
      <c r="ES163" s="1569"/>
      <c r="ET163" s="1569"/>
      <c r="EU163" s="1569"/>
      <c r="EV163" s="1569"/>
      <c r="EW163" s="1569"/>
      <c r="EX163" s="1569"/>
      <c r="EY163" s="1569"/>
      <c r="EZ163" s="1569"/>
      <c r="FA163" s="1569"/>
      <c r="FB163" s="1569"/>
      <c r="FC163" s="1569"/>
      <c r="FD163" s="1569"/>
      <c r="FE163" s="1569"/>
      <c r="FF163" s="1569"/>
      <c r="FG163" s="1569"/>
      <c r="FH163" s="1569"/>
      <c r="FI163" s="1569"/>
      <c r="FJ163" s="1569"/>
      <c r="FK163" s="1569"/>
      <c r="FL163" s="1569"/>
      <c r="FM163" s="1569"/>
      <c r="FN163" s="1569"/>
      <c r="FO163" s="1569"/>
      <c r="FP163" s="1569"/>
      <c r="FQ163" s="1569"/>
      <c r="FR163" s="1569"/>
      <c r="FS163" s="1569"/>
      <c r="FT163" s="1569"/>
      <c r="FU163" s="1569"/>
      <c r="FV163" s="1569"/>
      <c r="FW163" s="1569"/>
      <c r="FX163" s="1569"/>
      <c r="FY163" s="1569"/>
      <c r="FZ163" s="1569"/>
      <c r="GA163" s="1569"/>
      <c r="GB163" s="1569"/>
      <c r="GC163" s="1569"/>
      <c r="GD163" s="1569"/>
      <c r="GE163" s="1569"/>
      <c r="GF163" s="1569"/>
      <c r="GG163" s="1569"/>
      <c r="GH163" s="1569"/>
      <c r="GI163" s="1569"/>
      <c r="GJ163" s="1569"/>
      <c r="GK163" s="1569"/>
      <c r="GL163" s="1569"/>
      <c r="GM163" s="1569"/>
      <c r="GN163" s="1569"/>
      <c r="GO163" s="1569"/>
      <c r="GP163" s="1569"/>
      <c r="GQ163" s="1569"/>
      <c r="GR163" s="1569"/>
      <c r="GS163" s="1569"/>
      <c r="GT163" s="1569"/>
      <c r="GU163" s="1569"/>
      <c r="GV163" s="1569"/>
      <c r="GW163" s="1569"/>
      <c r="GX163" s="1569"/>
      <c r="GY163" s="1569"/>
      <c r="GZ163" s="1569"/>
      <c r="HA163" s="1569"/>
      <c r="HB163" s="1569"/>
      <c r="HC163" s="1569"/>
      <c r="HD163" s="1569"/>
      <c r="HE163" s="1569"/>
      <c r="HF163" s="1569"/>
      <c r="HG163" s="1569"/>
      <c r="HH163" s="1569"/>
      <c r="HI163" s="1569"/>
      <c r="HJ163" s="1569"/>
      <c r="HK163" s="1569"/>
      <c r="HL163" s="1569"/>
      <c r="HM163" s="1569"/>
      <c r="HN163" s="1569"/>
      <c r="HO163" s="1569"/>
      <c r="HP163" s="1569"/>
      <c r="HQ163" s="1569"/>
      <c r="HR163" s="1569"/>
      <c r="HS163" s="1569"/>
      <c r="HT163" s="1569"/>
      <c r="HU163" s="1569"/>
      <c r="HV163" s="1569"/>
      <c r="HW163" s="1569"/>
      <c r="HX163" s="1569"/>
      <c r="HY163" s="1569"/>
      <c r="HZ163" s="1569"/>
      <c r="IA163" s="1569"/>
      <c r="IB163" s="1569"/>
      <c r="IC163" s="1569"/>
      <c r="ID163" s="1569"/>
      <c r="IE163" s="1569"/>
      <c r="IF163" s="1569"/>
      <c r="IG163" s="1569"/>
      <c r="IH163" s="1569"/>
      <c r="II163" s="1569"/>
      <c r="IJ163" s="1569"/>
      <c r="IK163" s="1569"/>
      <c r="IL163" s="1569"/>
      <c r="IM163" s="1569"/>
      <c r="IN163" s="1569"/>
      <c r="IO163" s="1569"/>
      <c r="IP163" s="1569"/>
      <c r="IQ163" s="1569"/>
      <c r="IR163" s="1569"/>
      <c r="IS163" s="1569"/>
      <c r="IT163" s="1569"/>
      <c r="IU163" s="1569"/>
    </row>
    <row r="164" spans="1:255">
      <c r="A164" s="2187">
        <v>15</v>
      </c>
      <c r="B164" s="1551"/>
      <c r="C164" s="1551"/>
      <c r="D164" s="1551"/>
      <c r="E164" s="1914"/>
      <c r="F164" s="1550"/>
      <c r="G164" s="1551"/>
      <c r="H164" s="1551"/>
      <c r="I164" s="1551"/>
      <c r="J164" s="1551"/>
      <c r="K164" s="1886"/>
      <c r="L164" s="1886"/>
      <c r="M164" s="1925">
        <v>15</v>
      </c>
      <c r="N164" s="1550"/>
      <c r="O164" s="1886"/>
      <c r="P164" s="1886"/>
      <c r="Q164" s="1886"/>
      <c r="R164" s="1886">
        <f t="shared" si="2"/>
        <v>0</v>
      </c>
      <c r="S164" s="1925">
        <v>15</v>
      </c>
      <c r="T164" s="1569"/>
      <c r="U164" s="1569"/>
      <c r="V164" s="1569"/>
      <c r="W164" s="1569"/>
      <c r="X164" s="1569"/>
      <c r="Y164" s="1569"/>
      <c r="Z164" s="1569"/>
      <c r="AA164" s="1569"/>
      <c r="AB164" s="1569"/>
      <c r="AC164" s="1569"/>
      <c r="AD164" s="1569"/>
      <c r="AE164" s="1569"/>
      <c r="AF164" s="1569"/>
      <c r="AG164" s="1569"/>
      <c r="AH164" s="1569"/>
      <c r="AI164" s="1569"/>
      <c r="AJ164" s="1569"/>
      <c r="AK164" s="1569"/>
      <c r="AL164" s="1569"/>
      <c r="AM164" s="1569"/>
      <c r="AN164" s="1569"/>
      <c r="AO164" s="1569"/>
      <c r="AP164" s="1569"/>
      <c r="AQ164" s="1569"/>
      <c r="AR164" s="1569"/>
      <c r="AS164" s="1569"/>
      <c r="AT164" s="1569"/>
      <c r="AU164" s="1569"/>
      <c r="AV164" s="1569"/>
      <c r="AW164" s="1569"/>
      <c r="AX164" s="1569"/>
      <c r="AY164" s="1569"/>
      <c r="AZ164" s="1569"/>
      <c r="BA164" s="1569"/>
      <c r="BB164" s="1569"/>
      <c r="BC164" s="1569"/>
      <c r="BD164" s="1569"/>
      <c r="BE164" s="1569"/>
      <c r="BF164" s="1569"/>
      <c r="BG164" s="1569"/>
      <c r="BH164" s="1569"/>
      <c r="BI164" s="1569"/>
      <c r="BJ164" s="1569"/>
      <c r="BK164" s="1569"/>
      <c r="BL164" s="1569"/>
      <c r="BM164" s="1569"/>
      <c r="BN164" s="1569"/>
      <c r="BO164" s="1569"/>
      <c r="BP164" s="1569"/>
      <c r="BQ164" s="1569"/>
      <c r="BR164" s="1569"/>
      <c r="BS164" s="1569"/>
      <c r="BT164" s="1569"/>
      <c r="BU164" s="1569"/>
      <c r="BV164" s="1569"/>
      <c r="BW164" s="1569"/>
      <c r="BX164" s="1569"/>
      <c r="BY164" s="1569"/>
      <c r="BZ164" s="1569"/>
      <c r="CA164" s="1569"/>
      <c r="CB164" s="1569"/>
      <c r="CC164" s="1569"/>
      <c r="CD164" s="1569"/>
      <c r="CE164" s="1569"/>
      <c r="CF164" s="1569"/>
      <c r="CG164" s="1569"/>
      <c r="CH164" s="1569"/>
      <c r="CI164" s="1569"/>
      <c r="CJ164" s="1569"/>
      <c r="CK164" s="1569"/>
      <c r="CL164" s="1569"/>
      <c r="CM164" s="1569"/>
      <c r="CN164" s="1569"/>
      <c r="CO164" s="1569"/>
      <c r="CP164" s="1569"/>
      <c r="CQ164" s="1569"/>
      <c r="CR164" s="1569"/>
      <c r="CS164" s="1569"/>
      <c r="CT164" s="1569"/>
      <c r="CU164" s="1569"/>
      <c r="CV164" s="1569"/>
      <c r="CW164" s="1569"/>
      <c r="CX164" s="1569"/>
      <c r="CY164" s="1569"/>
      <c r="CZ164" s="1569"/>
      <c r="DA164" s="1569"/>
      <c r="DB164" s="1569"/>
      <c r="DC164" s="1569"/>
      <c r="DD164" s="1569"/>
      <c r="DE164" s="1569"/>
      <c r="DF164" s="1569"/>
      <c r="DG164" s="1569"/>
      <c r="DH164" s="1569"/>
      <c r="DI164" s="1569"/>
      <c r="DJ164" s="1569"/>
      <c r="DK164" s="1569"/>
      <c r="DL164" s="1569"/>
      <c r="DM164" s="1569"/>
      <c r="DN164" s="1569"/>
      <c r="DO164" s="1569"/>
      <c r="DP164" s="1569"/>
      <c r="DQ164" s="1569"/>
      <c r="DR164" s="1569"/>
      <c r="DS164" s="1569"/>
      <c r="DT164" s="1569"/>
      <c r="DU164" s="1569"/>
      <c r="DV164" s="1569"/>
      <c r="DW164" s="1569"/>
      <c r="DX164" s="1569"/>
      <c r="DY164" s="1569"/>
      <c r="DZ164" s="1569"/>
      <c r="EA164" s="1569"/>
      <c r="EB164" s="1569"/>
      <c r="EC164" s="1569"/>
      <c r="ED164" s="1569"/>
      <c r="EE164" s="1569"/>
      <c r="EF164" s="1569"/>
      <c r="EG164" s="1569"/>
      <c r="EH164" s="1569"/>
      <c r="EI164" s="1569"/>
      <c r="EJ164" s="1569"/>
      <c r="EK164" s="1569"/>
      <c r="EL164" s="1569"/>
      <c r="EM164" s="1569"/>
      <c r="EN164" s="1569"/>
      <c r="EO164" s="1569"/>
      <c r="EP164" s="1569"/>
      <c r="EQ164" s="1569"/>
      <c r="ER164" s="1569"/>
      <c r="ES164" s="1569"/>
      <c r="ET164" s="1569"/>
      <c r="EU164" s="1569"/>
      <c r="EV164" s="1569"/>
      <c r="EW164" s="1569"/>
      <c r="EX164" s="1569"/>
      <c r="EY164" s="1569"/>
      <c r="EZ164" s="1569"/>
      <c r="FA164" s="1569"/>
      <c r="FB164" s="1569"/>
      <c r="FC164" s="1569"/>
      <c r="FD164" s="1569"/>
      <c r="FE164" s="1569"/>
      <c r="FF164" s="1569"/>
      <c r="FG164" s="1569"/>
      <c r="FH164" s="1569"/>
      <c r="FI164" s="1569"/>
      <c r="FJ164" s="1569"/>
      <c r="FK164" s="1569"/>
      <c r="FL164" s="1569"/>
      <c r="FM164" s="1569"/>
      <c r="FN164" s="1569"/>
      <c r="FO164" s="1569"/>
      <c r="FP164" s="1569"/>
      <c r="FQ164" s="1569"/>
      <c r="FR164" s="1569"/>
      <c r="FS164" s="1569"/>
      <c r="FT164" s="1569"/>
      <c r="FU164" s="1569"/>
      <c r="FV164" s="1569"/>
      <c r="FW164" s="1569"/>
      <c r="FX164" s="1569"/>
      <c r="FY164" s="1569"/>
      <c r="FZ164" s="1569"/>
      <c r="GA164" s="1569"/>
      <c r="GB164" s="1569"/>
      <c r="GC164" s="1569"/>
      <c r="GD164" s="1569"/>
      <c r="GE164" s="1569"/>
      <c r="GF164" s="1569"/>
      <c r="GG164" s="1569"/>
      <c r="GH164" s="1569"/>
      <c r="GI164" s="1569"/>
      <c r="GJ164" s="1569"/>
      <c r="GK164" s="1569"/>
      <c r="GL164" s="1569"/>
      <c r="GM164" s="1569"/>
      <c r="GN164" s="1569"/>
      <c r="GO164" s="1569"/>
      <c r="GP164" s="1569"/>
      <c r="GQ164" s="1569"/>
      <c r="GR164" s="1569"/>
      <c r="GS164" s="1569"/>
      <c r="GT164" s="1569"/>
      <c r="GU164" s="1569"/>
      <c r="GV164" s="1569"/>
      <c r="GW164" s="1569"/>
      <c r="GX164" s="1569"/>
      <c r="GY164" s="1569"/>
      <c r="GZ164" s="1569"/>
      <c r="HA164" s="1569"/>
      <c r="HB164" s="1569"/>
      <c r="HC164" s="1569"/>
      <c r="HD164" s="1569"/>
      <c r="HE164" s="1569"/>
      <c r="HF164" s="1569"/>
      <c r="HG164" s="1569"/>
      <c r="HH164" s="1569"/>
      <c r="HI164" s="1569"/>
      <c r="HJ164" s="1569"/>
      <c r="HK164" s="1569"/>
      <c r="HL164" s="1569"/>
      <c r="HM164" s="1569"/>
      <c r="HN164" s="1569"/>
      <c r="HO164" s="1569"/>
      <c r="HP164" s="1569"/>
      <c r="HQ164" s="1569"/>
      <c r="HR164" s="1569"/>
      <c r="HS164" s="1569"/>
      <c r="HT164" s="1569"/>
      <c r="HU164" s="1569"/>
      <c r="HV164" s="1569"/>
      <c r="HW164" s="1569"/>
      <c r="HX164" s="1569"/>
      <c r="HY164" s="1569"/>
      <c r="HZ164" s="1569"/>
      <c r="IA164" s="1569"/>
      <c r="IB164" s="1569"/>
      <c r="IC164" s="1569"/>
      <c r="ID164" s="1569"/>
      <c r="IE164" s="1569"/>
      <c r="IF164" s="1569"/>
      <c r="IG164" s="1569"/>
      <c r="IH164" s="1569"/>
      <c r="II164" s="1569"/>
      <c r="IJ164" s="1569"/>
      <c r="IK164" s="1569"/>
      <c r="IL164" s="1569"/>
      <c r="IM164" s="1569"/>
      <c r="IN164" s="1569"/>
      <c r="IO164" s="1569"/>
      <c r="IP164" s="1569"/>
      <c r="IQ164" s="1569"/>
      <c r="IR164" s="1569"/>
      <c r="IS164" s="1569"/>
      <c r="IT164" s="1569"/>
      <c r="IU164" s="1569"/>
    </row>
    <row r="165" spans="1:255">
      <c r="A165" s="2187">
        <v>16</v>
      </c>
      <c r="B165" s="1551"/>
      <c r="C165" s="1551"/>
      <c r="D165" s="1551"/>
      <c r="E165" s="1914"/>
      <c r="F165" s="1550"/>
      <c r="G165" s="1551"/>
      <c r="H165" s="1551"/>
      <c r="I165" s="1551"/>
      <c r="J165" s="1551"/>
      <c r="K165" s="1886"/>
      <c r="L165" s="1886"/>
      <c r="M165" s="1925">
        <v>16</v>
      </c>
      <c r="N165" s="1550"/>
      <c r="O165" s="1886"/>
      <c r="P165" s="1886"/>
      <c r="Q165" s="1886"/>
      <c r="R165" s="1886">
        <f t="shared" si="2"/>
        <v>0</v>
      </c>
      <c r="S165" s="1925">
        <v>16</v>
      </c>
      <c r="T165" s="1569"/>
      <c r="U165" s="1569"/>
      <c r="V165" s="1569"/>
      <c r="W165" s="1569"/>
      <c r="X165" s="1569"/>
      <c r="Y165" s="1569"/>
      <c r="Z165" s="1569"/>
      <c r="AA165" s="1569"/>
      <c r="AB165" s="1569"/>
      <c r="AC165" s="1569"/>
      <c r="AD165" s="1569"/>
      <c r="AE165" s="1569"/>
      <c r="AF165" s="1569"/>
      <c r="AG165" s="1569"/>
      <c r="AH165" s="1569"/>
      <c r="AI165" s="1569"/>
      <c r="AJ165" s="1569"/>
      <c r="AK165" s="1569"/>
      <c r="AL165" s="1569"/>
      <c r="AM165" s="1569"/>
      <c r="AN165" s="1569"/>
      <c r="AO165" s="1569"/>
      <c r="AP165" s="1569"/>
      <c r="AQ165" s="1569"/>
      <c r="AR165" s="1569"/>
      <c r="AS165" s="1569"/>
      <c r="AT165" s="1569"/>
      <c r="AU165" s="1569"/>
      <c r="AV165" s="1569"/>
      <c r="AW165" s="1569"/>
      <c r="AX165" s="1569"/>
      <c r="AY165" s="1569"/>
      <c r="AZ165" s="1569"/>
      <c r="BA165" s="1569"/>
      <c r="BB165" s="1569"/>
      <c r="BC165" s="1569"/>
      <c r="BD165" s="1569"/>
      <c r="BE165" s="1569"/>
      <c r="BF165" s="1569"/>
      <c r="BG165" s="1569"/>
      <c r="BH165" s="1569"/>
      <c r="BI165" s="1569"/>
      <c r="BJ165" s="1569"/>
      <c r="BK165" s="1569"/>
      <c r="BL165" s="1569"/>
      <c r="BM165" s="1569"/>
      <c r="BN165" s="1569"/>
      <c r="BO165" s="1569"/>
      <c r="BP165" s="1569"/>
      <c r="BQ165" s="1569"/>
      <c r="BR165" s="1569"/>
      <c r="BS165" s="1569"/>
      <c r="BT165" s="1569"/>
      <c r="BU165" s="1569"/>
      <c r="BV165" s="1569"/>
      <c r="BW165" s="1569"/>
      <c r="BX165" s="1569"/>
      <c r="BY165" s="1569"/>
      <c r="BZ165" s="1569"/>
      <c r="CA165" s="1569"/>
      <c r="CB165" s="1569"/>
      <c r="CC165" s="1569"/>
      <c r="CD165" s="1569"/>
      <c r="CE165" s="1569"/>
      <c r="CF165" s="1569"/>
      <c r="CG165" s="1569"/>
      <c r="CH165" s="1569"/>
      <c r="CI165" s="1569"/>
      <c r="CJ165" s="1569"/>
      <c r="CK165" s="1569"/>
      <c r="CL165" s="1569"/>
      <c r="CM165" s="1569"/>
      <c r="CN165" s="1569"/>
      <c r="CO165" s="1569"/>
      <c r="CP165" s="1569"/>
      <c r="CQ165" s="1569"/>
      <c r="CR165" s="1569"/>
      <c r="CS165" s="1569"/>
      <c r="CT165" s="1569"/>
      <c r="CU165" s="1569"/>
      <c r="CV165" s="1569"/>
      <c r="CW165" s="1569"/>
      <c r="CX165" s="1569"/>
      <c r="CY165" s="1569"/>
      <c r="CZ165" s="1569"/>
      <c r="DA165" s="1569"/>
      <c r="DB165" s="1569"/>
      <c r="DC165" s="1569"/>
      <c r="DD165" s="1569"/>
      <c r="DE165" s="1569"/>
      <c r="DF165" s="1569"/>
      <c r="DG165" s="1569"/>
      <c r="DH165" s="1569"/>
      <c r="DI165" s="1569"/>
      <c r="DJ165" s="1569"/>
      <c r="DK165" s="1569"/>
      <c r="DL165" s="1569"/>
      <c r="DM165" s="1569"/>
      <c r="DN165" s="1569"/>
      <c r="DO165" s="1569"/>
      <c r="DP165" s="1569"/>
      <c r="DQ165" s="1569"/>
      <c r="DR165" s="1569"/>
      <c r="DS165" s="1569"/>
      <c r="DT165" s="1569"/>
      <c r="DU165" s="1569"/>
      <c r="DV165" s="1569"/>
      <c r="DW165" s="1569"/>
      <c r="DX165" s="1569"/>
      <c r="DY165" s="1569"/>
      <c r="DZ165" s="1569"/>
      <c r="EA165" s="1569"/>
      <c r="EB165" s="1569"/>
      <c r="EC165" s="1569"/>
      <c r="ED165" s="1569"/>
      <c r="EE165" s="1569"/>
      <c r="EF165" s="1569"/>
      <c r="EG165" s="1569"/>
      <c r="EH165" s="1569"/>
      <c r="EI165" s="1569"/>
      <c r="EJ165" s="1569"/>
      <c r="EK165" s="1569"/>
      <c r="EL165" s="1569"/>
      <c r="EM165" s="1569"/>
      <c r="EN165" s="1569"/>
      <c r="EO165" s="1569"/>
      <c r="EP165" s="1569"/>
      <c r="EQ165" s="1569"/>
      <c r="ER165" s="1569"/>
      <c r="ES165" s="1569"/>
      <c r="ET165" s="1569"/>
      <c r="EU165" s="1569"/>
      <c r="EV165" s="1569"/>
      <c r="EW165" s="1569"/>
      <c r="EX165" s="1569"/>
      <c r="EY165" s="1569"/>
      <c r="EZ165" s="1569"/>
      <c r="FA165" s="1569"/>
      <c r="FB165" s="1569"/>
      <c r="FC165" s="1569"/>
      <c r="FD165" s="1569"/>
      <c r="FE165" s="1569"/>
      <c r="FF165" s="1569"/>
      <c r="FG165" s="1569"/>
      <c r="FH165" s="1569"/>
      <c r="FI165" s="1569"/>
      <c r="FJ165" s="1569"/>
      <c r="FK165" s="1569"/>
      <c r="FL165" s="1569"/>
      <c r="FM165" s="1569"/>
      <c r="FN165" s="1569"/>
      <c r="FO165" s="1569"/>
      <c r="FP165" s="1569"/>
      <c r="FQ165" s="1569"/>
      <c r="FR165" s="1569"/>
      <c r="FS165" s="1569"/>
      <c r="FT165" s="1569"/>
      <c r="FU165" s="1569"/>
      <c r="FV165" s="1569"/>
      <c r="FW165" s="1569"/>
      <c r="FX165" s="1569"/>
      <c r="FY165" s="1569"/>
      <c r="FZ165" s="1569"/>
      <c r="GA165" s="1569"/>
      <c r="GB165" s="1569"/>
      <c r="GC165" s="1569"/>
      <c r="GD165" s="1569"/>
      <c r="GE165" s="1569"/>
      <c r="GF165" s="1569"/>
      <c r="GG165" s="1569"/>
      <c r="GH165" s="1569"/>
      <c r="GI165" s="1569"/>
      <c r="GJ165" s="1569"/>
      <c r="GK165" s="1569"/>
      <c r="GL165" s="1569"/>
      <c r="GM165" s="1569"/>
      <c r="GN165" s="1569"/>
      <c r="GO165" s="1569"/>
      <c r="GP165" s="1569"/>
      <c r="GQ165" s="1569"/>
      <c r="GR165" s="1569"/>
      <c r="GS165" s="1569"/>
      <c r="GT165" s="1569"/>
      <c r="GU165" s="1569"/>
      <c r="GV165" s="1569"/>
      <c r="GW165" s="1569"/>
      <c r="GX165" s="1569"/>
      <c r="GY165" s="1569"/>
      <c r="GZ165" s="1569"/>
      <c r="HA165" s="1569"/>
      <c r="HB165" s="1569"/>
      <c r="HC165" s="1569"/>
      <c r="HD165" s="1569"/>
      <c r="HE165" s="1569"/>
      <c r="HF165" s="1569"/>
      <c r="HG165" s="1569"/>
      <c r="HH165" s="1569"/>
      <c r="HI165" s="1569"/>
      <c r="HJ165" s="1569"/>
      <c r="HK165" s="1569"/>
      <c r="HL165" s="1569"/>
      <c r="HM165" s="1569"/>
      <c r="HN165" s="1569"/>
      <c r="HO165" s="1569"/>
      <c r="HP165" s="1569"/>
      <c r="HQ165" s="1569"/>
      <c r="HR165" s="1569"/>
      <c r="HS165" s="1569"/>
      <c r="HT165" s="1569"/>
      <c r="HU165" s="1569"/>
      <c r="HV165" s="1569"/>
      <c r="HW165" s="1569"/>
      <c r="HX165" s="1569"/>
      <c r="HY165" s="1569"/>
      <c r="HZ165" s="1569"/>
      <c r="IA165" s="1569"/>
      <c r="IB165" s="1569"/>
      <c r="IC165" s="1569"/>
      <c r="ID165" s="1569"/>
      <c r="IE165" s="1569"/>
      <c r="IF165" s="1569"/>
      <c r="IG165" s="1569"/>
      <c r="IH165" s="1569"/>
      <c r="II165" s="1569"/>
      <c r="IJ165" s="1569"/>
      <c r="IK165" s="1569"/>
      <c r="IL165" s="1569"/>
      <c r="IM165" s="1569"/>
      <c r="IN165" s="1569"/>
      <c r="IO165" s="1569"/>
      <c r="IP165" s="1569"/>
      <c r="IQ165" s="1569"/>
      <c r="IR165" s="1569"/>
      <c r="IS165" s="1569"/>
      <c r="IT165" s="1569"/>
      <c r="IU165" s="1569"/>
    </row>
    <row r="166" spans="1:255">
      <c r="A166" s="2187">
        <v>17</v>
      </c>
      <c r="B166" s="1551"/>
      <c r="C166" s="1551"/>
      <c r="D166" s="1551"/>
      <c r="E166" s="1914"/>
      <c r="F166" s="1550"/>
      <c r="G166" s="1551"/>
      <c r="H166" s="1551"/>
      <c r="I166" s="1551"/>
      <c r="J166" s="1551"/>
      <c r="K166" s="1886"/>
      <c r="L166" s="1886"/>
      <c r="M166" s="1925">
        <v>17</v>
      </c>
      <c r="N166" s="1550"/>
      <c r="O166" s="1886"/>
      <c r="P166" s="1886"/>
      <c r="Q166" s="1886"/>
      <c r="R166" s="1886">
        <f t="shared" si="2"/>
        <v>0</v>
      </c>
      <c r="S166" s="1925">
        <v>17</v>
      </c>
      <c r="T166" s="1569"/>
      <c r="U166" s="1569"/>
      <c r="V166" s="1569"/>
      <c r="W166" s="1569"/>
      <c r="X166" s="1569"/>
      <c r="Y166" s="1569"/>
      <c r="Z166" s="1569"/>
      <c r="AA166" s="1569"/>
      <c r="AB166" s="1569"/>
      <c r="AC166" s="1569"/>
      <c r="AD166" s="1569"/>
      <c r="AE166" s="1569"/>
      <c r="AF166" s="1569"/>
      <c r="AG166" s="1569"/>
      <c r="AH166" s="1569"/>
      <c r="AI166" s="1569"/>
      <c r="AJ166" s="1569"/>
      <c r="AK166" s="1569"/>
      <c r="AL166" s="1569"/>
      <c r="AM166" s="1569"/>
      <c r="AN166" s="1569"/>
      <c r="AO166" s="1569"/>
      <c r="AP166" s="1569"/>
      <c r="AQ166" s="1569"/>
      <c r="AR166" s="1569"/>
      <c r="AS166" s="1569"/>
      <c r="AT166" s="1569"/>
      <c r="AU166" s="1569"/>
      <c r="AV166" s="1569"/>
      <c r="AW166" s="1569"/>
      <c r="AX166" s="1569"/>
      <c r="AY166" s="1569"/>
      <c r="AZ166" s="1569"/>
      <c r="BA166" s="1569"/>
      <c r="BB166" s="1569"/>
      <c r="BC166" s="1569"/>
      <c r="BD166" s="1569"/>
      <c r="BE166" s="1569"/>
      <c r="BF166" s="1569"/>
      <c r="BG166" s="1569"/>
      <c r="BH166" s="1569"/>
      <c r="BI166" s="1569"/>
      <c r="BJ166" s="1569"/>
      <c r="BK166" s="1569"/>
      <c r="BL166" s="1569"/>
      <c r="BM166" s="1569"/>
      <c r="BN166" s="1569"/>
      <c r="BO166" s="1569"/>
      <c r="BP166" s="1569"/>
      <c r="BQ166" s="1569"/>
      <c r="BR166" s="1569"/>
      <c r="BS166" s="1569"/>
      <c r="BT166" s="1569"/>
      <c r="BU166" s="1569"/>
      <c r="BV166" s="1569"/>
      <c r="BW166" s="1569"/>
      <c r="BX166" s="1569"/>
      <c r="BY166" s="1569"/>
      <c r="BZ166" s="1569"/>
      <c r="CA166" s="1569"/>
      <c r="CB166" s="1569"/>
      <c r="CC166" s="1569"/>
      <c r="CD166" s="1569"/>
      <c r="CE166" s="1569"/>
      <c r="CF166" s="1569"/>
      <c r="CG166" s="1569"/>
      <c r="CH166" s="1569"/>
      <c r="CI166" s="1569"/>
      <c r="CJ166" s="1569"/>
      <c r="CK166" s="1569"/>
      <c r="CL166" s="1569"/>
      <c r="CM166" s="1569"/>
      <c r="CN166" s="1569"/>
      <c r="CO166" s="1569"/>
      <c r="CP166" s="1569"/>
      <c r="CQ166" s="1569"/>
      <c r="CR166" s="1569"/>
      <c r="CS166" s="1569"/>
      <c r="CT166" s="1569"/>
      <c r="CU166" s="1569"/>
      <c r="CV166" s="1569"/>
      <c r="CW166" s="1569"/>
      <c r="CX166" s="1569"/>
      <c r="CY166" s="1569"/>
      <c r="CZ166" s="1569"/>
      <c r="DA166" s="1569"/>
      <c r="DB166" s="1569"/>
      <c r="DC166" s="1569"/>
      <c r="DD166" s="1569"/>
      <c r="DE166" s="1569"/>
      <c r="DF166" s="1569"/>
      <c r="DG166" s="1569"/>
      <c r="DH166" s="1569"/>
      <c r="DI166" s="1569"/>
      <c r="DJ166" s="1569"/>
      <c r="DK166" s="1569"/>
      <c r="DL166" s="1569"/>
      <c r="DM166" s="1569"/>
      <c r="DN166" s="1569"/>
      <c r="DO166" s="1569"/>
      <c r="DP166" s="1569"/>
      <c r="DQ166" s="1569"/>
      <c r="DR166" s="1569"/>
      <c r="DS166" s="1569"/>
      <c r="DT166" s="1569"/>
      <c r="DU166" s="1569"/>
      <c r="DV166" s="1569"/>
      <c r="DW166" s="1569"/>
      <c r="DX166" s="1569"/>
      <c r="DY166" s="1569"/>
      <c r="DZ166" s="1569"/>
      <c r="EA166" s="1569"/>
      <c r="EB166" s="1569"/>
      <c r="EC166" s="1569"/>
      <c r="ED166" s="1569"/>
      <c r="EE166" s="1569"/>
      <c r="EF166" s="1569"/>
      <c r="EG166" s="1569"/>
      <c r="EH166" s="1569"/>
      <c r="EI166" s="1569"/>
      <c r="EJ166" s="1569"/>
      <c r="EK166" s="1569"/>
      <c r="EL166" s="1569"/>
      <c r="EM166" s="1569"/>
      <c r="EN166" s="1569"/>
      <c r="EO166" s="1569"/>
      <c r="EP166" s="1569"/>
      <c r="EQ166" s="1569"/>
      <c r="ER166" s="1569"/>
      <c r="ES166" s="1569"/>
      <c r="ET166" s="1569"/>
      <c r="EU166" s="1569"/>
      <c r="EV166" s="1569"/>
      <c r="EW166" s="1569"/>
      <c r="EX166" s="1569"/>
      <c r="EY166" s="1569"/>
      <c r="EZ166" s="1569"/>
      <c r="FA166" s="1569"/>
      <c r="FB166" s="1569"/>
      <c r="FC166" s="1569"/>
      <c r="FD166" s="1569"/>
      <c r="FE166" s="1569"/>
      <c r="FF166" s="1569"/>
      <c r="FG166" s="1569"/>
      <c r="FH166" s="1569"/>
      <c r="FI166" s="1569"/>
      <c r="FJ166" s="1569"/>
      <c r="FK166" s="1569"/>
      <c r="FL166" s="1569"/>
      <c r="FM166" s="1569"/>
      <c r="FN166" s="1569"/>
      <c r="FO166" s="1569"/>
      <c r="FP166" s="1569"/>
      <c r="FQ166" s="1569"/>
      <c r="FR166" s="1569"/>
      <c r="FS166" s="1569"/>
      <c r="FT166" s="1569"/>
      <c r="FU166" s="1569"/>
      <c r="FV166" s="1569"/>
      <c r="FW166" s="1569"/>
      <c r="FX166" s="1569"/>
      <c r="FY166" s="1569"/>
      <c r="FZ166" s="1569"/>
      <c r="GA166" s="1569"/>
      <c r="GB166" s="1569"/>
      <c r="GC166" s="1569"/>
      <c r="GD166" s="1569"/>
      <c r="GE166" s="1569"/>
      <c r="GF166" s="1569"/>
      <c r="GG166" s="1569"/>
      <c r="GH166" s="1569"/>
      <c r="GI166" s="1569"/>
      <c r="GJ166" s="1569"/>
      <c r="GK166" s="1569"/>
      <c r="GL166" s="1569"/>
      <c r="GM166" s="1569"/>
      <c r="GN166" s="1569"/>
      <c r="GO166" s="1569"/>
      <c r="GP166" s="1569"/>
      <c r="GQ166" s="1569"/>
      <c r="GR166" s="1569"/>
      <c r="GS166" s="1569"/>
      <c r="GT166" s="1569"/>
      <c r="GU166" s="1569"/>
      <c r="GV166" s="1569"/>
      <c r="GW166" s="1569"/>
      <c r="GX166" s="1569"/>
      <c r="GY166" s="1569"/>
      <c r="GZ166" s="1569"/>
      <c r="HA166" s="1569"/>
      <c r="HB166" s="1569"/>
      <c r="HC166" s="1569"/>
      <c r="HD166" s="1569"/>
      <c r="HE166" s="1569"/>
      <c r="HF166" s="1569"/>
      <c r="HG166" s="1569"/>
      <c r="HH166" s="1569"/>
      <c r="HI166" s="1569"/>
      <c r="HJ166" s="1569"/>
      <c r="HK166" s="1569"/>
      <c r="HL166" s="1569"/>
      <c r="HM166" s="1569"/>
      <c r="HN166" s="1569"/>
      <c r="HO166" s="1569"/>
      <c r="HP166" s="1569"/>
      <c r="HQ166" s="1569"/>
      <c r="HR166" s="1569"/>
      <c r="HS166" s="1569"/>
      <c r="HT166" s="1569"/>
      <c r="HU166" s="1569"/>
      <c r="HV166" s="1569"/>
      <c r="HW166" s="1569"/>
      <c r="HX166" s="1569"/>
      <c r="HY166" s="1569"/>
      <c r="HZ166" s="1569"/>
      <c r="IA166" s="1569"/>
      <c r="IB166" s="1569"/>
      <c r="IC166" s="1569"/>
      <c r="ID166" s="1569"/>
      <c r="IE166" s="1569"/>
      <c r="IF166" s="1569"/>
      <c r="IG166" s="1569"/>
      <c r="IH166" s="1569"/>
      <c r="II166" s="1569"/>
      <c r="IJ166" s="1569"/>
      <c r="IK166" s="1569"/>
      <c r="IL166" s="1569"/>
      <c r="IM166" s="1569"/>
      <c r="IN166" s="1569"/>
      <c r="IO166" s="1569"/>
      <c r="IP166" s="1569"/>
      <c r="IQ166" s="1569"/>
      <c r="IR166" s="1569"/>
      <c r="IS166" s="1569"/>
      <c r="IT166" s="1569"/>
      <c r="IU166" s="1569"/>
    </row>
    <row r="167" spans="1:255">
      <c r="A167" s="2187">
        <v>18</v>
      </c>
      <c r="B167" s="1551"/>
      <c r="C167" s="1551"/>
      <c r="D167" s="1551"/>
      <c r="E167" s="1914"/>
      <c r="F167" s="1550"/>
      <c r="G167" s="1551"/>
      <c r="H167" s="1551"/>
      <c r="I167" s="1551"/>
      <c r="J167" s="1551"/>
      <c r="K167" s="1886"/>
      <c r="L167" s="1886"/>
      <c r="M167" s="1925">
        <v>18</v>
      </c>
      <c r="N167" s="1550"/>
      <c r="O167" s="1886"/>
      <c r="P167" s="1886"/>
      <c r="Q167" s="1886"/>
      <c r="R167" s="1886">
        <f t="shared" si="2"/>
        <v>0</v>
      </c>
      <c r="S167" s="1925">
        <v>18</v>
      </c>
      <c r="T167" s="1569"/>
      <c r="U167" s="1569"/>
      <c r="V167" s="1569"/>
      <c r="W167" s="1569"/>
      <c r="X167" s="1569"/>
      <c r="Y167" s="1569"/>
      <c r="Z167" s="1569"/>
      <c r="AA167" s="1569"/>
      <c r="AB167" s="1569"/>
      <c r="AC167" s="1569"/>
      <c r="AD167" s="1569"/>
      <c r="AE167" s="1569"/>
      <c r="AF167" s="1569"/>
      <c r="AG167" s="1569"/>
      <c r="AH167" s="1569"/>
      <c r="AI167" s="1569"/>
      <c r="AJ167" s="1569"/>
      <c r="AK167" s="1569"/>
      <c r="AL167" s="1569"/>
      <c r="AM167" s="1569"/>
      <c r="AN167" s="1569"/>
      <c r="AO167" s="1569"/>
      <c r="AP167" s="1569"/>
      <c r="AQ167" s="1569"/>
      <c r="AR167" s="1569"/>
      <c r="AS167" s="1569"/>
      <c r="AT167" s="1569"/>
      <c r="AU167" s="1569"/>
      <c r="AV167" s="1569"/>
      <c r="AW167" s="1569"/>
      <c r="AX167" s="1569"/>
      <c r="AY167" s="1569"/>
      <c r="AZ167" s="1569"/>
      <c r="BA167" s="1569"/>
      <c r="BB167" s="1569"/>
      <c r="BC167" s="1569"/>
      <c r="BD167" s="1569"/>
      <c r="BE167" s="1569"/>
      <c r="BF167" s="1569"/>
      <c r="BG167" s="1569"/>
      <c r="BH167" s="1569"/>
      <c r="BI167" s="1569"/>
      <c r="BJ167" s="1569"/>
      <c r="BK167" s="1569"/>
      <c r="BL167" s="1569"/>
      <c r="BM167" s="1569"/>
      <c r="BN167" s="1569"/>
      <c r="BO167" s="1569"/>
      <c r="BP167" s="1569"/>
      <c r="BQ167" s="1569"/>
      <c r="BR167" s="1569"/>
      <c r="BS167" s="1569"/>
      <c r="BT167" s="1569"/>
      <c r="BU167" s="1569"/>
      <c r="BV167" s="1569"/>
      <c r="BW167" s="1569"/>
      <c r="BX167" s="1569"/>
      <c r="BY167" s="1569"/>
      <c r="BZ167" s="1569"/>
      <c r="CA167" s="1569"/>
      <c r="CB167" s="1569"/>
      <c r="CC167" s="1569"/>
      <c r="CD167" s="1569"/>
      <c r="CE167" s="1569"/>
      <c r="CF167" s="1569"/>
      <c r="CG167" s="1569"/>
      <c r="CH167" s="1569"/>
      <c r="CI167" s="1569"/>
      <c r="CJ167" s="1569"/>
      <c r="CK167" s="1569"/>
      <c r="CL167" s="1569"/>
      <c r="CM167" s="1569"/>
      <c r="CN167" s="1569"/>
      <c r="CO167" s="1569"/>
      <c r="CP167" s="1569"/>
      <c r="CQ167" s="1569"/>
      <c r="CR167" s="1569"/>
      <c r="CS167" s="1569"/>
      <c r="CT167" s="1569"/>
      <c r="CU167" s="1569"/>
      <c r="CV167" s="1569"/>
      <c r="CW167" s="1569"/>
      <c r="CX167" s="1569"/>
      <c r="CY167" s="1569"/>
      <c r="CZ167" s="1569"/>
      <c r="DA167" s="1569"/>
      <c r="DB167" s="1569"/>
      <c r="DC167" s="1569"/>
      <c r="DD167" s="1569"/>
      <c r="DE167" s="1569"/>
      <c r="DF167" s="1569"/>
      <c r="DG167" s="1569"/>
      <c r="DH167" s="1569"/>
      <c r="DI167" s="1569"/>
      <c r="DJ167" s="1569"/>
      <c r="DK167" s="1569"/>
      <c r="DL167" s="1569"/>
      <c r="DM167" s="1569"/>
      <c r="DN167" s="1569"/>
      <c r="DO167" s="1569"/>
      <c r="DP167" s="1569"/>
      <c r="DQ167" s="1569"/>
      <c r="DR167" s="1569"/>
      <c r="DS167" s="1569"/>
      <c r="DT167" s="1569"/>
      <c r="DU167" s="1569"/>
      <c r="DV167" s="1569"/>
      <c r="DW167" s="1569"/>
      <c r="DX167" s="1569"/>
      <c r="DY167" s="1569"/>
      <c r="DZ167" s="1569"/>
      <c r="EA167" s="1569"/>
      <c r="EB167" s="1569"/>
      <c r="EC167" s="1569"/>
      <c r="ED167" s="1569"/>
      <c r="EE167" s="1569"/>
      <c r="EF167" s="1569"/>
      <c r="EG167" s="1569"/>
      <c r="EH167" s="1569"/>
      <c r="EI167" s="1569"/>
      <c r="EJ167" s="1569"/>
      <c r="EK167" s="1569"/>
      <c r="EL167" s="1569"/>
      <c r="EM167" s="1569"/>
      <c r="EN167" s="1569"/>
      <c r="EO167" s="1569"/>
      <c r="EP167" s="1569"/>
      <c r="EQ167" s="1569"/>
      <c r="ER167" s="1569"/>
      <c r="ES167" s="1569"/>
      <c r="ET167" s="1569"/>
      <c r="EU167" s="1569"/>
      <c r="EV167" s="1569"/>
      <c r="EW167" s="1569"/>
      <c r="EX167" s="1569"/>
      <c r="EY167" s="1569"/>
      <c r="EZ167" s="1569"/>
      <c r="FA167" s="1569"/>
      <c r="FB167" s="1569"/>
      <c r="FC167" s="1569"/>
      <c r="FD167" s="1569"/>
      <c r="FE167" s="1569"/>
      <c r="FF167" s="1569"/>
      <c r="FG167" s="1569"/>
      <c r="FH167" s="1569"/>
      <c r="FI167" s="1569"/>
      <c r="FJ167" s="1569"/>
      <c r="FK167" s="1569"/>
      <c r="FL167" s="1569"/>
      <c r="FM167" s="1569"/>
      <c r="FN167" s="1569"/>
      <c r="FO167" s="1569"/>
      <c r="FP167" s="1569"/>
      <c r="FQ167" s="1569"/>
      <c r="FR167" s="1569"/>
      <c r="FS167" s="1569"/>
      <c r="FT167" s="1569"/>
      <c r="FU167" s="1569"/>
      <c r="FV167" s="1569"/>
      <c r="FW167" s="1569"/>
      <c r="FX167" s="1569"/>
      <c r="FY167" s="1569"/>
      <c r="FZ167" s="1569"/>
      <c r="GA167" s="1569"/>
      <c r="GB167" s="1569"/>
      <c r="GC167" s="1569"/>
      <c r="GD167" s="1569"/>
      <c r="GE167" s="1569"/>
      <c r="GF167" s="1569"/>
      <c r="GG167" s="1569"/>
      <c r="GH167" s="1569"/>
      <c r="GI167" s="1569"/>
      <c r="GJ167" s="1569"/>
      <c r="GK167" s="1569"/>
      <c r="GL167" s="1569"/>
      <c r="GM167" s="1569"/>
      <c r="GN167" s="1569"/>
      <c r="GO167" s="1569"/>
      <c r="GP167" s="1569"/>
      <c r="GQ167" s="1569"/>
      <c r="GR167" s="1569"/>
      <c r="GS167" s="1569"/>
      <c r="GT167" s="1569"/>
      <c r="GU167" s="1569"/>
      <c r="GV167" s="1569"/>
      <c r="GW167" s="1569"/>
      <c r="GX167" s="1569"/>
      <c r="GY167" s="1569"/>
      <c r="GZ167" s="1569"/>
      <c r="HA167" s="1569"/>
      <c r="HB167" s="1569"/>
      <c r="HC167" s="1569"/>
      <c r="HD167" s="1569"/>
      <c r="HE167" s="1569"/>
      <c r="HF167" s="1569"/>
      <c r="HG167" s="1569"/>
      <c r="HH167" s="1569"/>
      <c r="HI167" s="1569"/>
      <c r="HJ167" s="1569"/>
      <c r="HK167" s="1569"/>
      <c r="HL167" s="1569"/>
      <c r="HM167" s="1569"/>
      <c r="HN167" s="1569"/>
      <c r="HO167" s="1569"/>
      <c r="HP167" s="1569"/>
      <c r="HQ167" s="1569"/>
      <c r="HR167" s="1569"/>
      <c r="HS167" s="1569"/>
      <c r="HT167" s="1569"/>
      <c r="HU167" s="1569"/>
      <c r="HV167" s="1569"/>
      <c r="HW167" s="1569"/>
      <c r="HX167" s="1569"/>
      <c r="HY167" s="1569"/>
      <c r="HZ167" s="1569"/>
      <c r="IA167" s="1569"/>
      <c r="IB167" s="1569"/>
      <c r="IC167" s="1569"/>
      <c r="ID167" s="1569"/>
      <c r="IE167" s="1569"/>
      <c r="IF167" s="1569"/>
      <c r="IG167" s="1569"/>
      <c r="IH167" s="1569"/>
      <c r="II167" s="1569"/>
      <c r="IJ167" s="1569"/>
      <c r="IK167" s="1569"/>
      <c r="IL167" s="1569"/>
      <c r="IM167" s="1569"/>
      <c r="IN167" s="1569"/>
      <c r="IO167" s="1569"/>
      <c r="IP167" s="1569"/>
      <c r="IQ167" s="1569"/>
      <c r="IR167" s="1569"/>
      <c r="IS167" s="1569"/>
      <c r="IT167" s="1569"/>
      <c r="IU167" s="1569"/>
    </row>
    <row r="168" spans="1:255">
      <c r="A168" s="2187">
        <v>19</v>
      </c>
      <c r="B168" s="1551"/>
      <c r="C168" s="1551"/>
      <c r="D168" s="1551"/>
      <c r="E168" s="1914"/>
      <c r="F168" s="1550"/>
      <c r="G168" s="1551"/>
      <c r="H168" s="1551"/>
      <c r="I168" s="1551"/>
      <c r="J168" s="1551"/>
      <c r="K168" s="1886"/>
      <c r="L168" s="1886"/>
      <c r="M168" s="1925">
        <v>19</v>
      </c>
      <c r="N168" s="1550"/>
      <c r="O168" s="1886"/>
      <c r="P168" s="1886"/>
      <c r="Q168" s="1886"/>
      <c r="R168" s="1886">
        <f t="shared" si="2"/>
        <v>0</v>
      </c>
      <c r="S168" s="1925">
        <v>19</v>
      </c>
      <c r="T168" s="1569"/>
      <c r="U168" s="1569"/>
      <c r="V168" s="1569"/>
      <c r="W168" s="1569"/>
      <c r="X168" s="1569"/>
      <c r="Y168" s="1569"/>
      <c r="Z168" s="1569"/>
      <c r="AA168" s="1569"/>
      <c r="AB168" s="1569"/>
      <c r="AC168" s="1569"/>
      <c r="AD168" s="1569"/>
      <c r="AE168" s="1569"/>
      <c r="AF168" s="1569"/>
      <c r="AG168" s="1569"/>
      <c r="AH168" s="1569"/>
      <c r="AI168" s="1569"/>
      <c r="AJ168" s="1569"/>
      <c r="AK168" s="1569"/>
      <c r="AL168" s="1569"/>
      <c r="AM168" s="1569"/>
      <c r="AN168" s="1569"/>
      <c r="AO168" s="1569"/>
      <c r="AP168" s="1569"/>
      <c r="AQ168" s="1569"/>
      <c r="AR168" s="1569"/>
      <c r="AS168" s="1569"/>
      <c r="AT168" s="1569"/>
      <c r="AU168" s="1569"/>
      <c r="AV168" s="1569"/>
      <c r="AW168" s="1569"/>
      <c r="AX168" s="1569"/>
      <c r="AY168" s="1569"/>
      <c r="AZ168" s="1569"/>
      <c r="BA168" s="1569"/>
      <c r="BB168" s="1569"/>
      <c r="BC168" s="1569"/>
      <c r="BD168" s="1569"/>
      <c r="BE168" s="1569"/>
      <c r="BF168" s="1569"/>
      <c r="BG168" s="1569"/>
      <c r="BH168" s="1569"/>
      <c r="BI168" s="1569"/>
      <c r="BJ168" s="1569"/>
      <c r="BK168" s="1569"/>
      <c r="BL168" s="1569"/>
      <c r="BM168" s="1569"/>
      <c r="BN168" s="1569"/>
      <c r="BO168" s="1569"/>
      <c r="BP168" s="1569"/>
      <c r="BQ168" s="1569"/>
      <c r="BR168" s="1569"/>
      <c r="BS168" s="1569"/>
      <c r="BT168" s="1569"/>
      <c r="BU168" s="1569"/>
      <c r="BV168" s="1569"/>
      <c r="BW168" s="1569"/>
      <c r="BX168" s="1569"/>
      <c r="BY168" s="1569"/>
      <c r="BZ168" s="1569"/>
      <c r="CA168" s="1569"/>
      <c r="CB168" s="1569"/>
      <c r="CC168" s="1569"/>
      <c r="CD168" s="1569"/>
      <c r="CE168" s="1569"/>
      <c r="CF168" s="1569"/>
      <c r="CG168" s="1569"/>
      <c r="CH168" s="1569"/>
      <c r="CI168" s="1569"/>
      <c r="CJ168" s="1569"/>
      <c r="CK168" s="1569"/>
      <c r="CL168" s="1569"/>
      <c r="CM168" s="1569"/>
      <c r="CN168" s="1569"/>
      <c r="CO168" s="1569"/>
      <c r="CP168" s="1569"/>
      <c r="CQ168" s="1569"/>
      <c r="CR168" s="1569"/>
      <c r="CS168" s="1569"/>
      <c r="CT168" s="1569"/>
      <c r="CU168" s="1569"/>
      <c r="CV168" s="1569"/>
      <c r="CW168" s="1569"/>
      <c r="CX168" s="1569"/>
      <c r="CY168" s="1569"/>
      <c r="CZ168" s="1569"/>
      <c r="DA168" s="1569"/>
      <c r="DB168" s="1569"/>
      <c r="DC168" s="1569"/>
      <c r="DD168" s="1569"/>
      <c r="DE168" s="1569"/>
      <c r="DF168" s="1569"/>
      <c r="DG168" s="1569"/>
      <c r="DH168" s="1569"/>
      <c r="DI168" s="1569"/>
      <c r="DJ168" s="1569"/>
      <c r="DK168" s="1569"/>
      <c r="DL168" s="1569"/>
      <c r="DM168" s="1569"/>
      <c r="DN168" s="1569"/>
      <c r="DO168" s="1569"/>
      <c r="DP168" s="1569"/>
      <c r="DQ168" s="1569"/>
      <c r="DR168" s="1569"/>
      <c r="DS168" s="1569"/>
      <c r="DT168" s="1569"/>
      <c r="DU168" s="1569"/>
      <c r="DV168" s="1569"/>
      <c r="DW168" s="1569"/>
      <c r="DX168" s="1569"/>
      <c r="DY168" s="1569"/>
      <c r="DZ168" s="1569"/>
      <c r="EA168" s="1569"/>
      <c r="EB168" s="1569"/>
      <c r="EC168" s="1569"/>
      <c r="ED168" s="1569"/>
      <c r="EE168" s="1569"/>
      <c r="EF168" s="1569"/>
      <c r="EG168" s="1569"/>
      <c r="EH168" s="1569"/>
      <c r="EI168" s="1569"/>
      <c r="EJ168" s="1569"/>
      <c r="EK168" s="1569"/>
      <c r="EL168" s="1569"/>
      <c r="EM168" s="1569"/>
      <c r="EN168" s="1569"/>
      <c r="EO168" s="1569"/>
      <c r="EP168" s="1569"/>
      <c r="EQ168" s="1569"/>
      <c r="ER168" s="1569"/>
      <c r="ES168" s="1569"/>
      <c r="ET168" s="1569"/>
      <c r="EU168" s="1569"/>
      <c r="EV168" s="1569"/>
      <c r="EW168" s="1569"/>
      <c r="EX168" s="1569"/>
      <c r="EY168" s="1569"/>
      <c r="EZ168" s="1569"/>
      <c r="FA168" s="1569"/>
      <c r="FB168" s="1569"/>
      <c r="FC168" s="1569"/>
      <c r="FD168" s="1569"/>
      <c r="FE168" s="1569"/>
      <c r="FF168" s="1569"/>
      <c r="FG168" s="1569"/>
      <c r="FH168" s="1569"/>
      <c r="FI168" s="1569"/>
      <c r="FJ168" s="1569"/>
      <c r="FK168" s="1569"/>
      <c r="FL168" s="1569"/>
      <c r="FM168" s="1569"/>
      <c r="FN168" s="1569"/>
      <c r="FO168" s="1569"/>
      <c r="FP168" s="1569"/>
      <c r="FQ168" s="1569"/>
      <c r="FR168" s="1569"/>
      <c r="FS168" s="1569"/>
      <c r="FT168" s="1569"/>
      <c r="FU168" s="1569"/>
      <c r="FV168" s="1569"/>
      <c r="FW168" s="1569"/>
      <c r="FX168" s="1569"/>
      <c r="FY168" s="1569"/>
      <c r="FZ168" s="1569"/>
      <c r="GA168" s="1569"/>
      <c r="GB168" s="1569"/>
      <c r="GC168" s="1569"/>
      <c r="GD168" s="1569"/>
      <c r="GE168" s="1569"/>
      <c r="GF168" s="1569"/>
      <c r="GG168" s="1569"/>
      <c r="GH168" s="1569"/>
      <c r="GI168" s="1569"/>
      <c r="GJ168" s="1569"/>
      <c r="GK168" s="1569"/>
      <c r="GL168" s="1569"/>
      <c r="GM168" s="1569"/>
      <c r="GN168" s="1569"/>
      <c r="GO168" s="1569"/>
      <c r="GP168" s="1569"/>
      <c r="GQ168" s="1569"/>
      <c r="GR168" s="1569"/>
      <c r="GS168" s="1569"/>
      <c r="GT168" s="1569"/>
      <c r="GU168" s="1569"/>
      <c r="GV168" s="1569"/>
      <c r="GW168" s="1569"/>
      <c r="GX168" s="1569"/>
      <c r="GY168" s="1569"/>
      <c r="GZ168" s="1569"/>
      <c r="HA168" s="1569"/>
      <c r="HB168" s="1569"/>
      <c r="HC168" s="1569"/>
      <c r="HD168" s="1569"/>
      <c r="HE168" s="1569"/>
      <c r="HF168" s="1569"/>
      <c r="HG168" s="1569"/>
      <c r="HH168" s="1569"/>
      <c r="HI168" s="1569"/>
      <c r="HJ168" s="1569"/>
      <c r="HK168" s="1569"/>
      <c r="HL168" s="1569"/>
      <c r="HM168" s="1569"/>
      <c r="HN168" s="1569"/>
      <c r="HO168" s="1569"/>
      <c r="HP168" s="1569"/>
      <c r="HQ168" s="1569"/>
      <c r="HR168" s="1569"/>
      <c r="HS168" s="1569"/>
      <c r="HT168" s="1569"/>
      <c r="HU168" s="1569"/>
      <c r="HV168" s="1569"/>
      <c r="HW168" s="1569"/>
      <c r="HX168" s="1569"/>
      <c r="HY168" s="1569"/>
      <c r="HZ168" s="1569"/>
      <c r="IA168" s="1569"/>
      <c r="IB168" s="1569"/>
      <c r="IC168" s="1569"/>
      <c r="ID168" s="1569"/>
      <c r="IE168" s="1569"/>
      <c r="IF168" s="1569"/>
      <c r="IG168" s="1569"/>
      <c r="IH168" s="1569"/>
      <c r="II168" s="1569"/>
      <c r="IJ168" s="1569"/>
      <c r="IK168" s="1569"/>
      <c r="IL168" s="1569"/>
      <c r="IM168" s="1569"/>
      <c r="IN168" s="1569"/>
      <c r="IO168" s="1569"/>
      <c r="IP168" s="1569"/>
      <c r="IQ168" s="1569"/>
      <c r="IR168" s="1569"/>
      <c r="IS168" s="1569"/>
      <c r="IT168" s="1569"/>
      <c r="IU168" s="1569"/>
    </row>
    <row r="169" spans="1:255">
      <c r="A169" s="2187">
        <v>20</v>
      </c>
      <c r="B169" s="1551"/>
      <c r="C169" s="1551"/>
      <c r="D169" s="1551"/>
      <c r="E169" s="1914"/>
      <c r="F169" s="1550"/>
      <c r="G169" s="1551"/>
      <c r="H169" s="1551"/>
      <c r="I169" s="1551"/>
      <c r="J169" s="1551"/>
      <c r="K169" s="1886"/>
      <c r="L169" s="1886"/>
      <c r="M169" s="1925">
        <v>20</v>
      </c>
      <c r="N169" s="1550"/>
      <c r="O169" s="1886"/>
      <c r="P169" s="1886"/>
      <c r="Q169" s="1886"/>
      <c r="R169" s="1886">
        <f t="shared" si="2"/>
        <v>0</v>
      </c>
      <c r="S169" s="1925">
        <v>20</v>
      </c>
      <c r="T169" s="1569"/>
      <c r="U169" s="1569"/>
      <c r="V169" s="1569"/>
      <c r="W169" s="1569"/>
      <c r="X169" s="1569"/>
      <c r="Y169" s="1569"/>
      <c r="Z169" s="1569"/>
      <c r="AA169" s="1569"/>
      <c r="AB169" s="1569"/>
      <c r="AC169" s="1569"/>
      <c r="AD169" s="1569"/>
      <c r="AE169" s="1569"/>
      <c r="AF169" s="1569"/>
      <c r="AG169" s="1569"/>
      <c r="AH169" s="1569"/>
      <c r="AI169" s="1569"/>
      <c r="AJ169" s="1569"/>
      <c r="AK169" s="1569"/>
      <c r="AL169" s="1569"/>
      <c r="AM169" s="1569"/>
      <c r="AN169" s="1569"/>
      <c r="AO169" s="1569"/>
      <c r="AP169" s="1569"/>
      <c r="AQ169" s="1569"/>
      <c r="AR169" s="1569"/>
      <c r="AS169" s="1569"/>
      <c r="AT169" s="1569"/>
      <c r="AU169" s="1569"/>
      <c r="AV169" s="1569"/>
      <c r="AW169" s="1569"/>
      <c r="AX169" s="1569"/>
      <c r="AY169" s="1569"/>
      <c r="AZ169" s="1569"/>
      <c r="BA169" s="1569"/>
      <c r="BB169" s="1569"/>
      <c r="BC169" s="1569"/>
      <c r="BD169" s="1569"/>
      <c r="BE169" s="1569"/>
      <c r="BF169" s="1569"/>
      <c r="BG169" s="1569"/>
      <c r="BH169" s="1569"/>
      <c r="BI169" s="1569"/>
      <c r="BJ169" s="1569"/>
      <c r="BK169" s="1569"/>
      <c r="BL169" s="1569"/>
      <c r="BM169" s="1569"/>
      <c r="BN169" s="1569"/>
      <c r="BO169" s="1569"/>
      <c r="BP169" s="1569"/>
      <c r="BQ169" s="1569"/>
      <c r="BR169" s="1569"/>
      <c r="BS169" s="1569"/>
      <c r="BT169" s="1569"/>
      <c r="BU169" s="1569"/>
      <c r="BV169" s="1569"/>
      <c r="BW169" s="1569"/>
      <c r="BX169" s="1569"/>
      <c r="BY169" s="1569"/>
      <c r="BZ169" s="1569"/>
      <c r="CA169" s="1569"/>
      <c r="CB169" s="1569"/>
      <c r="CC169" s="1569"/>
      <c r="CD169" s="1569"/>
      <c r="CE169" s="1569"/>
      <c r="CF169" s="1569"/>
      <c r="CG169" s="1569"/>
      <c r="CH169" s="1569"/>
      <c r="CI169" s="1569"/>
      <c r="CJ169" s="1569"/>
      <c r="CK169" s="1569"/>
      <c r="CL169" s="1569"/>
      <c r="CM169" s="1569"/>
      <c r="CN169" s="1569"/>
      <c r="CO169" s="1569"/>
      <c r="CP169" s="1569"/>
      <c r="CQ169" s="1569"/>
      <c r="CR169" s="1569"/>
      <c r="CS169" s="1569"/>
      <c r="CT169" s="1569"/>
      <c r="CU169" s="1569"/>
      <c r="CV169" s="1569"/>
      <c r="CW169" s="1569"/>
      <c r="CX169" s="1569"/>
      <c r="CY169" s="1569"/>
      <c r="CZ169" s="1569"/>
      <c r="DA169" s="1569"/>
      <c r="DB169" s="1569"/>
      <c r="DC169" s="1569"/>
      <c r="DD169" s="1569"/>
      <c r="DE169" s="1569"/>
      <c r="DF169" s="1569"/>
      <c r="DG169" s="1569"/>
      <c r="DH169" s="1569"/>
      <c r="DI169" s="1569"/>
      <c r="DJ169" s="1569"/>
      <c r="DK169" s="1569"/>
      <c r="DL169" s="1569"/>
      <c r="DM169" s="1569"/>
      <c r="DN169" s="1569"/>
      <c r="DO169" s="1569"/>
      <c r="DP169" s="1569"/>
      <c r="DQ169" s="1569"/>
      <c r="DR169" s="1569"/>
      <c r="DS169" s="1569"/>
      <c r="DT169" s="1569"/>
      <c r="DU169" s="1569"/>
      <c r="DV169" s="1569"/>
      <c r="DW169" s="1569"/>
      <c r="DX169" s="1569"/>
      <c r="DY169" s="1569"/>
      <c r="DZ169" s="1569"/>
      <c r="EA169" s="1569"/>
      <c r="EB169" s="1569"/>
      <c r="EC169" s="1569"/>
      <c r="ED169" s="1569"/>
      <c r="EE169" s="1569"/>
      <c r="EF169" s="1569"/>
      <c r="EG169" s="1569"/>
      <c r="EH169" s="1569"/>
      <c r="EI169" s="1569"/>
      <c r="EJ169" s="1569"/>
      <c r="EK169" s="1569"/>
      <c r="EL169" s="1569"/>
      <c r="EM169" s="1569"/>
      <c r="EN169" s="1569"/>
      <c r="EO169" s="1569"/>
      <c r="EP169" s="1569"/>
      <c r="EQ169" s="1569"/>
      <c r="ER169" s="1569"/>
      <c r="ES169" s="1569"/>
      <c r="ET169" s="1569"/>
      <c r="EU169" s="1569"/>
      <c r="EV169" s="1569"/>
      <c r="EW169" s="1569"/>
      <c r="EX169" s="1569"/>
      <c r="EY169" s="1569"/>
      <c r="EZ169" s="1569"/>
      <c r="FA169" s="1569"/>
      <c r="FB169" s="1569"/>
      <c r="FC169" s="1569"/>
      <c r="FD169" s="1569"/>
      <c r="FE169" s="1569"/>
      <c r="FF169" s="1569"/>
      <c r="FG169" s="1569"/>
      <c r="FH169" s="1569"/>
      <c r="FI169" s="1569"/>
      <c r="FJ169" s="1569"/>
      <c r="FK169" s="1569"/>
      <c r="FL169" s="1569"/>
      <c r="FM169" s="1569"/>
      <c r="FN169" s="1569"/>
      <c r="FO169" s="1569"/>
      <c r="FP169" s="1569"/>
      <c r="FQ169" s="1569"/>
      <c r="FR169" s="1569"/>
      <c r="FS169" s="1569"/>
      <c r="FT169" s="1569"/>
      <c r="FU169" s="1569"/>
      <c r="FV169" s="1569"/>
      <c r="FW169" s="1569"/>
      <c r="FX169" s="1569"/>
      <c r="FY169" s="1569"/>
      <c r="FZ169" s="1569"/>
      <c r="GA169" s="1569"/>
      <c r="GB169" s="1569"/>
      <c r="GC169" s="1569"/>
      <c r="GD169" s="1569"/>
      <c r="GE169" s="1569"/>
      <c r="GF169" s="1569"/>
      <c r="GG169" s="1569"/>
      <c r="GH169" s="1569"/>
      <c r="GI169" s="1569"/>
      <c r="GJ169" s="1569"/>
      <c r="GK169" s="1569"/>
      <c r="GL169" s="1569"/>
      <c r="GM169" s="1569"/>
      <c r="GN169" s="1569"/>
      <c r="GO169" s="1569"/>
      <c r="GP169" s="1569"/>
      <c r="GQ169" s="1569"/>
      <c r="GR169" s="1569"/>
      <c r="GS169" s="1569"/>
      <c r="GT169" s="1569"/>
      <c r="GU169" s="1569"/>
      <c r="GV169" s="1569"/>
      <c r="GW169" s="1569"/>
      <c r="GX169" s="1569"/>
      <c r="GY169" s="1569"/>
      <c r="GZ169" s="1569"/>
      <c r="HA169" s="1569"/>
      <c r="HB169" s="1569"/>
      <c r="HC169" s="1569"/>
      <c r="HD169" s="1569"/>
      <c r="HE169" s="1569"/>
      <c r="HF169" s="1569"/>
      <c r="HG169" s="1569"/>
      <c r="HH169" s="1569"/>
      <c r="HI169" s="1569"/>
      <c r="HJ169" s="1569"/>
      <c r="HK169" s="1569"/>
      <c r="HL169" s="1569"/>
      <c r="HM169" s="1569"/>
      <c r="HN169" s="1569"/>
      <c r="HO169" s="1569"/>
      <c r="HP169" s="1569"/>
      <c r="HQ169" s="1569"/>
      <c r="HR169" s="1569"/>
      <c r="HS169" s="1569"/>
      <c r="HT169" s="1569"/>
      <c r="HU169" s="1569"/>
      <c r="HV169" s="1569"/>
      <c r="HW169" s="1569"/>
      <c r="HX169" s="1569"/>
      <c r="HY169" s="1569"/>
      <c r="HZ169" s="1569"/>
      <c r="IA169" s="1569"/>
      <c r="IB169" s="1569"/>
      <c r="IC169" s="1569"/>
      <c r="ID169" s="1569"/>
      <c r="IE169" s="1569"/>
      <c r="IF169" s="1569"/>
      <c r="IG169" s="1569"/>
      <c r="IH169" s="1569"/>
      <c r="II169" s="1569"/>
      <c r="IJ169" s="1569"/>
      <c r="IK169" s="1569"/>
      <c r="IL169" s="1569"/>
      <c r="IM169" s="1569"/>
      <c r="IN169" s="1569"/>
      <c r="IO169" s="1569"/>
      <c r="IP169" s="1569"/>
      <c r="IQ169" s="1569"/>
      <c r="IR169" s="1569"/>
      <c r="IS169" s="1569"/>
      <c r="IT169" s="1569"/>
      <c r="IU169" s="1569"/>
    </row>
    <row r="170" spans="1:255">
      <c r="A170" s="2187">
        <v>21</v>
      </c>
      <c r="B170" s="1551"/>
      <c r="C170" s="1551"/>
      <c r="D170" s="1551"/>
      <c r="E170" s="1914"/>
      <c r="F170" s="1550"/>
      <c r="G170" s="1551"/>
      <c r="H170" s="1551"/>
      <c r="I170" s="1551"/>
      <c r="J170" s="1551"/>
      <c r="K170" s="1886"/>
      <c r="L170" s="1886"/>
      <c r="M170" s="1925">
        <v>21</v>
      </c>
      <c r="N170" s="1550"/>
      <c r="O170" s="1886"/>
      <c r="P170" s="1886"/>
      <c r="Q170" s="1886"/>
      <c r="R170" s="1886">
        <f t="shared" si="2"/>
        <v>0</v>
      </c>
      <c r="S170" s="1925">
        <v>21</v>
      </c>
      <c r="T170" s="1569"/>
      <c r="U170" s="1569"/>
      <c r="V170" s="1569"/>
      <c r="W170" s="1569"/>
      <c r="X170" s="1569"/>
      <c r="Y170" s="1569"/>
      <c r="Z170" s="1569"/>
      <c r="AA170" s="1569"/>
      <c r="AB170" s="1569"/>
      <c r="AC170" s="1569"/>
      <c r="AD170" s="1569"/>
      <c r="AE170" s="1569"/>
      <c r="AF170" s="1569"/>
      <c r="AG170" s="1569"/>
      <c r="AH170" s="1569"/>
      <c r="AI170" s="1569"/>
      <c r="AJ170" s="1569"/>
      <c r="AK170" s="1569"/>
      <c r="AL170" s="1569"/>
      <c r="AM170" s="1569"/>
      <c r="AN170" s="1569"/>
      <c r="AO170" s="1569"/>
      <c r="AP170" s="1569"/>
      <c r="AQ170" s="1569"/>
      <c r="AR170" s="1569"/>
      <c r="AS170" s="1569"/>
      <c r="AT170" s="1569"/>
      <c r="AU170" s="1569"/>
      <c r="AV170" s="1569"/>
      <c r="AW170" s="1569"/>
      <c r="AX170" s="1569"/>
      <c r="AY170" s="1569"/>
      <c r="AZ170" s="1569"/>
      <c r="BA170" s="1569"/>
      <c r="BB170" s="1569"/>
      <c r="BC170" s="1569"/>
      <c r="BD170" s="1569"/>
      <c r="BE170" s="1569"/>
      <c r="BF170" s="1569"/>
      <c r="BG170" s="1569"/>
      <c r="BH170" s="1569"/>
      <c r="BI170" s="1569"/>
      <c r="BJ170" s="1569"/>
      <c r="BK170" s="1569"/>
      <c r="BL170" s="1569"/>
      <c r="BM170" s="1569"/>
      <c r="BN170" s="1569"/>
      <c r="BO170" s="1569"/>
      <c r="BP170" s="1569"/>
      <c r="BQ170" s="1569"/>
      <c r="BR170" s="1569"/>
      <c r="BS170" s="1569"/>
      <c r="BT170" s="1569"/>
      <c r="BU170" s="1569"/>
      <c r="BV170" s="1569"/>
      <c r="BW170" s="1569"/>
      <c r="BX170" s="1569"/>
      <c r="BY170" s="1569"/>
      <c r="BZ170" s="1569"/>
      <c r="CA170" s="1569"/>
      <c r="CB170" s="1569"/>
      <c r="CC170" s="1569"/>
      <c r="CD170" s="1569"/>
      <c r="CE170" s="1569"/>
      <c r="CF170" s="1569"/>
      <c r="CG170" s="1569"/>
      <c r="CH170" s="1569"/>
      <c r="CI170" s="1569"/>
      <c r="CJ170" s="1569"/>
      <c r="CK170" s="1569"/>
      <c r="CL170" s="1569"/>
      <c r="CM170" s="1569"/>
      <c r="CN170" s="1569"/>
      <c r="CO170" s="1569"/>
      <c r="CP170" s="1569"/>
      <c r="CQ170" s="1569"/>
      <c r="CR170" s="1569"/>
      <c r="CS170" s="1569"/>
      <c r="CT170" s="1569"/>
      <c r="CU170" s="1569"/>
      <c r="CV170" s="1569"/>
      <c r="CW170" s="1569"/>
      <c r="CX170" s="1569"/>
      <c r="CY170" s="1569"/>
      <c r="CZ170" s="1569"/>
      <c r="DA170" s="1569"/>
      <c r="DB170" s="1569"/>
      <c r="DC170" s="1569"/>
      <c r="DD170" s="1569"/>
      <c r="DE170" s="1569"/>
      <c r="DF170" s="1569"/>
      <c r="DG170" s="1569"/>
      <c r="DH170" s="1569"/>
      <c r="DI170" s="1569"/>
      <c r="DJ170" s="1569"/>
      <c r="DK170" s="1569"/>
      <c r="DL170" s="1569"/>
      <c r="DM170" s="1569"/>
      <c r="DN170" s="1569"/>
      <c r="DO170" s="1569"/>
      <c r="DP170" s="1569"/>
      <c r="DQ170" s="1569"/>
      <c r="DR170" s="1569"/>
      <c r="DS170" s="1569"/>
      <c r="DT170" s="1569"/>
      <c r="DU170" s="1569"/>
      <c r="DV170" s="1569"/>
      <c r="DW170" s="1569"/>
      <c r="DX170" s="1569"/>
      <c r="DY170" s="1569"/>
      <c r="DZ170" s="1569"/>
      <c r="EA170" s="1569"/>
      <c r="EB170" s="1569"/>
      <c r="EC170" s="1569"/>
      <c r="ED170" s="1569"/>
      <c r="EE170" s="1569"/>
      <c r="EF170" s="1569"/>
      <c r="EG170" s="1569"/>
      <c r="EH170" s="1569"/>
      <c r="EI170" s="1569"/>
      <c r="EJ170" s="1569"/>
      <c r="EK170" s="1569"/>
      <c r="EL170" s="1569"/>
      <c r="EM170" s="1569"/>
      <c r="EN170" s="1569"/>
      <c r="EO170" s="1569"/>
      <c r="EP170" s="1569"/>
      <c r="EQ170" s="1569"/>
      <c r="ER170" s="1569"/>
      <c r="ES170" s="1569"/>
      <c r="ET170" s="1569"/>
      <c r="EU170" s="1569"/>
      <c r="EV170" s="1569"/>
      <c r="EW170" s="1569"/>
      <c r="EX170" s="1569"/>
      <c r="EY170" s="1569"/>
      <c r="EZ170" s="1569"/>
      <c r="FA170" s="1569"/>
      <c r="FB170" s="1569"/>
      <c r="FC170" s="1569"/>
      <c r="FD170" s="1569"/>
      <c r="FE170" s="1569"/>
      <c r="FF170" s="1569"/>
      <c r="FG170" s="1569"/>
      <c r="FH170" s="1569"/>
      <c r="FI170" s="1569"/>
      <c r="FJ170" s="1569"/>
      <c r="FK170" s="1569"/>
      <c r="FL170" s="1569"/>
      <c r="FM170" s="1569"/>
      <c r="FN170" s="1569"/>
      <c r="FO170" s="1569"/>
      <c r="FP170" s="1569"/>
      <c r="FQ170" s="1569"/>
      <c r="FR170" s="1569"/>
      <c r="FS170" s="1569"/>
      <c r="FT170" s="1569"/>
      <c r="FU170" s="1569"/>
      <c r="FV170" s="1569"/>
      <c r="FW170" s="1569"/>
      <c r="FX170" s="1569"/>
      <c r="FY170" s="1569"/>
      <c r="FZ170" s="1569"/>
      <c r="GA170" s="1569"/>
      <c r="GB170" s="1569"/>
      <c r="GC170" s="1569"/>
      <c r="GD170" s="1569"/>
      <c r="GE170" s="1569"/>
      <c r="GF170" s="1569"/>
      <c r="GG170" s="1569"/>
      <c r="GH170" s="1569"/>
      <c r="GI170" s="1569"/>
      <c r="GJ170" s="1569"/>
      <c r="GK170" s="1569"/>
      <c r="GL170" s="1569"/>
      <c r="GM170" s="1569"/>
      <c r="GN170" s="1569"/>
      <c r="GO170" s="1569"/>
      <c r="GP170" s="1569"/>
      <c r="GQ170" s="1569"/>
      <c r="GR170" s="1569"/>
      <c r="GS170" s="1569"/>
      <c r="GT170" s="1569"/>
      <c r="GU170" s="1569"/>
      <c r="GV170" s="1569"/>
      <c r="GW170" s="1569"/>
      <c r="GX170" s="1569"/>
      <c r="GY170" s="1569"/>
      <c r="GZ170" s="1569"/>
      <c r="HA170" s="1569"/>
      <c r="HB170" s="1569"/>
      <c r="HC170" s="1569"/>
      <c r="HD170" s="1569"/>
      <c r="HE170" s="1569"/>
      <c r="HF170" s="1569"/>
      <c r="HG170" s="1569"/>
      <c r="HH170" s="1569"/>
      <c r="HI170" s="1569"/>
      <c r="HJ170" s="1569"/>
      <c r="HK170" s="1569"/>
      <c r="HL170" s="1569"/>
      <c r="HM170" s="1569"/>
      <c r="HN170" s="1569"/>
      <c r="HO170" s="1569"/>
      <c r="HP170" s="1569"/>
      <c r="HQ170" s="1569"/>
      <c r="HR170" s="1569"/>
      <c r="HS170" s="1569"/>
      <c r="HT170" s="1569"/>
      <c r="HU170" s="1569"/>
      <c r="HV170" s="1569"/>
      <c r="HW170" s="1569"/>
      <c r="HX170" s="1569"/>
      <c r="HY170" s="1569"/>
      <c r="HZ170" s="1569"/>
      <c r="IA170" s="1569"/>
      <c r="IB170" s="1569"/>
      <c r="IC170" s="1569"/>
      <c r="ID170" s="1569"/>
      <c r="IE170" s="1569"/>
      <c r="IF170" s="1569"/>
      <c r="IG170" s="1569"/>
      <c r="IH170" s="1569"/>
      <c r="II170" s="1569"/>
      <c r="IJ170" s="1569"/>
      <c r="IK170" s="1569"/>
      <c r="IL170" s="1569"/>
      <c r="IM170" s="1569"/>
      <c r="IN170" s="1569"/>
      <c r="IO170" s="1569"/>
      <c r="IP170" s="1569"/>
      <c r="IQ170" s="1569"/>
      <c r="IR170" s="1569"/>
      <c r="IS170" s="1569"/>
      <c r="IT170" s="1569"/>
      <c r="IU170" s="1569"/>
    </row>
    <row r="171" spans="1:255">
      <c r="A171" s="2187">
        <v>22</v>
      </c>
      <c r="B171" s="1551"/>
      <c r="C171" s="1551"/>
      <c r="D171" s="1551"/>
      <c r="E171" s="1914"/>
      <c r="F171" s="1550"/>
      <c r="G171" s="1551"/>
      <c r="H171" s="1551"/>
      <c r="I171" s="1551"/>
      <c r="J171" s="1551"/>
      <c r="K171" s="1886"/>
      <c r="L171" s="1886"/>
      <c r="M171" s="1925">
        <v>22</v>
      </c>
      <c r="N171" s="1550"/>
      <c r="O171" s="1886"/>
      <c r="P171" s="1886"/>
      <c r="Q171" s="1886"/>
      <c r="R171" s="1886">
        <f t="shared" si="2"/>
        <v>0</v>
      </c>
      <c r="S171" s="1925">
        <v>22</v>
      </c>
      <c r="T171" s="1569"/>
      <c r="U171" s="1569"/>
      <c r="V171" s="1569"/>
      <c r="W171" s="1569"/>
      <c r="X171" s="1569"/>
      <c r="Y171" s="1569"/>
      <c r="Z171" s="1569"/>
      <c r="AA171" s="1569"/>
      <c r="AB171" s="1569"/>
      <c r="AC171" s="1569"/>
      <c r="AD171" s="1569"/>
      <c r="AE171" s="1569"/>
      <c r="AF171" s="1569"/>
      <c r="AG171" s="1569"/>
      <c r="AH171" s="1569"/>
      <c r="AI171" s="1569"/>
      <c r="AJ171" s="1569"/>
      <c r="AK171" s="1569"/>
      <c r="AL171" s="1569"/>
      <c r="AM171" s="1569"/>
      <c r="AN171" s="1569"/>
      <c r="AO171" s="1569"/>
      <c r="AP171" s="1569"/>
      <c r="AQ171" s="1569"/>
      <c r="AR171" s="1569"/>
      <c r="AS171" s="1569"/>
      <c r="AT171" s="1569"/>
      <c r="AU171" s="1569"/>
      <c r="AV171" s="1569"/>
      <c r="AW171" s="1569"/>
      <c r="AX171" s="1569"/>
      <c r="AY171" s="1569"/>
      <c r="AZ171" s="1569"/>
      <c r="BA171" s="1569"/>
      <c r="BB171" s="1569"/>
      <c r="BC171" s="1569"/>
      <c r="BD171" s="1569"/>
      <c r="BE171" s="1569"/>
      <c r="BF171" s="1569"/>
      <c r="BG171" s="1569"/>
      <c r="BH171" s="1569"/>
      <c r="BI171" s="1569"/>
      <c r="BJ171" s="1569"/>
      <c r="BK171" s="1569"/>
      <c r="BL171" s="1569"/>
      <c r="BM171" s="1569"/>
      <c r="BN171" s="1569"/>
      <c r="BO171" s="1569"/>
      <c r="BP171" s="1569"/>
      <c r="BQ171" s="1569"/>
      <c r="BR171" s="1569"/>
      <c r="BS171" s="1569"/>
      <c r="BT171" s="1569"/>
      <c r="BU171" s="1569"/>
      <c r="BV171" s="1569"/>
      <c r="BW171" s="1569"/>
      <c r="BX171" s="1569"/>
      <c r="BY171" s="1569"/>
      <c r="BZ171" s="1569"/>
      <c r="CA171" s="1569"/>
      <c r="CB171" s="1569"/>
      <c r="CC171" s="1569"/>
      <c r="CD171" s="1569"/>
      <c r="CE171" s="1569"/>
      <c r="CF171" s="1569"/>
      <c r="CG171" s="1569"/>
      <c r="CH171" s="1569"/>
      <c r="CI171" s="1569"/>
      <c r="CJ171" s="1569"/>
      <c r="CK171" s="1569"/>
      <c r="CL171" s="1569"/>
      <c r="CM171" s="1569"/>
      <c r="CN171" s="1569"/>
      <c r="CO171" s="1569"/>
      <c r="CP171" s="1569"/>
      <c r="CQ171" s="1569"/>
      <c r="CR171" s="1569"/>
      <c r="CS171" s="1569"/>
      <c r="CT171" s="1569"/>
      <c r="CU171" s="1569"/>
      <c r="CV171" s="1569"/>
      <c r="CW171" s="1569"/>
      <c r="CX171" s="1569"/>
      <c r="CY171" s="1569"/>
      <c r="CZ171" s="1569"/>
      <c r="DA171" s="1569"/>
      <c r="DB171" s="1569"/>
      <c r="DC171" s="1569"/>
      <c r="DD171" s="1569"/>
      <c r="DE171" s="1569"/>
      <c r="DF171" s="1569"/>
      <c r="DG171" s="1569"/>
      <c r="DH171" s="1569"/>
      <c r="DI171" s="1569"/>
      <c r="DJ171" s="1569"/>
      <c r="DK171" s="1569"/>
      <c r="DL171" s="1569"/>
      <c r="DM171" s="1569"/>
      <c r="DN171" s="1569"/>
      <c r="DO171" s="1569"/>
      <c r="DP171" s="1569"/>
      <c r="DQ171" s="1569"/>
      <c r="DR171" s="1569"/>
      <c r="DS171" s="1569"/>
      <c r="DT171" s="1569"/>
      <c r="DU171" s="1569"/>
      <c r="DV171" s="1569"/>
      <c r="DW171" s="1569"/>
      <c r="DX171" s="1569"/>
      <c r="DY171" s="1569"/>
      <c r="DZ171" s="1569"/>
      <c r="EA171" s="1569"/>
      <c r="EB171" s="1569"/>
      <c r="EC171" s="1569"/>
      <c r="ED171" s="1569"/>
      <c r="EE171" s="1569"/>
      <c r="EF171" s="1569"/>
      <c r="EG171" s="1569"/>
      <c r="EH171" s="1569"/>
      <c r="EI171" s="1569"/>
      <c r="EJ171" s="1569"/>
      <c r="EK171" s="1569"/>
      <c r="EL171" s="1569"/>
      <c r="EM171" s="1569"/>
      <c r="EN171" s="1569"/>
      <c r="EO171" s="1569"/>
      <c r="EP171" s="1569"/>
      <c r="EQ171" s="1569"/>
      <c r="ER171" s="1569"/>
      <c r="ES171" s="1569"/>
      <c r="ET171" s="1569"/>
      <c r="EU171" s="1569"/>
      <c r="EV171" s="1569"/>
      <c r="EW171" s="1569"/>
      <c r="EX171" s="1569"/>
      <c r="EY171" s="1569"/>
      <c r="EZ171" s="1569"/>
      <c r="FA171" s="1569"/>
      <c r="FB171" s="1569"/>
      <c r="FC171" s="1569"/>
      <c r="FD171" s="1569"/>
      <c r="FE171" s="1569"/>
      <c r="FF171" s="1569"/>
      <c r="FG171" s="1569"/>
      <c r="FH171" s="1569"/>
      <c r="FI171" s="1569"/>
      <c r="FJ171" s="1569"/>
      <c r="FK171" s="1569"/>
      <c r="FL171" s="1569"/>
      <c r="FM171" s="1569"/>
      <c r="FN171" s="1569"/>
      <c r="FO171" s="1569"/>
      <c r="FP171" s="1569"/>
      <c r="FQ171" s="1569"/>
      <c r="FR171" s="1569"/>
      <c r="FS171" s="1569"/>
      <c r="FT171" s="1569"/>
      <c r="FU171" s="1569"/>
      <c r="FV171" s="1569"/>
      <c r="FW171" s="1569"/>
      <c r="FX171" s="1569"/>
      <c r="FY171" s="1569"/>
      <c r="FZ171" s="1569"/>
      <c r="GA171" s="1569"/>
      <c r="GB171" s="1569"/>
      <c r="GC171" s="1569"/>
      <c r="GD171" s="1569"/>
      <c r="GE171" s="1569"/>
      <c r="GF171" s="1569"/>
      <c r="GG171" s="1569"/>
      <c r="GH171" s="1569"/>
      <c r="GI171" s="1569"/>
      <c r="GJ171" s="1569"/>
      <c r="GK171" s="1569"/>
      <c r="GL171" s="1569"/>
      <c r="GM171" s="1569"/>
      <c r="GN171" s="1569"/>
      <c r="GO171" s="1569"/>
      <c r="GP171" s="1569"/>
      <c r="GQ171" s="1569"/>
      <c r="GR171" s="1569"/>
      <c r="GS171" s="1569"/>
      <c r="GT171" s="1569"/>
      <c r="GU171" s="1569"/>
      <c r="GV171" s="1569"/>
      <c r="GW171" s="1569"/>
      <c r="GX171" s="1569"/>
      <c r="GY171" s="1569"/>
      <c r="GZ171" s="1569"/>
      <c r="HA171" s="1569"/>
      <c r="HB171" s="1569"/>
      <c r="HC171" s="1569"/>
      <c r="HD171" s="1569"/>
      <c r="HE171" s="1569"/>
      <c r="HF171" s="1569"/>
      <c r="HG171" s="1569"/>
      <c r="HH171" s="1569"/>
      <c r="HI171" s="1569"/>
      <c r="HJ171" s="1569"/>
      <c r="HK171" s="1569"/>
      <c r="HL171" s="1569"/>
      <c r="HM171" s="1569"/>
      <c r="HN171" s="1569"/>
      <c r="HO171" s="1569"/>
      <c r="HP171" s="1569"/>
      <c r="HQ171" s="1569"/>
      <c r="HR171" s="1569"/>
      <c r="HS171" s="1569"/>
      <c r="HT171" s="1569"/>
      <c r="HU171" s="1569"/>
      <c r="HV171" s="1569"/>
      <c r="HW171" s="1569"/>
      <c r="HX171" s="1569"/>
      <c r="HY171" s="1569"/>
      <c r="HZ171" s="1569"/>
      <c r="IA171" s="1569"/>
      <c r="IB171" s="1569"/>
      <c r="IC171" s="1569"/>
      <c r="ID171" s="1569"/>
      <c r="IE171" s="1569"/>
      <c r="IF171" s="1569"/>
      <c r="IG171" s="1569"/>
      <c r="IH171" s="1569"/>
      <c r="II171" s="1569"/>
      <c r="IJ171" s="1569"/>
      <c r="IK171" s="1569"/>
      <c r="IL171" s="1569"/>
      <c r="IM171" s="1569"/>
      <c r="IN171" s="1569"/>
      <c r="IO171" s="1569"/>
      <c r="IP171" s="1569"/>
      <c r="IQ171" s="1569"/>
      <c r="IR171" s="1569"/>
      <c r="IS171" s="1569"/>
      <c r="IT171" s="1569"/>
      <c r="IU171" s="1569"/>
    </row>
    <row r="172" spans="1:255">
      <c r="A172" s="2187">
        <v>23</v>
      </c>
      <c r="B172" s="1551"/>
      <c r="C172" s="1551"/>
      <c r="D172" s="1551"/>
      <c r="E172" s="1914"/>
      <c r="F172" s="1550"/>
      <c r="G172" s="1551"/>
      <c r="H172" s="1551"/>
      <c r="I172" s="1551"/>
      <c r="J172" s="1551"/>
      <c r="K172" s="1886"/>
      <c r="L172" s="1886"/>
      <c r="M172" s="1925">
        <v>23</v>
      </c>
      <c r="N172" s="1550"/>
      <c r="O172" s="1886"/>
      <c r="P172" s="1886"/>
      <c r="Q172" s="1886"/>
      <c r="R172" s="1886">
        <f t="shared" si="2"/>
        <v>0</v>
      </c>
      <c r="S172" s="1925">
        <v>23</v>
      </c>
      <c r="T172" s="1569"/>
      <c r="U172" s="1569"/>
      <c r="V172" s="1569"/>
      <c r="W172" s="1569"/>
      <c r="X172" s="1569"/>
      <c r="Y172" s="1569"/>
      <c r="Z172" s="1569"/>
      <c r="AA172" s="1569"/>
      <c r="AB172" s="1569"/>
      <c r="AC172" s="1569"/>
      <c r="AD172" s="1569"/>
      <c r="AE172" s="1569"/>
      <c r="AF172" s="1569"/>
      <c r="AG172" s="1569"/>
      <c r="AH172" s="1569"/>
      <c r="AI172" s="1569"/>
      <c r="AJ172" s="1569"/>
      <c r="AK172" s="1569"/>
      <c r="AL172" s="1569"/>
      <c r="AM172" s="1569"/>
      <c r="AN172" s="1569"/>
      <c r="AO172" s="1569"/>
      <c r="AP172" s="1569"/>
      <c r="AQ172" s="1569"/>
      <c r="AR172" s="1569"/>
      <c r="AS172" s="1569"/>
      <c r="AT172" s="1569"/>
      <c r="AU172" s="1569"/>
      <c r="AV172" s="1569"/>
      <c r="AW172" s="1569"/>
      <c r="AX172" s="1569"/>
      <c r="AY172" s="1569"/>
      <c r="AZ172" s="1569"/>
      <c r="BA172" s="1569"/>
      <c r="BB172" s="1569"/>
      <c r="BC172" s="1569"/>
      <c r="BD172" s="1569"/>
      <c r="BE172" s="1569"/>
      <c r="BF172" s="1569"/>
      <c r="BG172" s="1569"/>
      <c r="BH172" s="1569"/>
      <c r="BI172" s="1569"/>
      <c r="BJ172" s="1569"/>
      <c r="BK172" s="1569"/>
      <c r="BL172" s="1569"/>
      <c r="BM172" s="1569"/>
      <c r="BN172" s="1569"/>
      <c r="BO172" s="1569"/>
      <c r="BP172" s="1569"/>
      <c r="BQ172" s="1569"/>
      <c r="BR172" s="1569"/>
      <c r="BS172" s="1569"/>
      <c r="BT172" s="1569"/>
      <c r="BU172" s="1569"/>
      <c r="BV172" s="1569"/>
      <c r="BW172" s="1569"/>
      <c r="BX172" s="1569"/>
      <c r="BY172" s="1569"/>
      <c r="BZ172" s="1569"/>
      <c r="CA172" s="1569"/>
      <c r="CB172" s="1569"/>
      <c r="CC172" s="1569"/>
      <c r="CD172" s="1569"/>
      <c r="CE172" s="1569"/>
      <c r="CF172" s="1569"/>
      <c r="CG172" s="1569"/>
      <c r="CH172" s="1569"/>
      <c r="CI172" s="1569"/>
      <c r="CJ172" s="1569"/>
      <c r="CK172" s="1569"/>
      <c r="CL172" s="1569"/>
      <c r="CM172" s="1569"/>
      <c r="CN172" s="1569"/>
      <c r="CO172" s="1569"/>
      <c r="CP172" s="1569"/>
      <c r="CQ172" s="1569"/>
      <c r="CR172" s="1569"/>
      <c r="CS172" s="1569"/>
      <c r="CT172" s="1569"/>
      <c r="CU172" s="1569"/>
      <c r="CV172" s="1569"/>
      <c r="CW172" s="1569"/>
      <c r="CX172" s="1569"/>
      <c r="CY172" s="1569"/>
      <c r="CZ172" s="1569"/>
      <c r="DA172" s="1569"/>
      <c r="DB172" s="1569"/>
      <c r="DC172" s="1569"/>
      <c r="DD172" s="1569"/>
      <c r="DE172" s="1569"/>
      <c r="DF172" s="1569"/>
      <c r="DG172" s="1569"/>
      <c r="DH172" s="1569"/>
      <c r="DI172" s="1569"/>
      <c r="DJ172" s="1569"/>
      <c r="DK172" s="1569"/>
      <c r="DL172" s="1569"/>
      <c r="DM172" s="1569"/>
      <c r="DN172" s="1569"/>
      <c r="DO172" s="1569"/>
      <c r="DP172" s="1569"/>
      <c r="DQ172" s="1569"/>
      <c r="DR172" s="1569"/>
      <c r="DS172" s="1569"/>
      <c r="DT172" s="1569"/>
      <c r="DU172" s="1569"/>
      <c r="DV172" s="1569"/>
      <c r="DW172" s="1569"/>
      <c r="DX172" s="1569"/>
      <c r="DY172" s="1569"/>
      <c r="DZ172" s="1569"/>
      <c r="EA172" s="1569"/>
      <c r="EB172" s="1569"/>
      <c r="EC172" s="1569"/>
      <c r="ED172" s="1569"/>
      <c r="EE172" s="1569"/>
      <c r="EF172" s="1569"/>
      <c r="EG172" s="1569"/>
      <c r="EH172" s="1569"/>
      <c r="EI172" s="1569"/>
      <c r="EJ172" s="1569"/>
      <c r="EK172" s="1569"/>
      <c r="EL172" s="1569"/>
      <c r="EM172" s="1569"/>
      <c r="EN172" s="1569"/>
      <c r="EO172" s="1569"/>
      <c r="EP172" s="1569"/>
      <c r="EQ172" s="1569"/>
      <c r="ER172" s="1569"/>
      <c r="ES172" s="1569"/>
      <c r="ET172" s="1569"/>
      <c r="EU172" s="1569"/>
      <c r="EV172" s="1569"/>
      <c r="EW172" s="1569"/>
      <c r="EX172" s="1569"/>
      <c r="EY172" s="1569"/>
      <c r="EZ172" s="1569"/>
      <c r="FA172" s="1569"/>
      <c r="FB172" s="1569"/>
      <c r="FC172" s="1569"/>
      <c r="FD172" s="1569"/>
      <c r="FE172" s="1569"/>
      <c r="FF172" s="1569"/>
      <c r="FG172" s="1569"/>
      <c r="FH172" s="1569"/>
      <c r="FI172" s="1569"/>
      <c r="FJ172" s="1569"/>
      <c r="FK172" s="1569"/>
      <c r="FL172" s="1569"/>
      <c r="FM172" s="1569"/>
      <c r="FN172" s="1569"/>
      <c r="FO172" s="1569"/>
      <c r="FP172" s="1569"/>
      <c r="FQ172" s="1569"/>
      <c r="FR172" s="1569"/>
      <c r="FS172" s="1569"/>
      <c r="FT172" s="1569"/>
      <c r="FU172" s="1569"/>
      <c r="FV172" s="1569"/>
      <c r="FW172" s="1569"/>
      <c r="FX172" s="1569"/>
      <c r="FY172" s="1569"/>
      <c r="FZ172" s="1569"/>
      <c r="GA172" s="1569"/>
      <c r="GB172" s="1569"/>
      <c r="GC172" s="1569"/>
      <c r="GD172" s="1569"/>
      <c r="GE172" s="1569"/>
      <c r="GF172" s="1569"/>
      <c r="GG172" s="1569"/>
      <c r="GH172" s="1569"/>
      <c r="GI172" s="1569"/>
      <c r="GJ172" s="1569"/>
      <c r="GK172" s="1569"/>
      <c r="GL172" s="1569"/>
      <c r="GM172" s="1569"/>
      <c r="GN172" s="1569"/>
      <c r="GO172" s="1569"/>
      <c r="GP172" s="1569"/>
      <c r="GQ172" s="1569"/>
      <c r="GR172" s="1569"/>
      <c r="GS172" s="1569"/>
      <c r="GT172" s="1569"/>
      <c r="GU172" s="1569"/>
      <c r="GV172" s="1569"/>
      <c r="GW172" s="1569"/>
      <c r="GX172" s="1569"/>
      <c r="GY172" s="1569"/>
      <c r="GZ172" s="1569"/>
      <c r="HA172" s="1569"/>
      <c r="HB172" s="1569"/>
      <c r="HC172" s="1569"/>
      <c r="HD172" s="1569"/>
      <c r="HE172" s="1569"/>
      <c r="HF172" s="1569"/>
      <c r="HG172" s="1569"/>
      <c r="HH172" s="1569"/>
      <c r="HI172" s="1569"/>
      <c r="HJ172" s="1569"/>
      <c r="HK172" s="1569"/>
      <c r="HL172" s="1569"/>
      <c r="HM172" s="1569"/>
      <c r="HN172" s="1569"/>
      <c r="HO172" s="1569"/>
      <c r="HP172" s="1569"/>
      <c r="HQ172" s="1569"/>
      <c r="HR172" s="1569"/>
      <c r="HS172" s="1569"/>
      <c r="HT172" s="1569"/>
      <c r="HU172" s="1569"/>
      <c r="HV172" s="1569"/>
      <c r="HW172" s="1569"/>
      <c r="HX172" s="1569"/>
      <c r="HY172" s="1569"/>
      <c r="HZ172" s="1569"/>
      <c r="IA172" s="1569"/>
      <c r="IB172" s="1569"/>
      <c r="IC172" s="1569"/>
      <c r="ID172" s="1569"/>
      <c r="IE172" s="1569"/>
      <c r="IF172" s="1569"/>
      <c r="IG172" s="1569"/>
      <c r="IH172" s="1569"/>
      <c r="II172" s="1569"/>
      <c r="IJ172" s="1569"/>
      <c r="IK172" s="1569"/>
      <c r="IL172" s="1569"/>
      <c r="IM172" s="1569"/>
      <c r="IN172" s="1569"/>
      <c r="IO172" s="1569"/>
      <c r="IP172" s="1569"/>
      <c r="IQ172" s="1569"/>
      <c r="IR172" s="1569"/>
      <c r="IS172" s="1569"/>
      <c r="IT172" s="1569"/>
      <c r="IU172" s="1569"/>
    </row>
    <row r="173" spans="1:255">
      <c r="A173" s="2187">
        <v>24</v>
      </c>
      <c r="B173" s="1551"/>
      <c r="C173" s="1551"/>
      <c r="D173" s="1551"/>
      <c r="E173" s="1914"/>
      <c r="F173" s="1550"/>
      <c r="G173" s="1551"/>
      <c r="H173" s="1551"/>
      <c r="I173" s="1551"/>
      <c r="J173" s="1551"/>
      <c r="K173" s="1886"/>
      <c r="L173" s="1886"/>
      <c r="M173" s="1925">
        <v>24</v>
      </c>
      <c r="N173" s="1550"/>
      <c r="O173" s="1886"/>
      <c r="P173" s="1886"/>
      <c r="Q173" s="1886"/>
      <c r="R173" s="1886">
        <f t="shared" si="2"/>
        <v>0</v>
      </c>
      <c r="S173" s="1925">
        <v>24</v>
      </c>
      <c r="T173" s="1569"/>
      <c r="U173" s="1569"/>
      <c r="V173" s="1569"/>
      <c r="W173" s="1569"/>
      <c r="X173" s="1569"/>
      <c r="Y173" s="1569"/>
      <c r="Z173" s="1569"/>
      <c r="AA173" s="1569"/>
      <c r="AB173" s="1569"/>
      <c r="AC173" s="1569"/>
      <c r="AD173" s="1569"/>
      <c r="AE173" s="1569"/>
      <c r="AF173" s="1569"/>
      <c r="AG173" s="1569"/>
      <c r="AH173" s="1569"/>
      <c r="AI173" s="1569"/>
      <c r="AJ173" s="1569"/>
      <c r="AK173" s="1569"/>
      <c r="AL173" s="1569"/>
      <c r="AM173" s="1569"/>
      <c r="AN173" s="1569"/>
      <c r="AO173" s="1569"/>
      <c r="AP173" s="1569"/>
      <c r="AQ173" s="1569"/>
      <c r="AR173" s="1569"/>
      <c r="AS173" s="1569"/>
      <c r="AT173" s="1569"/>
      <c r="AU173" s="1569"/>
      <c r="AV173" s="1569"/>
      <c r="AW173" s="1569"/>
      <c r="AX173" s="1569"/>
      <c r="AY173" s="1569"/>
      <c r="AZ173" s="1569"/>
      <c r="BA173" s="1569"/>
      <c r="BB173" s="1569"/>
      <c r="BC173" s="1569"/>
      <c r="BD173" s="1569"/>
      <c r="BE173" s="1569"/>
      <c r="BF173" s="1569"/>
      <c r="BG173" s="1569"/>
      <c r="BH173" s="1569"/>
      <c r="BI173" s="1569"/>
      <c r="BJ173" s="1569"/>
      <c r="BK173" s="1569"/>
      <c r="BL173" s="1569"/>
      <c r="BM173" s="1569"/>
      <c r="BN173" s="1569"/>
      <c r="BO173" s="1569"/>
      <c r="BP173" s="1569"/>
      <c r="BQ173" s="1569"/>
      <c r="BR173" s="1569"/>
      <c r="BS173" s="1569"/>
      <c r="BT173" s="1569"/>
      <c r="BU173" s="1569"/>
      <c r="BV173" s="1569"/>
      <c r="BW173" s="1569"/>
      <c r="BX173" s="1569"/>
      <c r="BY173" s="1569"/>
      <c r="BZ173" s="1569"/>
      <c r="CA173" s="1569"/>
      <c r="CB173" s="1569"/>
      <c r="CC173" s="1569"/>
      <c r="CD173" s="1569"/>
      <c r="CE173" s="1569"/>
      <c r="CF173" s="1569"/>
      <c r="CG173" s="1569"/>
      <c r="CH173" s="1569"/>
      <c r="CI173" s="1569"/>
      <c r="CJ173" s="1569"/>
      <c r="CK173" s="1569"/>
      <c r="CL173" s="1569"/>
      <c r="CM173" s="1569"/>
      <c r="CN173" s="1569"/>
      <c r="CO173" s="1569"/>
      <c r="CP173" s="1569"/>
      <c r="CQ173" s="1569"/>
      <c r="CR173" s="1569"/>
      <c r="CS173" s="1569"/>
      <c r="CT173" s="1569"/>
      <c r="CU173" s="1569"/>
      <c r="CV173" s="1569"/>
      <c r="CW173" s="1569"/>
      <c r="CX173" s="1569"/>
      <c r="CY173" s="1569"/>
      <c r="CZ173" s="1569"/>
      <c r="DA173" s="1569"/>
      <c r="DB173" s="1569"/>
      <c r="DC173" s="1569"/>
      <c r="DD173" s="1569"/>
      <c r="DE173" s="1569"/>
      <c r="DF173" s="1569"/>
      <c r="DG173" s="1569"/>
      <c r="DH173" s="1569"/>
      <c r="DI173" s="1569"/>
      <c r="DJ173" s="1569"/>
      <c r="DK173" s="1569"/>
      <c r="DL173" s="1569"/>
      <c r="DM173" s="1569"/>
      <c r="DN173" s="1569"/>
      <c r="DO173" s="1569"/>
      <c r="DP173" s="1569"/>
      <c r="DQ173" s="1569"/>
      <c r="DR173" s="1569"/>
      <c r="DS173" s="1569"/>
      <c r="DT173" s="1569"/>
      <c r="DU173" s="1569"/>
      <c r="DV173" s="1569"/>
      <c r="DW173" s="1569"/>
      <c r="DX173" s="1569"/>
      <c r="DY173" s="1569"/>
      <c r="DZ173" s="1569"/>
      <c r="EA173" s="1569"/>
      <c r="EB173" s="1569"/>
      <c r="EC173" s="1569"/>
      <c r="ED173" s="1569"/>
      <c r="EE173" s="1569"/>
      <c r="EF173" s="1569"/>
      <c r="EG173" s="1569"/>
      <c r="EH173" s="1569"/>
      <c r="EI173" s="1569"/>
      <c r="EJ173" s="1569"/>
      <c r="EK173" s="1569"/>
      <c r="EL173" s="1569"/>
      <c r="EM173" s="1569"/>
      <c r="EN173" s="1569"/>
      <c r="EO173" s="1569"/>
      <c r="EP173" s="1569"/>
      <c r="EQ173" s="1569"/>
      <c r="ER173" s="1569"/>
      <c r="ES173" s="1569"/>
      <c r="ET173" s="1569"/>
      <c r="EU173" s="1569"/>
      <c r="EV173" s="1569"/>
      <c r="EW173" s="1569"/>
      <c r="EX173" s="1569"/>
      <c r="EY173" s="1569"/>
      <c r="EZ173" s="1569"/>
      <c r="FA173" s="1569"/>
      <c r="FB173" s="1569"/>
      <c r="FC173" s="1569"/>
      <c r="FD173" s="1569"/>
      <c r="FE173" s="1569"/>
      <c r="FF173" s="1569"/>
      <c r="FG173" s="1569"/>
      <c r="FH173" s="1569"/>
      <c r="FI173" s="1569"/>
      <c r="FJ173" s="1569"/>
      <c r="FK173" s="1569"/>
      <c r="FL173" s="1569"/>
      <c r="FM173" s="1569"/>
      <c r="FN173" s="1569"/>
      <c r="FO173" s="1569"/>
      <c r="FP173" s="1569"/>
      <c r="FQ173" s="1569"/>
      <c r="FR173" s="1569"/>
      <c r="FS173" s="1569"/>
      <c r="FT173" s="1569"/>
      <c r="FU173" s="1569"/>
      <c r="FV173" s="1569"/>
      <c r="FW173" s="1569"/>
      <c r="FX173" s="1569"/>
      <c r="FY173" s="1569"/>
      <c r="FZ173" s="1569"/>
      <c r="GA173" s="1569"/>
      <c r="GB173" s="1569"/>
      <c r="GC173" s="1569"/>
      <c r="GD173" s="1569"/>
      <c r="GE173" s="1569"/>
      <c r="GF173" s="1569"/>
      <c r="GG173" s="1569"/>
      <c r="GH173" s="1569"/>
      <c r="GI173" s="1569"/>
      <c r="GJ173" s="1569"/>
      <c r="GK173" s="1569"/>
      <c r="GL173" s="1569"/>
      <c r="GM173" s="1569"/>
      <c r="GN173" s="1569"/>
      <c r="GO173" s="1569"/>
      <c r="GP173" s="1569"/>
      <c r="GQ173" s="1569"/>
      <c r="GR173" s="1569"/>
      <c r="GS173" s="1569"/>
      <c r="GT173" s="1569"/>
      <c r="GU173" s="1569"/>
      <c r="GV173" s="1569"/>
      <c r="GW173" s="1569"/>
      <c r="GX173" s="1569"/>
      <c r="GY173" s="1569"/>
      <c r="GZ173" s="1569"/>
      <c r="HA173" s="1569"/>
      <c r="HB173" s="1569"/>
      <c r="HC173" s="1569"/>
      <c r="HD173" s="1569"/>
      <c r="HE173" s="1569"/>
      <c r="HF173" s="1569"/>
      <c r="HG173" s="1569"/>
      <c r="HH173" s="1569"/>
      <c r="HI173" s="1569"/>
      <c r="HJ173" s="1569"/>
      <c r="HK173" s="1569"/>
      <c r="HL173" s="1569"/>
      <c r="HM173" s="1569"/>
      <c r="HN173" s="1569"/>
      <c r="HO173" s="1569"/>
      <c r="HP173" s="1569"/>
      <c r="HQ173" s="1569"/>
      <c r="HR173" s="1569"/>
      <c r="HS173" s="1569"/>
      <c r="HT173" s="1569"/>
      <c r="HU173" s="1569"/>
      <c r="HV173" s="1569"/>
      <c r="HW173" s="1569"/>
      <c r="HX173" s="1569"/>
      <c r="HY173" s="1569"/>
      <c r="HZ173" s="1569"/>
      <c r="IA173" s="1569"/>
      <c r="IB173" s="1569"/>
      <c r="IC173" s="1569"/>
      <c r="ID173" s="1569"/>
      <c r="IE173" s="1569"/>
      <c r="IF173" s="1569"/>
      <c r="IG173" s="1569"/>
      <c r="IH173" s="1569"/>
      <c r="II173" s="1569"/>
      <c r="IJ173" s="1569"/>
      <c r="IK173" s="1569"/>
      <c r="IL173" s="1569"/>
      <c r="IM173" s="1569"/>
      <c r="IN173" s="1569"/>
      <c r="IO173" s="1569"/>
      <c r="IP173" s="1569"/>
      <c r="IQ173" s="1569"/>
      <c r="IR173" s="1569"/>
      <c r="IS173" s="1569"/>
      <c r="IT173" s="1569"/>
      <c r="IU173" s="1569"/>
    </row>
    <row r="174" spans="1:255">
      <c r="A174" s="2187">
        <v>25</v>
      </c>
      <c r="B174" s="1551"/>
      <c r="C174" s="1551"/>
      <c r="D174" s="1551"/>
      <c r="E174" s="1914"/>
      <c r="F174" s="1550"/>
      <c r="G174" s="1551"/>
      <c r="H174" s="1551"/>
      <c r="I174" s="1551"/>
      <c r="J174" s="1551"/>
      <c r="K174" s="1886"/>
      <c r="L174" s="1886"/>
      <c r="M174" s="1925">
        <v>25</v>
      </c>
      <c r="N174" s="1550"/>
      <c r="O174" s="1886"/>
      <c r="P174" s="1886"/>
      <c r="Q174" s="1886"/>
      <c r="R174" s="1886">
        <f t="shared" si="2"/>
        <v>0</v>
      </c>
      <c r="S174" s="1925">
        <v>25</v>
      </c>
      <c r="T174" s="1569"/>
      <c r="U174" s="1569"/>
      <c r="V174" s="1569"/>
      <c r="W174" s="1569"/>
      <c r="X174" s="1569"/>
      <c r="Y174" s="1569"/>
      <c r="Z174" s="1569"/>
      <c r="AA174" s="1569"/>
      <c r="AB174" s="1569"/>
      <c r="AC174" s="1569"/>
      <c r="AD174" s="1569"/>
      <c r="AE174" s="1569"/>
      <c r="AF174" s="1569"/>
      <c r="AG174" s="1569"/>
      <c r="AH174" s="1569"/>
      <c r="AI174" s="1569"/>
      <c r="AJ174" s="1569"/>
      <c r="AK174" s="1569"/>
      <c r="AL174" s="1569"/>
      <c r="AM174" s="1569"/>
      <c r="AN174" s="1569"/>
      <c r="AO174" s="1569"/>
      <c r="AP174" s="1569"/>
      <c r="AQ174" s="1569"/>
      <c r="AR174" s="1569"/>
      <c r="AS174" s="1569"/>
      <c r="AT174" s="1569"/>
      <c r="AU174" s="1569"/>
      <c r="AV174" s="1569"/>
      <c r="AW174" s="1569"/>
      <c r="AX174" s="1569"/>
      <c r="AY174" s="1569"/>
      <c r="AZ174" s="1569"/>
      <c r="BA174" s="1569"/>
      <c r="BB174" s="1569"/>
      <c r="BC174" s="1569"/>
      <c r="BD174" s="1569"/>
      <c r="BE174" s="1569"/>
      <c r="BF174" s="1569"/>
      <c r="BG174" s="1569"/>
      <c r="BH174" s="1569"/>
      <c r="BI174" s="1569"/>
      <c r="BJ174" s="1569"/>
      <c r="BK174" s="1569"/>
      <c r="BL174" s="1569"/>
      <c r="BM174" s="1569"/>
      <c r="BN174" s="1569"/>
      <c r="BO174" s="1569"/>
      <c r="BP174" s="1569"/>
      <c r="BQ174" s="1569"/>
      <c r="BR174" s="1569"/>
      <c r="BS174" s="1569"/>
      <c r="BT174" s="1569"/>
      <c r="BU174" s="1569"/>
      <c r="BV174" s="1569"/>
      <c r="BW174" s="1569"/>
      <c r="BX174" s="1569"/>
      <c r="BY174" s="1569"/>
      <c r="BZ174" s="1569"/>
      <c r="CA174" s="1569"/>
      <c r="CB174" s="1569"/>
      <c r="CC174" s="1569"/>
      <c r="CD174" s="1569"/>
      <c r="CE174" s="1569"/>
      <c r="CF174" s="1569"/>
      <c r="CG174" s="1569"/>
      <c r="CH174" s="1569"/>
      <c r="CI174" s="1569"/>
      <c r="CJ174" s="1569"/>
      <c r="CK174" s="1569"/>
      <c r="CL174" s="1569"/>
      <c r="CM174" s="1569"/>
      <c r="CN174" s="1569"/>
      <c r="CO174" s="1569"/>
      <c r="CP174" s="1569"/>
      <c r="CQ174" s="1569"/>
      <c r="CR174" s="1569"/>
      <c r="CS174" s="1569"/>
      <c r="CT174" s="1569"/>
      <c r="CU174" s="1569"/>
      <c r="CV174" s="1569"/>
      <c r="CW174" s="1569"/>
      <c r="CX174" s="1569"/>
      <c r="CY174" s="1569"/>
      <c r="CZ174" s="1569"/>
      <c r="DA174" s="1569"/>
      <c r="DB174" s="1569"/>
      <c r="DC174" s="1569"/>
      <c r="DD174" s="1569"/>
      <c r="DE174" s="1569"/>
      <c r="DF174" s="1569"/>
      <c r="DG174" s="1569"/>
      <c r="DH174" s="1569"/>
      <c r="DI174" s="1569"/>
      <c r="DJ174" s="1569"/>
      <c r="DK174" s="1569"/>
      <c r="DL174" s="1569"/>
      <c r="DM174" s="1569"/>
      <c r="DN174" s="1569"/>
      <c r="DO174" s="1569"/>
      <c r="DP174" s="1569"/>
      <c r="DQ174" s="1569"/>
      <c r="DR174" s="1569"/>
      <c r="DS174" s="1569"/>
      <c r="DT174" s="1569"/>
      <c r="DU174" s="1569"/>
      <c r="DV174" s="1569"/>
      <c r="DW174" s="1569"/>
      <c r="DX174" s="1569"/>
      <c r="DY174" s="1569"/>
      <c r="DZ174" s="1569"/>
      <c r="EA174" s="1569"/>
      <c r="EB174" s="1569"/>
      <c r="EC174" s="1569"/>
      <c r="ED174" s="1569"/>
      <c r="EE174" s="1569"/>
      <c r="EF174" s="1569"/>
      <c r="EG174" s="1569"/>
      <c r="EH174" s="1569"/>
      <c r="EI174" s="1569"/>
      <c r="EJ174" s="1569"/>
      <c r="EK174" s="1569"/>
      <c r="EL174" s="1569"/>
      <c r="EM174" s="1569"/>
      <c r="EN174" s="1569"/>
      <c r="EO174" s="1569"/>
      <c r="EP174" s="1569"/>
      <c r="EQ174" s="1569"/>
      <c r="ER174" s="1569"/>
      <c r="ES174" s="1569"/>
      <c r="ET174" s="1569"/>
      <c r="EU174" s="1569"/>
      <c r="EV174" s="1569"/>
      <c r="EW174" s="1569"/>
      <c r="EX174" s="1569"/>
      <c r="EY174" s="1569"/>
      <c r="EZ174" s="1569"/>
      <c r="FA174" s="1569"/>
      <c r="FB174" s="1569"/>
      <c r="FC174" s="1569"/>
      <c r="FD174" s="1569"/>
      <c r="FE174" s="1569"/>
      <c r="FF174" s="1569"/>
      <c r="FG174" s="1569"/>
      <c r="FH174" s="1569"/>
      <c r="FI174" s="1569"/>
      <c r="FJ174" s="1569"/>
      <c r="FK174" s="1569"/>
      <c r="FL174" s="1569"/>
      <c r="FM174" s="1569"/>
      <c r="FN174" s="1569"/>
      <c r="FO174" s="1569"/>
      <c r="FP174" s="1569"/>
      <c r="FQ174" s="1569"/>
      <c r="FR174" s="1569"/>
      <c r="FS174" s="1569"/>
      <c r="FT174" s="1569"/>
      <c r="FU174" s="1569"/>
      <c r="FV174" s="1569"/>
      <c r="FW174" s="1569"/>
      <c r="FX174" s="1569"/>
      <c r="FY174" s="1569"/>
      <c r="FZ174" s="1569"/>
      <c r="GA174" s="1569"/>
      <c r="GB174" s="1569"/>
      <c r="GC174" s="1569"/>
      <c r="GD174" s="1569"/>
      <c r="GE174" s="1569"/>
      <c r="GF174" s="1569"/>
      <c r="GG174" s="1569"/>
      <c r="GH174" s="1569"/>
      <c r="GI174" s="1569"/>
      <c r="GJ174" s="1569"/>
      <c r="GK174" s="1569"/>
      <c r="GL174" s="1569"/>
      <c r="GM174" s="1569"/>
      <c r="GN174" s="1569"/>
      <c r="GO174" s="1569"/>
      <c r="GP174" s="1569"/>
      <c r="GQ174" s="1569"/>
      <c r="GR174" s="1569"/>
      <c r="GS174" s="1569"/>
      <c r="GT174" s="1569"/>
      <c r="GU174" s="1569"/>
      <c r="GV174" s="1569"/>
      <c r="GW174" s="1569"/>
      <c r="GX174" s="1569"/>
      <c r="GY174" s="1569"/>
      <c r="GZ174" s="1569"/>
      <c r="HA174" s="1569"/>
      <c r="HB174" s="1569"/>
      <c r="HC174" s="1569"/>
      <c r="HD174" s="1569"/>
      <c r="HE174" s="1569"/>
      <c r="HF174" s="1569"/>
      <c r="HG174" s="1569"/>
      <c r="HH174" s="1569"/>
      <c r="HI174" s="1569"/>
      <c r="HJ174" s="1569"/>
      <c r="HK174" s="1569"/>
      <c r="HL174" s="1569"/>
      <c r="HM174" s="1569"/>
      <c r="HN174" s="1569"/>
      <c r="HO174" s="1569"/>
      <c r="HP174" s="1569"/>
      <c r="HQ174" s="1569"/>
      <c r="HR174" s="1569"/>
      <c r="HS174" s="1569"/>
      <c r="HT174" s="1569"/>
      <c r="HU174" s="1569"/>
      <c r="HV174" s="1569"/>
      <c r="HW174" s="1569"/>
      <c r="HX174" s="1569"/>
      <c r="HY174" s="1569"/>
      <c r="HZ174" s="1569"/>
      <c r="IA174" s="1569"/>
      <c r="IB174" s="1569"/>
      <c r="IC174" s="1569"/>
      <c r="ID174" s="1569"/>
      <c r="IE174" s="1569"/>
      <c r="IF174" s="1569"/>
      <c r="IG174" s="1569"/>
      <c r="IH174" s="1569"/>
      <c r="II174" s="1569"/>
      <c r="IJ174" s="1569"/>
      <c r="IK174" s="1569"/>
      <c r="IL174" s="1569"/>
      <c r="IM174" s="1569"/>
      <c r="IN174" s="1569"/>
      <c r="IO174" s="1569"/>
      <c r="IP174" s="1569"/>
      <c r="IQ174" s="1569"/>
      <c r="IR174" s="1569"/>
      <c r="IS174" s="1569"/>
      <c r="IT174" s="1569"/>
      <c r="IU174" s="1569"/>
    </row>
    <row r="175" spans="1:255">
      <c r="A175" s="2187">
        <v>26</v>
      </c>
      <c r="B175" s="1551"/>
      <c r="C175" s="1551"/>
      <c r="D175" s="1551"/>
      <c r="E175" s="1914"/>
      <c r="F175" s="1550"/>
      <c r="G175" s="1551"/>
      <c r="H175" s="1551"/>
      <c r="I175" s="1551"/>
      <c r="J175" s="1551"/>
      <c r="K175" s="1886"/>
      <c r="L175" s="1886"/>
      <c r="M175" s="1925">
        <v>26</v>
      </c>
      <c r="N175" s="1550"/>
      <c r="O175" s="1886"/>
      <c r="P175" s="1886"/>
      <c r="Q175" s="1886"/>
      <c r="R175" s="1886">
        <f t="shared" si="2"/>
        <v>0</v>
      </c>
      <c r="S175" s="1925">
        <v>26</v>
      </c>
      <c r="T175" s="1569"/>
      <c r="U175" s="1569"/>
      <c r="V175" s="1569"/>
      <c r="W175" s="1569"/>
      <c r="X175" s="1569"/>
      <c r="Y175" s="1569"/>
      <c r="Z175" s="1569"/>
      <c r="AA175" s="1569"/>
      <c r="AB175" s="1569"/>
      <c r="AC175" s="1569"/>
      <c r="AD175" s="1569"/>
      <c r="AE175" s="1569"/>
      <c r="AF175" s="1569"/>
      <c r="AG175" s="1569"/>
      <c r="AH175" s="1569"/>
      <c r="AI175" s="1569"/>
      <c r="AJ175" s="1569"/>
      <c r="AK175" s="1569"/>
      <c r="AL175" s="1569"/>
      <c r="AM175" s="1569"/>
      <c r="AN175" s="1569"/>
      <c r="AO175" s="1569"/>
      <c r="AP175" s="1569"/>
      <c r="AQ175" s="1569"/>
      <c r="AR175" s="1569"/>
      <c r="AS175" s="1569"/>
      <c r="AT175" s="1569"/>
      <c r="AU175" s="1569"/>
      <c r="AV175" s="1569"/>
      <c r="AW175" s="1569"/>
      <c r="AX175" s="1569"/>
      <c r="AY175" s="1569"/>
      <c r="AZ175" s="1569"/>
      <c r="BA175" s="1569"/>
      <c r="BB175" s="1569"/>
      <c r="BC175" s="1569"/>
      <c r="BD175" s="1569"/>
      <c r="BE175" s="1569"/>
      <c r="BF175" s="1569"/>
      <c r="BG175" s="1569"/>
      <c r="BH175" s="1569"/>
      <c r="BI175" s="1569"/>
      <c r="BJ175" s="1569"/>
      <c r="BK175" s="1569"/>
      <c r="BL175" s="1569"/>
      <c r="BM175" s="1569"/>
      <c r="BN175" s="1569"/>
      <c r="BO175" s="1569"/>
      <c r="BP175" s="1569"/>
      <c r="BQ175" s="1569"/>
      <c r="BR175" s="1569"/>
      <c r="BS175" s="1569"/>
      <c r="BT175" s="1569"/>
      <c r="BU175" s="1569"/>
      <c r="BV175" s="1569"/>
      <c r="BW175" s="1569"/>
      <c r="BX175" s="1569"/>
      <c r="BY175" s="1569"/>
      <c r="BZ175" s="1569"/>
      <c r="CA175" s="1569"/>
      <c r="CB175" s="1569"/>
      <c r="CC175" s="1569"/>
      <c r="CD175" s="1569"/>
      <c r="CE175" s="1569"/>
      <c r="CF175" s="1569"/>
      <c r="CG175" s="1569"/>
      <c r="CH175" s="1569"/>
      <c r="CI175" s="1569"/>
      <c r="CJ175" s="1569"/>
      <c r="CK175" s="1569"/>
      <c r="CL175" s="1569"/>
      <c r="CM175" s="1569"/>
      <c r="CN175" s="1569"/>
      <c r="CO175" s="1569"/>
      <c r="CP175" s="1569"/>
      <c r="CQ175" s="1569"/>
      <c r="CR175" s="1569"/>
      <c r="CS175" s="1569"/>
      <c r="CT175" s="1569"/>
      <c r="CU175" s="1569"/>
      <c r="CV175" s="1569"/>
      <c r="CW175" s="1569"/>
      <c r="CX175" s="1569"/>
      <c r="CY175" s="1569"/>
      <c r="CZ175" s="1569"/>
      <c r="DA175" s="1569"/>
      <c r="DB175" s="1569"/>
      <c r="DC175" s="1569"/>
      <c r="DD175" s="1569"/>
      <c r="DE175" s="1569"/>
      <c r="DF175" s="1569"/>
      <c r="DG175" s="1569"/>
      <c r="DH175" s="1569"/>
      <c r="DI175" s="1569"/>
      <c r="DJ175" s="1569"/>
      <c r="DK175" s="1569"/>
      <c r="DL175" s="1569"/>
      <c r="DM175" s="1569"/>
      <c r="DN175" s="1569"/>
      <c r="DO175" s="1569"/>
      <c r="DP175" s="1569"/>
      <c r="DQ175" s="1569"/>
      <c r="DR175" s="1569"/>
      <c r="DS175" s="1569"/>
      <c r="DT175" s="1569"/>
      <c r="DU175" s="1569"/>
      <c r="DV175" s="1569"/>
      <c r="DW175" s="1569"/>
      <c r="DX175" s="1569"/>
      <c r="DY175" s="1569"/>
      <c r="DZ175" s="1569"/>
      <c r="EA175" s="1569"/>
      <c r="EB175" s="1569"/>
      <c r="EC175" s="1569"/>
      <c r="ED175" s="1569"/>
      <c r="EE175" s="1569"/>
      <c r="EF175" s="1569"/>
      <c r="EG175" s="1569"/>
      <c r="EH175" s="1569"/>
      <c r="EI175" s="1569"/>
      <c r="EJ175" s="1569"/>
      <c r="EK175" s="1569"/>
      <c r="EL175" s="1569"/>
      <c r="EM175" s="1569"/>
      <c r="EN175" s="1569"/>
      <c r="EO175" s="1569"/>
      <c r="EP175" s="1569"/>
      <c r="EQ175" s="1569"/>
      <c r="ER175" s="1569"/>
      <c r="ES175" s="1569"/>
      <c r="ET175" s="1569"/>
      <c r="EU175" s="1569"/>
      <c r="EV175" s="1569"/>
      <c r="EW175" s="1569"/>
      <c r="EX175" s="1569"/>
      <c r="EY175" s="1569"/>
      <c r="EZ175" s="1569"/>
      <c r="FA175" s="1569"/>
      <c r="FB175" s="1569"/>
      <c r="FC175" s="1569"/>
      <c r="FD175" s="1569"/>
      <c r="FE175" s="1569"/>
      <c r="FF175" s="1569"/>
      <c r="FG175" s="1569"/>
      <c r="FH175" s="1569"/>
      <c r="FI175" s="1569"/>
      <c r="FJ175" s="1569"/>
      <c r="FK175" s="1569"/>
      <c r="FL175" s="1569"/>
      <c r="FM175" s="1569"/>
      <c r="FN175" s="1569"/>
      <c r="FO175" s="1569"/>
      <c r="FP175" s="1569"/>
      <c r="FQ175" s="1569"/>
      <c r="FR175" s="1569"/>
      <c r="FS175" s="1569"/>
      <c r="FT175" s="1569"/>
      <c r="FU175" s="1569"/>
      <c r="FV175" s="1569"/>
      <c r="FW175" s="1569"/>
      <c r="FX175" s="1569"/>
      <c r="FY175" s="1569"/>
      <c r="FZ175" s="1569"/>
      <c r="GA175" s="1569"/>
      <c r="GB175" s="1569"/>
      <c r="GC175" s="1569"/>
      <c r="GD175" s="1569"/>
      <c r="GE175" s="1569"/>
      <c r="GF175" s="1569"/>
      <c r="GG175" s="1569"/>
      <c r="GH175" s="1569"/>
      <c r="GI175" s="1569"/>
      <c r="GJ175" s="1569"/>
      <c r="GK175" s="1569"/>
      <c r="GL175" s="1569"/>
      <c r="GM175" s="1569"/>
      <c r="GN175" s="1569"/>
      <c r="GO175" s="1569"/>
      <c r="GP175" s="1569"/>
      <c r="GQ175" s="1569"/>
      <c r="GR175" s="1569"/>
      <c r="GS175" s="1569"/>
      <c r="GT175" s="1569"/>
      <c r="GU175" s="1569"/>
      <c r="GV175" s="1569"/>
      <c r="GW175" s="1569"/>
      <c r="GX175" s="1569"/>
      <c r="GY175" s="1569"/>
      <c r="GZ175" s="1569"/>
      <c r="HA175" s="1569"/>
      <c r="HB175" s="1569"/>
      <c r="HC175" s="1569"/>
      <c r="HD175" s="1569"/>
      <c r="HE175" s="1569"/>
      <c r="HF175" s="1569"/>
      <c r="HG175" s="1569"/>
      <c r="HH175" s="1569"/>
      <c r="HI175" s="1569"/>
      <c r="HJ175" s="1569"/>
      <c r="HK175" s="1569"/>
      <c r="HL175" s="1569"/>
      <c r="HM175" s="1569"/>
      <c r="HN175" s="1569"/>
      <c r="HO175" s="1569"/>
      <c r="HP175" s="1569"/>
      <c r="HQ175" s="1569"/>
      <c r="HR175" s="1569"/>
      <c r="HS175" s="1569"/>
      <c r="HT175" s="1569"/>
      <c r="HU175" s="1569"/>
      <c r="HV175" s="1569"/>
      <c r="HW175" s="1569"/>
      <c r="HX175" s="1569"/>
      <c r="HY175" s="1569"/>
      <c r="HZ175" s="1569"/>
      <c r="IA175" s="1569"/>
      <c r="IB175" s="1569"/>
      <c r="IC175" s="1569"/>
      <c r="ID175" s="1569"/>
      <c r="IE175" s="1569"/>
      <c r="IF175" s="1569"/>
      <c r="IG175" s="1569"/>
      <c r="IH175" s="1569"/>
      <c r="II175" s="1569"/>
      <c r="IJ175" s="1569"/>
      <c r="IK175" s="1569"/>
      <c r="IL175" s="1569"/>
      <c r="IM175" s="1569"/>
      <c r="IN175" s="1569"/>
      <c r="IO175" s="1569"/>
      <c r="IP175" s="1569"/>
      <c r="IQ175" s="1569"/>
      <c r="IR175" s="1569"/>
      <c r="IS175" s="1569"/>
      <c r="IT175" s="1569"/>
      <c r="IU175" s="1569"/>
    </row>
    <row r="176" spans="1:255">
      <c r="A176" s="2187">
        <v>27</v>
      </c>
      <c r="B176" s="1551"/>
      <c r="C176" s="1551"/>
      <c r="D176" s="1551"/>
      <c r="E176" s="1914"/>
      <c r="F176" s="1550"/>
      <c r="G176" s="1551"/>
      <c r="H176" s="1551"/>
      <c r="I176" s="1551"/>
      <c r="J176" s="1551"/>
      <c r="K176" s="1886"/>
      <c r="L176" s="1886"/>
      <c r="M176" s="1925">
        <v>27</v>
      </c>
      <c r="N176" s="1550"/>
      <c r="O176" s="1886"/>
      <c r="P176" s="1886"/>
      <c r="Q176" s="1886"/>
      <c r="R176" s="1886">
        <f t="shared" si="2"/>
        <v>0</v>
      </c>
      <c r="S176" s="1925">
        <v>27</v>
      </c>
      <c r="T176" s="1569"/>
      <c r="U176" s="1569"/>
      <c r="V176" s="1569"/>
      <c r="W176" s="1569"/>
      <c r="X176" s="1569"/>
      <c r="Y176" s="1569"/>
      <c r="Z176" s="1569"/>
      <c r="AA176" s="1569"/>
      <c r="AB176" s="1569"/>
      <c r="AC176" s="1569"/>
      <c r="AD176" s="1569"/>
      <c r="AE176" s="1569"/>
      <c r="AF176" s="1569"/>
      <c r="AG176" s="1569"/>
      <c r="AH176" s="1569"/>
      <c r="AI176" s="1569"/>
      <c r="AJ176" s="1569"/>
      <c r="AK176" s="1569"/>
      <c r="AL176" s="1569"/>
      <c r="AM176" s="1569"/>
      <c r="AN176" s="1569"/>
      <c r="AO176" s="1569"/>
      <c r="AP176" s="1569"/>
      <c r="AQ176" s="1569"/>
      <c r="AR176" s="1569"/>
      <c r="AS176" s="1569"/>
      <c r="AT176" s="1569"/>
      <c r="AU176" s="1569"/>
      <c r="AV176" s="1569"/>
      <c r="AW176" s="1569"/>
      <c r="AX176" s="1569"/>
      <c r="AY176" s="1569"/>
      <c r="AZ176" s="1569"/>
      <c r="BA176" s="1569"/>
      <c r="BB176" s="1569"/>
      <c r="BC176" s="1569"/>
      <c r="BD176" s="1569"/>
      <c r="BE176" s="1569"/>
      <c r="BF176" s="1569"/>
      <c r="BG176" s="1569"/>
      <c r="BH176" s="1569"/>
      <c r="BI176" s="1569"/>
      <c r="BJ176" s="1569"/>
      <c r="BK176" s="1569"/>
      <c r="BL176" s="1569"/>
      <c r="BM176" s="1569"/>
      <c r="BN176" s="1569"/>
      <c r="BO176" s="1569"/>
      <c r="BP176" s="1569"/>
      <c r="BQ176" s="1569"/>
      <c r="BR176" s="1569"/>
      <c r="BS176" s="1569"/>
      <c r="BT176" s="1569"/>
      <c r="BU176" s="1569"/>
      <c r="BV176" s="1569"/>
      <c r="BW176" s="1569"/>
      <c r="BX176" s="1569"/>
      <c r="BY176" s="1569"/>
      <c r="BZ176" s="1569"/>
      <c r="CA176" s="1569"/>
      <c r="CB176" s="1569"/>
      <c r="CC176" s="1569"/>
      <c r="CD176" s="1569"/>
      <c r="CE176" s="1569"/>
      <c r="CF176" s="1569"/>
      <c r="CG176" s="1569"/>
      <c r="CH176" s="1569"/>
      <c r="CI176" s="1569"/>
      <c r="CJ176" s="1569"/>
      <c r="CK176" s="1569"/>
      <c r="CL176" s="1569"/>
      <c r="CM176" s="1569"/>
      <c r="CN176" s="1569"/>
      <c r="CO176" s="1569"/>
      <c r="CP176" s="1569"/>
      <c r="CQ176" s="1569"/>
      <c r="CR176" s="1569"/>
      <c r="CS176" s="1569"/>
      <c r="CT176" s="1569"/>
      <c r="CU176" s="1569"/>
      <c r="CV176" s="1569"/>
      <c r="CW176" s="1569"/>
      <c r="CX176" s="1569"/>
      <c r="CY176" s="1569"/>
      <c r="CZ176" s="1569"/>
      <c r="DA176" s="1569"/>
      <c r="DB176" s="1569"/>
      <c r="DC176" s="1569"/>
      <c r="DD176" s="1569"/>
      <c r="DE176" s="1569"/>
      <c r="DF176" s="1569"/>
      <c r="DG176" s="1569"/>
      <c r="DH176" s="1569"/>
      <c r="DI176" s="1569"/>
      <c r="DJ176" s="1569"/>
      <c r="DK176" s="1569"/>
      <c r="DL176" s="1569"/>
      <c r="DM176" s="1569"/>
      <c r="DN176" s="1569"/>
      <c r="DO176" s="1569"/>
      <c r="DP176" s="1569"/>
      <c r="DQ176" s="1569"/>
      <c r="DR176" s="1569"/>
      <c r="DS176" s="1569"/>
      <c r="DT176" s="1569"/>
      <c r="DU176" s="1569"/>
      <c r="DV176" s="1569"/>
      <c r="DW176" s="1569"/>
      <c r="DX176" s="1569"/>
      <c r="DY176" s="1569"/>
      <c r="DZ176" s="1569"/>
      <c r="EA176" s="1569"/>
      <c r="EB176" s="1569"/>
      <c r="EC176" s="1569"/>
      <c r="ED176" s="1569"/>
      <c r="EE176" s="1569"/>
      <c r="EF176" s="1569"/>
      <c r="EG176" s="1569"/>
      <c r="EH176" s="1569"/>
      <c r="EI176" s="1569"/>
      <c r="EJ176" s="1569"/>
      <c r="EK176" s="1569"/>
      <c r="EL176" s="1569"/>
      <c r="EM176" s="1569"/>
      <c r="EN176" s="1569"/>
      <c r="EO176" s="1569"/>
      <c r="EP176" s="1569"/>
      <c r="EQ176" s="1569"/>
      <c r="ER176" s="1569"/>
      <c r="ES176" s="1569"/>
      <c r="ET176" s="1569"/>
      <c r="EU176" s="1569"/>
      <c r="EV176" s="1569"/>
      <c r="EW176" s="1569"/>
      <c r="EX176" s="1569"/>
      <c r="EY176" s="1569"/>
      <c r="EZ176" s="1569"/>
      <c r="FA176" s="1569"/>
      <c r="FB176" s="1569"/>
      <c r="FC176" s="1569"/>
      <c r="FD176" s="1569"/>
      <c r="FE176" s="1569"/>
      <c r="FF176" s="1569"/>
      <c r="FG176" s="1569"/>
      <c r="FH176" s="1569"/>
      <c r="FI176" s="1569"/>
      <c r="FJ176" s="1569"/>
      <c r="FK176" s="1569"/>
      <c r="FL176" s="1569"/>
      <c r="FM176" s="1569"/>
      <c r="FN176" s="1569"/>
      <c r="FO176" s="1569"/>
      <c r="FP176" s="1569"/>
      <c r="FQ176" s="1569"/>
      <c r="FR176" s="1569"/>
      <c r="FS176" s="1569"/>
      <c r="FT176" s="1569"/>
      <c r="FU176" s="1569"/>
      <c r="FV176" s="1569"/>
      <c r="FW176" s="1569"/>
      <c r="FX176" s="1569"/>
      <c r="FY176" s="1569"/>
      <c r="FZ176" s="1569"/>
      <c r="GA176" s="1569"/>
      <c r="GB176" s="1569"/>
      <c r="GC176" s="1569"/>
      <c r="GD176" s="1569"/>
      <c r="GE176" s="1569"/>
      <c r="GF176" s="1569"/>
      <c r="GG176" s="1569"/>
      <c r="GH176" s="1569"/>
      <c r="GI176" s="1569"/>
      <c r="GJ176" s="1569"/>
      <c r="GK176" s="1569"/>
      <c r="GL176" s="1569"/>
      <c r="GM176" s="1569"/>
      <c r="GN176" s="1569"/>
      <c r="GO176" s="1569"/>
      <c r="GP176" s="1569"/>
      <c r="GQ176" s="1569"/>
      <c r="GR176" s="1569"/>
      <c r="GS176" s="1569"/>
      <c r="GT176" s="1569"/>
      <c r="GU176" s="1569"/>
      <c r="GV176" s="1569"/>
      <c r="GW176" s="1569"/>
      <c r="GX176" s="1569"/>
      <c r="GY176" s="1569"/>
      <c r="GZ176" s="1569"/>
      <c r="HA176" s="1569"/>
      <c r="HB176" s="1569"/>
      <c r="HC176" s="1569"/>
      <c r="HD176" s="1569"/>
      <c r="HE176" s="1569"/>
      <c r="HF176" s="1569"/>
      <c r="HG176" s="1569"/>
      <c r="HH176" s="1569"/>
      <c r="HI176" s="1569"/>
      <c r="HJ176" s="1569"/>
      <c r="HK176" s="1569"/>
      <c r="HL176" s="1569"/>
      <c r="HM176" s="1569"/>
      <c r="HN176" s="1569"/>
      <c r="HO176" s="1569"/>
      <c r="HP176" s="1569"/>
      <c r="HQ176" s="1569"/>
      <c r="HR176" s="1569"/>
      <c r="HS176" s="1569"/>
      <c r="HT176" s="1569"/>
      <c r="HU176" s="1569"/>
      <c r="HV176" s="1569"/>
      <c r="HW176" s="1569"/>
      <c r="HX176" s="1569"/>
      <c r="HY176" s="1569"/>
      <c r="HZ176" s="1569"/>
      <c r="IA176" s="1569"/>
      <c r="IB176" s="1569"/>
      <c r="IC176" s="1569"/>
      <c r="ID176" s="1569"/>
      <c r="IE176" s="1569"/>
      <c r="IF176" s="1569"/>
      <c r="IG176" s="1569"/>
      <c r="IH176" s="1569"/>
      <c r="II176" s="1569"/>
      <c r="IJ176" s="1569"/>
      <c r="IK176" s="1569"/>
      <c r="IL176" s="1569"/>
      <c r="IM176" s="1569"/>
      <c r="IN176" s="1569"/>
      <c r="IO176" s="1569"/>
      <c r="IP176" s="1569"/>
      <c r="IQ176" s="1569"/>
      <c r="IR176" s="1569"/>
      <c r="IS176" s="1569"/>
      <c r="IT176" s="1569"/>
      <c r="IU176" s="1569"/>
    </row>
    <row r="177" spans="1:255">
      <c r="A177" s="2187">
        <v>28</v>
      </c>
      <c r="B177" s="1551"/>
      <c r="C177" s="1551"/>
      <c r="D177" s="1551"/>
      <c r="E177" s="1914"/>
      <c r="F177" s="1550"/>
      <c r="G177" s="1551"/>
      <c r="H177" s="1551"/>
      <c r="I177" s="1551"/>
      <c r="J177" s="1551"/>
      <c r="K177" s="1886"/>
      <c r="L177" s="1886"/>
      <c r="M177" s="1925">
        <v>28</v>
      </c>
      <c r="N177" s="1550"/>
      <c r="O177" s="1886"/>
      <c r="P177" s="1886"/>
      <c r="Q177" s="1886"/>
      <c r="R177" s="1886">
        <f t="shared" si="2"/>
        <v>0</v>
      </c>
      <c r="S177" s="1925">
        <v>28</v>
      </c>
      <c r="T177" s="1569"/>
      <c r="U177" s="1569"/>
      <c r="V177" s="1569"/>
      <c r="W177" s="1569"/>
      <c r="X177" s="1569"/>
      <c r="Y177" s="1569"/>
      <c r="Z177" s="1569"/>
      <c r="AA177" s="1569"/>
      <c r="AB177" s="1569"/>
      <c r="AC177" s="1569"/>
      <c r="AD177" s="1569"/>
      <c r="AE177" s="1569"/>
      <c r="AF177" s="1569"/>
      <c r="AG177" s="1569"/>
      <c r="AH177" s="1569"/>
      <c r="AI177" s="1569"/>
      <c r="AJ177" s="1569"/>
      <c r="AK177" s="1569"/>
      <c r="AL177" s="1569"/>
      <c r="AM177" s="1569"/>
      <c r="AN177" s="1569"/>
      <c r="AO177" s="1569"/>
      <c r="AP177" s="1569"/>
      <c r="AQ177" s="1569"/>
      <c r="AR177" s="1569"/>
      <c r="AS177" s="1569"/>
      <c r="AT177" s="1569"/>
      <c r="AU177" s="1569"/>
      <c r="AV177" s="1569"/>
      <c r="AW177" s="1569"/>
      <c r="AX177" s="1569"/>
      <c r="AY177" s="1569"/>
      <c r="AZ177" s="1569"/>
      <c r="BA177" s="1569"/>
      <c r="BB177" s="1569"/>
      <c r="BC177" s="1569"/>
      <c r="BD177" s="1569"/>
      <c r="BE177" s="1569"/>
      <c r="BF177" s="1569"/>
      <c r="BG177" s="1569"/>
      <c r="BH177" s="1569"/>
      <c r="BI177" s="1569"/>
      <c r="BJ177" s="1569"/>
      <c r="BK177" s="1569"/>
      <c r="BL177" s="1569"/>
      <c r="BM177" s="1569"/>
      <c r="BN177" s="1569"/>
      <c r="BO177" s="1569"/>
      <c r="BP177" s="1569"/>
      <c r="BQ177" s="1569"/>
      <c r="BR177" s="1569"/>
      <c r="BS177" s="1569"/>
      <c r="BT177" s="1569"/>
      <c r="BU177" s="1569"/>
      <c r="BV177" s="1569"/>
      <c r="BW177" s="1569"/>
      <c r="BX177" s="1569"/>
      <c r="BY177" s="1569"/>
      <c r="BZ177" s="1569"/>
      <c r="CA177" s="1569"/>
      <c r="CB177" s="1569"/>
      <c r="CC177" s="1569"/>
      <c r="CD177" s="1569"/>
      <c r="CE177" s="1569"/>
      <c r="CF177" s="1569"/>
      <c r="CG177" s="1569"/>
      <c r="CH177" s="1569"/>
      <c r="CI177" s="1569"/>
      <c r="CJ177" s="1569"/>
      <c r="CK177" s="1569"/>
      <c r="CL177" s="1569"/>
      <c r="CM177" s="1569"/>
      <c r="CN177" s="1569"/>
      <c r="CO177" s="1569"/>
      <c r="CP177" s="1569"/>
      <c r="CQ177" s="1569"/>
      <c r="CR177" s="1569"/>
      <c r="CS177" s="1569"/>
      <c r="CT177" s="1569"/>
      <c r="CU177" s="1569"/>
      <c r="CV177" s="1569"/>
      <c r="CW177" s="1569"/>
      <c r="CX177" s="1569"/>
      <c r="CY177" s="1569"/>
      <c r="CZ177" s="1569"/>
      <c r="DA177" s="1569"/>
      <c r="DB177" s="1569"/>
      <c r="DC177" s="1569"/>
      <c r="DD177" s="1569"/>
      <c r="DE177" s="1569"/>
      <c r="DF177" s="1569"/>
      <c r="DG177" s="1569"/>
      <c r="DH177" s="1569"/>
      <c r="DI177" s="1569"/>
      <c r="DJ177" s="1569"/>
      <c r="DK177" s="1569"/>
      <c r="DL177" s="1569"/>
      <c r="DM177" s="1569"/>
      <c r="DN177" s="1569"/>
      <c r="DO177" s="1569"/>
      <c r="DP177" s="1569"/>
      <c r="DQ177" s="1569"/>
      <c r="DR177" s="1569"/>
      <c r="DS177" s="1569"/>
      <c r="DT177" s="1569"/>
      <c r="DU177" s="1569"/>
      <c r="DV177" s="1569"/>
      <c r="DW177" s="1569"/>
      <c r="DX177" s="1569"/>
      <c r="DY177" s="1569"/>
      <c r="DZ177" s="1569"/>
      <c r="EA177" s="1569"/>
      <c r="EB177" s="1569"/>
      <c r="EC177" s="1569"/>
      <c r="ED177" s="1569"/>
      <c r="EE177" s="1569"/>
      <c r="EF177" s="1569"/>
      <c r="EG177" s="1569"/>
      <c r="EH177" s="1569"/>
      <c r="EI177" s="1569"/>
      <c r="EJ177" s="1569"/>
      <c r="EK177" s="1569"/>
      <c r="EL177" s="1569"/>
      <c r="EM177" s="1569"/>
      <c r="EN177" s="1569"/>
      <c r="EO177" s="1569"/>
      <c r="EP177" s="1569"/>
      <c r="EQ177" s="1569"/>
      <c r="ER177" s="1569"/>
      <c r="ES177" s="1569"/>
      <c r="ET177" s="1569"/>
      <c r="EU177" s="1569"/>
      <c r="EV177" s="1569"/>
      <c r="EW177" s="1569"/>
      <c r="EX177" s="1569"/>
      <c r="EY177" s="1569"/>
      <c r="EZ177" s="1569"/>
      <c r="FA177" s="1569"/>
      <c r="FB177" s="1569"/>
      <c r="FC177" s="1569"/>
      <c r="FD177" s="1569"/>
      <c r="FE177" s="1569"/>
      <c r="FF177" s="1569"/>
      <c r="FG177" s="1569"/>
      <c r="FH177" s="1569"/>
      <c r="FI177" s="1569"/>
      <c r="FJ177" s="1569"/>
      <c r="FK177" s="1569"/>
      <c r="FL177" s="1569"/>
      <c r="FM177" s="1569"/>
      <c r="FN177" s="1569"/>
      <c r="FO177" s="1569"/>
      <c r="FP177" s="1569"/>
      <c r="FQ177" s="1569"/>
      <c r="FR177" s="1569"/>
      <c r="FS177" s="1569"/>
      <c r="FT177" s="1569"/>
      <c r="FU177" s="1569"/>
      <c r="FV177" s="1569"/>
      <c r="FW177" s="1569"/>
      <c r="FX177" s="1569"/>
      <c r="FY177" s="1569"/>
      <c r="FZ177" s="1569"/>
      <c r="GA177" s="1569"/>
      <c r="GB177" s="1569"/>
      <c r="GC177" s="1569"/>
      <c r="GD177" s="1569"/>
      <c r="GE177" s="1569"/>
      <c r="GF177" s="1569"/>
      <c r="GG177" s="1569"/>
      <c r="GH177" s="1569"/>
      <c r="GI177" s="1569"/>
      <c r="GJ177" s="1569"/>
      <c r="GK177" s="1569"/>
      <c r="GL177" s="1569"/>
      <c r="GM177" s="1569"/>
      <c r="GN177" s="1569"/>
      <c r="GO177" s="1569"/>
      <c r="GP177" s="1569"/>
      <c r="GQ177" s="1569"/>
      <c r="GR177" s="1569"/>
      <c r="GS177" s="1569"/>
      <c r="GT177" s="1569"/>
      <c r="GU177" s="1569"/>
      <c r="GV177" s="1569"/>
      <c r="GW177" s="1569"/>
      <c r="GX177" s="1569"/>
      <c r="GY177" s="1569"/>
      <c r="GZ177" s="1569"/>
      <c r="HA177" s="1569"/>
      <c r="HB177" s="1569"/>
      <c r="HC177" s="1569"/>
      <c r="HD177" s="1569"/>
      <c r="HE177" s="1569"/>
      <c r="HF177" s="1569"/>
      <c r="HG177" s="1569"/>
      <c r="HH177" s="1569"/>
      <c r="HI177" s="1569"/>
      <c r="HJ177" s="1569"/>
      <c r="HK177" s="1569"/>
      <c r="HL177" s="1569"/>
      <c r="HM177" s="1569"/>
      <c r="HN177" s="1569"/>
      <c r="HO177" s="1569"/>
      <c r="HP177" s="1569"/>
      <c r="HQ177" s="1569"/>
      <c r="HR177" s="1569"/>
      <c r="HS177" s="1569"/>
      <c r="HT177" s="1569"/>
      <c r="HU177" s="1569"/>
      <c r="HV177" s="1569"/>
      <c r="HW177" s="1569"/>
      <c r="HX177" s="1569"/>
      <c r="HY177" s="1569"/>
      <c r="HZ177" s="1569"/>
      <c r="IA177" s="1569"/>
      <c r="IB177" s="1569"/>
      <c r="IC177" s="1569"/>
      <c r="ID177" s="1569"/>
      <c r="IE177" s="1569"/>
      <c r="IF177" s="1569"/>
      <c r="IG177" s="1569"/>
      <c r="IH177" s="1569"/>
      <c r="II177" s="1569"/>
      <c r="IJ177" s="1569"/>
      <c r="IK177" s="1569"/>
      <c r="IL177" s="1569"/>
      <c r="IM177" s="1569"/>
      <c r="IN177" s="1569"/>
      <c r="IO177" s="1569"/>
      <c r="IP177" s="1569"/>
      <c r="IQ177" s="1569"/>
      <c r="IR177" s="1569"/>
      <c r="IS177" s="1569"/>
      <c r="IT177" s="1569"/>
      <c r="IU177" s="1569"/>
    </row>
    <row r="178" spans="1:255">
      <c r="A178" s="2187">
        <v>29</v>
      </c>
      <c r="B178" s="1551"/>
      <c r="C178" s="1551"/>
      <c r="D178" s="1551"/>
      <c r="E178" s="1914"/>
      <c r="F178" s="1550"/>
      <c r="G178" s="1551"/>
      <c r="H178" s="1551"/>
      <c r="I178" s="1551"/>
      <c r="J178" s="1551"/>
      <c r="K178" s="1886"/>
      <c r="L178" s="1886"/>
      <c r="M178" s="1925">
        <v>29</v>
      </c>
      <c r="N178" s="1550"/>
      <c r="O178" s="1886"/>
      <c r="P178" s="1886"/>
      <c r="Q178" s="1886"/>
      <c r="R178" s="1886">
        <f t="shared" si="2"/>
        <v>0</v>
      </c>
      <c r="S178" s="1925">
        <v>29</v>
      </c>
      <c r="T178" s="1569"/>
      <c r="U178" s="1569"/>
      <c r="V178" s="1569"/>
      <c r="W178" s="1569"/>
      <c r="X178" s="1569"/>
      <c r="Y178" s="1569"/>
      <c r="Z178" s="1569"/>
      <c r="AA178" s="1569"/>
      <c r="AB178" s="1569"/>
      <c r="AC178" s="1569"/>
      <c r="AD178" s="1569"/>
      <c r="AE178" s="1569"/>
      <c r="AF178" s="1569"/>
      <c r="AG178" s="1569"/>
      <c r="AH178" s="1569"/>
      <c r="AI178" s="1569"/>
      <c r="AJ178" s="1569"/>
      <c r="AK178" s="1569"/>
      <c r="AL178" s="1569"/>
      <c r="AM178" s="1569"/>
      <c r="AN178" s="1569"/>
      <c r="AO178" s="1569"/>
      <c r="AP178" s="1569"/>
      <c r="AQ178" s="1569"/>
      <c r="AR178" s="1569"/>
      <c r="AS178" s="1569"/>
      <c r="AT178" s="1569"/>
      <c r="AU178" s="1569"/>
      <c r="AV178" s="1569"/>
      <c r="AW178" s="1569"/>
      <c r="AX178" s="1569"/>
      <c r="AY178" s="1569"/>
      <c r="AZ178" s="1569"/>
      <c r="BA178" s="1569"/>
      <c r="BB178" s="1569"/>
      <c r="BC178" s="1569"/>
      <c r="BD178" s="1569"/>
      <c r="BE178" s="1569"/>
      <c r="BF178" s="1569"/>
      <c r="BG178" s="1569"/>
      <c r="BH178" s="1569"/>
      <c r="BI178" s="1569"/>
      <c r="BJ178" s="1569"/>
      <c r="BK178" s="1569"/>
      <c r="BL178" s="1569"/>
      <c r="BM178" s="1569"/>
      <c r="BN178" s="1569"/>
      <c r="BO178" s="1569"/>
      <c r="BP178" s="1569"/>
      <c r="BQ178" s="1569"/>
      <c r="BR178" s="1569"/>
      <c r="BS178" s="1569"/>
      <c r="BT178" s="1569"/>
      <c r="BU178" s="1569"/>
      <c r="BV178" s="1569"/>
      <c r="BW178" s="1569"/>
      <c r="BX178" s="1569"/>
      <c r="BY178" s="1569"/>
      <c r="BZ178" s="1569"/>
      <c r="CA178" s="1569"/>
      <c r="CB178" s="1569"/>
      <c r="CC178" s="1569"/>
      <c r="CD178" s="1569"/>
      <c r="CE178" s="1569"/>
      <c r="CF178" s="1569"/>
      <c r="CG178" s="1569"/>
      <c r="CH178" s="1569"/>
      <c r="CI178" s="1569"/>
      <c r="CJ178" s="1569"/>
      <c r="CK178" s="1569"/>
      <c r="CL178" s="1569"/>
      <c r="CM178" s="1569"/>
      <c r="CN178" s="1569"/>
      <c r="CO178" s="1569"/>
      <c r="CP178" s="1569"/>
      <c r="CQ178" s="1569"/>
      <c r="CR178" s="1569"/>
      <c r="CS178" s="1569"/>
      <c r="CT178" s="1569"/>
      <c r="CU178" s="1569"/>
      <c r="CV178" s="1569"/>
      <c r="CW178" s="1569"/>
      <c r="CX178" s="1569"/>
      <c r="CY178" s="1569"/>
      <c r="CZ178" s="1569"/>
      <c r="DA178" s="1569"/>
      <c r="DB178" s="1569"/>
      <c r="DC178" s="1569"/>
      <c r="DD178" s="1569"/>
      <c r="DE178" s="1569"/>
      <c r="DF178" s="1569"/>
      <c r="DG178" s="1569"/>
      <c r="DH178" s="1569"/>
      <c r="DI178" s="1569"/>
      <c r="DJ178" s="1569"/>
      <c r="DK178" s="1569"/>
      <c r="DL178" s="1569"/>
      <c r="DM178" s="1569"/>
      <c r="DN178" s="1569"/>
      <c r="DO178" s="1569"/>
      <c r="DP178" s="1569"/>
      <c r="DQ178" s="1569"/>
      <c r="DR178" s="1569"/>
      <c r="DS178" s="1569"/>
      <c r="DT178" s="1569"/>
      <c r="DU178" s="1569"/>
      <c r="DV178" s="1569"/>
      <c r="DW178" s="1569"/>
      <c r="DX178" s="1569"/>
      <c r="DY178" s="1569"/>
      <c r="DZ178" s="1569"/>
      <c r="EA178" s="1569"/>
      <c r="EB178" s="1569"/>
      <c r="EC178" s="1569"/>
      <c r="ED178" s="1569"/>
      <c r="EE178" s="1569"/>
      <c r="EF178" s="1569"/>
      <c r="EG178" s="1569"/>
      <c r="EH178" s="1569"/>
      <c r="EI178" s="1569"/>
      <c r="EJ178" s="1569"/>
      <c r="EK178" s="1569"/>
      <c r="EL178" s="1569"/>
      <c r="EM178" s="1569"/>
      <c r="EN178" s="1569"/>
      <c r="EO178" s="1569"/>
      <c r="EP178" s="1569"/>
      <c r="EQ178" s="1569"/>
      <c r="ER178" s="1569"/>
      <c r="ES178" s="1569"/>
      <c r="ET178" s="1569"/>
      <c r="EU178" s="1569"/>
      <c r="EV178" s="1569"/>
      <c r="EW178" s="1569"/>
      <c r="EX178" s="1569"/>
      <c r="EY178" s="1569"/>
      <c r="EZ178" s="1569"/>
      <c r="FA178" s="1569"/>
      <c r="FB178" s="1569"/>
      <c r="FC178" s="1569"/>
      <c r="FD178" s="1569"/>
      <c r="FE178" s="1569"/>
      <c r="FF178" s="1569"/>
      <c r="FG178" s="1569"/>
      <c r="FH178" s="1569"/>
      <c r="FI178" s="1569"/>
      <c r="FJ178" s="1569"/>
      <c r="FK178" s="1569"/>
      <c r="FL178" s="1569"/>
      <c r="FM178" s="1569"/>
      <c r="FN178" s="1569"/>
      <c r="FO178" s="1569"/>
      <c r="FP178" s="1569"/>
      <c r="FQ178" s="1569"/>
      <c r="FR178" s="1569"/>
      <c r="FS178" s="1569"/>
      <c r="FT178" s="1569"/>
      <c r="FU178" s="1569"/>
      <c r="FV178" s="1569"/>
      <c r="FW178" s="1569"/>
      <c r="FX178" s="1569"/>
      <c r="FY178" s="1569"/>
      <c r="FZ178" s="1569"/>
      <c r="GA178" s="1569"/>
      <c r="GB178" s="1569"/>
      <c r="GC178" s="1569"/>
      <c r="GD178" s="1569"/>
      <c r="GE178" s="1569"/>
      <c r="GF178" s="1569"/>
      <c r="GG178" s="1569"/>
      <c r="GH178" s="1569"/>
      <c r="GI178" s="1569"/>
      <c r="GJ178" s="1569"/>
      <c r="GK178" s="1569"/>
      <c r="GL178" s="1569"/>
      <c r="GM178" s="1569"/>
      <c r="GN178" s="1569"/>
      <c r="GO178" s="1569"/>
      <c r="GP178" s="1569"/>
      <c r="GQ178" s="1569"/>
      <c r="GR178" s="1569"/>
      <c r="GS178" s="1569"/>
      <c r="GT178" s="1569"/>
      <c r="GU178" s="1569"/>
      <c r="GV178" s="1569"/>
      <c r="GW178" s="1569"/>
      <c r="GX178" s="1569"/>
      <c r="GY178" s="1569"/>
      <c r="GZ178" s="1569"/>
      <c r="HA178" s="1569"/>
      <c r="HB178" s="1569"/>
      <c r="HC178" s="1569"/>
      <c r="HD178" s="1569"/>
      <c r="HE178" s="1569"/>
      <c r="HF178" s="1569"/>
      <c r="HG178" s="1569"/>
      <c r="HH178" s="1569"/>
      <c r="HI178" s="1569"/>
      <c r="HJ178" s="1569"/>
      <c r="HK178" s="1569"/>
      <c r="HL178" s="1569"/>
      <c r="HM178" s="1569"/>
      <c r="HN178" s="1569"/>
      <c r="HO178" s="1569"/>
      <c r="HP178" s="1569"/>
      <c r="HQ178" s="1569"/>
      <c r="HR178" s="1569"/>
      <c r="HS178" s="1569"/>
      <c r="HT178" s="1569"/>
      <c r="HU178" s="1569"/>
      <c r="HV178" s="1569"/>
      <c r="HW178" s="1569"/>
      <c r="HX178" s="1569"/>
      <c r="HY178" s="1569"/>
      <c r="HZ178" s="1569"/>
      <c r="IA178" s="1569"/>
      <c r="IB178" s="1569"/>
      <c r="IC178" s="1569"/>
      <c r="ID178" s="1569"/>
      <c r="IE178" s="1569"/>
      <c r="IF178" s="1569"/>
      <c r="IG178" s="1569"/>
      <c r="IH178" s="1569"/>
      <c r="II178" s="1569"/>
      <c r="IJ178" s="1569"/>
      <c r="IK178" s="1569"/>
      <c r="IL178" s="1569"/>
      <c r="IM178" s="1569"/>
      <c r="IN178" s="1569"/>
      <c r="IO178" s="1569"/>
      <c r="IP178" s="1569"/>
      <c r="IQ178" s="1569"/>
      <c r="IR178" s="1569"/>
      <c r="IS178" s="1569"/>
      <c r="IT178" s="1569"/>
      <c r="IU178" s="1569"/>
    </row>
    <row r="179" spans="1:255">
      <c r="A179" s="2187">
        <v>30</v>
      </c>
      <c r="B179" s="1551"/>
      <c r="C179" s="1551"/>
      <c r="D179" s="1551"/>
      <c r="E179" s="1914"/>
      <c r="F179" s="1550"/>
      <c r="G179" s="1551"/>
      <c r="H179" s="1551"/>
      <c r="I179" s="1551"/>
      <c r="J179" s="1551"/>
      <c r="K179" s="1886"/>
      <c r="L179" s="1886"/>
      <c r="M179" s="1925">
        <v>30</v>
      </c>
      <c r="N179" s="1550"/>
      <c r="O179" s="1886"/>
      <c r="P179" s="1886"/>
      <c r="Q179" s="1886"/>
      <c r="R179" s="1886">
        <f t="shared" si="2"/>
        <v>0</v>
      </c>
      <c r="S179" s="1925">
        <v>30</v>
      </c>
      <c r="T179" s="1569"/>
      <c r="U179" s="1569"/>
      <c r="V179" s="1569"/>
      <c r="W179" s="1569"/>
      <c r="X179" s="1569"/>
      <c r="Y179" s="1569"/>
      <c r="Z179" s="1569"/>
      <c r="AA179" s="1569"/>
      <c r="AB179" s="1569"/>
      <c r="AC179" s="1569"/>
      <c r="AD179" s="1569"/>
      <c r="AE179" s="1569"/>
      <c r="AF179" s="1569"/>
      <c r="AG179" s="1569"/>
      <c r="AH179" s="1569"/>
      <c r="AI179" s="1569"/>
      <c r="AJ179" s="1569"/>
      <c r="AK179" s="1569"/>
      <c r="AL179" s="1569"/>
      <c r="AM179" s="1569"/>
      <c r="AN179" s="1569"/>
      <c r="AO179" s="1569"/>
      <c r="AP179" s="1569"/>
      <c r="AQ179" s="1569"/>
      <c r="AR179" s="1569"/>
      <c r="AS179" s="1569"/>
      <c r="AT179" s="1569"/>
      <c r="AU179" s="1569"/>
      <c r="AV179" s="1569"/>
      <c r="AW179" s="1569"/>
      <c r="AX179" s="1569"/>
      <c r="AY179" s="1569"/>
      <c r="AZ179" s="1569"/>
      <c r="BA179" s="1569"/>
      <c r="BB179" s="1569"/>
      <c r="BC179" s="1569"/>
      <c r="BD179" s="1569"/>
      <c r="BE179" s="1569"/>
      <c r="BF179" s="1569"/>
      <c r="BG179" s="1569"/>
      <c r="BH179" s="1569"/>
      <c r="BI179" s="1569"/>
      <c r="BJ179" s="1569"/>
      <c r="BK179" s="1569"/>
      <c r="BL179" s="1569"/>
      <c r="BM179" s="1569"/>
      <c r="BN179" s="1569"/>
      <c r="BO179" s="1569"/>
      <c r="BP179" s="1569"/>
      <c r="BQ179" s="1569"/>
      <c r="BR179" s="1569"/>
      <c r="BS179" s="1569"/>
      <c r="BT179" s="1569"/>
      <c r="BU179" s="1569"/>
      <c r="BV179" s="1569"/>
      <c r="BW179" s="1569"/>
      <c r="BX179" s="1569"/>
      <c r="BY179" s="1569"/>
      <c r="BZ179" s="1569"/>
      <c r="CA179" s="1569"/>
      <c r="CB179" s="1569"/>
      <c r="CC179" s="1569"/>
      <c r="CD179" s="1569"/>
      <c r="CE179" s="1569"/>
      <c r="CF179" s="1569"/>
      <c r="CG179" s="1569"/>
      <c r="CH179" s="1569"/>
      <c r="CI179" s="1569"/>
      <c r="CJ179" s="1569"/>
      <c r="CK179" s="1569"/>
      <c r="CL179" s="1569"/>
      <c r="CM179" s="1569"/>
      <c r="CN179" s="1569"/>
      <c r="CO179" s="1569"/>
      <c r="CP179" s="1569"/>
      <c r="CQ179" s="1569"/>
      <c r="CR179" s="1569"/>
      <c r="CS179" s="1569"/>
      <c r="CT179" s="1569"/>
      <c r="CU179" s="1569"/>
      <c r="CV179" s="1569"/>
      <c r="CW179" s="1569"/>
      <c r="CX179" s="1569"/>
      <c r="CY179" s="1569"/>
      <c r="CZ179" s="1569"/>
      <c r="DA179" s="1569"/>
      <c r="DB179" s="1569"/>
      <c r="DC179" s="1569"/>
      <c r="DD179" s="1569"/>
      <c r="DE179" s="1569"/>
      <c r="DF179" s="1569"/>
      <c r="DG179" s="1569"/>
      <c r="DH179" s="1569"/>
      <c r="DI179" s="1569"/>
      <c r="DJ179" s="1569"/>
      <c r="DK179" s="1569"/>
      <c r="DL179" s="1569"/>
      <c r="DM179" s="1569"/>
      <c r="DN179" s="1569"/>
      <c r="DO179" s="1569"/>
      <c r="DP179" s="1569"/>
      <c r="DQ179" s="1569"/>
      <c r="DR179" s="1569"/>
      <c r="DS179" s="1569"/>
      <c r="DT179" s="1569"/>
      <c r="DU179" s="1569"/>
      <c r="DV179" s="1569"/>
      <c r="DW179" s="1569"/>
      <c r="DX179" s="1569"/>
      <c r="DY179" s="1569"/>
      <c r="DZ179" s="1569"/>
      <c r="EA179" s="1569"/>
      <c r="EB179" s="1569"/>
      <c r="EC179" s="1569"/>
      <c r="ED179" s="1569"/>
      <c r="EE179" s="1569"/>
      <c r="EF179" s="1569"/>
      <c r="EG179" s="1569"/>
      <c r="EH179" s="1569"/>
      <c r="EI179" s="1569"/>
      <c r="EJ179" s="1569"/>
      <c r="EK179" s="1569"/>
      <c r="EL179" s="1569"/>
      <c r="EM179" s="1569"/>
      <c r="EN179" s="1569"/>
      <c r="EO179" s="1569"/>
      <c r="EP179" s="1569"/>
      <c r="EQ179" s="1569"/>
      <c r="ER179" s="1569"/>
      <c r="ES179" s="1569"/>
      <c r="ET179" s="1569"/>
      <c r="EU179" s="1569"/>
      <c r="EV179" s="1569"/>
      <c r="EW179" s="1569"/>
      <c r="EX179" s="1569"/>
      <c r="EY179" s="1569"/>
      <c r="EZ179" s="1569"/>
      <c r="FA179" s="1569"/>
      <c r="FB179" s="1569"/>
      <c r="FC179" s="1569"/>
      <c r="FD179" s="1569"/>
      <c r="FE179" s="1569"/>
      <c r="FF179" s="1569"/>
      <c r="FG179" s="1569"/>
      <c r="FH179" s="1569"/>
      <c r="FI179" s="1569"/>
      <c r="FJ179" s="1569"/>
      <c r="FK179" s="1569"/>
      <c r="FL179" s="1569"/>
      <c r="FM179" s="1569"/>
      <c r="FN179" s="1569"/>
      <c r="FO179" s="1569"/>
      <c r="FP179" s="1569"/>
      <c r="FQ179" s="1569"/>
      <c r="FR179" s="1569"/>
      <c r="FS179" s="1569"/>
      <c r="FT179" s="1569"/>
      <c r="FU179" s="1569"/>
      <c r="FV179" s="1569"/>
      <c r="FW179" s="1569"/>
      <c r="FX179" s="1569"/>
      <c r="FY179" s="1569"/>
      <c r="FZ179" s="1569"/>
      <c r="GA179" s="1569"/>
      <c r="GB179" s="1569"/>
      <c r="GC179" s="1569"/>
      <c r="GD179" s="1569"/>
      <c r="GE179" s="1569"/>
      <c r="GF179" s="1569"/>
      <c r="GG179" s="1569"/>
      <c r="GH179" s="1569"/>
      <c r="GI179" s="1569"/>
      <c r="GJ179" s="1569"/>
      <c r="GK179" s="1569"/>
      <c r="GL179" s="1569"/>
      <c r="GM179" s="1569"/>
      <c r="GN179" s="1569"/>
      <c r="GO179" s="1569"/>
      <c r="GP179" s="1569"/>
      <c r="GQ179" s="1569"/>
      <c r="GR179" s="1569"/>
      <c r="GS179" s="1569"/>
      <c r="GT179" s="1569"/>
      <c r="GU179" s="1569"/>
      <c r="GV179" s="1569"/>
      <c r="GW179" s="1569"/>
      <c r="GX179" s="1569"/>
      <c r="GY179" s="1569"/>
      <c r="GZ179" s="1569"/>
      <c r="HA179" s="1569"/>
      <c r="HB179" s="1569"/>
      <c r="HC179" s="1569"/>
      <c r="HD179" s="1569"/>
      <c r="HE179" s="1569"/>
      <c r="HF179" s="1569"/>
      <c r="HG179" s="1569"/>
      <c r="HH179" s="1569"/>
      <c r="HI179" s="1569"/>
      <c r="HJ179" s="1569"/>
      <c r="HK179" s="1569"/>
      <c r="HL179" s="1569"/>
      <c r="HM179" s="1569"/>
      <c r="HN179" s="1569"/>
      <c r="HO179" s="1569"/>
      <c r="HP179" s="1569"/>
      <c r="HQ179" s="1569"/>
      <c r="HR179" s="1569"/>
      <c r="HS179" s="1569"/>
      <c r="HT179" s="1569"/>
      <c r="HU179" s="1569"/>
      <c r="HV179" s="1569"/>
      <c r="HW179" s="1569"/>
      <c r="HX179" s="1569"/>
      <c r="HY179" s="1569"/>
      <c r="HZ179" s="1569"/>
      <c r="IA179" s="1569"/>
      <c r="IB179" s="1569"/>
      <c r="IC179" s="1569"/>
      <c r="ID179" s="1569"/>
      <c r="IE179" s="1569"/>
      <c r="IF179" s="1569"/>
      <c r="IG179" s="1569"/>
      <c r="IH179" s="1569"/>
      <c r="II179" s="1569"/>
      <c r="IJ179" s="1569"/>
      <c r="IK179" s="1569"/>
      <c r="IL179" s="1569"/>
      <c r="IM179" s="1569"/>
      <c r="IN179" s="1569"/>
      <c r="IO179" s="1569"/>
      <c r="IP179" s="1569"/>
      <c r="IQ179" s="1569"/>
      <c r="IR179" s="1569"/>
      <c r="IS179" s="1569"/>
      <c r="IT179" s="1569"/>
      <c r="IU179" s="1569"/>
    </row>
    <row r="180" spans="1:255">
      <c r="A180" s="2187">
        <v>31</v>
      </c>
      <c r="B180" s="1551"/>
      <c r="C180" s="1551"/>
      <c r="D180" s="1551"/>
      <c r="E180" s="1914"/>
      <c r="F180" s="1550"/>
      <c r="G180" s="1551"/>
      <c r="H180" s="1551"/>
      <c r="I180" s="1551"/>
      <c r="J180" s="1551"/>
      <c r="K180" s="1886"/>
      <c r="L180" s="1886"/>
      <c r="M180" s="1925">
        <v>31</v>
      </c>
      <c r="N180" s="1550"/>
      <c r="O180" s="1886"/>
      <c r="P180" s="1886"/>
      <c r="Q180" s="1886"/>
      <c r="R180" s="1886">
        <f t="shared" si="2"/>
        <v>0</v>
      </c>
      <c r="S180" s="1925">
        <v>31</v>
      </c>
      <c r="T180" s="1569"/>
      <c r="U180" s="1569"/>
      <c r="V180" s="1569"/>
      <c r="W180" s="1569"/>
      <c r="X180" s="1569"/>
      <c r="Y180" s="1569"/>
      <c r="Z180" s="1569"/>
      <c r="AA180" s="1569"/>
      <c r="AB180" s="1569"/>
      <c r="AC180" s="1569"/>
      <c r="AD180" s="1569"/>
      <c r="AE180" s="1569"/>
      <c r="AF180" s="1569"/>
      <c r="AG180" s="1569"/>
      <c r="AH180" s="1569"/>
      <c r="AI180" s="1569"/>
      <c r="AJ180" s="1569"/>
      <c r="AK180" s="1569"/>
      <c r="AL180" s="1569"/>
      <c r="AM180" s="1569"/>
      <c r="AN180" s="1569"/>
      <c r="AO180" s="1569"/>
      <c r="AP180" s="1569"/>
      <c r="AQ180" s="1569"/>
      <c r="AR180" s="1569"/>
      <c r="AS180" s="1569"/>
      <c r="AT180" s="1569"/>
      <c r="AU180" s="1569"/>
      <c r="AV180" s="1569"/>
      <c r="AW180" s="1569"/>
      <c r="AX180" s="1569"/>
      <c r="AY180" s="1569"/>
      <c r="AZ180" s="1569"/>
      <c r="BA180" s="1569"/>
      <c r="BB180" s="1569"/>
      <c r="BC180" s="1569"/>
      <c r="BD180" s="1569"/>
      <c r="BE180" s="1569"/>
      <c r="BF180" s="1569"/>
      <c r="BG180" s="1569"/>
      <c r="BH180" s="1569"/>
      <c r="BI180" s="1569"/>
      <c r="BJ180" s="1569"/>
      <c r="BK180" s="1569"/>
      <c r="BL180" s="1569"/>
      <c r="BM180" s="1569"/>
      <c r="BN180" s="1569"/>
      <c r="BO180" s="1569"/>
      <c r="BP180" s="1569"/>
      <c r="BQ180" s="1569"/>
      <c r="BR180" s="1569"/>
      <c r="BS180" s="1569"/>
      <c r="BT180" s="1569"/>
      <c r="BU180" s="1569"/>
      <c r="BV180" s="1569"/>
      <c r="BW180" s="1569"/>
      <c r="BX180" s="1569"/>
      <c r="BY180" s="1569"/>
      <c r="BZ180" s="1569"/>
      <c r="CA180" s="1569"/>
      <c r="CB180" s="1569"/>
      <c r="CC180" s="1569"/>
      <c r="CD180" s="1569"/>
      <c r="CE180" s="1569"/>
      <c r="CF180" s="1569"/>
      <c r="CG180" s="1569"/>
      <c r="CH180" s="1569"/>
      <c r="CI180" s="1569"/>
      <c r="CJ180" s="1569"/>
      <c r="CK180" s="1569"/>
      <c r="CL180" s="1569"/>
      <c r="CM180" s="1569"/>
      <c r="CN180" s="1569"/>
      <c r="CO180" s="1569"/>
      <c r="CP180" s="1569"/>
      <c r="CQ180" s="1569"/>
      <c r="CR180" s="1569"/>
      <c r="CS180" s="1569"/>
      <c r="CT180" s="1569"/>
      <c r="CU180" s="1569"/>
      <c r="CV180" s="1569"/>
      <c r="CW180" s="1569"/>
      <c r="CX180" s="1569"/>
      <c r="CY180" s="1569"/>
      <c r="CZ180" s="1569"/>
      <c r="DA180" s="1569"/>
      <c r="DB180" s="1569"/>
      <c r="DC180" s="1569"/>
      <c r="DD180" s="1569"/>
      <c r="DE180" s="1569"/>
      <c r="DF180" s="1569"/>
      <c r="DG180" s="1569"/>
      <c r="DH180" s="1569"/>
      <c r="DI180" s="1569"/>
      <c r="DJ180" s="1569"/>
      <c r="DK180" s="1569"/>
      <c r="DL180" s="1569"/>
      <c r="DM180" s="1569"/>
      <c r="DN180" s="1569"/>
      <c r="DO180" s="1569"/>
      <c r="DP180" s="1569"/>
      <c r="DQ180" s="1569"/>
      <c r="DR180" s="1569"/>
      <c r="DS180" s="1569"/>
      <c r="DT180" s="1569"/>
      <c r="DU180" s="1569"/>
      <c r="DV180" s="1569"/>
      <c r="DW180" s="1569"/>
      <c r="DX180" s="1569"/>
      <c r="DY180" s="1569"/>
      <c r="DZ180" s="1569"/>
      <c r="EA180" s="1569"/>
      <c r="EB180" s="1569"/>
      <c r="EC180" s="1569"/>
      <c r="ED180" s="1569"/>
      <c r="EE180" s="1569"/>
      <c r="EF180" s="1569"/>
      <c r="EG180" s="1569"/>
      <c r="EH180" s="1569"/>
      <c r="EI180" s="1569"/>
      <c r="EJ180" s="1569"/>
      <c r="EK180" s="1569"/>
      <c r="EL180" s="1569"/>
      <c r="EM180" s="1569"/>
      <c r="EN180" s="1569"/>
      <c r="EO180" s="1569"/>
      <c r="EP180" s="1569"/>
      <c r="EQ180" s="1569"/>
      <c r="ER180" s="1569"/>
      <c r="ES180" s="1569"/>
      <c r="ET180" s="1569"/>
      <c r="EU180" s="1569"/>
      <c r="EV180" s="1569"/>
      <c r="EW180" s="1569"/>
      <c r="EX180" s="1569"/>
      <c r="EY180" s="1569"/>
      <c r="EZ180" s="1569"/>
      <c r="FA180" s="1569"/>
      <c r="FB180" s="1569"/>
      <c r="FC180" s="1569"/>
      <c r="FD180" s="1569"/>
      <c r="FE180" s="1569"/>
      <c r="FF180" s="1569"/>
      <c r="FG180" s="1569"/>
      <c r="FH180" s="1569"/>
      <c r="FI180" s="1569"/>
      <c r="FJ180" s="1569"/>
      <c r="FK180" s="1569"/>
      <c r="FL180" s="1569"/>
      <c r="FM180" s="1569"/>
      <c r="FN180" s="1569"/>
      <c r="FO180" s="1569"/>
      <c r="FP180" s="1569"/>
      <c r="FQ180" s="1569"/>
      <c r="FR180" s="1569"/>
      <c r="FS180" s="1569"/>
      <c r="FT180" s="1569"/>
      <c r="FU180" s="1569"/>
      <c r="FV180" s="1569"/>
      <c r="FW180" s="1569"/>
      <c r="FX180" s="1569"/>
      <c r="FY180" s="1569"/>
      <c r="FZ180" s="1569"/>
      <c r="GA180" s="1569"/>
      <c r="GB180" s="1569"/>
      <c r="GC180" s="1569"/>
      <c r="GD180" s="1569"/>
      <c r="GE180" s="1569"/>
      <c r="GF180" s="1569"/>
      <c r="GG180" s="1569"/>
      <c r="GH180" s="1569"/>
      <c r="GI180" s="1569"/>
      <c r="GJ180" s="1569"/>
      <c r="GK180" s="1569"/>
      <c r="GL180" s="1569"/>
      <c r="GM180" s="1569"/>
      <c r="GN180" s="1569"/>
      <c r="GO180" s="1569"/>
      <c r="GP180" s="1569"/>
      <c r="GQ180" s="1569"/>
      <c r="GR180" s="1569"/>
      <c r="GS180" s="1569"/>
      <c r="GT180" s="1569"/>
      <c r="GU180" s="1569"/>
      <c r="GV180" s="1569"/>
      <c r="GW180" s="1569"/>
      <c r="GX180" s="1569"/>
      <c r="GY180" s="1569"/>
      <c r="GZ180" s="1569"/>
      <c r="HA180" s="1569"/>
      <c r="HB180" s="1569"/>
      <c r="HC180" s="1569"/>
      <c r="HD180" s="1569"/>
      <c r="HE180" s="1569"/>
      <c r="HF180" s="1569"/>
      <c r="HG180" s="1569"/>
      <c r="HH180" s="1569"/>
      <c r="HI180" s="1569"/>
      <c r="HJ180" s="1569"/>
      <c r="HK180" s="1569"/>
      <c r="HL180" s="1569"/>
      <c r="HM180" s="1569"/>
      <c r="HN180" s="1569"/>
      <c r="HO180" s="1569"/>
      <c r="HP180" s="1569"/>
      <c r="HQ180" s="1569"/>
      <c r="HR180" s="1569"/>
      <c r="HS180" s="1569"/>
      <c r="HT180" s="1569"/>
      <c r="HU180" s="1569"/>
      <c r="HV180" s="1569"/>
      <c r="HW180" s="1569"/>
      <c r="HX180" s="1569"/>
      <c r="HY180" s="1569"/>
      <c r="HZ180" s="1569"/>
      <c r="IA180" s="1569"/>
      <c r="IB180" s="1569"/>
      <c r="IC180" s="1569"/>
      <c r="ID180" s="1569"/>
      <c r="IE180" s="1569"/>
      <c r="IF180" s="1569"/>
      <c r="IG180" s="1569"/>
      <c r="IH180" s="1569"/>
      <c r="II180" s="1569"/>
      <c r="IJ180" s="1569"/>
      <c r="IK180" s="1569"/>
      <c r="IL180" s="1569"/>
      <c r="IM180" s="1569"/>
      <c r="IN180" s="1569"/>
      <c r="IO180" s="1569"/>
      <c r="IP180" s="1569"/>
      <c r="IQ180" s="1569"/>
      <c r="IR180" s="1569"/>
      <c r="IS180" s="1569"/>
      <c r="IT180" s="1569"/>
      <c r="IU180" s="1569"/>
    </row>
    <row r="181" spans="1:255">
      <c r="A181" s="2187">
        <v>32</v>
      </c>
      <c r="B181" s="1551"/>
      <c r="C181" s="1551"/>
      <c r="D181" s="1551"/>
      <c r="E181" s="1914"/>
      <c r="F181" s="1550"/>
      <c r="G181" s="1551"/>
      <c r="H181" s="1551"/>
      <c r="I181" s="1551"/>
      <c r="J181" s="1551"/>
      <c r="K181" s="1886"/>
      <c r="L181" s="1886"/>
      <c r="M181" s="1925">
        <v>32</v>
      </c>
      <c r="N181" s="1550"/>
      <c r="O181" s="1886"/>
      <c r="P181" s="1886"/>
      <c r="Q181" s="1886"/>
      <c r="R181" s="1886">
        <f t="shared" si="2"/>
        <v>0</v>
      </c>
      <c r="S181" s="1925">
        <v>32</v>
      </c>
      <c r="T181" s="1569"/>
      <c r="U181" s="1569"/>
      <c r="V181" s="1569"/>
      <c r="W181" s="1569"/>
      <c r="X181" s="1569"/>
      <c r="Y181" s="1569"/>
      <c r="Z181" s="1569"/>
      <c r="AA181" s="1569"/>
      <c r="AB181" s="1569"/>
      <c r="AC181" s="1569"/>
      <c r="AD181" s="1569"/>
      <c r="AE181" s="1569"/>
      <c r="AF181" s="1569"/>
      <c r="AG181" s="1569"/>
      <c r="AH181" s="1569"/>
      <c r="AI181" s="1569"/>
      <c r="AJ181" s="1569"/>
      <c r="AK181" s="1569"/>
      <c r="AL181" s="1569"/>
      <c r="AM181" s="1569"/>
      <c r="AN181" s="1569"/>
      <c r="AO181" s="1569"/>
      <c r="AP181" s="1569"/>
      <c r="AQ181" s="1569"/>
      <c r="AR181" s="1569"/>
      <c r="AS181" s="1569"/>
      <c r="AT181" s="1569"/>
      <c r="AU181" s="1569"/>
      <c r="AV181" s="1569"/>
      <c r="AW181" s="1569"/>
      <c r="AX181" s="1569"/>
      <c r="AY181" s="1569"/>
      <c r="AZ181" s="1569"/>
      <c r="BA181" s="1569"/>
      <c r="BB181" s="1569"/>
      <c r="BC181" s="1569"/>
      <c r="BD181" s="1569"/>
      <c r="BE181" s="1569"/>
      <c r="BF181" s="1569"/>
      <c r="BG181" s="1569"/>
      <c r="BH181" s="1569"/>
      <c r="BI181" s="1569"/>
      <c r="BJ181" s="1569"/>
      <c r="BK181" s="1569"/>
      <c r="BL181" s="1569"/>
      <c r="BM181" s="1569"/>
      <c r="BN181" s="1569"/>
      <c r="BO181" s="1569"/>
      <c r="BP181" s="1569"/>
      <c r="BQ181" s="1569"/>
      <c r="BR181" s="1569"/>
      <c r="BS181" s="1569"/>
      <c r="BT181" s="1569"/>
      <c r="BU181" s="1569"/>
      <c r="BV181" s="1569"/>
      <c r="BW181" s="1569"/>
      <c r="BX181" s="1569"/>
      <c r="BY181" s="1569"/>
      <c r="BZ181" s="1569"/>
      <c r="CA181" s="1569"/>
      <c r="CB181" s="1569"/>
      <c r="CC181" s="1569"/>
      <c r="CD181" s="1569"/>
      <c r="CE181" s="1569"/>
      <c r="CF181" s="1569"/>
      <c r="CG181" s="1569"/>
      <c r="CH181" s="1569"/>
      <c r="CI181" s="1569"/>
      <c r="CJ181" s="1569"/>
      <c r="CK181" s="1569"/>
      <c r="CL181" s="1569"/>
      <c r="CM181" s="1569"/>
      <c r="CN181" s="1569"/>
      <c r="CO181" s="1569"/>
      <c r="CP181" s="1569"/>
      <c r="CQ181" s="1569"/>
      <c r="CR181" s="1569"/>
      <c r="CS181" s="1569"/>
      <c r="CT181" s="1569"/>
      <c r="CU181" s="1569"/>
      <c r="CV181" s="1569"/>
      <c r="CW181" s="1569"/>
      <c r="CX181" s="1569"/>
      <c r="CY181" s="1569"/>
      <c r="CZ181" s="1569"/>
      <c r="DA181" s="1569"/>
      <c r="DB181" s="1569"/>
      <c r="DC181" s="1569"/>
      <c r="DD181" s="1569"/>
      <c r="DE181" s="1569"/>
      <c r="DF181" s="1569"/>
      <c r="DG181" s="1569"/>
      <c r="DH181" s="1569"/>
      <c r="DI181" s="1569"/>
      <c r="DJ181" s="1569"/>
      <c r="DK181" s="1569"/>
      <c r="DL181" s="1569"/>
      <c r="DM181" s="1569"/>
      <c r="DN181" s="1569"/>
      <c r="DO181" s="1569"/>
      <c r="DP181" s="1569"/>
      <c r="DQ181" s="1569"/>
      <c r="DR181" s="1569"/>
      <c r="DS181" s="1569"/>
      <c r="DT181" s="1569"/>
      <c r="DU181" s="1569"/>
      <c r="DV181" s="1569"/>
      <c r="DW181" s="1569"/>
      <c r="DX181" s="1569"/>
      <c r="DY181" s="1569"/>
      <c r="DZ181" s="1569"/>
      <c r="EA181" s="1569"/>
      <c r="EB181" s="1569"/>
      <c r="EC181" s="1569"/>
      <c r="ED181" s="1569"/>
      <c r="EE181" s="1569"/>
      <c r="EF181" s="1569"/>
      <c r="EG181" s="1569"/>
      <c r="EH181" s="1569"/>
      <c r="EI181" s="1569"/>
      <c r="EJ181" s="1569"/>
      <c r="EK181" s="1569"/>
      <c r="EL181" s="1569"/>
      <c r="EM181" s="1569"/>
      <c r="EN181" s="1569"/>
      <c r="EO181" s="1569"/>
      <c r="EP181" s="1569"/>
      <c r="EQ181" s="1569"/>
      <c r="ER181" s="1569"/>
      <c r="ES181" s="1569"/>
      <c r="ET181" s="1569"/>
      <c r="EU181" s="1569"/>
      <c r="EV181" s="1569"/>
      <c r="EW181" s="1569"/>
      <c r="EX181" s="1569"/>
      <c r="EY181" s="1569"/>
      <c r="EZ181" s="1569"/>
      <c r="FA181" s="1569"/>
      <c r="FB181" s="1569"/>
      <c r="FC181" s="1569"/>
      <c r="FD181" s="1569"/>
      <c r="FE181" s="1569"/>
      <c r="FF181" s="1569"/>
      <c r="FG181" s="1569"/>
      <c r="FH181" s="1569"/>
      <c r="FI181" s="1569"/>
      <c r="FJ181" s="1569"/>
      <c r="FK181" s="1569"/>
      <c r="FL181" s="1569"/>
      <c r="FM181" s="1569"/>
      <c r="FN181" s="1569"/>
      <c r="FO181" s="1569"/>
      <c r="FP181" s="1569"/>
      <c r="FQ181" s="1569"/>
      <c r="FR181" s="1569"/>
      <c r="FS181" s="1569"/>
      <c r="FT181" s="1569"/>
      <c r="FU181" s="1569"/>
      <c r="FV181" s="1569"/>
      <c r="FW181" s="1569"/>
      <c r="FX181" s="1569"/>
      <c r="FY181" s="1569"/>
      <c r="FZ181" s="1569"/>
      <c r="GA181" s="1569"/>
      <c r="GB181" s="1569"/>
      <c r="GC181" s="1569"/>
      <c r="GD181" s="1569"/>
      <c r="GE181" s="1569"/>
      <c r="GF181" s="1569"/>
      <c r="GG181" s="1569"/>
      <c r="GH181" s="1569"/>
      <c r="GI181" s="1569"/>
      <c r="GJ181" s="1569"/>
      <c r="GK181" s="1569"/>
      <c r="GL181" s="1569"/>
      <c r="GM181" s="1569"/>
      <c r="GN181" s="1569"/>
      <c r="GO181" s="1569"/>
      <c r="GP181" s="1569"/>
      <c r="GQ181" s="1569"/>
      <c r="GR181" s="1569"/>
      <c r="GS181" s="1569"/>
      <c r="GT181" s="1569"/>
      <c r="GU181" s="1569"/>
      <c r="GV181" s="1569"/>
      <c r="GW181" s="1569"/>
      <c r="GX181" s="1569"/>
      <c r="GY181" s="1569"/>
      <c r="GZ181" s="1569"/>
      <c r="HA181" s="1569"/>
      <c r="HB181" s="1569"/>
      <c r="HC181" s="1569"/>
      <c r="HD181" s="1569"/>
      <c r="HE181" s="1569"/>
      <c r="HF181" s="1569"/>
      <c r="HG181" s="1569"/>
      <c r="HH181" s="1569"/>
      <c r="HI181" s="1569"/>
      <c r="HJ181" s="1569"/>
      <c r="HK181" s="1569"/>
      <c r="HL181" s="1569"/>
      <c r="HM181" s="1569"/>
      <c r="HN181" s="1569"/>
      <c r="HO181" s="1569"/>
      <c r="HP181" s="1569"/>
      <c r="HQ181" s="1569"/>
      <c r="HR181" s="1569"/>
      <c r="HS181" s="1569"/>
      <c r="HT181" s="1569"/>
      <c r="HU181" s="1569"/>
      <c r="HV181" s="1569"/>
      <c r="HW181" s="1569"/>
      <c r="HX181" s="1569"/>
      <c r="HY181" s="1569"/>
      <c r="HZ181" s="1569"/>
      <c r="IA181" s="1569"/>
      <c r="IB181" s="1569"/>
      <c r="IC181" s="1569"/>
      <c r="ID181" s="1569"/>
      <c r="IE181" s="1569"/>
      <c r="IF181" s="1569"/>
      <c r="IG181" s="1569"/>
      <c r="IH181" s="1569"/>
      <c r="II181" s="1569"/>
      <c r="IJ181" s="1569"/>
      <c r="IK181" s="1569"/>
      <c r="IL181" s="1569"/>
      <c r="IM181" s="1569"/>
      <c r="IN181" s="1569"/>
      <c r="IO181" s="1569"/>
      <c r="IP181" s="1569"/>
      <c r="IQ181" s="1569"/>
      <c r="IR181" s="1569"/>
      <c r="IS181" s="1569"/>
      <c r="IT181" s="1569"/>
      <c r="IU181" s="1569"/>
    </row>
    <row r="182" spans="1:255">
      <c r="A182" s="2187">
        <v>33</v>
      </c>
      <c r="B182" s="1551"/>
      <c r="C182" s="1551"/>
      <c r="D182" s="1551"/>
      <c r="E182" s="1914"/>
      <c r="F182" s="1550"/>
      <c r="G182" s="1551"/>
      <c r="H182" s="1551"/>
      <c r="I182" s="1551"/>
      <c r="J182" s="1551"/>
      <c r="K182" s="1886"/>
      <c r="L182" s="1886"/>
      <c r="M182" s="1925">
        <v>33</v>
      </c>
      <c r="N182" s="1550"/>
      <c r="O182" s="1886"/>
      <c r="P182" s="1886"/>
      <c r="Q182" s="1886"/>
      <c r="R182" s="1886">
        <f t="shared" si="2"/>
        <v>0</v>
      </c>
      <c r="S182" s="1925">
        <v>33</v>
      </c>
      <c r="T182" s="1569"/>
      <c r="U182" s="1569"/>
      <c r="V182" s="1569"/>
      <c r="W182" s="1569"/>
      <c r="X182" s="1569"/>
      <c r="Y182" s="1569"/>
      <c r="Z182" s="1569"/>
      <c r="AA182" s="1569"/>
      <c r="AB182" s="1569"/>
      <c r="AC182" s="1569"/>
      <c r="AD182" s="1569"/>
      <c r="AE182" s="1569"/>
      <c r="AF182" s="1569"/>
      <c r="AG182" s="1569"/>
      <c r="AH182" s="1569"/>
      <c r="AI182" s="1569"/>
      <c r="AJ182" s="1569"/>
      <c r="AK182" s="1569"/>
      <c r="AL182" s="1569"/>
      <c r="AM182" s="1569"/>
      <c r="AN182" s="1569"/>
      <c r="AO182" s="1569"/>
      <c r="AP182" s="1569"/>
      <c r="AQ182" s="1569"/>
      <c r="AR182" s="1569"/>
      <c r="AS182" s="1569"/>
      <c r="AT182" s="1569"/>
      <c r="AU182" s="1569"/>
      <c r="AV182" s="1569"/>
      <c r="AW182" s="1569"/>
      <c r="AX182" s="1569"/>
      <c r="AY182" s="1569"/>
      <c r="AZ182" s="1569"/>
      <c r="BA182" s="1569"/>
      <c r="BB182" s="1569"/>
      <c r="BC182" s="1569"/>
      <c r="BD182" s="1569"/>
      <c r="BE182" s="1569"/>
      <c r="BF182" s="1569"/>
      <c r="BG182" s="1569"/>
      <c r="BH182" s="1569"/>
      <c r="BI182" s="1569"/>
      <c r="BJ182" s="1569"/>
      <c r="BK182" s="1569"/>
      <c r="BL182" s="1569"/>
      <c r="BM182" s="1569"/>
      <c r="BN182" s="1569"/>
      <c r="BO182" s="1569"/>
      <c r="BP182" s="1569"/>
      <c r="BQ182" s="1569"/>
      <c r="BR182" s="1569"/>
      <c r="BS182" s="1569"/>
      <c r="BT182" s="1569"/>
      <c r="BU182" s="1569"/>
      <c r="BV182" s="1569"/>
      <c r="BW182" s="1569"/>
      <c r="BX182" s="1569"/>
      <c r="BY182" s="1569"/>
      <c r="BZ182" s="1569"/>
      <c r="CA182" s="1569"/>
      <c r="CB182" s="1569"/>
      <c r="CC182" s="1569"/>
      <c r="CD182" s="1569"/>
      <c r="CE182" s="1569"/>
      <c r="CF182" s="1569"/>
      <c r="CG182" s="1569"/>
      <c r="CH182" s="1569"/>
      <c r="CI182" s="1569"/>
      <c r="CJ182" s="1569"/>
      <c r="CK182" s="1569"/>
      <c r="CL182" s="1569"/>
      <c r="CM182" s="1569"/>
      <c r="CN182" s="1569"/>
      <c r="CO182" s="1569"/>
      <c r="CP182" s="1569"/>
      <c r="CQ182" s="1569"/>
      <c r="CR182" s="1569"/>
      <c r="CS182" s="1569"/>
      <c r="CT182" s="1569"/>
      <c r="CU182" s="1569"/>
      <c r="CV182" s="1569"/>
      <c r="CW182" s="1569"/>
      <c r="CX182" s="1569"/>
      <c r="CY182" s="1569"/>
      <c r="CZ182" s="1569"/>
      <c r="DA182" s="1569"/>
      <c r="DB182" s="1569"/>
      <c r="DC182" s="1569"/>
      <c r="DD182" s="1569"/>
      <c r="DE182" s="1569"/>
      <c r="DF182" s="1569"/>
      <c r="DG182" s="1569"/>
      <c r="DH182" s="1569"/>
      <c r="DI182" s="1569"/>
      <c r="DJ182" s="1569"/>
      <c r="DK182" s="1569"/>
      <c r="DL182" s="1569"/>
      <c r="DM182" s="1569"/>
      <c r="DN182" s="1569"/>
      <c r="DO182" s="1569"/>
      <c r="DP182" s="1569"/>
      <c r="DQ182" s="1569"/>
      <c r="DR182" s="1569"/>
      <c r="DS182" s="1569"/>
      <c r="DT182" s="1569"/>
      <c r="DU182" s="1569"/>
      <c r="DV182" s="1569"/>
      <c r="DW182" s="1569"/>
      <c r="DX182" s="1569"/>
      <c r="DY182" s="1569"/>
      <c r="DZ182" s="1569"/>
      <c r="EA182" s="1569"/>
      <c r="EB182" s="1569"/>
      <c r="EC182" s="1569"/>
      <c r="ED182" s="1569"/>
      <c r="EE182" s="1569"/>
      <c r="EF182" s="1569"/>
      <c r="EG182" s="1569"/>
      <c r="EH182" s="1569"/>
      <c r="EI182" s="1569"/>
      <c r="EJ182" s="1569"/>
      <c r="EK182" s="1569"/>
      <c r="EL182" s="1569"/>
      <c r="EM182" s="1569"/>
      <c r="EN182" s="1569"/>
      <c r="EO182" s="1569"/>
      <c r="EP182" s="1569"/>
      <c r="EQ182" s="1569"/>
      <c r="ER182" s="1569"/>
      <c r="ES182" s="1569"/>
      <c r="ET182" s="1569"/>
      <c r="EU182" s="1569"/>
      <c r="EV182" s="1569"/>
      <c r="EW182" s="1569"/>
      <c r="EX182" s="1569"/>
      <c r="EY182" s="1569"/>
      <c r="EZ182" s="1569"/>
      <c r="FA182" s="1569"/>
      <c r="FB182" s="1569"/>
      <c r="FC182" s="1569"/>
      <c r="FD182" s="1569"/>
      <c r="FE182" s="1569"/>
      <c r="FF182" s="1569"/>
      <c r="FG182" s="1569"/>
      <c r="FH182" s="1569"/>
      <c r="FI182" s="1569"/>
      <c r="FJ182" s="1569"/>
      <c r="FK182" s="1569"/>
      <c r="FL182" s="1569"/>
      <c r="FM182" s="1569"/>
      <c r="FN182" s="1569"/>
      <c r="FO182" s="1569"/>
      <c r="FP182" s="1569"/>
      <c r="FQ182" s="1569"/>
      <c r="FR182" s="1569"/>
      <c r="FS182" s="1569"/>
      <c r="FT182" s="1569"/>
      <c r="FU182" s="1569"/>
      <c r="FV182" s="1569"/>
      <c r="FW182" s="1569"/>
      <c r="FX182" s="1569"/>
      <c r="FY182" s="1569"/>
      <c r="FZ182" s="1569"/>
      <c r="GA182" s="1569"/>
      <c r="GB182" s="1569"/>
      <c r="GC182" s="1569"/>
      <c r="GD182" s="1569"/>
      <c r="GE182" s="1569"/>
      <c r="GF182" s="1569"/>
      <c r="GG182" s="1569"/>
      <c r="GH182" s="1569"/>
      <c r="GI182" s="1569"/>
      <c r="GJ182" s="1569"/>
      <c r="GK182" s="1569"/>
      <c r="GL182" s="1569"/>
      <c r="GM182" s="1569"/>
      <c r="GN182" s="1569"/>
      <c r="GO182" s="1569"/>
      <c r="GP182" s="1569"/>
      <c r="GQ182" s="1569"/>
      <c r="GR182" s="1569"/>
      <c r="GS182" s="1569"/>
      <c r="GT182" s="1569"/>
      <c r="GU182" s="1569"/>
      <c r="GV182" s="1569"/>
      <c r="GW182" s="1569"/>
      <c r="GX182" s="1569"/>
      <c r="GY182" s="1569"/>
      <c r="GZ182" s="1569"/>
      <c r="HA182" s="1569"/>
      <c r="HB182" s="1569"/>
      <c r="HC182" s="1569"/>
      <c r="HD182" s="1569"/>
      <c r="HE182" s="1569"/>
      <c r="HF182" s="1569"/>
      <c r="HG182" s="1569"/>
      <c r="HH182" s="1569"/>
      <c r="HI182" s="1569"/>
      <c r="HJ182" s="1569"/>
      <c r="HK182" s="1569"/>
      <c r="HL182" s="1569"/>
      <c r="HM182" s="1569"/>
      <c r="HN182" s="1569"/>
      <c r="HO182" s="1569"/>
      <c r="HP182" s="1569"/>
      <c r="HQ182" s="1569"/>
      <c r="HR182" s="1569"/>
      <c r="HS182" s="1569"/>
      <c r="HT182" s="1569"/>
      <c r="HU182" s="1569"/>
      <c r="HV182" s="1569"/>
      <c r="HW182" s="1569"/>
      <c r="HX182" s="1569"/>
      <c r="HY182" s="1569"/>
      <c r="HZ182" s="1569"/>
      <c r="IA182" s="1569"/>
      <c r="IB182" s="1569"/>
      <c r="IC182" s="1569"/>
      <c r="ID182" s="1569"/>
      <c r="IE182" s="1569"/>
      <c r="IF182" s="1569"/>
      <c r="IG182" s="1569"/>
      <c r="IH182" s="1569"/>
      <c r="II182" s="1569"/>
      <c r="IJ182" s="1569"/>
      <c r="IK182" s="1569"/>
      <c r="IL182" s="1569"/>
      <c r="IM182" s="1569"/>
      <c r="IN182" s="1569"/>
      <c r="IO182" s="1569"/>
      <c r="IP182" s="1569"/>
      <c r="IQ182" s="1569"/>
      <c r="IR182" s="1569"/>
      <c r="IS182" s="1569"/>
      <c r="IT182" s="1569"/>
      <c r="IU182" s="1569"/>
    </row>
    <row r="183" spans="1:255">
      <c r="A183" s="2187">
        <v>34</v>
      </c>
      <c r="B183" s="1551"/>
      <c r="C183" s="1551"/>
      <c r="D183" s="1551"/>
      <c r="E183" s="1914"/>
      <c r="F183" s="1550"/>
      <c r="G183" s="1551"/>
      <c r="H183" s="1551"/>
      <c r="I183" s="1551"/>
      <c r="J183" s="1551"/>
      <c r="K183" s="1886"/>
      <c r="L183" s="1886"/>
      <c r="M183" s="1925">
        <v>34</v>
      </c>
      <c r="N183" s="1550"/>
      <c r="O183" s="1886"/>
      <c r="P183" s="1886"/>
      <c r="Q183" s="1886"/>
      <c r="R183" s="1886">
        <f t="shared" si="2"/>
        <v>0</v>
      </c>
      <c r="S183" s="1925">
        <v>34</v>
      </c>
      <c r="T183" s="1569"/>
      <c r="U183" s="1569"/>
      <c r="V183" s="1569"/>
      <c r="W183" s="1569"/>
      <c r="X183" s="1569"/>
      <c r="Y183" s="1569"/>
      <c r="Z183" s="1569"/>
      <c r="AA183" s="1569"/>
      <c r="AB183" s="1569"/>
      <c r="AC183" s="1569"/>
      <c r="AD183" s="1569"/>
      <c r="AE183" s="1569"/>
      <c r="AF183" s="1569"/>
      <c r="AG183" s="1569"/>
      <c r="AH183" s="1569"/>
      <c r="AI183" s="1569"/>
      <c r="AJ183" s="1569"/>
      <c r="AK183" s="1569"/>
      <c r="AL183" s="1569"/>
      <c r="AM183" s="1569"/>
      <c r="AN183" s="1569"/>
      <c r="AO183" s="1569"/>
      <c r="AP183" s="1569"/>
      <c r="AQ183" s="1569"/>
      <c r="AR183" s="1569"/>
      <c r="AS183" s="1569"/>
      <c r="AT183" s="1569"/>
      <c r="AU183" s="1569"/>
      <c r="AV183" s="1569"/>
      <c r="AW183" s="1569"/>
      <c r="AX183" s="1569"/>
      <c r="AY183" s="1569"/>
      <c r="AZ183" s="1569"/>
      <c r="BA183" s="1569"/>
      <c r="BB183" s="1569"/>
      <c r="BC183" s="1569"/>
      <c r="BD183" s="1569"/>
      <c r="BE183" s="1569"/>
      <c r="BF183" s="1569"/>
      <c r="BG183" s="1569"/>
      <c r="BH183" s="1569"/>
      <c r="BI183" s="1569"/>
      <c r="BJ183" s="1569"/>
      <c r="BK183" s="1569"/>
      <c r="BL183" s="1569"/>
      <c r="BM183" s="1569"/>
      <c r="BN183" s="1569"/>
      <c r="BO183" s="1569"/>
      <c r="BP183" s="1569"/>
      <c r="BQ183" s="1569"/>
      <c r="BR183" s="1569"/>
      <c r="BS183" s="1569"/>
      <c r="BT183" s="1569"/>
      <c r="BU183" s="1569"/>
      <c r="BV183" s="1569"/>
      <c r="BW183" s="1569"/>
      <c r="BX183" s="1569"/>
      <c r="BY183" s="1569"/>
      <c r="BZ183" s="1569"/>
      <c r="CA183" s="1569"/>
      <c r="CB183" s="1569"/>
      <c r="CC183" s="1569"/>
      <c r="CD183" s="1569"/>
      <c r="CE183" s="1569"/>
      <c r="CF183" s="1569"/>
      <c r="CG183" s="1569"/>
      <c r="CH183" s="1569"/>
      <c r="CI183" s="1569"/>
      <c r="CJ183" s="1569"/>
      <c r="CK183" s="1569"/>
      <c r="CL183" s="1569"/>
      <c r="CM183" s="1569"/>
      <c r="CN183" s="1569"/>
      <c r="CO183" s="1569"/>
      <c r="CP183" s="1569"/>
      <c r="CQ183" s="1569"/>
      <c r="CR183" s="1569"/>
      <c r="CS183" s="1569"/>
      <c r="CT183" s="1569"/>
      <c r="CU183" s="1569"/>
      <c r="CV183" s="1569"/>
      <c r="CW183" s="1569"/>
      <c r="CX183" s="1569"/>
      <c r="CY183" s="1569"/>
      <c r="CZ183" s="1569"/>
      <c r="DA183" s="1569"/>
      <c r="DB183" s="1569"/>
      <c r="DC183" s="1569"/>
      <c r="DD183" s="1569"/>
      <c r="DE183" s="1569"/>
      <c r="DF183" s="1569"/>
      <c r="DG183" s="1569"/>
      <c r="DH183" s="1569"/>
      <c r="DI183" s="1569"/>
      <c r="DJ183" s="1569"/>
      <c r="DK183" s="1569"/>
      <c r="DL183" s="1569"/>
      <c r="DM183" s="1569"/>
      <c r="DN183" s="1569"/>
      <c r="DO183" s="1569"/>
      <c r="DP183" s="1569"/>
      <c r="DQ183" s="1569"/>
      <c r="DR183" s="1569"/>
      <c r="DS183" s="1569"/>
      <c r="DT183" s="1569"/>
      <c r="DU183" s="1569"/>
      <c r="DV183" s="1569"/>
      <c r="DW183" s="1569"/>
      <c r="DX183" s="1569"/>
      <c r="DY183" s="1569"/>
      <c r="DZ183" s="1569"/>
      <c r="EA183" s="1569"/>
      <c r="EB183" s="1569"/>
      <c r="EC183" s="1569"/>
      <c r="ED183" s="1569"/>
      <c r="EE183" s="1569"/>
      <c r="EF183" s="1569"/>
      <c r="EG183" s="1569"/>
      <c r="EH183" s="1569"/>
      <c r="EI183" s="1569"/>
      <c r="EJ183" s="1569"/>
      <c r="EK183" s="1569"/>
      <c r="EL183" s="1569"/>
      <c r="EM183" s="1569"/>
      <c r="EN183" s="1569"/>
      <c r="EO183" s="1569"/>
      <c r="EP183" s="1569"/>
      <c r="EQ183" s="1569"/>
      <c r="ER183" s="1569"/>
      <c r="ES183" s="1569"/>
      <c r="ET183" s="1569"/>
      <c r="EU183" s="1569"/>
      <c r="EV183" s="1569"/>
      <c r="EW183" s="1569"/>
      <c r="EX183" s="1569"/>
      <c r="EY183" s="1569"/>
      <c r="EZ183" s="1569"/>
      <c r="FA183" s="1569"/>
      <c r="FB183" s="1569"/>
      <c r="FC183" s="1569"/>
      <c r="FD183" s="1569"/>
      <c r="FE183" s="1569"/>
      <c r="FF183" s="1569"/>
      <c r="FG183" s="1569"/>
      <c r="FH183" s="1569"/>
      <c r="FI183" s="1569"/>
      <c r="FJ183" s="1569"/>
      <c r="FK183" s="1569"/>
      <c r="FL183" s="1569"/>
      <c r="FM183" s="1569"/>
      <c r="FN183" s="1569"/>
      <c r="FO183" s="1569"/>
      <c r="FP183" s="1569"/>
      <c r="FQ183" s="1569"/>
      <c r="FR183" s="1569"/>
      <c r="FS183" s="1569"/>
      <c r="FT183" s="1569"/>
      <c r="FU183" s="1569"/>
      <c r="FV183" s="1569"/>
      <c r="FW183" s="1569"/>
      <c r="FX183" s="1569"/>
      <c r="FY183" s="1569"/>
      <c r="FZ183" s="1569"/>
      <c r="GA183" s="1569"/>
      <c r="GB183" s="1569"/>
      <c r="GC183" s="1569"/>
      <c r="GD183" s="1569"/>
      <c r="GE183" s="1569"/>
      <c r="GF183" s="1569"/>
      <c r="GG183" s="1569"/>
      <c r="GH183" s="1569"/>
      <c r="GI183" s="1569"/>
      <c r="GJ183" s="1569"/>
      <c r="GK183" s="1569"/>
      <c r="GL183" s="1569"/>
      <c r="GM183" s="1569"/>
      <c r="GN183" s="1569"/>
      <c r="GO183" s="1569"/>
      <c r="GP183" s="1569"/>
      <c r="GQ183" s="1569"/>
      <c r="GR183" s="1569"/>
      <c r="GS183" s="1569"/>
      <c r="GT183" s="1569"/>
      <c r="GU183" s="1569"/>
      <c r="GV183" s="1569"/>
      <c r="GW183" s="1569"/>
      <c r="GX183" s="1569"/>
      <c r="GY183" s="1569"/>
      <c r="GZ183" s="1569"/>
      <c r="HA183" s="1569"/>
      <c r="HB183" s="1569"/>
      <c r="HC183" s="1569"/>
      <c r="HD183" s="1569"/>
      <c r="HE183" s="1569"/>
      <c r="HF183" s="1569"/>
      <c r="HG183" s="1569"/>
      <c r="HH183" s="1569"/>
      <c r="HI183" s="1569"/>
      <c r="HJ183" s="1569"/>
      <c r="HK183" s="1569"/>
      <c r="HL183" s="1569"/>
      <c r="HM183" s="1569"/>
      <c r="HN183" s="1569"/>
      <c r="HO183" s="1569"/>
      <c r="HP183" s="1569"/>
      <c r="HQ183" s="1569"/>
      <c r="HR183" s="1569"/>
      <c r="HS183" s="1569"/>
      <c r="HT183" s="1569"/>
      <c r="HU183" s="1569"/>
      <c r="HV183" s="1569"/>
      <c r="HW183" s="1569"/>
      <c r="HX183" s="1569"/>
      <c r="HY183" s="1569"/>
      <c r="HZ183" s="1569"/>
      <c r="IA183" s="1569"/>
      <c r="IB183" s="1569"/>
      <c r="IC183" s="1569"/>
      <c r="ID183" s="1569"/>
      <c r="IE183" s="1569"/>
      <c r="IF183" s="1569"/>
      <c r="IG183" s="1569"/>
      <c r="IH183" s="1569"/>
      <c r="II183" s="1569"/>
      <c r="IJ183" s="1569"/>
      <c r="IK183" s="1569"/>
      <c r="IL183" s="1569"/>
      <c r="IM183" s="1569"/>
      <c r="IN183" s="1569"/>
      <c r="IO183" s="1569"/>
      <c r="IP183" s="1569"/>
      <c r="IQ183" s="1569"/>
      <c r="IR183" s="1569"/>
      <c r="IS183" s="1569"/>
      <c r="IT183" s="1569"/>
      <c r="IU183" s="1569"/>
    </row>
    <row r="184" spans="1:255">
      <c r="A184" s="2187">
        <v>35</v>
      </c>
      <c r="B184" s="1551"/>
      <c r="C184" s="1551"/>
      <c r="D184" s="1551"/>
      <c r="E184" s="1914"/>
      <c r="F184" s="1550"/>
      <c r="G184" s="1551"/>
      <c r="H184" s="1551"/>
      <c r="I184" s="1551"/>
      <c r="J184" s="1551"/>
      <c r="K184" s="1886"/>
      <c r="L184" s="1886"/>
      <c r="M184" s="1925">
        <v>35</v>
      </c>
      <c r="N184" s="1550"/>
      <c r="O184" s="1886"/>
      <c r="P184" s="1886"/>
      <c r="Q184" s="1886"/>
      <c r="R184" s="1886">
        <f t="shared" si="2"/>
        <v>0</v>
      </c>
      <c r="S184" s="1925">
        <v>35</v>
      </c>
      <c r="T184" s="1569"/>
      <c r="U184" s="1569"/>
      <c r="V184" s="1569"/>
      <c r="W184" s="1569"/>
      <c r="X184" s="1569"/>
      <c r="Y184" s="1569"/>
      <c r="Z184" s="1569"/>
      <c r="AA184" s="1569"/>
      <c r="AB184" s="1569"/>
      <c r="AC184" s="1569"/>
      <c r="AD184" s="1569"/>
      <c r="AE184" s="1569"/>
      <c r="AF184" s="1569"/>
      <c r="AG184" s="1569"/>
      <c r="AH184" s="1569"/>
      <c r="AI184" s="1569"/>
      <c r="AJ184" s="1569"/>
      <c r="AK184" s="1569"/>
      <c r="AL184" s="1569"/>
      <c r="AM184" s="1569"/>
      <c r="AN184" s="1569"/>
      <c r="AO184" s="1569"/>
      <c r="AP184" s="1569"/>
      <c r="AQ184" s="1569"/>
      <c r="AR184" s="1569"/>
      <c r="AS184" s="1569"/>
      <c r="AT184" s="1569"/>
      <c r="AU184" s="1569"/>
      <c r="AV184" s="1569"/>
      <c r="AW184" s="1569"/>
      <c r="AX184" s="1569"/>
      <c r="AY184" s="1569"/>
      <c r="AZ184" s="1569"/>
      <c r="BA184" s="1569"/>
      <c r="BB184" s="1569"/>
      <c r="BC184" s="1569"/>
      <c r="BD184" s="1569"/>
      <c r="BE184" s="1569"/>
      <c r="BF184" s="1569"/>
      <c r="BG184" s="1569"/>
      <c r="BH184" s="1569"/>
      <c r="BI184" s="1569"/>
      <c r="BJ184" s="1569"/>
      <c r="BK184" s="1569"/>
      <c r="BL184" s="1569"/>
      <c r="BM184" s="1569"/>
      <c r="BN184" s="1569"/>
      <c r="BO184" s="1569"/>
      <c r="BP184" s="1569"/>
      <c r="BQ184" s="1569"/>
      <c r="BR184" s="1569"/>
      <c r="BS184" s="1569"/>
      <c r="BT184" s="1569"/>
      <c r="BU184" s="1569"/>
      <c r="BV184" s="1569"/>
      <c r="BW184" s="1569"/>
      <c r="BX184" s="1569"/>
      <c r="BY184" s="1569"/>
      <c r="BZ184" s="1569"/>
      <c r="CA184" s="1569"/>
      <c r="CB184" s="1569"/>
      <c r="CC184" s="1569"/>
      <c r="CD184" s="1569"/>
      <c r="CE184" s="1569"/>
      <c r="CF184" s="1569"/>
      <c r="CG184" s="1569"/>
      <c r="CH184" s="1569"/>
      <c r="CI184" s="1569"/>
      <c r="CJ184" s="1569"/>
      <c r="CK184" s="1569"/>
      <c r="CL184" s="1569"/>
      <c r="CM184" s="1569"/>
      <c r="CN184" s="1569"/>
      <c r="CO184" s="1569"/>
      <c r="CP184" s="1569"/>
      <c r="CQ184" s="1569"/>
      <c r="CR184" s="1569"/>
      <c r="CS184" s="1569"/>
      <c r="CT184" s="1569"/>
      <c r="CU184" s="1569"/>
      <c r="CV184" s="1569"/>
      <c r="CW184" s="1569"/>
      <c r="CX184" s="1569"/>
      <c r="CY184" s="1569"/>
      <c r="CZ184" s="1569"/>
      <c r="DA184" s="1569"/>
      <c r="DB184" s="1569"/>
      <c r="DC184" s="1569"/>
      <c r="DD184" s="1569"/>
      <c r="DE184" s="1569"/>
      <c r="DF184" s="1569"/>
      <c r="DG184" s="1569"/>
      <c r="DH184" s="1569"/>
      <c r="DI184" s="1569"/>
      <c r="DJ184" s="1569"/>
      <c r="DK184" s="1569"/>
      <c r="DL184" s="1569"/>
      <c r="DM184" s="1569"/>
      <c r="DN184" s="1569"/>
      <c r="DO184" s="1569"/>
      <c r="DP184" s="1569"/>
      <c r="DQ184" s="1569"/>
      <c r="DR184" s="1569"/>
      <c r="DS184" s="1569"/>
      <c r="DT184" s="1569"/>
      <c r="DU184" s="1569"/>
      <c r="DV184" s="1569"/>
      <c r="DW184" s="1569"/>
      <c r="DX184" s="1569"/>
      <c r="DY184" s="1569"/>
      <c r="DZ184" s="1569"/>
      <c r="EA184" s="1569"/>
      <c r="EB184" s="1569"/>
      <c r="EC184" s="1569"/>
      <c r="ED184" s="1569"/>
      <c r="EE184" s="1569"/>
      <c r="EF184" s="1569"/>
      <c r="EG184" s="1569"/>
      <c r="EH184" s="1569"/>
      <c r="EI184" s="1569"/>
      <c r="EJ184" s="1569"/>
      <c r="EK184" s="1569"/>
      <c r="EL184" s="1569"/>
      <c r="EM184" s="1569"/>
      <c r="EN184" s="1569"/>
      <c r="EO184" s="1569"/>
      <c r="EP184" s="1569"/>
      <c r="EQ184" s="1569"/>
      <c r="ER184" s="1569"/>
      <c r="ES184" s="1569"/>
      <c r="ET184" s="1569"/>
      <c r="EU184" s="1569"/>
      <c r="EV184" s="1569"/>
      <c r="EW184" s="1569"/>
      <c r="EX184" s="1569"/>
      <c r="EY184" s="1569"/>
      <c r="EZ184" s="1569"/>
      <c r="FA184" s="1569"/>
      <c r="FB184" s="1569"/>
      <c r="FC184" s="1569"/>
      <c r="FD184" s="1569"/>
      <c r="FE184" s="1569"/>
      <c r="FF184" s="1569"/>
      <c r="FG184" s="1569"/>
      <c r="FH184" s="1569"/>
      <c r="FI184" s="1569"/>
      <c r="FJ184" s="1569"/>
      <c r="FK184" s="1569"/>
      <c r="FL184" s="1569"/>
      <c r="FM184" s="1569"/>
      <c r="FN184" s="1569"/>
      <c r="FO184" s="1569"/>
      <c r="FP184" s="1569"/>
      <c r="FQ184" s="1569"/>
      <c r="FR184" s="1569"/>
      <c r="FS184" s="1569"/>
      <c r="FT184" s="1569"/>
      <c r="FU184" s="1569"/>
      <c r="FV184" s="1569"/>
      <c r="FW184" s="1569"/>
      <c r="FX184" s="1569"/>
      <c r="FY184" s="1569"/>
      <c r="FZ184" s="1569"/>
      <c r="GA184" s="1569"/>
      <c r="GB184" s="1569"/>
      <c r="GC184" s="1569"/>
      <c r="GD184" s="1569"/>
      <c r="GE184" s="1569"/>
      <c r="GF184" s="1569"/>
      <c r="GG184" s="1569"/>
      <c r="GH184" s="1569"/>
      <c r="GI184" s="1569"/>
      <c r="GJ184" s="1569"/>
      <c r="GK184" s="1569"/>
      <c r="GL184" s="1569"/>
      <c r="GM184" s="1569"/>
      <c r="GN184" s="1569"/>
      <c r="GO184" s="1569"/>
      <c r="GP184" s="1569"/>
      <c r="GQ184" s="1569"/>
      <c r="GR184" s="1569"/>
      <c r="GS184" s="1569"/>
      <c r="GT184" s="1569"/>
      <c r="GU184" s="1569"/>
      <c r="GV184" s="1569"/>
      <c r="GW184" s="1569"/>
      <c r="GX184" s="1569"/>
      <c r="GY184" s="1569"/>
      <c r="GZ184" s="1569"/>
      <c r="HA184" s="1569"/>
      <c r="HB184" s="1569"/>
      <c r="HC184" s="1569"/>
      <c r="HD184" s="1569"/>
      <c r="HE184" s="1569"/>
      <c r="HF184" s="1569"/>
      <c r="HG184" s="1569"/>
      <c r="HH184" s="1569"/>
      <c r="HI184" s="1569"/>
      <c r="HJ184" s="1569"/>
      <c r="HK184" s="1569"/>
      <c r="HL184" s="1569"/>
      <c r="HM184" s="1569"/>
      <c r="HN184" s="1569"/>
      <c r="HO184" s="1569"/>
      <c r="HP184" s="1569"/>
      <c r="HQ184" s="1569"/>
      <c r="HR184" s="1569"/>
      <c r="HS184" s="1569"/>
      <c r="HT184" s="1569"/>
      <c r="HU184" s="1569"/>
      <c r="HV184" s="1569"/>
      <c r="HW184" s="1569"/>
      <c r="HX184" s="1569"/>
      <c r="HY184" s="1569"/>
      <c r="HZ184" s="1569"/>
      <c r="IA184" s="1569"/>
      <c r="IB184" s="1569"/>
      <c r="IC184" s="1569"/>
      <c r="ID184" s="1569"/>
      <c r="IE184" s="1569"/>
      <c r="IF184" s="1569"/>
      <c r="IG184" s="1569"/>
      <c r="IH184" s="1569"/>
      <c r="II184" s="1569"/>
      <c r="IJ184" s="1569"/>
      <c r="IK184" s="1569"/>
      <c r="IL184" s="1569"/>
      <c r="IM184" s="1569"/>
      <c r="IN184" s="1569"/>
      <c r="IO184" s="1569"/>
      <c r="IP184" s="1569"/>
      <c r="IQ184" s="1569"/>
      <c r="IR184" s="1569"/>
      <c r="IS184" s="1569"/>
      <c r="IT184" s="1569"/>
      <c r="IU184" s="1569"/>
    </row>
    <row r="185" spans="1:255">
      <c r="A185" s="2187">
        <v>36</v>
      </c>
      <c r="B185" s="1551"/>
      <c r="C185" s="1551"/>
      <c r="D185" s="1551"/>
      <c r="E185" s="1914"/>
      <c r="F185" s="1550"/>
      <c r="G185" s="1551"/>
      <c r="H185" s="1551"/>
      <c r="I185" s="1551"/>
      <c r="J185" s="1551"/>
      <c r="K185" s="1886"/>
      <c r="L185" s="1886"/>
      <c r="M185" s="1925">
        <v>36</v>
      </c>
      <c r="N185" s="1550"/>
      <c r="O185" s="1886"/>
      <c r="P185" s="1886"/>
      <c r="Q185" s="1886"/>
      <c r="R185" s="1886">
        <f t="shared" si="2"/>
        <v>0</v>
      </c>
      <c r="S185" s="1925">
        <v>36</v>
      </c>
      <c r="T185" s="1569"/>
      <c r="U185" s="1569"/>
      <c r="V185" s="1569"/>
      <c r="W185" s="1569"/>
      <c r="X185" s="1569"/>
      <c r="Y185" s="1569"/>
      <c r="Z185" s="1569"/>
      <c r="AA185" s="1569"/>
      <c r="AB185" s="1569"/>
      <c r="AC185" s="1569"/>
      <c r="AD185" s="1569"/>
      <c r="AE185" s="1569"/>
      <c r="AF185" s="1569"/>
      <c r="AG185" s="1569"/>
      <c r="AH185" s="1569"/>
      <c r="AI185" s="1569"/>
      <c r="AJ185" s="1569"/>
      <c r="AK185" s="1569"/>
      <c r="AL185" s="1569"/>
      <c r="AM185" s="1569"/>
      <c r="AN185" s="1569"/>
      <c r="AO185" s="1569"/>
      <c r="AP185" s="1569"/>
      <c r="AQ185" s="1569"/>
      <c r="AR185" s="1569"/>
      <c r="AS185" s="1569"/>
      <c r="AT185" s="1569"/>
      <c r="AU185" s="1569"/>
      <c r="AV185" s="1569"/>
      <c r="AW185" s="1569"/>
      <c r="AX185" s="1569"/>
      <c r="AY185" s="1569"/>
      <c r="AZ185" s="1569"/>
      <c r="BA185" s="1569"/>
      <c r="BB185" s="1569"/>
      <c r="BC185" s="1569"/>
      <c r="BD185" s="1569"/>
      <c r="BE185" s="1569"/>
      <c r="BF185" s="1569"/>
      <c r="BG185" s="1569"/>
      <c r="BH185" s="1569"/>
      <c r="BI185" s="1569"/>
      <c r="BJ185" s="1569"/>
      <c r="BK185" s="1569"/>
      <c r="BL185" s="1569"/>
      <c r="BM185" s="1569"/>
      <c r="BN185" s="1569"/>
      <c r="BO185" s="1569"/>
      <c r="BP185" s="1569"/>
      <c r="BQ185" s="1569"/>
      <c r="BR185" s="1569"/>
      <c r="BS185" s="1569"/>
      <c r="BT185" s="1569"/>
      <c r="BU185" s="1569"/>
      <c r="BV185" s="1569"/>
      <c r="BW185" s="1569"/>
      <c r="BX185" s="1569"/>
      <c r="BY185" s="1569"/>
      <c r="BZ185" s="1569"/>
      <c r="CA185" s="1569"/>
      <c r="CB185" s="1569"/>
      <c r="CC185" s="1569"/>
      <c r="CD185" s="1569"/>
      <c r="CE185" s="1569"/>
      <c r="CF185" s="1569"/>
      <c r="CG185" s="1569"/>
      <c r="CH185" s="1569"/>
      <c r="CI185" s="1569"/>
      <c r="CJ185" s="1569"/>
      <c r="CK185" s="1569"/>
      <c r="CL185" s="1569"/>
      <c r="CM185" s="1569"/>
      <c r="CN185" s="1569"/>
      <c r="CO185" s="1569"/>
      <c r="CP185" s="1569"/>
      <c r="CQ185" s="1569"/>
      <c r="CR185" s="1569"/>
      <c r="CS185" s="1569"/>
      <c r="CT185" s="1569"/>
      <c r="CU185" s="1569"/>
      <c r="CV185" s="1569"/>
      <c r="CW185" s="1569"/>
      <c r="CX185" s="1569"/>
      <c r="CY185" s="1569"/>
      <c r="CZ185" s="1569"/>
      <c r="DA185" s="1569"/>
      <c r="DB185" s="1569"/>
      <c r="DC185" s="1569"/>
      <c r="DD185" s="1569"/>
      <c r="DE185" s="1569"/>
      <c r="DF185" s="1569"/>
      <c r="DG185" s="1569"/>
      <c r="DH185" s="1569"/>
      <c r="DI185" s="1569"/>
      <c r="DJ185" s="1569"/>
      <c r="DK185" s="1569"/>
      <c r="DL185" s="1569"/>
      <c r="DM185" s="1569"/>
      <c r="DN185" s="1569"/>
      <c r="DO185" s="1569"/>
      <c r="DP185" s="1569"/>
      <c r="DQ185" s="1569"/>
      <c r="DR185" s="1569"/>
      <c r="DS185" s="1569"/>
      <c r="DT185" s="1569"/>
      <c r="DU185" s="1569"/>
      <c r="DV185" s="1569"/>
      <c r="DW185" s="1569"/>
      <c r="DX185" s="1569"/>
      <c r="DY185" s="1569"/>
      <c r="DZ185" s="1569"/>
      <c r="EA185" s="1569"/>
      <c r="EB185" s="1569"/>
      <c r="EC185" s="1569"/>
      <c r="ED185" s="1569"/>
      <c r="EE185" s="1569"/>
      <c r="EF185" s="1569"/>
      <c r="EG185" s="1569"/>
      <c r="EH185" s="1569"/>
      <c r="EI185" s="1569"/>
      <c r="EJ185" s="1569"/>
      <c r="EK185" s="1569"/>
      <c r="EL185" s="1569"/>
      <c r="EM185" s="1569"/>
      <c r="EN185" s="1569"/>
      <c r="EO185" s="1569"/>
      <c r="EP185" s="1569"/>
      <c r="EQ185" s="1569"/>
      <c r="ER185" s="1569"/>
      <c r="ES185" s="1569"/>
      <c r="ET185" s="1569"/>
      <c r="EU185" s="1569"/>
      <c r="EV185" s="1569"/>
      <c r="EW185" s="1569"/>
      <c r="EX185" s="1569"/>
      <c r="EY185" s="1569"/>
      <c r="EZ185" s="1569"/>
      <c r="FA185" s="1569"/>
      <c r="FB185" s="1569"/>
      <c r="FC185" s="1569"/>
      <c r="FD185" s="1569"/>
      <c r="FE185" s="1569"/>
      <c r="FF185" s="1569"/>
      <c r="FG185" s="1569"/>
      <c r="FH185" s="1569"/>
      <c r="FI185" s="1569"/>
      <c r="FJ185" s="1569"/>
      <c r="FK185" s="1569"/>
      <c r="FL185" s="1569"/>
      <c r="FM185" s="1569"/>
      <c r="FN185" s="1569"/>
      <c r="FO185" s="1569"/>
      <c r="FP185" s="1569"/>
      <c r="FQ185" s="1569"/>
      <c r="FR185" s="1569"/>
      <c r="FS185" s="1569"/>
      <c r="FT185" s="1569"/>
      <c r="FU185" s="1569"/>
      <c r="FV185" s="1569"/>
      <c r="FW185" s="1569"/>
      <c r="FX185" s="1569"/>
      <c r="FY185" s="1569"/>
      <c r="FZ185" s="1569"/>
      <c r="GA185" s="1569"/>
      <c r="GB185" s="1569"/>
      <c r="GC185" s="1569"/>
      <c r="GD185" s="1569"/>
      <c r="GE185" s="1569"/>
      <c r="GF185" s="1569"/>
      <c r="GG185" s="1569"/>
      <c r="GH185" s="1569"/>
      <c r="GI185" s="1569"/>
      <c r="GJ185" s="1569"/>
      <c r="GK185" s="1569"/>
      <c r="GL185" s="1569"/>
      <c r="GM185" s="1569"/>
      <c r="GN185" s="1569"/>
      <c r="GO185" s="1569"/>
      <c r="GP185" s="1569"/>
      <c r="GQ185" s="1569"/>
      <c r="GR185" s="1569"/>
      <c r="GS185" s="1569"/>
      <c r="GT185" s="1569"/>
      <c r="GU185" s="1569"/>
      <c r="GV185" s="1569"/>
      <c r="GW185" s="1569"/>
      <c r="GX185" s="1569"/>
      <c r="GY185" s="1569"/>
      <c r="GZ185" s="1569"/>
      <c r="HA185" s="1569"/>
      <c r="HB185" s="1569"/>
      <c r="HC185" s="1569"/>
      <c r="HD185" s="1569"/>
      <c r="HE185" s="1569"/>
      <c r="HF185" s="1569"/>
      <c r="HG185" s="1569"/>
      <c r="HH185" s="1569"/>
      <c r="HI185" s="1569"/>
      <c r="HJ185" s="1569"/>
      <c r="HK185" s="1569"/>
      <c r="HL185" s="1569"/>
      <c r="HM185" s="1569"/>
      <c r="HN185" s="1569"/>
      <c r="HO185" s="1569"/>
      <c r="HP185" s="1569"/>
      <c r="HQ185" s="1569"/>
      <c r="HR185" s="1569"/>
      <c r="HS185" s="1569"/>
      <c r="HT185" s="1569"/>
      <c r="HU185" s="1569"/>
      <c r="HV185" s="1569"/>
      <c r="HW185" s="1569"/>
      <c r="HX185" s="1569"/>
      <c r="HY185" s="1569"/>
      <c r="HZ185" s="1569"/>
      <c r="IA185" s="1569"/>
      <c r="IB185" s="1569"/>
      <c r="IC185" s="1569"/>
      <c r="ID185" s="1569"/>
      <c r="IE185" s="1569"/>
      <c r="IF185" s="1569"/>
      <c r="IG185" s="1569"/>
      <c r="IH185" s="1569"/>
      <c r="II185" s="1569"/>
      <c r="IJ185" s="1569"/>
      <c r="IK185" s="1569"/>
      <c r="IL185" s="1569"/>
      <c r="IM185" s="1569"/>
      <c r="IN185" s="1569"/>
      <c r="IO185" s="1569"/>
      <c r="IP185" s="1569"/>
      <c r="IQ185" s="1569"/>
      <c r="IR185" s="1569"/>
      <c r="IS185" s="1569"/>
      <c r="IT185" s="1569"/>
      <c r="IU185" s="1569"/>
    </row>
    <row r="186" spans="1:255">
      <c r="A186" s="2187">
        <v>37</v>
      </c>
      <c r="B186" s="1551"/>
      <c r="C186" s="1551"/>
      <c r="D186" s="1551"/>
      <c r="E186" s="1914"/>
      <c r="F186" s="1550"/>
      <c r="G186" s="1551"/>
      <c r="H186" s="1551"/>
      <c r="I186" s="1551"/>
      <c r="J186" s="1551"/>
      <c r="K186" s="1886"/>
      <c r="L186" s="1886"/>
      <c r="M186" s="1925">
        <v>37</v>
      </c>
      <c r="N186" s="1550"/>
      <c r="O186" s="1886"/>
      <c r="P186" s="1886"/>
      <c r="Q186" s="1886"/>
      <c r="R186" s="1886">
        <f t="shared" si="2"/>
        <v>0</v>
      </c>
      <c r="S186" s="1925">
        <v>37</v>
      </c>
      <c r="T186" s="1569"/>
      <c r="U186" s="1569"/>
      <c r="V186" s="1569"/>
      <c r="W186" s="1569"/>
      <c r="X186" s="1569"/>
      <c r="Y186" s="1569"/>
      <c r="Z186" s="1569"/>
      <c r="AA186" s="1569"/>
      <c r="AB186" s="1569"/>
      <c r="AC186" s="1569"/>
      <c r="AD186" s="1569"/>
      <c r="AE186" s="1569"/>
      <c r="AF186" s="1569"/>
      <c r="AG186" s="1569"/>
      <c r="AH186" s="1569"/>
      <c r="AI186" s="1569"/>
      <c r="AJ186" s="1569"/>
      <c r="AK186" s="1569"/>
      <c r="AL186" s="1569"/>
      <c r="AM186" s="1569"/>
      <c r="AN186" s="1569"/>
      <c r="AO186" s="1569"/>
      <c r="AP186" s="1569"/>
      <c r="AQ186" s="1569"/>
      <c r="AR186" s="1569"/>
      <c r="AS186" s="1569"/>
      <c r="AT186" s="1569"/>
      <c r="AU186" s="1569"/>
      <c r="AV186" s="1569"/>
      <c r="AW186" s="1569"/>
      <c r="AX186" s="1569"/>
      <c r="AY186" s="1569"/>
      <c r="AZ186" s="1569"/>
      <c r="BA186" s="1569"/>
      <c r="BB186" s="1569"/>
      <c r="BC186" s="1569"/>
      <c r="BD186" s="1569"/>
      <c r="BE186" s="1569"/>
      <c r="BF186" s="1569"/>
      <c r="BG186" s="1569"/>
      <c r="BH186" s="1569"/>
      <c r="BI186" s="1569"/>
      <c r="BJ186" s="1569"/>
      <c r="BK186" s="1569"/>
      <c r="BL186" s="1569"/>
      <c r="BM186" s="1569"/>
      <c r="BN186" s="1569"/>
      <c r="BO186" s="1569"/>
      <c r="BP186" s="1569"/>
      <c r="BQ186" s="1569"/>
      <c r="BR186" s="1569"/>
      <c r="BS186" s="1569"/>
      <c r="BT186" s="1569"/>
      <c r="BU186" s="1569"/>
      <c r="BV186" s="1569"/>
      <c r="BW186" s="1569"/>
      <c r="BX186" s="1569"/>
      <c r="BY186" s="1569"/>
      <c r="BZ186" s="1569"/>
      <c r="CA186" s="1569"/>
      <c r="CB186" s="1569"/>
      <c r="CC186" s="1569"/>
      <c r="CD186" s="1569"/>
      <c r="CE186" s="1569"/>
      <c r="CF186" s="1569"/>
      <c r="CG186" s="1569"/>
      <c r="CH186" s="1569"/>
      <c r="CI186" s="1569"/>
      <c r="CJ186" s="1569"/>
      <c r="CK186" s="1569"/>
      <c r="CL186" s="1569"/>
      <c r="CM186" s="1569"/>
      <c r="CN186" s="1569"/>
      <c r="CO186" s="1569"/>
      <c r="CP186" s="1569"/>
      <c r="CQ186" s="1569"/>
      <c r="CR186" s="1569"/>
      <c r="CS186" s="1569"/>
      <c r="CT186" s="1569"/>
      <c r="CU186" s="1569"/>
      <c r="CV186" s="1569"/>
      <c r="CW186" s="1569"/>
      <c r="CX186" s="1569"/>
      <c r="CY186" s="1569"/>
      <c r="CZ186" s="1569"/>
      <c r="DA186" s="1569"/>
      <c r="DB186" s="1569"/>
      <c r="DC186" s="1569"/>
      <c r="DD186" s="1569"/>
      <c r="DE186" s="1569"/>
      <c r="DF186" s="1569"/>
      <c r="DG186" s="1569"/>
      <c r="DH186" s="1569"/>
      <c r="DI186" s="1569"/>
      <c r="DJ186" s="1569"/>
      <c r="DK186" s="1569"/>
      <c r="DL186" s="1569"/>
      <c r="DM186" s="1569"/>
      <c r="DN186" s="1569"/>
      <c r="DO186" s="1569"/>
      <c r="DP186" s="1569"/>
      <c r="DQ186" s="1569"/>
      <c r="DR186" s="1569"/>
      <c r="DS186" s="1569"/>
      <c r="DT186" s="1569"/>
      <c r="DU186" s="1569"/>
      <c r="DV186" s="1569"/>
      <c r="DW186" s="1569"/>
      <c r="DX186" s="1569"/>
      <c r="DY186" s="1569"/>
      <c r="DZ186" s="1569"/>
      <c r="EA186" s="1569"/>
      <c r="EB186" s="1569"/>
      <c r="EC186" s="1569"/>
      <c r="ED186" s="1569"/>
      <c r="EE186" s="1569"/>
      <c r="EF186" s="1569"/>
      <c r="EG186" s="1569"/>
      <c r="EH186" s="1569"/>
      <c r="EI186" s="1569"/>
      <c r="EJ186" s="1569"/>
      <c r="EK186" s="1569"/>
      <c r="EL186" s="1569"/>
      <c r="EM186" s="1569"/>
      <c r="EN186" s="1569"/>
      <c r="EO186" s="1569"/>
      <c r="EP186" s="1569"/>
      <c r="EQ186" s="1569"/>
      <c r="ER186" s="1569"/>
      <c r="ES186" s="1569"/>
      <c r="ET186" s="1569"/>
      <c r="EU186" s="1569"/>
      <c r="EV186" s="1569"/>
      <c r="EW186" s="1569"/>
      <c r="EX186" s="1569"/>
      <c r="EY186" s="1569"/>
      <c r="EZ186" s="1569"/>
      <c r="FA186" s="1569"/>
      <c r="FB186" s="1569"/>
      <c r="FC186" s="1569"/>
      <c r="FD186" s="1569"/>
      <c r="FE186" s="1569"/>
      <c r="FF186" s="1569"/>
      <c r="FG186" s="1569"/>
      <c r="FH186" s="1569"/>
      <c r="FI186" s="1569"/>
      <c r="FJ186" s="1569"/>
      <c r="FK186" s="1569"/>
      <c r="FL186" s="1569"/>
      <c r="FM186" s="1569"/>
      <c r="FN186" s="1569"/>
      <c r="FO186" s="1569"/>
      <c r="FP186" s="1569"/>
      <c r="FQ186" s="1569"/>
      <c r="FR186" s="1569"/>
      <c r="FS186" s="1569"/>
      <c r="FT186" s="1569"/>
      <c r="FU186" s="1569"/>
      <c r="FV186" s="1569"/>
      <c r="FW186" s="1569"/>
      <c r="FX186" s="1569"/>
      <c r="FY186" s="1569"/>
      <c r="FZ186" s="1569"/>
      <c r="GA186" s="1569"/>
      <c r="GB186" s="1569"/>
      <c r="GC186" s="1569"/>
      <c r="GD186" s="1569"/>
      <c r="GE186" s="1569"/>
      <c r="GF186" s="1569"/>
      <c r="GG186" s="1569"/>
      <c r="GH186" s="1569"/>
      <c r="GI186" s="1569"/>
      <c r="GJ186" s="1569"/>
      <c r="GK186" s="1569"/>
      <c r="GL186" s="1569"/>
      <c r="GM186" s="1569"/>
      <c r="GN186" s="1569"/>
      <c r="GO186" s="1569"/>
      <c r="GP186" s="1569"/>
      <c r="GQ186" s="1569"/>
      <c r="GR186" s="1569"/>
      <c r="GS186" s="1569"/>
      <c r="GT186" s="1569"/>
      <c r="GU186" s="1569"/>
      <c r="GV186" s="1569"/>
      <c r="GW186" s="1569"/>
      <c r="GX186" s="1569"/>
      <c r="GY186" s="1569"/>
      <c r="GZ186" s="1569"/>
      <c r="HA186" s="1569"/>
      <c r="HB186" s="1569"/>
      <c r="HC186" s="1569"/>
      <c r="HD186" s="1569"/>
      <c r="HE186" s="1569"/>
      <c r="HF186" s="1569"/>
      <c r="HG186" s="1569"/>
      <c r="HH186" s="1569"/>
      <c r="HI186" s="1569"/>
      <c r="HJ186" s="1569"/>
      <c r="HK186" s="1569"/>
      <c r="HL186" s="1569"/>
      <c r="HM186" s="1569"/>
      <c r="HN186" s="1569"/>
      <c r="HO186" s="1569"/>
      <c r="HP186" s="1569"/>
      <c r="HQ186" s="1569"/>
      <c r="HR186" s="1569"/>
      <c r="HS186" s="1569"/>
      <c r="HT186" s="1569"/>
      <c r="HU186" s="1569"/>
      <c r="HV186" s="1569"/>
      <c r="HW186" s="1569"/>
      <c r="HX186" s="1569"/>
      <c r="HY186" s="1569"/>
      <c r="HZ186" s="1569"/>
      <c r="IA186" s="1569"/>
      <c r="IB186" s="1569"/>
      <c r="IC186" s="1569"/>
      <c r="ID186" s="1569"/>
      <c r="IE186" s="1569"/>
      <c r="IF186" s="1569"/>
      <c r="IG186" s="1569"/>
      <c r="IH186" s="1569"/>
      <c r="II186" s="1569"/>
      <c r="IJ186" s="1569"/>
      <c r="IK186" s="1569"/>
      <c r="IL186" s="1569"/>
      <c r="IM186" s="1569"/>
      <c r="IN186" s="1569"/>
      <c r="IO186" s="1569"/>
      <c r="IP186" s="1569"/>
      <c r="IQ186" s="1569"/>
      <c r="IR186" s="1569"/>
      <c r="IS186" s="1569"/>
      <c r="IT186" s="1569"/>
      <c r="IU186" s="1569"/>
    </row>
    <row r="187" spans="1:255">
      <c r="A187" s="2187">
        <v>38</v>
      </c>
      <c r="B187" s="1551"/>
      <c r="C187" s="1551"/>
      <c r="D187" s="1551"/>
      <c r="E187" s="1914"/>
      <c r="F187" s="1550"/>
      <c r="G187" s="1551"/>
      <c r="H187" s="1551"/>
      <c r="I187" s="1551"/>
      <c r="J187" s="1551"/>
      <c r="K187" s="1886"/>
      <c r="L187" s="1886"/>
      <c r="M187" s="1925">
        <v>38</v>
      </c>
      <c r="N187" s="1550"/>
      <c r="O187" s="1886"/>
      <c r="P187" s="1886"/>
      <c r="Q187" s="1886"/>
      <c r="R187" s="1886">
        <f t="shared" si="2"/>
        <v>0</v>
      </c>
      <c r="S187" s="1925">
        <v>38</v>
      </c>
      <c r="T187" s="1569"/>
      <c r="U187" s="1569"/>
      <c r="V187" s="1569"/>
      <c r="W187" s="1569"/>
      <c r="X187" s="1569"/>
      <c r="Y187" s="1569"/>
      <c r="Z187" s="1569"/>
      <c r="AA187" s="1569"/>
      <c r="AB187" s="1569"/>
      <c r="AC187" s="1569"/>
      <c r="AD187" s="1569"/>
      <c r="AE187" s="1569"/>
      <c r="AF187" s="1569"/>
      <c r="AG187" s="1569"/>
      <c r="AH187" s="1569"/>
      <c r="AI187" s="1569"/>
      <c r="AJ187" s="1569"/>
      <c r="AK187" s="1569"/>
      <c r="AL187" s="1569"/>
      <c r="AM187" s="1569"/>
      <c r="AN187" s="1569"/>
      <c r="AO187" s="1569"/>
      <c r="AP187" s="1569"/>
      <c r="AQ187" s="1569"/>
      <c r="AR187" s="1569"/>
      <c r="AS187" s="1569"/>
      <c r="AT187" s="1569"/>
      <c r="AU187" s="1569"/>
      <c r="AV187" s="1569"/>
      <c r="AW187" s="1569"/>
      <c r="AX187" s="1569"/>
      <c r="AY187" s="1569"/>
      <c r="AZ187" s="1569"/>
      <c r="BA187" s="1569"/>
      <c r="BB187" s="1569"/>
      <c r="BC187" s="1569"/>
      <c r="BD187" s="1569"/>
      <c r="BE187" s="1569"/>
      <c r="BF187" s="1569"/>
      <c r="BG187" s="1569"/>
      <c r="BH187" s="1569"/>
      <c r="BI187" s="1569"/>
      <c r="BJ187" s="1569"/>
      <c r="BK187" s="1569"/>
      <c r="BL187" s="1569"/>
      <c r="BM187" s="1569"/>
      <c r="BN187" s="1569"/>
      <c r="BO187" s="1569"/>
      <c r="BP187" s="1569"/>
      <c r="BQ187" s="1569"/>
      <c r="BR187" s="1569"/>
      <c r="BS187" s="1569"/>
      <c r="BT187" s="1569"/>
      <c r="BU187" s="1569"/>
      <c r="BV187" s="1569"/>
      <c r="BW187" s="1569"/>
      <c r="BX187" s="1569"/>
      <c r="BY187" s="1569"/>
      <c r="BZ187" s="1569"/>
      <c r="CA187" s="1569"/>
      <c r="CB187" s="1569"/>
      <c r="CC187" s="1569"/>
      <c r="CD187" s="1569"/>
      <c r="CE187" s="1569"/>
      <c r="CF187" s="1569"/>
      <c r="CG187" s="1569"/>
      <c r="CH187" s="1569"/>
      <c r="CI187" s="1569"/>
      <c r="CJ187" s="1569"/>
      <c r="CK187" s="1569"/>
      <c r="CL187" s="1569"/>
      <c r="CM187" s="1569"/>
      <c r="CN187" s="1569"/>
      <c r="CO187" s="1569"/>
      <c r="CP187" s="1569"/>
      <c r="CQ187" s="1569"/>
      <c r="CR187" s="1569"/>
      <c r="CS187" s="1569"/>
      <c r="CT187" s="1569"/>
      <c r="CU187" s="1569"/>
      <c r="CV187" s="1569"/>
      <c r="CW187" s="1569"/>
      <c r="CX187" s="1569"/>
      <c r="CY187" s="1569"/>
      <c r="CZ187" s="1569"/>
      <c r="DA187" s="1569"/>
      <c r="DB187" s="1569"/>
      <c r="DC187" s="1569"/>
      <c r="DD187" s="1569"/>
      <c r="DE187" s="1569"/>
      <c r="DF187" s="1569"/>
      <c r="DG187" s="1569"/>
      <c r="DH187" s="1569"/>
      <c r="DI187" s="1569"/>
      <c r="DJ187" s="1569"/>
      <c r="DK187" s="1569"/>
      <c r="DL187" s="1569"/>
      <c r="DM187" s="1569"/>
      <c r="DN187" s="1569"/>
      <c r="DO187" s="1569"/>
      <c r="DP187" s="1569"/>
      <c r="DQ187" s="1569"/>
      <c r="DR187" s="1569"/>
      <c r="DS187" s="1569"/>
      <c r="DT187" s="1569"/>
      <c r="DU187" s="1569"/>
      <c r="DV187" s="1569"/>
      <c r="DW187" s="1569"/>
      <c r="DX187" s="1569"/>
      <c r="DY187" s="1569"/>
      <c r="DZ187" s="1569"/>
      <c r="EA187" s="1569"/>
      <c r="EB187" s="1569"/>
      <c r="EC187" s="1569"/>
      <c r="ED187" s="1569"/>
      <c r="EE187" s="1569"/>
      <c r="EF187" s="1569"/>
      <c r="EG187" s="1569"/>
      <c r="EH187" s="1569"/>
      <c r="EI187" s="1569"/>
      <c r="EJ187" s="1569"/>
      <c r="EK187" s="1569"/>
      <c r="EL187" s="1569"/>
      <c r="EM187" s="1569"/>
      <c r="EN187" s="1569"/>
      <c r="EO187" s="1569"/>
      <c r="EP187" s="1569"/>
      <c r="EQ187" s="1569"/>
      <c r="ER187" s="1569"/>
      <c r="ES187" s="1569"/>
      <c r="ET187" s="1569"/>
      <c r="EU187" s="1569"/>
      <c r="EV187" s="1569"/>
      <c r="EW187" s="1569"/>
      <c r="EX187" s="1569"/>
      <c r="EY187" s="1569"/>
      <c r="EZ187" s="1569"/>
      <c r="FA187" s="1569"/>
      <c r="FB187" s="1569"/>
      <c r="FC187" s="1569"/>
      <c r="FD187" s="1569"/>
      <c r="FE187" s="1569"/>
      <c r="FF187" s="1569"/>
      <c r="FG187" s="1569"/>
      <c r="FH187" s="1569"/>
      <c r="FI187" s="1569"/>
      <c r="FJ187" s="1569"/>
      <c r="FK187" s="1569"/>
      <c r="FL187" s="1569"/>
      <c r="FM187" s="1569"/>
      <c r="FN187" s="1569"/>
      <c r="FO187" s="1569"/>
      <c r="FP187" s="1569"/>
      <c r="FQ187" s="1569"/>
      <c r="FR187" s="1569"/>
      <c r="FS187" s="1569"/>
      <c r="FT187" s="1569"/>
      <c r="FU187" s="1569"/>
      <c r="FV187" s="1569"/>
      <c r="FW187" s="1569"/>
      <c r="FX187" s="1569"/>
      <c r="FY187" s="1569"/>
      <c r="FZ187" s="1569"/>
      <c r="GA187" s="1569"/>
      <c r="GB187" s="1569"/>
      <c r="GC187" s="1569"/>
      <c r="GD187" s="1569"/>
      <c r="GE187" s="1569"/>
      <c r="GF187" s="1569"/>
      <c r="GG187" s="1569"/>
      <c r="GH187" s="1569"/>
      <c r="GI187" s="1569"/>
      <c r="GJ187" s="1569"/>
      <c r="GK187" s="1569"/>
      <c r="GL187" s="1569"/>
      <c r="GM187" s="1569"/>
      <c r="GN187" s="1569"/>
      <c r="GO187" s="1569"/>
      <c r="GP187" s="1569"/>
      <c r="GQ187" s="1569"/>
      <c r="GR187" s="1569"/>
      <c r="GS187" s="1569"/>
      <c r="GT187" s="1569"/>
      <c r="GU187" s="1569"/>
      <c r="GV187" s="1569"/>
      <c r="GW187" s="1569"/>
      <c r="GX187" s="1569"/>
      <c r="GY187" s="1569"/>
      <c r="GZ187" s="1569"/>
      <c r="HA187" s="1569"/>
      <c r="HB187" s="1569"/>
      <c r="HC187" s="1569"/>
      <c r="HD187" s="1569"/>
      <c r="HE187" s="1569"/>
      <c r="HF187" s="1569"/>
      <c r="HG187" s="1569"/>
      <c r="HH187" s="1569"/>
      <c r="HI187" s="1569"/>
      <c r="HJ187" s="1569"/>
      <c r="HK187" s="1569"/>
      <c r="HL187" s="1569"/>
      <c r="HM187" s="1569"/>
      <c r="HN187" s="1569"/>
      <c r="HO187" s="1569"/>
      <c r="HP187" s="1569"/>
      <c r="HQ187" s="1569"/>
      <c r="HR187" s="1569"/>
      <c r="HS187" s="1569"/>
      <c r="HT187" s="1569"/>
      <c r="HU187" s="1569"/>
      <c r="HV187" s="1569"/>
      <c r="HW187" s="1569"/>
      <c r="HX187" s="1569"/>
      <c r="HY187" s="1569"/>
      <c r="HZ187" s="1569"/>
      <c r="IA187" s="1569"/>
      <c r="IB187" s="1569"/>
      <c r="IC187" s="1569"/>
      <c r="ID187" s="1569"/>
      <c r="IE187" s="1569"/>
      <c r="IF187" s="1569"/>
      <c r="IG187" s="1569"/>
      <c r="IH187" s="1569"/>
      <c r="II187" s="1569"/>
      <c r="IJ187" s="1569"/>
      <c r="IK187" s="1569"/>
      <c r="IL187" s="1569"/>
      <c r="IM187" s="1569"/>
      <c r="IN187" s="1569"/>
      <c r="IO187" s="1569"/>
      <c r="IP187" s="1569"/>
      <c r="IQ187" s="1569"/>
      <c r="IR187" s="1569"/>
      <c r="IS187" s="1569"/>
      <c r="IT187" s="1569"/>
      <c r="IU187" s="1569"/>
    </row>
    <row r="188" spans="1:255">
      <c r="A188" s="2187">
        <v>39</v>
      </c>
      <c r="B188" s="1551"/>
      <c r="C188" s="1551"/>
      <c r="D188" s="1551"/>
      <c r="E188" s="1914"/>
      <c r="F188" s="1550"/>
      <c r="G188" s="1551"/>
      <c r="H188" s="1551"/>
      <c r="I188" s="1551"/>
      <c r="J188" s="1551"/>
      <c r="K188" s="1886"/>
      <c r="L188" s="1886"/>
      <c r="M188" s="1925">
        <v>39</v>
      </c>
      <c r="N188" s="1550"/>
      <c r="O188" s="1886"/>
      <c r="P188" s="1886"/>
      <c r="Q188" s="1886"/>
      <c r="R188" s="1886">
        <f t="shared" si="2"/>
        <v>0</v>
      </c>
      <c r="S188" s="1925">
        <v>39</v>
      </c>
      <c r="T188" s="1569"/>
      <c r="U188" s="1569"/>
      <c r="V188" s="1569"/>
      <c r="W188" s="1569"/>
      <c r="X188" s="1569"/>
      <c r="Y188" s="1569"/>
      <c r="Z188" s="1569"/>
      <c r="AA188" s="1569"/>
      <c r="AB188" s="1569"/>
      <c r="AC188" s="1569"/>
      <c r="AD188" s="1569"/>
      <c r="AE188" s="1569"/>
      <c r="AF188" s="1569"/>
      <c r="AG188" s="1569"/>
      <c r="AH188" s="1569"/>
      <c r="AI188" s="1569"/>
      <c r="AJ188" s="1569"/>
      <c r="AK188" s="1569"/>
      <c r="AL188" s="1569"/>
      <c r="AM188" s="1569"/>
      <c r="AN188" s="1569"/>
      <c r="AO188" s="1569"/>
      <c r="AP188" s="1569"/>
      <c r="AQ188" s="1569"/>
      <c r="AR188" s="1569"/>
      <c r="AS188" s="1569"/>
      <c r="AT188" s="1569"/>
      <c r="AU188" s="1569"/>
      <c r="AV188" s="1569"/>
      <c r="AW188" s="1569"/>
      <c r="AX188" s="1569"/>
      <c r="AY188" s="1569"/>
      <c r="AZ188" s="1569"/>
      <c r="BA188" s="1569"/>
      <c r="BB188" s="1569"/>
      <c r="BC188" s="1569"/>
      <c r="BD188" s="1569"/>
      <c r="BE188" s="1569"/>
      <c r="BF188" s="1569"/>
      <c r="BG188" s="1569"/>
      <c r="BH188" s="1569"/>
      <c r="BI188" s="1569"/>
      <c r="BJ188" s="1569"/>
      <c r="BK188" s="1569"/>
      <c r="BL188" s="1569"/>
      <c r="BM188" s="1569"/>
      <c r="BN188" s="1569"/>
      <c r="BO188" s="1569"/>
      <c r="BP188" s="1569"/>
      <c r="BQ188" s="1569"/>
      <c r="BR188" s="1569"/>
      <c r="BS188" s="1569"/>
      <c r="BT188" s="1569"/>
      <c r="BU188" s="1569"/>
      <c r="BV188" s="1569"/>
      <c r="BW188" s="1569"/>
      <c r="BX188" s="1569"/>
      <c r="BY188" s="1569"/>
      <c r="BZ188" s="1569"/>
      <c r="CA188" s="1569"/>
      <c r="CB188" s="1569"/>
      <c r="CC188" s="1569"/>
      <c r="CD188" s="1569"/>
      <c r="CE188" s="1569"/>
      <c r="CF188" s="1569"/>
      <c r="CG188" s="1569"/>
      <c r="CH188" s="1569"/>
      <c r="CI188" s="1569"/>
      <c r="CJ188" s="1569"/>
      <c r="CK188" s="1569"/>
      <c r="CL188" s="1569"/>
      <c r="CM188" s="1569"/>
      <c r="CN188" s="1569"/>
      <c r="CO188" s="1569"/>
      <c r="CP188" s="1569"/>
      <c r="CQ188" s="1569"/>
      <c r="CR188" s="1569"/>
      <c r="CS188" s="1569"/>
      <c r="CT188" s="1569"/>
      <c r="CU188" s="1569"/>
      <c r="CV188" s="1569"/>
      <c r="CW188" s="1569"/>
      <c r="CX188" s="1569"/>
      <c r="CY188" s="1569"/>
      <c r="CZ188" s="1569"/>
      <c r="DA188" s="1569"/>
      <c r="DB188" s="1569"/>
      <c r="DC188" s="1569"/>
      <c r="DD188" s="1569"/>
      <c r="DE188" s="1569"/>
      <c r="DF188" s="1569"/>
      <c r="DG188" s="1569"/>
      <c r="DH188" s="1569"/>
      <c r="DI188" s="1569"/>
      <c r="DJ188" s="1569"/>
      <c r="DK188" s="1569"/>
      <c r="DL188" s="1569"/>
      <c r="DM188" s="1569"/>
      <c r="DN188" s="1569"/>
      <c r="DO188" s="1569"/>
      <c r="DP188" s="1569"/>
      <c r="DQ188" s="1569"/>
      <c r="DR188" s="1569"/>
      <c r="DS188" s="1569"/>
      <c r="DT188" s="1569"/>
      <c r="DU188" s="1569"/>
      <c r="DV188" s="1569"/>
      <c r="DW188" s="1569"/>
      <c r="DX188" s="1569"/>
      <c r="DY188" s="1569"/>
      <c r="DZ188" s="1569"/>
      <c r="EA188" s="1569"/>
      <c r="EB188" s="1569"/>
      <c r="EC188" s="1569"/>
      <c r="ED188" s="1569"/>
      <c r="EE188" s="1569"/>
      <c r="EF188" s="1569"/>
      <c r="EG188" s="1569"/>
      <c r="EH188" s="1569"/>
      <c r="EI188" s="1569"/>
      <c r="EJ188" s="1569"/>
      <c r="EK188" s="1569"/>
      <c r="EL188" s="1569"/>
      <c r="EM188" s="1569"/>
      <c r="EN188" s="1569"/>
      <c r="EO188" s="1569"/>
      <c r="EP188" s="1569"/>
      <c r="EQ188" s="1569"/>
      <c r="ER188" s="1569"/>
      <c r="ES188" s="1569"/>
      <c r="ET188" s="1569"/>
      <c r="EU188" s="1569"/>
      <c r="EV188" s="1569"/>
      <c r="EW188" s="1569"/>
      <c r="EX188" s="1569"/>
      <c r="EY188" s="1569"/>
      <c r="EZ188" s="1569"/>
      <c r="FA188" s="1569"/>
      <c r="FB188" s="1569"/>
      <c r="FC188" s="1569"/>
      <c r="FD188" s="1569"/>
      <c r="FE188" s="1569"/>
      <c r="FF188" s="1569"/>
      <c r="FG188" s="1569"/>
      <c r="FH188" s="1569"/>
      <c r="FI188" s="1569"/>
      <c r="FJ188" s="1569"/>
      <c r="FK188" s="1569"/>
      <c r="FL188" s="1569"/>
      <c r="FM188" s="1569"/>
      <c r="FN188" s="1569"/>
      <c r="FO188" s="1569"/>
      <c r="FP188" s="1569"/>
      <c r="FQ188" s="1569"/>
      <c r="FR188" s="1569"/>
      <c r="FS188" s="1569"/>
      <c r="FT188" s="1569"/>
      <c r="FU188" s="1569"/>
      <c r="FV188" s="1569"/>
      <c r="FW188" s="1569"/>
      <c r="FX188" s="1569"/>
      <c r="FY188" s="1569"/>
      <c r="FZ188" s="1569"/>
      <c r="GA188" s="1569"/>
      <c r="GB188" s="1569"/>
      <c r="GC188" s="1569"/>
      <c r="GD188" s="1569"/>
      <c r="GE188" s="1569"/>
      <c r="GF188" s="1569"/>
      <c r="GG188" s="1569"/>
      <c r="GH188" s="1569"/>
      <c r="GI188" s="1569"/>
      <c r="GJ188" s="1569"/>
      <c r="GK188" s="1569"/>
      <c r="GL188" s="1569"/>
      <c r="GM188" s="1569"/>
      <c r="GN188" s="1569"/>
      <c r="GO188" s="1569"/>
      <c r="GP188" s="1569"/>
      <c r="GQ188" s="1569"/>
      <c r="GR188" s="1569"/>
      <c r="GS188" s="1569"/>
      <c r="GT188" s="1569"/>
      <c r="GU188" s="1569"/>
      <c r="GV188" s="1569"/>
      <c r="GW188" s="1569"/>
      <c r="GX188" s="1569"/>
      <c r="GY188" s="1569"/>
      <c r="GZ188" s="1569"/>
      <c r="HA188" s="1569"/>
      <c r="HB188" s="1569"/>
      <c r="HC188" s="1569"/>
      <c r="HD188" s="1569"/>
      <c r="HE188" s="1569"/>
      <c r="HF188" s="1569"/>
      <c r="HG188" s="1569"/>
      <c r="HH188" s="1569"/>
      <c r="HI188" s="1569"/>
      <c r="HJ188" s="1569"/>
      <c r="HK188" s="1569"/>
      <c r="HL188" s="1569"/>
      <c r="HM188" s="1569"/>
      <c r="HN188" s="1569"/>
      <c r="HO188" s="1569"/>
      <c r="HP188" s="1569"/>
      <c r="HQ188" s="1569"/>
      <c r="HR188" s="1569"/>
      <c r="HS188" s="1569"/>
      <c r="HT188" s="1569"/>
      <c r="HU188" s="1569"/>
      <c r="HV188" s="1569"/>
      <c r="HW188" s="1569"/>
      <c r="HX188" s="1569"/>
      <c r="HY188" s="1569"/>
      <c r="HZ188" s="1569"/>
      <c r="IA188" s="1569"/>
      <c r="IB188" s="1569"/>
      <c r="IC188" s="1569"/>
      <c r="ID188" s="1569"/>
      <c r="IE188" s="1569"/>
      <c r="IF188" s="1569"/>
      <c r="IG188" s="1569"/>
      <c r="IH188" s="1569"/>
      <c r="II188" s="1569"/>
      <c r="IJ188" s="1569"/>
      <c r="IK188" s="1569"/>
      <c r="IL188" s="1569"/>
      <c r="IM188" s="1569"/>
      <c r="IN188" s="1569"/>
      <c r="IO188" s="1569"/>
      <c r="IP188" s="1569"/>
      <c r="IQ188" s="1569"/>
      <c r="IR188" s="1569"/>
      <c r="IS188" s="1569"/>
      <c r="IT188" s="1569"/>
      <c r="IU188" s="1569"/>
    </row>
    <row r="189" spans="1:255">
      <c r="A189" s="2187">
        <v>40</v>
      </c>
      <c r="B189" s="1551"/>
      <c r="C189" s="1551"/>
      <c r="D189" s="1551"/>
      <c r="E189" s="1914"/>
      <c r="F189" s="1550"/>
      <c r="G189" s="1551"/>
      <c r="H189" s="1551"/>
      <c r="I189" s="1551"/>
      <c r="J189" s="1551"/>
      <c r="K189" s="1886"/>
      <c r="L189" s="1886"/>
      <c r="M189" s="1925">
        <v>40</v>
      </c>
      <c r="N189" s="1550"/>
      <c r="O189" s="1886"/>
      <c r="P189" s="1886"/>
      <c r="Q189" s="1886"/>
      <c r="R189" s="1886">
        <f t="shared" si="2"/>
        <v>0</v>
      </c>
      <c r="S189" s="1925">
        <v>40</v>
      </c>
      <c r="T189" s="1569"/>
      <c r="U189" s="1569"/>
      <c r="V189" s="1569"/>
      <c r="W189" s="1569"/>
      <c r="X189" s="1569"/>
      <c r="Y189" s="1569"/>
      <c r="Z189" s="1569"/>
      <c r="AA189" s="1569"/>
      <c r="AB189" s="1569"/>
      <c r="AC189" s="1569"/>
      <c r="AD189" s="1569"/>
      <c r="AE189" s="1569"/>
      <c r="AF189" s="1569"/>
      <c r="AG189" s="1569"/>
      <c r="AH189" s="1569"/>
      <c r="AI189" s="1569"/>
      <c r="AJ189" s="1569"/>
      <c r="AK189" s="1569"/>
      <c r="AL189" s="1569"/>
      <c r="AM189" s="1569"/>
      <c r="AN189" s="1569"/>
      <c r="AO189" s="1569"/>
      <c r="AP189" s="1569"/>
      <c r="AQ189" s="1569"/>
      <c r="AR189" s="1569"/>
      <c r="AS189" s="1569"/>
      <c r="AT189" s="1569"/>
      <c r="AU189" s="1569"/>
      <c r="AV189" s="1569"/>
      <c r="AW189" s="1569"/>
      <c r="AX189" s="1569"/>
      <c r="AY189" s="1569"/>
      <c r="AZ189" s="1569"/>
      <c r="BA189" s="1569"/>
      <c r="BB189" s="1569"/>
      <c r="BC189" s="1569"/>
      <c r="BD189" s="1569"/>
      <c r="BE189" s="1569"/>
      <c r="BF189" s="1569"/>
      <c r="BG189" s="1569"/>
      <c r="BH189" s="1569"/>
      <c r="BI189" s="1569"/>
      <c r="BJ189" s="1569"/>
      <c r="BK189" s="1569"/>
      <c r="BL189" s="1569"/>
      <c r="BM189" s="1569"/>
      <c r="BN189" s="1569"/>
      <c r="BO189" s="1569"/>
      <c r="BP189" s="1569"/>
      <c r="BQ189" s="1569"/>
      <c r="BR189" s="1569"/>
      <c r="BS189" s="1569"/>
      <c r="BT189" s="1569"/>
      <c r="BU189" s="1569"/>
      <c r="BV189" s="1569"/>
      <c r="BW189" s="1569"/>
      <c r="BX189" s="1569"/>
      <c r="BY189" s="1569"/>
      <c r="BZ189" s="1569"/>
      <c r="CA189" s="1569"/>
      <c r="CB189" s="1569"/>
      <c r="CC189" s="1569"/>
      <c r="CD189" s="1569"/>
      <c r="CE189" s="1569"/>
      <c r="CF189" s="1569"/>
      <c r="CG189" s="1569"/>
      <c r="CH189" s="1569"/>
      <c r="CI189" s="1569"/>
      <c r="CJ189" s="1569"/>
      <c r="CK189" s="1569"/>
      <c r="CL189" s="1569"/>
      <c r="CM189" s="1569"/>
      <c r="CN189" s="1569"/>
      <c r="CO189" s="1569"/>
      <c r="CP189" s="1569"/>
      <c r="CQ189" s="1569"/>
      <c r="CR189" s="1569"/>
      <c r="CS189" s="1569"/>
      <c r="CT189" s="1569"/>
      <c r="CU189" s="1569"/>
      <c r="CV189" s="1569"/>
      <c r="CW189" s="1569"/>
      <c r="CX189" s="1569"/>
      <c r="CY189" s="1569"/>
      <c r="CZ189" s="1569"/>
      <c r="DA189" s="1569"/>
      <c r="DB189" s="1569"/>
      <c r="DC189" s="1569"/>
      <c r="DD189" s="1569"/>
      <c r="DE189" s="1569"/>
      <c r="DF189" s="1569"/>
      <c r="DG189" s="1569"/>
      <c r="DH189" s="1569"/>
      <c r="DI189" s="1569"/>
      <c r="DJ189" s="1569"/>
      <c r="DK189" s="1569"/>
      <c r="DL189" s="1569"/>
      <c r="DM189" s="1569"/>
      <c r="DN189" s="1569"/>
      <c r="DO189" s="1569"/>
      <c r="DP189" s="1569"/>
      <c r="DQ189" s="1569"/>
      <c r="DR189" s="1569"/>
      <c r="DS189" s="1569"/>
      <c r="DT189" s="1569"/>
      <c r="DU189" s="1569"/>
      <c r="DV189" s="1569"/>
      <c r="DW189" s="1569"/>
      <c r="DX189" s="1569"/>
      <c r="DY189" s="1569"/>
      <c r="DZ189" s="1569"/>
      <c r="EA189" s="1569"/>
      <c r="EB189" s="1569"/>
      <c r="EC189" s="1569"/>
      <c r="ED189" s="1569"/>
      <c r="EE189" s="1569"/>
      <c r="EF189" s="1569"/>
      <c r="EG189" s="1569"/>
      <c r="EH189" s="1569"/>
      <c r="EI189" s="1569"/>
      <c r="EJ189" s="1569"/>
      <c r="EK189" s="1569"/>
      <c r="EL189" s="1569"/>
      <c r="EM189" s="1569"/>
      <c r="EN189" s="1569"/>
      <c r="EO189" s="1569"/>
      <c r="EP189" s="1569"/>
      <c r="EQ189" s="1569"/>
      <c r="ER189" s="1569"/>
      <c r="ES189" s="1569"/>
      <c r="ET189" s="1569"/>
      <c r="EU189" s="1569"/>
      <c r="EV189" s="1569"/>
      <c r="EW189" s="1569"/>
      <c r="EX189" s="1569"/>
      <c r="EY189" s="1569"/>
      <c r="EZ189" s="1569"/>
      <c r="FA189" s="1569"/>
      <c r="FB189" s="1569"/>
      <c r="FC189" s="1569"/>
      <c r="FD189" s="1569"/>
      <c r="FE189" s="1569"/>
      <c r="FF189" s="1569"/>
      <c r="FG189" s="1569"/>
      <c r="FH189" s="1569"/>
      <c r="FI189" s="1569"/>
      <c r="FJ189" s="1569"/>
      <c r="FK189" s="1569"/>
      <c r="FL189" s="1569"/>
      <c r="FM189" s="1569"/>
      <c r="FN189" s="1569"/>
      <c r="FO189" s="1569"/>
      <c r="FP189" s="1569"/>
      <c r="FQ189" s="1569"/>
      <c r="FR189" s="1569"/>
      <c r="FS189" s="1569"/>
      <c r="FT189" s="1569"/>
      <c r="FU189" s="1569"/>
      <c r="FV189" s="1569"/>
      <c r="FW189" s="1569"/>
      <c r="FX189" s="1569"/>
      <c r="FY189" s="1569"/>
      <c r="FZ189" s="1569"/>
      <c r="GA189" s="1569"/>
      <c r="GB189" s="1569"/>
      <c r="GC189" s="1569"/>
      <c r="GD189" s="1569"/>
      <c r="GE189" s="1569"/>
      <c r="GF189" s="1569"/>
      <c r="GG189" s="1569"/>
      <c r="GH189" s="1569"/>
      <c r="GI189" s="1569"/>
      <c r="GJ189" s="1569"/>
      <c r="GK189" s="1569"/>
      <c r="GL189" s="1569"/>
      <c r="GM189" s="1569"/>
      <c r="GN189" s="1569"/>
      <c r="GO189" s="1569"/>
      <c r="GP189" s="1569"/>
      <c r="GQ189" s="1569"/>
      <c r="GR189" s="1569"/>
      <c r="GS189" s="1569"/>
      <c r="GT189" s="1569"/>
      <c r="GU189" s="1569"/>
      <c r="GV189" s="1569"/>
      <c r="GW189" s="1569"/>
      <c r="GX189" s="1569"/>
      <c r="GY189" s="1569"/>
      <c r="GZ189" s="1569"/>
      <c r="HA189" s="1569"/>
      <c r="HB189" s="1569"/>
      <c r="HC189" s="1569"/>
      <c r="HD189" s="1569"/>
      <c r="HE189" s="1569"/>
      <c r="HF189" s="1569"/>
      <c r="HG189" s="1569"/>
      <c r="HH189" s="1569"/>
      <c r="HI189" s="1569"/>
      <c r="HJ189" s="1569"/>
      <c r="HK189" s="1569"/>
      <c r="HL189" s="1569"/>
      <c r="HM189" s="1569"/>
      <c r="HN189" s="1569"/>
      <c r="HO189" s="1569"/>
      <c r="HP189" s="1569"/>
      <c r="HQ189" s="1569"/>
      <c r="HR189" s="1569"/>
      <c r="HS189" s="1569"/>
      <c r="HT189" s="1569"/>
      <c r="HU189" s="1569"/>
      <c r="HV189" s="1569"/>
      <c r="HW189" s="1569"/>
      <c r="HX189" s="1569"/>
      <c r="HY189" s="1569"/>
      <c r="HZ189" s="1569"/>
      <c r="IA189" s="1569"/>
      <c r="IB189" s="1569"/>
      <c r="IC189" s="1569"/>
      <c r="ID189" s="1569"/>
      <c r="IE189" s="1569"/>
      <c r="IF189" s="1569"/>
      <c r="IG189" s="1569"/>
      <c r="IH189" s="1569"/>
      <c r="II189" s="1569"/>
      <c r="IJ189" s="1569"/>
      <c r="IK189" s="1569"/>
      <c r="IL189" s="1569"/>
      <c r="IM189" s="1569"/>
      <c r="IN189" s="1569"/>
      <c r="IO189" s="1569"/>
      <c r="IP189" s="1569"/>
      <c r="IQ189" s="1569"/>
      <c r="IR189" s="1569"/>
      <c r="IS189" s="1569"/>
      <c r="IT189" s="1569"/>
      <c r="IU189" s="1569"/>
    </row>
    <row r="190" spans="1:255">
      <c r="A190" s="2187">
        <v>41</v>
      </c>
      <c r="B190" s="1551"/>
      <c r="C190" s="1551"/>
      <c r="D190" s="1551"/>
      <c r="E190" s="1914"/>
      <c r="F190" s="1550"/>
      <c r="G190" s="1551"/>
      <c r="H190" s="1551"/>
      <c r="I190" s="1551"/>
      <c r="J190" s="1551"/>
      <c r="K190" s="1886"/>
      <c r="L190" s="1886"/>
      <c r="M190" s="1925">
        <v>41</v>
      </c>
      <c r="N190" s="1550"/>
      <c r="O190" s="1886"/>
      <c r="P190" s="1886"/>
      <c r="Q190" s="1886"/>
      <c r="R190" s="1886">
        <f t="shared" si="2"/>
        <v>0</v>
      </c>
      <c r="S190" s="1925">
        <v>41</v>
      </c>
      <c r="T190" s="1569"/>
      <c r="U190" s="1569"/>
      <c r="V190" s="1569"/>
      <c r="W190" s="1569"/>
      <c r="X190" s="1569"/>
      <c r="Y190" s="1569"/>
      <c r="Z190" s="1569"/>
      <c r="AA190" s="1569"/>
      <c r="AB190" s="1569"/>
      <c r="AC190" s="1569"/>
      <c r="AD190" s="1569"/>
      <c r="AE190" s="1569"/>
      <c r="AF190" s="1569"/>
      <c r="AG190" s="1569"/>
      <c r="AH190" s="1569"/>
      <c r="AI190" s="1569"/>
      <c r="AJ190" s="1569"/>
      <c r="AK190" s="1569"/>
      <c r="AL190" s="1569"/>
      <c r="AM190" s="1569"/>
      <c r="AN190" s="1569"/>
      <c r="AO190" s="1569"/>
      <c r="AP190" s="1569"/>
      <c r="AQ190" s="1569"/>
      <c r="AR190" s="1569"/>
      <c r="AS190" s="1569"/>
      <c r="AT190" s="1569"/>
      <c r="AU190" s="1569"/>
      <c r="AV190" s="1569"/>
      <c r="AW190" s="1569"/>
      <c r="AX190" s="1569"/>
      <c r="AY190" s="1569"/>
      <c r="AZ190" s="1569"/>
      <c r="BA190" s="1569"/>
      <c r="BB190" s="1569"/>
      <c r="BC190" s="1569"/>
      <c r="BD190" s="1569"/>
      <c r="BE190" s="1569"/>
      <c r="BF190" s="1569"/>
      <c r="BG190" s="1569"/>
      <c r="BH190" s="1569"/>
      <c r="BI190" s="1569"/>
      <c r="BJ190" s="1569"/>
      <c r="BK190" s="1569"/>
      <c r="BL190" s="1569"/>
      <c r="BM190" s="1569"/>
      <c r="BN190" s="1569"/>
      <c r="BO190" s="1569"/>
      <c r="BP190" s="1569"/>
      <c r="BQ190" s="1569"/>
      <c r="BR190" s="1569"/>
      <c r="BS190" s="1569"/>
      <c r="BT190" s="1569"/>
      <c r="BU190" s="1569"/>
      <c r="BV190" s="1569"/>
      <c r="BW190" s="1569"/>
      <c r="BX190" s="1569"/>
      <c r="BY190" s="1569"/>
      <c r="BZ190" s="1569"/>
      <c r="CA190" s="1569"/>
      <c r="CB190" s="1569"/>
      <c r="CC190" s="1569"/>
      <c r="CD190" s="1569"/>
      <c r="CE190" s="1569"/>
      <c r="CF190" s="1569"/>
      <c r="CG190" s="1569"/>
      <c r="CH190" s="1569"/>
      <c r="CI190" s="1569"/>
      <c r="CJ190" s="1569"/>
      <c r="CK190" s="1569"/>
      <c r="CL190" s="1569"/>
      <c r="CM190" s="1569"/>
      <c r="CN190" s="1569"/>
      <c r="CO190" s="1569"/>
      <c r="CP190" s="1569"/>
      <c r="CQ190" s="1569"/>
      <c r="CR190" s="1569"/>
      <c r="CS190" s="1569"/>
      <c r="CT190" s="1569"/>
      <c r="CU190" s="1569"/>
      <c r="CV190" s="1569"/>
      <c r="CW190" s="1569"/>
      <c r="CX190" s="1569"/>
      <c r="CY190" s="1569"/>
      <c r="CZ190" s="1569"/>
      <c r="DA190" s="1569"/>
      <c r="DB190" s="1569"/>
      <c r="DC190" s="1569"/>
      <c r="DD190" s="1569"/>
      <c r="DE190" s="1569"/>
      <c r="DF190" s="1569"/>
      <c r="DG190" s="1569"/>
      <c r="DH190" s="1569"/>
      <c r="DI190" s="1569"/>
      <c r="DJ190" s="1569"/>
      <c r="DK190" s="1569"/>
      <c r="DL190" s="1569"/>
      <c r="DM190" s="1569"/>
      <c r="DN190" s="1569"/>
      <c r="DO190" s="1569"/>
      <c r="DP190" s="1569"/>
      <c r="DQ190" s="1569"/>
      <c r="DR190" s="1569"/>
      <c r="DS190" s="1569"/>
      <c r="DT190" s="1569"/>
      <c r="DU190" s="1569"/>
      <c r="DV190" s="1569"/>
      <c r="DW190" s="1569"/>
      <c r="DX190" s="1569"/>
      <c r="DY190" s="1569"/>
      <c r="DZ190" s="1569"/>
      <c r="EA190" s="1569"/>
      <c r="EB190" s="1569"/>
      <c r="EC190" s="1569"/>
      <c r="ED190" s="1569"/>
      <c r="EE190" s="1569"/>
      <c r="EF190" s="1569"/>
      <c r="EG190" s="1569"/>
      <c r="EH190" s="1569"/>
      <c r="EI190" s="1569"/>
      <c r="EJ190" s="1569"/>
      <c r="EK190" s="1569"/>
      <c r="EL190" s="1569"/>
      <c r="EM190" s="1569"/>
      <c r="EN190" s="1569"/>
      <c r="EO190" s="1569"/>
      <c r="EP190" s="1569"/>
      <c r="EQ190" s="1569"/>
      <c r="ER190" s="1569"/>
      <c r="ES190" s="1569"/>
      <c r="ET190" s="1569"/>
      <c r="EU190" s="1569"/>
      <c r="EV190" s="1569"/>
      <c r="EW190" s="1569"/>
      <c r="EX190" s="1569"/>
      <c r="EY190" s="1569"/>
      <c r="EZ190" s="1569"/>
      <c r="FA190" s="1569"/>
      <c r="FB190" s="1569"/>
      <c r="FC190" s="1569"/>
      <c r="FD190" s="1569"/>
      <c r="FE190" s="1569"/>
      <c r="FF190" s="1569"/>
      <c r="FG190" s="1569"/>
      <c r="FH190" s="1569"/>
      <c r="FI190" s="1569"/>
      <c r="FJ190" s="1569"/>
      <c r="FK190" s="1569"/>
      <c r="FL190" s="1569"/>
      <c r="FM190" s="1569"/>
      <c r="FN190" s="1569"/>
      <c r="FO190" s="1569"/>
      <c r="FP190" s="1569"/>
      <c r="FQ190" s="1569"/>
      <c r="FR190" s="1569"/>
      <c r="FS190" s="1569"/>
      <c r="FT190" s="1569"/>
      <c r="FU190" s="1569"/>
      <c r="FV190" s="1569"/>
      <c r="FW190" s="1569"/>
      <c r="FX190" s="1569"/>
      <c r="FY190" s="1569"/>
      <c r="FZ190" s="1569"/>
      <c r="GA190" s="1569"/>
      <c r="GB190" s="1569"/>
      <c r="GC190" s="1569"/>
      <c r="GD190" s="1569"/>
      <c r="GE190" s="1569"/>
      <c r="GF190" s="1569"/>
      <c r="GG190" s="1569"/>
      <c r="GH190" s="1569"/>
      <c r="GI190" s="1569"/>
      <c r="GJ190" s="1569"/>
      <c r="GK190" s="1569"/>
      <c r="GL190" s="1569"/>
      <c r="GM190" s="1569"/>
      <c r="GN190" s="1569"/>
      <c r="GO190" s="1569"/>
      <c r="GP190" s="1569"/>
      <c r="GQ190" s="1569"/>
      <c r="GR190" s="1569"/>
      <c r="GS190" s="1569"/>
      <c r="GT190" s="1569"/>
      <c r="GU190" s="1569"/>
      <c r="GV190" s="1569"/>
      <c r="GW190" s="1569"/>
      <c r="GX190" s="1569"/>
      <c r="GY190" s="1569"/>
      <c r="GZ190" s="1569"/>
      <c r="HA190" s="1569"/>
      <c r="HB190" s="1569"/>
      <c r="HC190" s="1569"/>
      <c r="HD190" s="1569"/>
      <c r="HE190" s="1569"/>
      <c r="HF190" s="1569"/>
      <c r="HG190" s="1569"/>
      <c r="HH190" s="1569"/>
      <c r="HI190" s="1569"/>
      <c r="HJ190" s="1569"/>
      <c r="HK190" s="1569"/>
      <c r="HL190" s="1569"/>
      <c r="HM190" s="1569"/>
      <c r="HN190" s="1569"/>
      <c r="HO190" s="1569"/>
      <c r="HP190" s="1569"/>
      <c r="HQ190" s="1569"/>
      <c r="HR190" s="1569"/>
      <c r="HS190" s="1569"/>
      <c r="HT190" s="1569"/>
      <c r="HU190" s="1569"/>
      <c r="HV190" s="1569"/>
      <c r="HW190" s="1569"/>
      <c r="HX190" s="1569"/>
      <c r="HY190" s="1569"/>
      <c r="HZ190" s="1569"/>
      <c r="IA190" s="1569"/>
      <c r="IB190" s="1569"/>
      <c r="IC190" s="1569"/>
      <c r="ID190" s="1569"/>
      <c r="IE190" s="1569"/>
      <c r="IF190" s="1569"/>
      <c r="IG190" s="1569"/>
      <c r="IH190" s="1569"/>
      <c r="II190" s="1569"/>
      <c r="IJ190" s="1569"/>
      <c r="IK190" s="1569"/>
      <c r="IL190" s="1569"/>
      <c r="IM190" s="1569"/>
      <c r="IN190" s="1569"/>
      <c r="IO190" s="1569"/>
      <c r="IP190" s="1569"/>
      <c r="IQ190" s="1569"/>
      <c r="IR190" s="1569"/>
      <c r="IS190" s="1569"/>
      <c r="IT190" s="1569"/>
      <c r="IU190" s="1569"/>
    </row>
    <row r="191" spans="1:255">
      <c r="A191" s="2187">
        <v>42</v>
      </c>
      <c r="B191" s="1551"/>
      <c r="C191" s="1551"/>
      <c r="D191" s="1551"/>
      <c r="E191" s="1914"/>
      <c r="F191" s="1550"/>
      <c r="G191" s="1551"/>
      <c r="H191" s="1551"/>
      <c r="I191" s="1551"/>
      <c r="J191" s="1551"/>
      <c r="K191" s="1886"/>
      <c r="L191" s="1886"/>
      <c r="M191" s="1925">
        <v>42</v>
      </c>
      <c r="N191" s="1550"/>
      <c r="O191" s="1886"/>
      <c r="P191" s="1886"/>
      <c r="Q191" s="1886"/>
      <c r="R191" s="1886">
        <f t="shared" si="2"/>
        <v>0</v>
      </c>
      <c r="S191" s="1925">
        <v>42</v>
      </c>
      <c r="T191" s="1569"/>
      <c r="U191" s="1569"/>
      <c r="V191" s="1569"/>
      <c r="W191" s="1569"/>
      <c r="X191" s="1569"/>
      <c r="Y191" s="1569"/>
      <c r="Z191" s="1569"/>
      <c r="AA191" s="1569"/>
      <c r="AB191" s="1569"/>
      <c r="AC191" s="1569"/>
      <c r="AD191" s="1569"/>
      <c r="AE191" s="1569"/>
      <c r="AF191" s="1569"/>
      <c r="AG191" s="1569"/>
      <c r="AH191" s="1569"/>
      <c r="AI191" s="1569"/>
      <c r="AJ191" s="1569"/>
      <c r="AK191" s="1569"/>
      <c r="AL191" s="1569"/>
      <c r="AM191" s="1569"/>
      <c r="AN191" s="1569"/>
      <c r="AO191" s="1569"/>
      <c r="AP191" s="1569"/>
      <c r="AQ191" s="1569"/>
      <c r="AR191" s="1569"/>
      <c r="AS191" s="1569"/>
      <c r="AT191" s="1569"/>
      <c r="AU191" s="1569"/>
      <c r="AV191" s="1569"/>
      <c r="AW191" s="1569"/>
      <c r="AX191" s="1569"/>
      <c r="AY191" s="1569"/>
      <c r="AZ191" s="1569"/>
      <c r="BA191" s="1569"/>
      <c r="BB191" s="1569"/>
      <c r="BC191" s="1569"/>
      <c r="BD191" s="1569"/>
      <c r="BE191" s="1569"/>
      <c r="BF191" s="1569"/>
      <c r="BG191" s="1569"/>
      <c r="BH191" s="1569"/>
      <c r="BI191" s="1569"/>
      <c r="BJ191" s="1569"/>
      <c r="BK191" s="1569"/>
      <c r="BL191" s="1569"/>
      <c r="BM191" s="1569"/>
      <c r="BN191" s="1569"/>
      <c r="BO191" s="1569"/>
      <c r="BP191" s="1569"/>
      <c r="BQ191" s="1569"/>
      <c r="BR191" s="1569"/>
      <c r="BS191" s="1569"/>
      <c r="BT191" s="1569"/>
      <c r="BU191" s="1569"/>
      <c r="BV191" s="1569"/>
      <c r="BW191" s="1569"/>
      <c r="BX191" s="1569"/>
      <c r="BY191" s="1569"/>
      <c r="BZ191" s="1569"/>
      <c r="CA191" s="1569"/>
      <c r="CB191" s="1569"/>
      <c r="CC191" s="1569"/>
      <c r="CD191" s="1569"/>
      <c r="CE191" s="1569"/>
      <c r="CF191" s="1569"/>
      <c r="CG191" s="1569"/>
      <c r="CH191" s="1569"/>
      <c r="CI191" s="1569"/>
      <c r="CJ191" s="1569"/>
      <c r="CK191" s="1569"/>
      <c r="CL191" s="1569"/>
      <c r="CM191" s="1569"/>
      <c r="CN191" s="1569"/>
      <c r="CO191" s="1569"/>
      <c r="CP191" s="1569"/>
      <c r="CQ191" s="1569"/>
      <c r="CR191" s="1569"/>
      <c r="CS191" s="1569"/>
      <c r="CT191" s="1569"/>
      <c r="CU191" s="1569"/>
      <c r="CV191" s="1569"/>
      <c r="CW191" s="1569"/>
      <c r="CX191" s="1569"/>
      <c r="CY191" s="1569"/>
      <c r="CZ191" s="1569"/>
      <c r="DA191" s="1569"/>
      <c r="DB191" s="1569"/>
      <c r="DC191" s="1569"/>
      <c r="DD191" s="1569"/>
      <c r="DE191" s="1569"/>
      <c r="DF191" s="1569"/>
      <c r="DG191" s="1569"/>
      <c r="DH191" s="1569"/>
      <c r="DI191" s="1569"/>
      <c r="DJ191" s="1569"/>
      <c r="DK191" s="1569"/>
      <c r="DL191" s="1569"/>
      <c r="DM191" s="1569"/>
      <c r="DN191" s="1569"/>
      <c r="DO191" s="1569"/>
      <c r="DP191" s="1569"/>
      <c r="DQ191" s="1569"/>
      <c r="DR191" s="1569"/>
      <c r="DS191" s="1569"/>
      <c r="DT191" s="1569"/>
      <c r="DU191" s="1569"/>
      <c r="DV191" s="1569"/>
      <c r="DW191" s="1569"/>
      <c r="DX191" s="1569"/>
      <c r="DY191" s="1569"/>
      <c r="DZ191" s="1569"/>
      <c r="EA191" s="1569"/>
      <c r="EB191" s="1569"/>
      <c r="EC191" s="1569"/>
      <c r="ED191" s="1569"/>
      <c r="EE191" s="1569"/>
      <c r="EF191" s="1569"/>
      <c r="EG191" s="1569"/>
      <c r="EH191" s="1569"/>
      <c r="EI191" s="1569"/>
      <c r="EJ191" s="1569"/>
      <c r="EK191" s="1569"/>
      <c r="EL191" s="1569"/>
      <c r="EM191" s="1569"/>
      <c r="EN191" s="1569"/>
      <c r="EO191" s="1569"/>
      <c r="EP191" s="1569"/>
      <c r="EQ191" s="1569"/>
      <c r="ER191" s="1569"/>
      <c r="ES191" s="1569"/>
      <c r="ET191" s="1569"/>
      <c r="EU191" s="1569"/>
      <c r="EV191" s="1569"/>
      <c r="EW191" s="1569"/>
      <c r="EX191" s="1569"/>
      <c r="EY191" s="1569"/>
      <c r="EZ191" s="1569"/>
      <c r="FA191" s="1569"/>
      <c r="FB191" s="1569"/>
      <c r="FC191" s="1569"/>
      <c r="FD191" s="1569"/>
      <c r="FE191" s="1569"/>
      <c r="FF191" s="1569"/>
      <c r="FG191" s="1569"/>
      <c r="FH191" s="1569"/>
      <c r="FI191" s="1569"/>
      <c r="FJ191" s="1569"/>
      <c r="FK191" s="1569"/>
      <c r="FL191" s="1569"/>
      <c r="FM191" s="1569"/>
      <c r="FN191" s="1569"/>
      <c r="FO191" s="1569"/>
      <c r="FP191" s="1569"/>
      <c r="FQ191" s="1569"/>
      <c r="FR191" s="1569"/>
      <c r="FS191" s="1569"/>
      <c r="FT191" s="1569"/>
      <c r="FU191" s="1569"/>
      <c r="FV191" s="1569"/>
      <c r="FW191" s="1569"/>
      <c r="FX191" s="1569"/>
      <c r="FY191" s="1569"/>
      <c r="FZ191" s="1569"/>
      <c r="GA191" s="1569"/>
      <c r="GB191" s="1569"/>
      <c r="GC191" s="1569"/>
      <c r="GD191" s="1569"/>
      <c r="GE191" s="1569"/>
      <c r="GF191" s="1569"/>
      <c r="GG191" s="1569"/>
      <c r="GH191" s="1569"/>
      <c r="GI191" s="1569"/>
      <c r="GJ191" s="1569"/>
      <c r="GK191" s="1569"/>
      <c r="GL191" s="1569"/>
      <c r="GM191" s="1569"/>
      <c r="GN191" s="1569"/>
      <c r="GO191" s="1569"/>
      <c r="GP191" s="1569"/>
      <c r="GQ191" s="1569"/>
      <c r="GR191" s="1569"/>
      <c r="GS191" s="1569"/>
      <c r="GT191" s="1569"/>
      <c r="GU191" s="1569"/>
      <c r="GV191" s="1569"/>
      <c r="GW191" s="1569"/>
      <c r="GX191" s="1569"/>
      <c r="GY191" s="1569"/>
      <c r="GZ191" s="1569"/>
      <c r="HA191" s="1569"/>
      <c r="HB191" s="1569"/>
      <c r="HC191" s="1569"/>
      <c r="HD191" s="1569"/>
      <c r="HE191" s="1569"/>
      <c r="HF191" s="1569"/>
      <c r="HG191" s="1569"/>
      <c r="HH191" s="1569"/>
      <c r="HI191" s="1569"/>
      <c r="HJ191" s="1569"/>
      <c r="HK191" s="1569"/>
      <c r="HL191" s="1569"/>
      <c r="HM191" s="1569"/>
      <c r="HN191" s="1569"/>
      <c r="HO191" s="1569"/>
      <c r="HP191" s="1569"/>
      <c r="HQ191" s="1569"/>
      <c r="HR191" s="1569"/>
      <c r="HS191" s="1569"/>
      <c r="HT191" s="1569"/>
      <c r="HU191" s="1569"/>
      <c r="HV191" s="1569"/>
      <c r="HW191" s="1569"/>
      <c r="HX191" s="1569"/>
      <c r="HY191" s="1569"/>
      <c r="HZ191" s="1569"/>
      <c r="IA191" s="1569"/>
      <c r="IB191" s="1569"/>
      <c r="IC191" s="1569"/>
      <c r="ID191" s="1569"/>
      <c r="IE191" s="1569"/>
      <c r="IF191" s="1569"/>
      <c r="IG191" s="1569"/>
      <c r="IH191" s="1569"/>
      <c r="II191" s="1569"/>
      <c r="IJ191" s="1569"/>
      <c r="IK191" s="1569"/>
      <c r="IL191" s="1569"/>
      <c r="IM191" s="1569"/>
      <c r="IN191" s="1569"/>
      <c r="IO191" s="1569"/>
      <c r="IP191" s="1569"/>
      <c r="IQ191" s="1569"/>
      <c r="IR191" s="1569"/>
      <c r="IS191" s="1569"/>
      <c r="IT191" s="1569"/>
      <c r="IU191" s="1569"/>
    </row>
    <row r="192" spans="1:255">
      <c r="A192" s="2187">
        <v>43</v>
      </c>
      <c r="B192" s="1551"/>
      <c r="C192" s="1551"/>
      <c r="D192" s="1551"/>
      <c r="E192" s="1914"/>
      <c r="F192" s="1550"/>
      <c r="G192" s="1551"/>
      <c r="H192" s="1551"/>
      <c r="I192" s="1551"/>
      <c r="J192" s="1551"/>
      <c r="K192" s="1886"/>
      <c r="L192" s="1886"/>
      <c r="M192" s="1925">
        <v>43</v>
      </c>
      <c r="N192" s="1550"/>
      <c r="O192" s="1886"/>
      <c r="P192" s="1886"/>
      <c r="Q192" s="1886"/>
      <c r="R192" s="1886">
        <f t="shared" si="2"/>
        <v>0</v>
      </c>
      <c r="S192" s="1925">
        <v>43</v>
      </c>
      <c r="T192" s="1569"/>
      <c r="U192" s="1569"/>
      <c r="V192" s="1569"/>
      <c r="W192" s="1569"/>
      <c r="X192" s="1569"/>
      <c r="Y192" s="1569"/>
      <c r="Z192" s="1569"/>
      <c r="AA192" s="1569"/>
      <c r="AB192" s="1569"/>
      <c r="AC192" s="1569"/>
      <c r="AD192" s="1569"/>
      <c r="AE192" s="1569"/>
      <c r="AF192" s="1569"/>
      <c r="AG192" s="1569"/>
      <c r="AH192" s="1569"/>
      <c r="AI192" s="1569"/>
      <c r="AJ192" s="1569"/>
      <c r="AK192" s="1569"/>
      <c r="AL192" s="1569"/>
      <c r="AM192" s="1569"/>
      <c r="AN192" s="1569"/>
      <c r="AO192" s="1569"/>
      <c r="AP192" s="1569"/>
      <c r="AQ192" s="1569"/>
      <c r="AR192" s="1569"/>
      <c r="AS192" s="1569"/>
      <c r="AT192" s="1569"/>
      <c r="AU192" s="1569"/>
      <c r="AV192" s="1569"/>
      <c r="AW192" s="1569"/>
      <c r="AX192" s="1569"/>
      <c r="AY192" s="1569"/>
      <c r="AZ192" s="1569"/>
      <c r="BA192" s="1569"/>
      <c r="BB192" s="1569"/>
      <c r="BC192" s="1569"/>
      <c r="BD192" s="1569"/>
      <c r="BE192" s="1569"/>
      <c r="BF192" s="1569"/>
      <c r="BG192" s="1569"/>
      <c r="BH192" s="1569"/>
      <c r="BI192" s="1569"/>
      <c r="BJ192" s="1569"/>
      <c r="BK192" s="1569"/>
      <c r="BL192" s="1569"/>
      <c r="BM192" s="1569"/>
      <c r="BN192" s="1569"/>
      <c r="BO192" s="1569"/>
      <c r="BP192" s="1569"/>
      <c r="BQ192" s="1569"/>
      <c r="BR192" s="1569"/>
      <c r="BS192" s="1569"/>
      <c r="BT192" s="1569"/>
      <c r="BU192" s="1569"/>
      <c r="BV192" s="1569"/>
      <c r="BW192" s="1569"/>
      <c r="BX192" s="1569"/>
      <c r="BY192" s="1569"/>
      <c r="BZ192" s="1569"/>
      <c r="CA192" s="1569"/>
      <c r="CB192" s="1569"/>
      <c r="CC192" s="1569"/>
      <c r="CD192" s="1569"/>
      <c r="CE192" s="1569"/>
      <c r="CF192" s="1569"/>
      <c r="CG192" s="1569"/>
      <c r="CH192" s="1569"/>
      <c r="CI192" s="1569"/>
      <c r="CJ192" s="1569"/>
      <c r="CK192" s="1569"/>
      <c r="CL192" s="1569"/>
      <c r="CM192" s="1569"/>
      <c r="CN192" s="1569"/>
      <c r="CO192" s="1569"/>
      <c r="CP192" s="1569"/>
      <c r="CQ192" s="1569"/>
      <c r="CR192" s="1569"/>
      <c r="CS192" s="1569"/>
      <c r="CT192" s="1569"/>
      <c r="CU192" s="1569"/>
      <c r="CV192" s="1569"/>
      <c r="CW192" s="1569"/>
      <c r="CX192" s="1569"/>
      <c r="CY192" s="1569"/>
      <c r="CZ192" s="1569"/>
      <c r="DA192" s="1569"/>
      <c r="DB192" s="1569"/>
      <c r="DC192" s="1569"/>
      <c r="DD192" s="1569"/>
      <c r="DE192" s="1569"/>
      <c r="DF192" s="1569"/>
      <c r="DG192" s="1569"/>
      <c r="DH192" s="1569"/>
      <c r="DI192" s="1569"/>
      <c r="DJ192" s="1569"/>
      <c r="DK192" s="1569"/>
      <c r="DL192" s="1569"/>
      <c r="DM192" s="1569"/>
      <c r="DN192" s="1569"/>
      <c r="DO192" s="1569"/>
      <c r="DP192" s="1569"/>
      <c r="DQ192" s="1569"/>
      <c r="DR192" s="1569"/>
      <c r="DS192" s="1569"/>
      <c r="DT192" s="1569"/>
      <c r="DU192" s="1569"/>
      <c r="DV192" s="1569"/>
      <c r="DW192" s="1569"/>
      <c r="DX192" s="1569"/>
      <c r="DY192" s="1569"/>
      <c r="DZ192" s="1569"/>
      <c r="EA192" s="1569"/>
      <c r="EB192" s="1569"/>
      <c r="EC192" s="1569"/>
      <c r="ED192" s="1569"/>
      <c r="EE192" s="1569"/>
      <c r="EF192" s="1569"/>
      <c r="EG192" s="1569"/>
      <c r="EH192" s="1569"/>
      <c r="EI192" s="1569"/>
      <c r="EJ192" s="1569"/>
      <c r="EK192" s="1569"/>
      <c r="EL192" s="1569"/>
      <c r="EM192" s="1569"/>
      <c r="EN192" s="1569"/>
      <c r="EO192" s="1569"/>
      <c r="EP192" s="1569"/>
      <c r="EQ192" s="1569"/>
      <c r="ER192" s="1569"/>
      <c r="ES192" s="1569"/>
      <c r="ET192" s="1569"/>
      <c r="EU192" s="1569"/>
      <c r="EV192" s="1569"/>
      <c r="EW192" s="1569"/>
      <c r="EX192" s="1569"/>
      <c r="EY192" s="1569"/>
      <c r="EZ192" s="1569"/>
      <c r="FA192" s="1569"/>
      <c r="FB192" s="1569"/>
      <c r="FC192" s="1569"/>
      <c r="FD192" s="1569"/>
      <c r="FE192" s="1569"/>
      <c r="FF192" s="1569"/>
      <c r="FG192" s="1569"/>
      <c r="FH192" s="1569"/>
      <c r="FI192" s="1569"/>
      <c r="FJ192" s="1569"/>
      <c r="FK192" s="1569"/>
      <c r="FL192" s="1569"/>
      <c r="FM192" s="1569"/>
      <c r="FN192" s="1569"/>
      <c r="FO192" s="1569"/>
      <c r="FP192" s="1569"/>
      <c r="FQ192" s="1569"/>
      <c r="FR192" s="1569"/>
      <c r="FS192" s="1569"/>
      <c r="FT192" s="1569"/>
      <c r="FU192" s="1569"/>
      <c r="FV192" s="1569"/>
      <c r="FW192" s="1569"/>
      <c r="FX192" s="1569"/>
      <c r="FY192" s="1569"/>
      <c r="FZ192" s="1569"/>
      <c r="GA192" s="1569"/>
      <c r="GB192" s="1569"/>
      <c r="GC192" s="1569"/>
      <c r="GD192" s="1569"/>
      <c r="GE192" s="1569"/>
      <c r="GF192" s="1569"/>
      <c r="GG192" s="1569"/>
      <c r="GH192" s="1569"/>
      <c r="GI192" s="1569"/>
      <c r="GJ192" s="1569"/>
      <c r="GK192" s="1569"/>
      <c r="GL192" s="1569"/>
      <c r="GM192" s="1569"/>
      <c r="GN192" s="1569"/>
      <c r="GO192" s="1569"/>
      <c r="GP192" s="1569"/>
      <c r="GQ192" s="1569"/>
      <c r="GR192" s="1569"/>
      <c r="GS192" s="1569"/>
      <c r="GT192" s="1569"/>
      <c r="GU192" s="1569"/>
      <c r="GV192" s="1569"/>
      <c r="GW192" s="1569"/>
      <c r="GX192" s="1569"/>
      <c r="GY192" s="1569"/>
      <c r="GZ192" s="1569"/>
      <c r="HA192" s="1569"/>
      <c r="HB192" s="1569"/>
      <c r="HC192" s="1569"/>
      <c r="HD192" s="1569"/>
      <c r="HE192" s="1569"/>
      <c r="HF192" s="1569"/>
      <c r="HG192" s="1569"/>
      <c r="HH192" s="1569"/>
      <c r="HI192" s="1569"/>
      <c r="HJ192" s="1569"/>
      <c r="HK192" s="1569"/>
      <c r="HL192" s="1569"/>
      <c r="HM192" s="1569"/>
      <c r="HN192" s="1569"/>
      <c r="HO192" s="1569"/>
      <c r="HP192" s="1569"/>
      <c r="HQ192" s="1569"/>
      <c r="HR192" s="1569"/>
      <c r="HS192" s="1569"/>
      <c r="HT192" s="1569"/>
      <c r="HU192" s="1569"/>
      <c r="HV192" s="1569"/>
      <c r="HW192" s="1569"/>
      <c r="HX192" s="1569"/>
      <c r="HY192" s="1569"/>
      <c r="HZ192" s="1569"/>
      <c r="IA192" s="1569"/>
      <c r="IB192" s="1569"/>
      <c r="IC192" s="1569"/>
      <c r="ID192" s="1569"/>
      <c r="IE192" s="1569"/>
      <c r="IF192" s="1569"/>
      <c r="IG192" s="1569"/>
      <c r="IH192" s="1569"/>
      <c r="II192" s="1569"/>
      <c r="IJ192" s="1569"/>
      <c r="IK192" s="1569"/>
      <c r="IL192" s="1569"/>
      <c r="IM192" s="1569"/>
      <c r="IN192" s="1569"/>
      <c r="IO192" s="1569"/>
      <c r="IP192" s="1569"/>
      <c r="IQ192" s="1569"/>
      <c r="IR192" s="1569"/>
      <c r="IS192" s="1569"/>
      <c r="IT192" s="1569"/>
      <c r="IU192" s="1569"/>
    </row>
    <row r="193" spans="1:255">
      <c r="A193" s="2187">
        <v>44</v>
      </c>
      <c r="B193" s="1551"/>
      <c r="C193" s="1551"/>
      <c r="D193" s="1551"/>
      <c r="E193" s="1914"/>
      <c r="F193" s="1550"/>
      <c r="G193" s="1551"/>
      <c r="H193" s="1551"/>
      <c r="I193" s="1551"/>
      <c r="J193" s="1551"/>
      <c r="K193" s="1886"/>
      <c r="L193" s="1886"/>
      <c r="M193" s="1925">
        <v>44</v>
      </c>
      <c r="N193" s="1550"/>
      <c r="O193" s="1886"/>
      <c r="P193" s="1886"/>
      <c r="Q193" s="1886"/>
      <c r="R193" s="1886">
        <f t="shared" si="2"/>
        <v>0</v>
      </c>
      <c r="S193" s="1925">
        <v>44</v>
      </c>
      <c r="T193" s="1569"/>
      <c r="U193" s="1569"/>
      <c r="V193" s="1569"/>
      <c r="W193" s="1569"/>
      <c r="X193" s="1569"/>
      <c r="Y193" s="1569"/>
      <c r="Z193" s="1569"/>
      <c r="AA193" s="1569"/>
      <c r="AB193" s="1569"/>
      <c r="AC193" s="1569"/>
      <c r="AD193" s="1569"/>
      <c r="AE193" s="1569"/>
      <c r="AF193" s="1569"/>
      <c r="AG193" s="1569"/>
      <c r="AH193" s="1569"/>
      <c r="AI193" s="1569"/>
      <c r="AJ193" s="1569"/>
      <c r="AK193" s="1569"/>
      <c r="AL193" s="1569"/>
      <c r="AM193" s="1569"/>
      <c r="AN193" s="1569"/>
      <c r="AO193" s="1569"/>
      <c r="AP193" s="1569"/>
      <c r="AQ193" s="1569"/>
      <c r="AR193" s="1569"/>
      <c r="AS193" s="1569"/>
      <c r="AT193" s="1569"/>
      <c r="AU193" s="1569"/>
      <c r="AV193" s="1569"/>
      <c r="AW193" s="1569"/>
      <c r="AX193" s="1569"/>
      <c r="AY193" s="1569"/>
      <c r="AZ193" s="1569"/>
      <c r="BA193" s="1569"/>
      <c r="BB193" s="1569"/>
      <c r="BC193" s="1569"/>
      <c r="BD193" s="1569"/>
      <c r="BE193" s="1569"/>
      <c r="BF193" s="1569"/>
      <c r="BG193" s="1569"/>
      <c r="BH193" s="1569"/>
      <c r="BI193" s="1569"/>
      <c r="BJ193" s="1569"/>
      <c r="BK193" s="1569"/>
      <c r="BL193" s="1569"/>
      <c r="BM193" s="1569"/>
      <c r="BN193" s="1569"/>
      <c r="BO193" s="1569"/>
      <c r="BP193" s="1569"/>
      <c r="BQ193" s="1569"/>
      <c r="BR193" s="1569"/>
      <c r="BS193" s="1569"/>
      <c r="BT193" s="1569"/>
      <c r="BU193" s="1569"/>
      <c r="BV193" s="1569"/>
      <c r="BW193" s="1569"/>
      <c r="BX193" s="1569"/>
      <c r="BY193" s="1569"/>
      <c r="BZ193" s="1569"/>
      <c r="CA193" s="1569"/>
      <c r="CB193" s="1569"/>
      <c r="CC193" s="1569"/>
      <c r="CD193" s="1569"/>
      <c r="CE193" s="1569"/>
      <c r="CF193" s="1569"/>
      <c r="CG193" s="1569"/>
      <c r="CH193" s="1569"/>
      <c r="CI193" s="1569"/>
      <c r="CJ193" s="1569"/>
      <c r="CK193" s="1569"/>
      <c r="CL193" s="1569"/>
      <c r="CM193" s="1569"/>
      <c r="CN193" s="1569"/>
      <c r="CO193" s="1569"/>
      <c r="CP193" s="1569"/>
      <c r="CQ193" s="1569"/>
      <c r="CR193" s="1569"/>
      <c r="CS193" s="1569"/>
      <c r="CT193" s="1569"/>
      <c r="CU193" s="1569"/>
      <c r="CV193" s="1569"/>
      <c r="CW193" s="1569"/>
      <c r="CX193" s="1569"/>
      <c r="CY193" s="1569"/>
      <c r="CZ193" s="1569"/>
      <c r="DA193" s="1569"/>
      <c r="DB193" s="1569"/>
      <c r="DC193" s="1569"/>
      <c r="DD193" s="1569"/>
      <c r="DE193" s="1569"/>
      <c r="DF193" s="1569"/>
      <c r="DG193" s="1569"/>
      <c r="DH193" s="1569"/>
      <c r="DI193" s="1569"/>
      <c r="DJ193" s="1569"/>
      <c r="DK193" s="1569"/>
      <c r="DL193" s="1569"/>
      <c r="DM193" s="1569"/>
      <c r="DN193" s="1569"/>
      <c r="DO193" s="1569"/>
      <c r="DP193" s="1569"/>
      <c r="DQ193" s="1569"/>
      <c r="DR193" s="1569"/>
      <c r="DS193" s="1569"/>
      <c r="DT193" s="1569"/>
      <c r="DU193" s="1569"/>
      <c r="DV193" s="1569"/>
      <c r="DW193" s="1569"/>
      <c r="DX193" s="1569"/>
      <c r="DY193" s="1569"/>
      <c r="DZ193" s="1569"/>
      <c r="EA193" s="1569"/>
      <c r="EB193" s="1569"/>
      <c r="EC193" s="1569"/>
      <c r="ED193" s="1569"/>
      <c r="EE193" s="1569"/>
      <c r="EF193" s="1569"/>
      <c r="EG193" s="1569"/>
      <c r="EH193" s="1569"/>
      <c r="EI193" s="1569"/>
      <c r="EJ193" s="1569"/>
      <c r="EK193" s="1569"/>
      <c r="EL193" s="1569"/>
      <c r="EM193" s="1569"/>
      <c r="EN193" s="1569"/>
      <c r="EO193" s="1569"/>
      <c r="EP193" s="1569"/>
      <c r="EQ193" s="1569"/>
      <c r="ER193" s="1569"/>
      <c r="ES193" s="1569"/>
      <c r="ET193" s="1569"/>
      <c r="EU193" s="1569"/>
      <c r="EV193" s="1569"/>
      <c r="EW193" s="1569"/>
      <c r="EX193" s="1569"/>
      <c r="EY193" s="1569"/>
      <c r="EZ193" s="1569"/>
      <c r="FA193" s="1569"/>
      <c r="FB193" s="1569"/>
      <c r="FC193" s="1569"/>
      <c r="FD193" s="1569"/>
      <c r="FE193" s="1569"/>
      <c r="FF193" s="1569"/>
      <c r="FG193" s="1569"/>
      <c r="FH193" s="1569"/>
      <c r="FI193" s="1569"/>
      <c r="FJ193" s="1569"/>
      <c r="FK193" s="1569"/>
      <c r="FL193" s="1569"/>
      <c r="FM193" s="1569"/>
      <c r="FN193" s="1569"/>
      <c r="FO193" s="1569"/>
      <c r="FP193" s="1569"/>
      <c r="FQ193" s="1569"/>
      <c r="FR193" s="1569"/>
      <c r="FS193" s="1569"/>
      <c r="FT193" s="1569"/>
      <c r="FU193" s="1569"/>
      <c r="FV193" s="1569"/>
      <c r="FW193" s="1569"/>
      <c r="FX193" s="1569"/>
      <c r="FY193" s="1569"/>
      <c r="FZ193" s="1569"/>
      <c r="GA193" s="1569"/>
      <c r="GB193" s="1569"/>
      <c r="GC193" s="1569"/>
      <c r="GD193" s="1569"/>
      <c r="GE193" s="1569"/>
      <c r="GF193" s="1569"/>
      <c r="GG193" s="1569"/>
      <c r="GH193" s="1569"/>
      <c r="GI193" s="1569"/>
      <c r="GJ193" s="1569"/>
      <c r="GK193" s="1569"/>
      <c r="GL193" s="1569"/>
      <c r="GM193" s="1569"/>
      <c r="GN193" s="1569"/>
      <c r="GO193" s="1569"/>
      <c r="GP193" s="1569"/>
      <c r="GQ193" s="1569"/>
      <c r="GR193" s="1569"/>
      <c r="GS193" s="1569"/>
      <c r="GT193" s="1569"/>
      <c r="GU193" s="1569"/>
      <c r="GV193" s="1569"/>
      <c r="GW193" s="1569"/>
      <c r="GX193" s="1569"/>
      <c r="GY193" s="1569"/>
      <c r="GZ193" s="1569"/>
      <c r="HA193" s="1569"/>
      <c r="HB193" s="1569"/>
      <c r="HC193" s="1569"/>
      <c r="HD193" s="1569"/>
      <c r="HE193" s="1569"/>
      <c r="HF193" s="1569"/>
      <c r="HG193" s="1569"/>
      <c r="HH193" s="1569"/>
      <c r="HI193" s="1569"/>
      <c r="HJ193" s="1569"/>
      <c r="HK193" s="1569"/>
      <c r="HL193" s="1569"/>
      <c r="HM193" s="1569"/>
      <c r="HN193" s="1569"/>
      <c r="HO193" s="1569"/>
      <c r="HP193" s="1569"/>
      <c r="HQ193" s="1569"/>
      <c r="HR193" s="1569"/>
      <c r="HS193" s="1569"/>
      <c r="HT193" s="1569"/>
      <c r="HU193" s="1569"/>
      <c r="HV193" s="1569"/>
      <c r="HW193" s="1569"/>
      <c r="HX193" s="1569"/>
      <c r="HY193" s="1569"/>
      <c r="HZ193" s="1569"/>
      <c r="IA193" s="1569"/>
      <c r="IB193" s="1569"/>
      <c r="IC193" s="1569"/>
      <c r="ID193" s="1569"/>
      <c r="IE193" s="1569"/>
      <c r="IF193" s="1569"/>
      <c r="IG193" s="1569"/>
      <c r="IH193" s="1569"/>
      <c r="II193" s="1569"/>
      <c r="IJ193" s="1569"/>
      <c r="IK193" s="1569"/>
      <c r="IL193" s="1569"/>
      <c r="IM193" s="1569"/>
      <c r="IN193" s="1569"/>
      <c r="IO193" s="1569"/>
      <c r="IP193" s="1569"/>
      <c r="IQ193" s="1569"/>
      <c r="IR193" s="1569"/>
      <c r="IS193" s="1569"/>
      <c r="IT193" s="1569"/>
      <c r="IU193" s="1569"/>
    </row>
    <row r="194" spans="1:255">
      <c r="A194" s="2187">
        <v>45</v>
      </c>
      <c r="B194" s="1551"/>
      <c r="C194" s="1551"/>
      <c r="D194" s="1551"/>
      <c r="E194" s="1914"/>
      <c r="F194" s="1550"/>
      <c r="G194" s="1551"/>
      <c r="H194" s="1551"/>
      <c r="I194" s="1551"/>
      <c r="J194" s="1551"/>
      <c r="K194" s="1886"/>
      <c r="L194" s="1886"/>
      <c r="M194" s="1925">
        <v>45</v>
      </c>
      <c r="N194" s="1550"/>
      <c r="O194" s="1886"/>
      <c r="P194" s="1886"/>
      <c r="Q194" s="1886"/>
      <c r="R194" s="1886">
        <f t="shared" si="2"/>
        <v>0</v>
      </c>
      <c r="S194" s="1925">
        <v>45</v>
      </c>
      <c r="T194" s="1569"/>
      <c r="U194" s="1569"/>
      <c r="V194" s="1569"/>
      <c r="W194" s="1569"/>
      <c r="X194" s="1569"/>
      <c r="Y194" s="1569"/>
      <c r="Z194" s="1569"/>
      <c r="AA194" s="1569"/>
      <c r="AB194" s="1569"/>
      <c r="AC194" s="1569"/>
      <c r="AD194" s="1569"/>
      <c r="AE194" s="1569"/>
      <c r="AF194" s="1569"/>
      <c r="AG194" s="1569"/>
      <c r="AH194" s="1569"/>
      <c r="AI194" s="1569"/>
      <c r="AJ194" s="1569"/>
      <c r="AK194" s="1569"/>
      <c r="AL194" s="1569"/>
      <c r="AM194" s="1569"/>
      <c r="AN194" s="1569"/>
      <c r="AO194" s="1569"/>
      <c r="AP194" s="1569"/>
      <c r="AQ194" s="1569"/>
      <c r="AR194" s="1569"/>
      <c r="AS194" s="1569"/>
      <c r="AT194" s="1569"/>
      <c r="AU194" s="1569"/>
      <c r="AV194" s="1569"/>
      <c r="AW194" s="1569"/>
      <c r="AX194" s="1569"/>
      <c r="AY194" s="1569"/>
      <c r="AZ194" s="1569"/>
      <c r="BA194" s="1569"/>
      <c r="BB194" s="1569"/>
      <c r="BC194" s="1569"/>
      <c r="BD194" s="1569"/>
      <c r="BE194" s="1569"/>
      <c r="BF194" s="1569"/>
      <c r="BG194" s="1569"/>
      <c r="BH194" s="1569"/>
      <c r="BI194" s="1569"/>
      <c r="BJ194" s="1569"/>
      <c r="BK194" s="1569"/>
      <c r="BL194" s="1569"/>
      <c r="BM194" s="1569"/>
      <c r="BN194" s="1569"/>
      <c r="BO194" s="1569"/>
      <c r="BP194" s="1569"/>
      <c r="BQ194" s="1569"/>
      <c r="BR194" s="1569"/>
      <c r="BS194" s="1569"/>
      <c r="BT194" s="1569"/>
      <c r="BU194" s="1569"/>
      <c r="BV194" s="1569"/>
      <c r="BW194" s="1569"/>
      <c r="BX194" s="1569"/>
      <c r="BY194" s="1569"/>
      <c r="BZ194" s="1569"/>
      <c r="CA194" s="1569"/>
      <c r="CB194" s="1569"/>
      <c r="CC194" s="1569"/>
      <c r="CD194" s="1569"/>
      <c r="CE194" s="1569"/>
      <c r="CF194" s="1569"/>
      <c r="CG194" s="1569"/>
      <c r="CH194" s="1569"/>
      <c r="CI194" s="1569"/>
      <c r="CJ194" s="1569"/>
      <c r="CK194" s="1569"/>
      <c r="CL194" s="1569"/>
      <c r="CM194" s="1569"/>
      <c r="CN194" s="1569"/>
      <c r="CO194" s="1569"/>
      <c r="CP194" s="1569"/>
      <c r="CQ194" s="1569"/>
      <c r="CR194" s="1569"/>
      <c r="CS194" s="1569"/>
      <c r="CT194" s="1569"/>
      <c r="CU194" s="1569"/>
      <c r="CV194" s="1569"/>
      <c r="CW194" s="1569"/>
      <c r="CX194" s="1569"/>
      <c r="CY194" s="1569"/>
      <c r="CZ194" s="1569"/>
      <c r="DA194" s="1569"/>
      <c r="DB194" s="1569"/>
      <c r="DC194" s="1569"/>
      <c r="DD194" s="1569"/>
      <c r="DE194" s="1569"/>
      <c r="DF194" s="1569"/>
      <c r="DG194" s="1569"/>
      <c r="DH194" s="1569"/>
      <c r="DI194" s="1569"/>
      <c r="DJ194" s="1569"/>
      <c r="DK194" s="1569"/>
      <c r="DL194" s="1569"/>
      <c r="DM194" s="1569"/>
      <c r="DN194" s="1569"/>
      <c r="DO194" s="1569"/>
      <c r="DP194" s="1569"/>
      <c r="DQ194" s="1569"/>
      <c r="DR194" s="1569"/>
      <c r="DS194" s="1569"/>
      <c r="DT194" s="1569"/>
      <c r="DU194" s="1569"/>
      <c r="DV194" s="1569"/>
      <c r="DW194" s="1569"/>
      <c r="DX194" s="1569"/>
      <c r="DY194" s="1569"/>
      <c r="DZ194" s="1569"/>
      <c r="EA194" s="1569"/>
      <c r="EB194" s="1569"/>
      <c r="EC194" s="1569"/>
      <c r="ED194" s="1569"/>
      <c r="EE194" s="1569"/>
      <c r="EF194" s="1569"/>
      <c r="EG194" s="1569"/>
      <c r="EH194" s="1569"/>
      <c r="EI194" s="1569"/>
      <c r="EJ194" s="1569"/>
      <c r="EK194" s="1569"/>
      <c r="EL194" s="1569"/>
      <c r="EM194" s="1569"/>
      <c r="EN194" s="1569"/>
      <c r="EO194" s="1569"/>
      <c r="EP194" s="1569"/>
      <c r="EQ194" s="1569"/>
      <c r="ER194" s="1569"/>
      <c r="ES194" s="1569"/>
      <c r="ET194" s="1569"/>
      <c r="EU194" s="1569"/>
      <c r="EV194" s="1569"/>
      <c r="EW194" s="1569"/>
      <c r="EX194" s="1569"/>
      <c r="EY194" s="1569"/>
      <c r="EZ194" s="1569"/>
      <c r="FA194" s="1569"/>
      <c r="FB194" s="1569"/>
      <c r="FC194" s="1569"/>
      <c r="FD194" s="1569"/>
      <c r="FE194" s="1569"/>
      <c r="FF194" s="1569"/>
      <c r="FG194" s="1569"/>
      <c r="FH194" s="1569"/>
      <c r="FI194" s="1569"/>
      <c r="FJ194" s="1569"/>
      <c r="FK194" s="1569"/>
      <c r="FL194" s="1569"/>
      <c r="FM194" s="1569"/>
      <c r="FN194" s="1569"/>
      <c r="FO194" s="1569"/>
      <c r="FP194" s="1569"/>
      <c r="FQ194" s="1569"/>
      <c r="FR194" s="1569"/>
      <c r="FS194" s="1569"/>
      <c r="FT194" s="1569"/>
      <c r="FU194" s="1569"/>
      <c r="FV194" s="1569"/>
      <c r="FW194" s="1569"/>
      <c r="FX194" s="1569"/>
      <c r="FY194" s="1569"/>
      <c r="FZ194" s="1569"/>
      <c r="GA194" s="1569"/>
      <c r="GB194" s="1569"/>
      <c r="GC194" s="1569"/>
      <c r="GD194" s="1569"/>
      <c r="GE194" s="1569"/>
      <c r="GF194" s="1569"/>
      <c r="GG194" s="1569"/>
      <c r="GH194" s="1569"/>
      <c r="GI194" s="1569"/>
      <c r="GJ194" s="1569"/>
      <c r="GK194" s="1569"/>
      <c r="GL194" s="1569"/>
      <c r="GM194" s="1569"/>
      <c r="GN194" s="1569"/>
      <c r="GO194" s="1569"/>
      <c r="GP194" s="1569"/>
      <c r="GQ194" s="1569"/>
      <c r="GR194" s="1569"/>
      <c r="GS194" s="1569"/>
      <c r="GT194" s="1569"/>
      <c r="GU194" s="1569"/>
      <c r="GV194" s="1569"/>
      <c r="GW194" s="1569"/>
      <c r="GX194" s="1569"/>
      <c r="GY194" s="1569"/>
      <c r="GZ194" s="1569"/>
      <c r="HA194" s="1569"/>
      <c r="HB194" s="1569"/>
      <c r="HC194" s="1569"/>
      <c r="HD194" s="1569"/>
      <c r="HE194" s="1569"/>
      <c r="HF194" s="1569"/>
      <c r="HG194" s="1569"/>
      <c r="HH194" s="1569"/>
      <c r="HI194" s="1569"/>
      <c r="HJ194" s="1569"/>
      <c r="HK194" s="1569"/>
      <c r="HL194" s="1569"/>
      <c r="HM194" s="1569"/>
      <c r="HN194" s="1569"/>
      <c r="HO194" s="1569"/>
      <c r="HP194" s="1569"/>
      <c r="HQ194" s="1569"/>
      <c r="HR194" s="1569"/>
      <c r="HS194" s="1569"/>
      <c r="HT194" s="1569"/>
      <c r="HU194" s="1569"/>
      <c r="HV194" s="1569"/>
      <c r="HW194" s="1569"/>
      <c r="HX194" s="1569"/>
      <c r="HY194" s="1569"/>
      <c r="HZ194" s="1569"/>
      <c r="IA194" s="1569"/>
      <c r="IB194" s="1569"/>
      <c r="IC194" s="1569"/>
      <c r="ID194" s="1569"/>
      <c r="IE194" s="1569"/>
      <c r="IF194" s="1569"/>
      <c r="IG194" s="1569"/>
      <c r="IH194" s="1569"/>
      <c r="II194" s="1569"/>
      <c r="IJ194" s="1569"/>
      <c r="IK194" s="1569"/>
      <c r="IL194" s="1569"/>
      <c r="IM194" s="1569"/>
      <c r="IN194" s="1569"/>
      <c r="IO194" s="1569"/>
      <c r="IP194" s="1569"/>
      <c r="IQ194" s="1569"/>
      <c r="IR194" s="1569"/>
      <c r="IS194" s="1569"/>
      <c r="IT194" s="1569"/>
      <c r="IU194" s="1569"/>
    </row>
    <row r="195" spans="1:255">
      <c r="A195" s="2187">
        <v>46</v>
      </c>
      <c r="B195" s="1551"/>
      <c r="C195" s="1551"/>
      <c r="D195" s="1551"/>
      <c r="E195" s="1914"/>
      <c r="F195" s="1550"/>
      <c r="G195" s="1551"/>
      <c r="H195" s="1551"/>
      <c r="I195" s="1551"/>
      <c r="J195" s="1551"/>
      <c r="K195" s="1886"/>
      <c r="L195" s="1886"/>
      <c r="M195" s="1925">
        <v>46</v>
      </c>
      <c r="N195" s="1550"/>
      <c r="O195" s="1886"/>
      <c r="P195" s="1886"/>
      <c r="Q195" s="1886"/>
      <c r="R195" s="1886">
        <f t="shared" si="2"/>
        <v>0</v>
      </c>
      <c r="S195" s="1925">
        <v>46</v>
      </c>
      <c r="T195" s="1569"/>
      <c r="U195" s="1569"/>
      <c r="V195" s="1569"/>
      <c r="W195" s="1569"/>
      <c r="X195" s="1569"/>
      <c r="Y195" s="1569"/>
      <c r="Z195" s="1569"/>
      <c r="AA195" s="1569"/>
      <c r="AB195" s="1569"/>
      <c r="AC195" s="1569"/>
      <c r="AD195" s="1569"/>
      <c r="AE195" s="1569"/>
      <c r="AF195" s="1569"/>
      <c r="AG195" s="1569"/>
      <c r="AH195" s="1569"/>
      <c r="AI195" s="1569"/>
      <c r="AJ195" s="1569"/>
      <c r="AK195" s="1569"/>
      <c r="AL195" s="1569"/>
      <c r="AM195" s="1569"/>
      <c r="AN195" s="1569"/>
      <c r="AO195" s="1569"/>
      <c r="AP195" s="1569"/>
      <c r="AQ195" s="1569"/>
      <c r="AR195" s="1569"/>
      <c r="AS195" s="1569"/>
      <c r="AT195" s="1569"/>
      <c r="AU195" s="1569"/>
      <c r="AV195" s="1569"/>
      <c r="AW195" s="1569"/>
      <c r="AX195" s="1569"/>
      <c r="AY195" s="1569"/>
      <c r="AZ195" s="1569"/>
      <c r="BA195" s="1569"/>
      <c r="BB195" s="1569"/>
      <c r="BC195" s="1569"/>
      <c r="BD195" s="1569"/>
      <c r="BE195" s="1569"/>
      <c r="BF195" s="1569"/>
      <c r="BG195" s="1569"/>
      <c r="BH195" s="1569"/>
      <c r="BI195" s="1569"/>
      <c r="BJ195" s="1569"/>
      <c r="BK195" s="1569"/>
      <c r="BL195" s="1569"/>
      <c r="BM195" s="1569"/>
      <c r="BN195" s="1569"/>
      <c r="BO195" s="1569"/>
      <c r="BP195" s="1569"/>
      <c r="BQ195" s="1569"/>
      <c r="BR195" s="1569"/>
      <c r="BS195" s="1569"/>
      <c r="BT195" s="1569"/>
      <c r="BU195" s="1569"/>
      <c r="BV195" s="1569"/>
      <c r="BW195" s="1569"/>
      <c r="BX195" s="1569"/>
      <c r="BY195" s="1569"/>
      <c r="BZ195" s="1569"/>
      <c r="CA195" s="1569"/>
      <c r="CB195" s="1569"/>
      <c r="CC195" s="1569"/>
      <c r="CD195" s="1569"/>
      <c r="CE195" s="1569"/>
      <c r="CF195" s="1569"/>
      <c r="CG195" s="1569"/>
      <c r="CH195" s="1569"/>
      <c r="CI195" s="1569"/>
      <c r="CJ195" s="1569"/>
      <c r="CK195" s="1569"/>
      <c r="CL195" s="1569"/>
      <c r="CM195" s="1569"/>
      <c r="CN195" s="1569"/>
      <c r="CO195" s="1569"/>
      <c r="CP195" s="1569"/>
      <c r="CQ195" s="1569"/>
      <c r="CR195" s="1569"/>
      <c r="CS195" s="1569"/>
      <c r="CT195" s="1569"/>
      <c r="CU195" s="1569"/>
      <c r="CV195" s="1569"/>
      <c r="CW195" s="1569"/>
      <c r="CX195" s="1569"/>
      <c r="CY195" s="1569"/>
      <c r="CZ195" s="1569"/>
      <c r="DA195" s="1569"/>
      <c r="DB195" s="1569"/>
      <c r="DC195" s="1569"/>
      <c r="DD195" s="1569"/>
      <c r="DE195" s="1569"/>
      <c r="DF195" s="1569"/>
      <c r="DG195" s="1569"/>
      <c r="DH195" s="1569"/>
      <c r="DI195" s="1569"/>
      <c r="DJ195" s="1569"/>
      <c r="DK195" s="1569"/>
      <c r="DL195" s="1569"/>
      <c r="DM195" s="1569"/>
      <c r="DN195" s="1569"/>
      <c r="DO195" s="1569"/>
      <c r="DP195" s="1569"/>
      <c r="DQ195" s="1569"/>
      <c r="DR195" s="1569"/>
      <c r="DS195" s="1569"/>
      <c r="DT195" s="1569"/>
      <c r="DU195" s="1569"/>
      <c r="DV195" s="1569"/>
      <c r="DW195" s="1569"/>
      <c r="DX195" s="1569"/>
      <c r="DY195" s="1569"/>
      <c r="DZ195" s="1569"/>
      <c r="EA195" s="1569"/>
      <c r="EB195" s="1569"/>
      <c r="EC195" s="1569"/>
      <c r="ED195" s="1569"/>
      <c r="EE195" s="1569"/>
      <c r="EF195" s="1569"/>
      <c r="EG195" s="1569"/>
      <c r="EH195" s="1569"/>
      <c r="EI195" s="1569"/>
      <c r="EJ195" s="1569"/>
      <c r="EK195" s="1569"/>
      <c r="EL195" s="1569"/>
      <c r="EM195" s="1569"/>
      <c r="EN195" s="1569"/>
      <c r="EO195" s="1569"/>
      <c r="EP195" s="1569"/>
      <c r="EQ195" s="1569"/>
      <c r="ER195" s="1569"/>
      <c r="ES195" s="1569"/>
      <c r="ET195" s="1569"/>
      <c r="EU195" s="1569"/>
      <c r="EV195" s="1569"/>
      <c r="EW195" s="1569"/>
      <c r="EX195" s="1569"/>
      <c r="EY195" s="1569"/>
      <c r="EZ195" s="1569"/>
      <c r="FA195" s="1569"/>
      <c r="FB195" s="1569"/>
      <c r="FC195" s="1569"/>
      <c r="FD195" s="1569"/>
      <c r="FE195" s="1569"/>
      <c r="FF195" s="1569"/>
      <c r="FG195" s="1569"/>
      <c r="FH195" s="1569"/>
      <c r="FI195" s="1569"/>
      <c r="FJ195" s="1569"/>
      <c r="FK195" s="1569"/>
      <c r="FL195" s="1569"/>
      <c r="FM195" s="1569"/>
      <c r="FN195" s="1569"/>
      <c r="FO195" s="1569"/>
      <c r="FP195" s="1569"/>
      <c r="FQ195" s="1569"/>
      <c r="FR195" s="1569"/>
      <c r="FS195" s="1569"/>
      <c r="FT195" s="1569"/>
      <c r="FU195" s="1569"/>
      <c r="FV195" s="1569"/>
      <c r="FW195" s="1569"/>
      <c r="FX195" s="1569"/>
      <c r="FY195" s="1569"/>
      <c r="FZ195" s="1569"/>
      <c r="GA195" s="1569"/>
      <c r="GB195" s="1569"/>
      <c r="GC195" s="1569"/>
      <c r="GD195" s="1569"/>
      <c r="GE195" s="1569"/>
      <c r="GF195" s="1569"/>
      <c r="GG195" s="1569"/>
      <c r="GH195" s="1569"/>
      <c r="GI195" s="1569"/>
      <c r="GJ195" s="1569"/>
      <c r="GK195" s="1569"/>
      <c r="GL195" s="1569"/>
      <c r="GM195" s="1569"/>
      <c r="GN195" s="1569"/>
      <c r="GO195" s="1569"/>
      <c r="GP195" s="1569"/>
      <c r="GQ195" s="1569"/>
      <c r="GR195" s="1569"/>
      <c r="GS195" s="1569"/>
      <c r="GT195" s="1569"/>
      <c r="GU195" s="1569"/>
      <c r="GV195" s="1569"/>
      <c r="GW195" s="1569"/>
      <c r="GX195" s="1569"/>
      <c r="GY195" s="1569"/>
      <c r="GZ195" s="1569"/>
      <c r="HA195" s="1569"/>
      <c r="HB195" s="1569"/>
      <c r="HC195" s="1569"/>
      <c r="HD195" s="1569"/>
      <c r="HE195" s="1569"/>
      <c r="HF195" s="1569"/>
      <c r="HG195" s="1569"/>
      <c r="HH195" s="1569"/>
      <c r="HI195" s="1569"/>
      <c r="HJ195" s="1569"/>
      <c r="HK195" s="1569"/>
      <c r="HL195" s="1569"/>
      <c r="HM195" s="1569"/>
      <c r="HN195" s="1569"/>
      <c r="HO195" s="1569"/>
      <c r="HP195" s="1569"/>
      <c r="HQ195" s="1569"/>
      <c r="HR195" s="1569"/>
      <c r="HS195" s="1569"/>
      <c r="HT195" s="1569"/>
      <c r="HU195" s="1569"/>
      <c r="HV195" s="1569"/>
      <c r="HW195" s="1569"/>
      <c r="HX195" s="1569"/>
      <c r="HY195" s="1569"/>
      <c r="HZ195" s="1569"/>
      <c r="IA195" s="1569"/>
      <c r="IB195" s="1569"/>
      <c r="IC195" s="1569"/>
      <c r="ID195" s="1569"/>
      <c r="IE195" s="1569"/>
      <c r="IF195" s="1569"/>
      <c r="IG195" s="1569"/>
      <c r="IH195" s="1569"/>
      <c r="II195" s="1569"/>
      <c r="IJ195" s="1569"/>
      <c r="IK195" s="1569"/>
      <c r="IL195" s="1569"/>
      <c r="IM195" s="1569"/>
      <c r="IN195" s="1569"/>
      <c r="IO195" s="1569"/>
      <c r="IP195" s="1569"/>
      <c r="IQ195" s="1569"/>
      <c r="IR195" s="1569"/>
      <c r="IS195" s="1569"/>
      <c r="IT195" s="1569"/>
      <c r="IU195" s="1569"/>
    </row>
    <row r="196" spans="1:255">
      <c r="A196" s="2187">
        <v>47</v>
      </c>
      <c r="B196" s="1551"/>
      <c r="C196" s="1551"/>
      <c r="D196" s="1551"/>
      <c r="E196" s="1914"/>
      <c r="F196" s="1550"/>
      <c r="G196" s="1551"/>
      <c r="H196" s="1551"/>
      <c r="I196" s="1551"/>
      <c r="J196" s="1551"/>
      <c r="K196" s="1886"/>
      <c r="L196" s="1886"/>
      <c r="M196" s="1925">
        <v>47</v>
      </c>
      <c r="N196" s="1550"/>
      <c r="O196" s="1886"/>
      <c r="P196" s="1886"/>
      <c r="Q196" s="1886"/>
      <c r="R196" s="1886">
        <f t="shared" si="2"/>
        <v>0</v>
      </c>
      <c r="S196" s="1925">
        <v>47</v>
      </c>
      <c r="T196" s="1569"/>
      <c r="U196" s="1569"/>
      <c r="V196" s="1569"/>
      <c r="W196" s="1569"/>
      <c r="X196" s="1569"/>
      <c r="Y196" s="1569"/>
      <c r="Z196" s="1569"/>
      <c r="AA196" s="1569"/>
      <c r="AB196" s="1569"/>
      <c r="AC196" s="1569"/>
      <c r="AD196" s="1569"/>
      <c r="AE196" s="1569"/>
      <c r="AF196" s="1569"/>
      <c r="AG196" s="1569"/>
      <c r="AH196" s="1569"/>
      <c r="AI196" s="1569"/>
      <c r="AJ196" s="1569"/>
      <c r="AK196" s="1569"/>
      <c r="AL196" s="1569"/>
      <c r="AM196" s="1569"/>
      <c r="AN196" s="1569"/>
      <c r="AO196" s="1569"/>
      <c r="AP196" s="1569"/>
      <c r="AQ196" s="1569"/>
      <c r="AR196" s="1569"/>
      <c r="AS196" s="1569"/>
      <c r="AT196" s="1569"/>
      <c r="AU196" s="1569"/>
      <c r="AV196" s="1569"/>
      <c r="AW196" s="1569"/>
      <c r="AX196" s="1569"/>
      <c r="AY196" s="1569"/>
      <c r="AZ196" s="1569"/>
      <c r="BA196" s="1569"/>
      <c r="BB196" s="1569"/>
      <c r="BC196" s="1569"/>
      <c r="BD196" s="1569"/>
      <c r="BE196" s="1569"/>
      <c r="BF196" s="1569"/>
      <c r="BG196" s="1569"/>
      <c r="BH196" s="1569"/>
      <c r="BI196" s="1569"/>
      <c r="BJ196" s="1569"/>
      <c r="BK196" s="1569"/>
      <c r="BL196" s="1569"/>
      <c r="BM196" s="1569"/>
      <c r="BN196" s="1569"/>
      <c r="BO196" s="1569"/>
      <c r="BP196" s="1569"/>
      <c r="BQ196" s="1569"/>
      <c r="BR196" s="1569"/>
      <c r="BS196" s="1569"/>
      <c r="BT196" s="1569"/>
      <c r="BU196" s="1569"/>
      <c r="BV196" s="1569"/>
      <c r="BW196" s="1569"/>
      <c r="BX196" s="1569"/>
      <c r="BY196" s="1569"/>
      <c r="BZ196" s="1569"/>
      <c r="CA196" s="1569"/>
      <c r="CB196" s="1569"/>
      <c r="CC196" s="1569"/>
      <c r="CD196" s="1569"/>
      <c r="CE196" s="1569"/>
      <c r="CF196" s="1569"/>
      <c r="CG196" s="1569"/>
      <c r="CH196" s="1569"/>
      <c r="CI196" s="1569"/>
      <c r="CJ196" s="1569"/>
      <c r="CK196" s="1569"/>
      <c r="CL196" s="1569"/>
      <c r="CM196" s="1569"/>
      <c r="CN196" s="1569"/>
      <c r="CO196" s="1569"/>
      <c r="CP196" s="1569"/>
      <c r="CQ196" s="1569"/>
      <c r="CR196" s="1569"/>
      <c r="CS196" s="1569"/>
      <c r="CT196" s="1569"/>
      <c r="CU196" s="1569"/>
      <c r="CV196" s="1569"/>
      <c r="CW196" s="1569"/>
      <c r="CX196" s="1569"/>
      <c r="CY196" s="1569"/>
      <c r="CZ196" s="1569"/>
      <c r="DA196" s="1569"/>
      <c r="DB196" s="1569"/>
      <c r="DC196" s="1569"/>
      <c r="DD196" s="1569"/>
      <c r="DE196" s="1569"/>
      <c r="DF196" s="1569"/>
      <c r="DG196" s="1569"/>
      <c r="DH196" s="1569"/>
      <c r="DI196" s="1569"/>
      <c r="DJ196" s="1569"/>
      <c r="DK196" s="1569"/>
      <c r="DL196" s="1569"/>
      <c r="DM196" s="1569"/>
      <c r="DN196" s="1569"/>
      <c r="DO196" s="1569"/>
      <c r="DP196" s="1569"/>
      <c r="DQ196" s="1569"/>
      <c r="DR196" s="1569"/>
      <c r="DS196" s="1569"/>
      <c r="DT196" s="1569"/>
      <c r="DU196" s="1569"/>
      <c r="DV196" s="1569"/>
      <c r="DW196" s="1569"/>
      <c r="DX196" s="1569"/>
      <c r="DY196" s="1569"/>
      <c r="DZ196" s="1569"/>
      <c r="EA196" s="1569"/>
      <c r="EB196" s="1569"/>
      <c r="EC196" s="1569"/>
      <c r="ED196" s="1569"/>
      <c r="EE196" s="1569"/>
      <c r="EF196" s="1569"/>
      <c r="EG196" s="1569"/>
      <c r="EH196" s="1569"/>
      <c r="EI196" s="1569"/>
      <c r="EJ196" s="1569"/>
      <c r="EK196" s="1569"/>
      <c r="EL196" s="1569"/>
      <c r="EM196" s="1569"/>
      <c r="EN196" s="1569"/>
      <c r="EO196" s="1569"/>
      <c r="EP196" s="1569"/>
      <c r="EQ196" s="1569"/>
      <c r="ER196" s="1569"/>
      <c r="ES196" s="1569"/>
      <c r="ET196" s="1569"/>
      <c r="EU196" s="1569"/>
      <c r="EV196" s="1569"/>
      <c r="EW196" s="1569"/>
      <c r="EX196" s="1569"/>
      <c r="EY196" s="1569"/>
      <c r="EZ196" s="1569"/>
      <c r="FA196" s="1569"/>
      <c r="FB196" s="1569"/>
      <c r="FC196" s="1569"/>
      <c r="FD196" s="1569"/>
      <c r="FE196" s="1569"/>
      <c r="FF196" s="1569"/>
      <c r="FG196" s="1569"/>
      <c r="FH196" s="1569"/>
      <c r="FI196" s="1569"/>
      <c r="FJ196" s="1569"/>
      <c r="FK196" s="1569"/>
      <c r="FL196" s="1569"/>
      <c r="FM196" s="1569"/>
      <c r="FN196" s="1569"/>
      <c r="FO196" s="1569"/>
      <c r="FP196" s="1569"/>
      <c r="FQ196" s="1569"/>
      <c r="FR196" s="1569"/>
      <c r="FS196" s="1569"/>
      <c r="FT196" s="1569"/>
      <c r="FU196" s="1569"/>
      <c r="FV196" s="1569"/>
      <c r="FW196" s="1569"/>
      <c r="FX196" s="1569"/>
      <c r="FY196" s="1569"/>
      <c r="FZ196" s="1569"/>
      <c r="GA196" s="1569"/>
      <c r="GB196" s="1569"/>
      <c r="GC196" s="1569"/>
      <c r="GD196" s="1569"/>
      <c r="GE196" s="1569"/>
      <c r="GF196" s="1569"/>
      <c r="GG196" s="1569"/>
      <c r="GH196" s="1569"/>
      <c r="GI196" s="1569"/>
      <c r="GJ196" s="1569"/>
      <c r="GK196" s="1569"/>
      <c r="GL196" s="1569"/>
      <c r="GM196" s="1569"/>
      <c r="GN196" s="1569"/>
      <c r="GO196" s="1569"/>
      <c r="GP196" s="1569"/>
      <c r="GQ196" s="1569"/>
      <c r="GR196" s="1569"/>
      <c r="GS196" s="1569"/>
      <c r="GT196" s="1569"/>
      <c r="GU196" s="1569"/>
      <c r="GV196" s="1569"/>
      <c r="GW196" s="1569"/>
      <c r="GX196" s="1569"/>
      <c r="GY196" s="1569"/>
      <c r="GZ196" s="1569"/>
      <c r="HA196" s="1569"/>
      <c r="HB196" s="1569"/>
      <c r="HC196" s="1569"/>
      <c r="HD196" s="1569"/>
      <c r="HE196" s="1569"/>
      <c r="HF196" s="1569"/>
      <c r="HG196" s="1569"/>
      <c r="HH196" s="1569"/>
      <c r="HI196" s="1569"/>
      <c r="HJ196" s="1569"/>
      <c r="HK196" s="1569"/>
      <c r="HL196" s="1569"/>
      <c r="HM196" s="1569"/>
      <c r="HN196" s="1569"/>
      <c r="HO196" s="1569"/>
      <c r="HP196" s="1569"/>
      <c r="HQ196" s="1569"/>
      <c r="HR196" s="1569"/>
      <c r="HS196" s="1569"/>
      <c r="HT196" s="1569"/>
      <c r="HU196" s="1569"/>
      <c r="HV196" s="1569"/>
      <c r="HW196" s="1569"/>
      <c r="HX196" s="1569"/>
      <c r="HY196" s="1569"/>
      <c r="HZ196" s="1569"/>
      <c r="IA196" s="1569"/>
      <c r="IB196" s="1569"/>
      <c r="IC196" s="1569"/>
      <c r="ID196" s="1569"/>
      <c r="IE196" s="1569"/>
      <c r="IF196" s="1569"/>
      <c r="IG196" s="1569"/>
      <c r="IH196" s="1569"/>
      <c r="II196" s="1569"/>
      <c r="IJ196" s="1569"/>
      <c r="IK196" s="1569"/>
      <c r="IL196" s="1569"/>
      <c r="IM196" s="1569"/>
      <c r="IN196" s="1569"/>
      <c r="IO196" s="1569"/>
      <c r="IP196" s="1569"/>
      <c r="IQ196" s="1569"/>
      <c r="IR196" s="1569"/>
      <c r="IS196" s="1569"/>
      <c r="IT196" s="1569"/>
      <c r="IU196" s="1569"/>
    </row>
    <row r="197" spans="1:255">
      <c r="A197" s="2187">
        <v>48</v>
      </c>
      <c r="B197" s="1551"/>
      <c r="C197" s="1551"/>
      <c r="D197" s="1551"/>
      <c r="E197" s="1914"/>
      <c r="F197" s="1550"/>
      <c r="G197" s="1551"/>
      <c r="H197" s="1551"/>
      <c r="I197" s="1551"/>
      <c r="J197" s="1551"/>
      <c r="K197" s="1886"/>
      <c r="L197" s="1886"/>
      <c r="M197" s="1925">
        <v>48</v>
      </c>
      <c r="N197" s="1550"/>
      <c r="O197" s="1886"/>
      <c r="P197" s="1886"/>
      <c r="Q197" s="1886"/>
      <c r="R197" s="1886">
        <f t="shared" si="2"/>
        <v>0</v>
      </c>
      <c r="S197" s="1925">
        <v>48</v>
      </c>
      <c r="T197" s="1569"/>
      <c r="U197" s="1569"/>
      <c r="V197" s="1569"/>
      <c r="W197" s="1569"/>
      <c r="X197" s="1569"/>
      <c r="Y197" s="1569"/>
      <c r="Z197" s="1569"/>
      <c r="AA197" s="1569"/>
      <c r="AB197" s="1569"/>
      <c r="AC197" s="1569"/>
      <c r="AD197" s="1569"/>
      <c r="AE197" s="1569"/>
      <c r="AF197" s="1569"/>
      <c r="AG197" s="1569"/>
      <c r="AH197" s="1569"/>
      <c r="AI197" s="1569"/>
      <c r="AJ197" s="1569"/>
      <c r="AK197" s="1569"/>
      <c r="AL197" s="1569"/>
      <c r="AM197" s="1569"/>
      <c r="AN197" s="1569"/>
      <c r="AO197" s="1569"/>
      <c r="AP197" s="1569"/>
      <c r="AQ197" s="1569"/>
      <c r="AR197" s="1569"/>
      <c r="AS197" s="1569"/>
      <c r="AT197" s="1569"/>
      <c r="AU197" s="1569"/>
      <c r="AV197" s="1569"/>
      <c r="AW197" s="1569"/>
      <c r="AX197" s="1569"/>
      <c r="AY197" s="1569"/>
      <c r="AZ197" s="1569"/>
      <c r="BA197" s="1569"/>
      <c r="BB197" s="1569"/>
      <c r="BC197" s="1569"/>
      <c r="BD197" s="1569"/>
      <c r="BE197" s="1569"/>
      <c r="BF197" s="1569"/>
      <c r="BG197" s="1569"/>
      <c r="BH197" s="1569"/>
      <c r="BI197" s="1569"/>
      <c r="BJ197" s="1569"/>
      <c r="BK197" s="1569"/>
      <c r="BL197" s="1569"/>
      <c r="BM197" s="1569"/>
      <c r="BN197" s="1569"/>
      <c r="BO197" s="1569"/>
      <c r="BP197" s="1569"/>
      <c r="BQ197" s="1569"/>
      <c r="BR197" s="1569"/>
      <c r="BS197" s="1569"/>
      <c r="BT197" s="1569"/>
      <c r="BU197" s="1569"/>
      <c r="BV197" s="1569"/>
      <c r="BW197" s="1569"/>
      <c r="BX197" s="1569"/>
      <c r="BY197" s="1569"/>
      <c r="BZ197" s="1569"/>
      <c r="CA197" s="1569"/>
      <c r="CB197" s="1569"/>
      <c r="CC197" s="1569"/>
      <c r="CD197" s="1569"/>
      <c r="CE197" s="1569"/>
      <c r="CF197" s="1569"/>
      <c r="CG197" s="1569"/>
      <c r="CH197" s="1569"/>
      <c r="CI197" s="1569"/>
      <c r="CJ197" s="1569"/>
      <c r="CK197" s="1569"/>
      <c r="CL197" s="1569"/>
      <c r="CM197" s="1569"/>
      <c r="CN197" s="1569"/>
      <c r="CO197" s="1569"/>
      <c r="CP197" s="1569"/>
      <c r="CQ197" s="1569"/>
      <c r="CR197" s="1569"/>
      <c r="CS197" s="1569"/>
      <c r="CT197" s="1569"/>
      <c r="CU197" s="1569"/>
      <c r="CV197" s="1569"/>
      <c r="CW197" s="1569"/>
      <c r="CX197" s="1569"/>
      <c r="CY197" s="1569"/>
      <c r="CZ197" s="1569"/>
      <c r="DA197" s="1569"/>
      <c r="DB197" s="1569"/>
      <c r="DC197" s="1569"/>
      <c r="DD197" s="1569"/>
      <c r="DE197" s="1569"/>
      <c r="DF197" s="1569"/>
      <c r="DG197" s="1569"/>
      <c r="DH197" s="1569"/>
      <c r="DI197" s="1569"/>
      <c r="DJ197" s="1569"/>
      <c r="DK197" s="1569"/>
      <c r="DL197" s="1569"/>
      <c r="DM197" s="1569"/>
      <c r="DN197" s="1569"/>
      <c r="DO197" s="1569"/>
      <c r="DP197" s="1569"/>
      <c r="DQ197" s="1569"/>
      <c r="DR197" s="1569"/>
      <c r="DS197" s="1569"/>
      <c r="DT197" s="1569"/>
      <c r="DU197" s="1569"/>
      <c r="DV197" s="1569"/>
      <c r="DW197" s="1569"/>
      <c r="DX197" s="1569"/>
      <c r="DY197" s="1569"/>
      <c r="DZ197" s="1569"/>
      <c r="EA197" s="1569"/>
      <c r="EB197" s="1569"/>
      <c r="EC197" s="1569"/>
      <c r="ED197" s="1569"/>
      <c r="EE197" s="1569"/>
      <c r="EF197" s="1569"/>
      <c r="EG197" s="1569"/>
      <c r="EH197" s="1569"/>
      <c r="EI197" s="1569"/>
      <c r="EJ197" s="1569"/>
      <c r="EK197" s="1569"/>
      <c r="EL197" s="1569"/>
      <c r="EM197" s="1569"/>
      <c r="EN197" s="1569"/>
      <c r="EO197" s="1569"/>
      <c r="EP197" s="1569"/>
      <c r="EQ197" s="1569"/>
      <c r="ER197" s="1569"/>
      <c r="ES197" s="1569"/>
      <c r="ET197" s="1569"/>
      <c r="EU197" s="1569"/>
      <c r="EV197" s="1569"/>
      <c r="EW197" s="1569"/>
      <c r="EX197" s="1569"/>
      <c r="EY197" s="1569"/>
      <c r="EZ197" s="1569"/>
      <c r="FA197" s="1569"/>
      <c r="FB197" s="1569"/>
      <c r="FC197" s="1569"/>
      <c r="FD197" s="1569"/>
      <c r="FE197" s="1569"/>
      <c r="FF197" s="1569"/>
      <c r="FG197" s="1569"/>
      <c r="FH197" s="1569"/>
      <c r="FI197" s="1569"/>
      <c r="FJ197" s="1569"/>
      <c r="FK197" s="1569"/>
      <c r="FL197" s="1569"/>
      <c r="FM197" s="1569"/>
      <c r="FN197" s="1569"/>
      <c r="FO197" s="1569"/>
      <c r="FP197" s="1569"/>
      <c r="FQ197" s="1569"/>
      <c r="FR197" s="1569"/>
      <c r="FS197" s="1569"/>
      <c r="FT197" s="1569"/>
      <c r="FU197" s="1569"/>
      <c r="FV197" s="1569"/>
      <c r="FW197" s="1569"/>
      <c r="FX197" s="1569"/>
      <c r="FY197" s="1569"/>
      <c r="FZ197" s="1569"/>
      <c r="GA197" s="1569"/>
      <c r="GB197" s="1569"/>
      <c r="GC197" s="1569"/>
      <c r="GD197" s="1569"/>
      <c r="GE197" s="1569"/>
      <c r="GF197" s="1569"/>
      <c r="GG197" s="1569"/>
      <c r="GH197" s="1569"/>
      <c r="GI197" s="1569"/>
      <c r="GJ197" s="1569"/>
      <c r="GK197" s="1569"/>
      <c r="GL197" s="1569"/>
      <c r="GM197" s="1569"/>
      <c r="GN197" s="1569"/>
      <c r="GO197" s="1569"/>
      <c r="GP197" s="1569"/>
      <c r="GQ197" s="1569"/>
      <c r="GR197" s="1569"/>
      <c r="GS197" s="1569"/>
      <c r="GT197" s="1569"/>
      <c r="GU197" s="1569"/>
      <c r="GV197" s="1569"/>
      <c r="GW197" s="1569"/>
      <c r="GX197" s="1569"/>
      <c r="GY197" s="1569"/>
      <c r="GZ197" s="1569"/>
      <c r="HA197" s="1569"/>
      <c r="HB197" s="1569"/>
      <c r="HC197" s="1569"/>
      <c r="HD197" s="1569"/>
      <c r="HE197" s="1569"/>
      <c r="HF197" s="1569"/>
      <c r="HG197" s="1569"/>
      <c r="HH197" s="1569"/>
      <c r="HI197" s="1569"/>
      <c r="HJ197" s="1569"/>
      <c r="HK197" s="1569"/>
      <c r="HL197" s="1569"/>
      <c r="HM197" s="1569"/>
      <c r="HN197" s="1569"/>
      <c r="HO197" s="1569"/>
      <c r="HP197" s="1569"/>
      <c r="HQ197" s="1569"/>
      <c r="HR197" s="1569"/>
      <c r="HS197" s="1569"/>
      <c r="HT197" s="1569"/>
      <c r="HU197" s="1569"/>
      <c r="HV197" s="1569"/>
      <c r="HW197" s="1569"/>
      <c r="HX197" s="1569"/>
      <c r="HY197" s="1569"/>
      <c r="HZ197" s="1569"/>
      <c r="IA197" s="1569"/>
      <c r="IB197" s="1569"/>
      <c r="IC197" s="1569"/>
      <c r="ID197" s="1569"/>
      <c r="IE197" s="1569"/>
      <c r="IF197" s="1569"/>
      <c r="IG197" s="1569"/>
      <c r="IH197" s="1569"/>
      <c r="II197" s="1569"/>
      <c r="IJ197" s="1569"/>
      <c r="IK197" s="1569"/>
      <c r="IL197" s="1569"/>
      <c r="IM197" s="1569"/>
      <c r="IN197" s="1569"/>
      <c r="IO197" s="1569"/>
      <c r="IP197" s="1569"/>
      <c r="IQ197" s="1569"/>
      <c r="IR197" s="1569"/>
      <c r="IS197" s="1569"/>
      <c r="IT197" s="1569"/>
      <c r="IU197" s="1569"/>
    </row>
    <row r="198" spans="1:255">
      <c r="A198" s="2187">
        <v>49</v>
      </c>
      <c r="B198" s="1551"/>
      <c r="C198" s="1551"/>
      <c r="D198" s="1551"/>
      <c r="E198" s="1914"/>
      <c r="F198" s="1550"/>
      <c r="G198" s="1551"/>
      <c r="H198" s="1551"/>
      <c r="I198" s="1551"/>
      <c r="J198" s="1551"/>
      <c r="K198" s="1886"/>
      <c r="L198" s="1886"/>
      <c r="M198" s="1925">
        <v>49</v>
      </c>
      <c r="N198" s="1550"/>
      <c r="O198" s="1886"/>
      <c r="P198" s="1886"/>
      <c r="Q198" s="1886"/>
      <c r="R198" s="1886">
        <f t="shared" si="2"/>
        <v>0</v>
      </c>
      <c r="S198" s="1925">
        <v>49</v>
      </c>
      <c r="T198" s="1569"/>
      <c r="U198" s="1569"/>
      <c r="V198" s="1569"/>
      <c r="W198" s="1569"/>
      <c r="X198" s="1569"/>
      <c r="Y198" s="1569"/>
      <c r="Z198" s="1569"/>
      <c r="AA198" s="1569"/>
      <c r="AB198" s="1569"/>
      <c r="AC198" s="1569"/>
      <c r="AD198" s="1569"/>
      <c r="AE198" s="1569"/>
      <c r="AF198" s="1569"/>
      <c r="AG198" s="1569"/>
      <c r="AH198" s="1569"/>
      <c r="AI198" s="1569"/>
      <c r="AJ198" s="1569"/>
      <c r="AK198" s="1569"/>
      <c r="AL198" s="1569"/>
      <c r="AM198" s="1569"/>
      <c r="AN198" s="1569"/>
      <c r="AO198" s="1569"/>
      <c r="AP198" s="1569"/>
      <c r="AQ198" s="1569"/>
      <c r="AR198" s="1569"/>
      <c r="AS198" s="1569"/>
      <c r="AT198" s="1569"/>
      <c r="AU198" s="1569"/>
      <c r="AV198" s="1569"/>
      <c r="AW198" s="1569"/>
      <c r="AX198" s="1569"/>
      <c r="AY198" s="1569"/>
      <c r="AZ198" s="1569"/>
      <c r="BA198" s="1569"/>
      <c r="BB198" s="1569"/>
      <c r="BC198" s="1569"/>
      <c r="BD198" s="1569"/>
      <c r="BE198" s="1569"/>
      <c r="BF198" s="1569"/>
      <c r="BG198" s="1569"/>
      <c r="BH198" s="1569"/>
      <c r="BI198" s="1569"/>
      <c r="BJ198" s="1569"/>
      <c r="BK198" s="1569"/>
      <c r="BL198" s="1569"/>
      <c r="BM198" s="1569"/>
      <c r="BN198" s="1569"/>
      <c r="BO198" s="1569"/>
      <c r="BP198" s="1569"/>
      <c r="BQ198" s="1569"/>
      <c r="BR198" s="1569"/>
      <c r="BS198" s="1569"/>
      <c r="BT198" s="1569"/>
      <c r="BU198" s="1569"/>
      <c r="BV198" s="1569"/>
      <c r="BW198" s="1569"/>
      <c r="BX198" s="1569"/>
      <c r="BY198" s="1569"/>
      <c r="BZ198" s="1569"/>
      <c r="CA198" s="1569"/>
      <c r="CB198" s="1569"/>
      <c r="CC198" s="1569"/>
      <c r="CD198" s="1569"/>
      <c r="CE198" s="1569"/>
      <c r="CF198" s="1569"/>
      <c r="CG198" s="1569"/>
      <c r="CH198" s="1569"/>
      <c r="CI198" s="1569"/>
      <c r="CJ198" s="1569"/>
      <c r="CK198" s="1569"/>
      <c r="CL198" s="1569"/>
      <c r="CM198" s="1569"/>
      <c r="CN198" s="1569"/>
      <c r="CO198" s="1569"/>
      <c r="CP198" s="1569"/>
      <c r="CQ198" s="1569"/>
      <c r="CR198" s="1569"/>
      <c r="CS198" s="1569"/>
      <c r="CT198" s="1569"/>
      <c r="CU198" s="1569"/>
      <c r="CV198" s="1569"/>
      <c r="CW198" s="1569"/>
      <c r="CX198" s="1569"/>
      <c r="CY198" s="1569"/>
      <c r="CZ198" s="1569"/>
      <c r="DA198" s="1569"/>
      <c r="DB198" s="1569"/>
      <c r="DC198" s="1569"/>
      <c r="DD198" s="1569"/>
      <c r="DE198" s="1569"/>
      <c r="DF198" s="1569"/>
      <c r="DG198" s="1569"/>
      <c r="DH198" s="1569"/>
      <c r="DI198" s="1569"/>
      <c r="DJ198" s="1569"/>
      <c r="DK198" s="1569"/>
      <c r="DL198" s="1569"/>
      <c r="DM198" s="1569"/>
      <c r="DN198" s="1569"/>
      <c r="DO198" s="1569"/>
      <c r="DP198" s="1569"/>
      <c r="DQ198" s="1569"/>
      <c r="DR198" s="1569"/>
      <c r="DS198" s="1569"/>
      <c r="DT198" s="1569"/>
      <c r="DU198" s="1569"/>
      <c r="DV198" s="1569"/>
      <c r="DW198" s="1569"/>
      <c r="DX198" s="1569"/>
      <c r="DY198" s="1569"/>
      <c r="DZ198" s="1569"/>
      <c r="EA198" s="1569"/>
      <c r="EB198" s="1569"/>
      <c r="EC198" s="1569"/>
      <c r="ED198" s="1569"/>
      <c r="EE198" s="1569"/>
      <c r="EF198" s="1569"/>
      <c r="EG198" s="1569"/>
      <c r="EH198" s="1569"/>
      <c r="EI198" s="1569"/>
      <c r="EJ198" s="1569"/>
      <c r="EK198" s="1569"/>
      <c r="EL198" s="1569"/>
      <c r="EM198" s="1569"/>
      <c r="EN198" s="1569"/>
      <c r="EO198" s="1569"/>
      <c r="EP198" s="1569"/>
      <c r="EQ198" s="1569"/>
      <c r="ER198" s="1569"/>
      <c r="ES198" s="1569"/>
      <c r="ET198" s="1569"/>
      <c r="EU198" s="1569"/>
      <c r="EV198" s="1569"/>
      <c r="EW198" s="1569"/>
      <c r="EX198" s="1569"/>
      <c r="EY198" s="1569"/>
      <c r="EZ198" s="1569"/>
      <c r="FA198" s="1569"/>
      <c r="FB198" s="1569"/>
      <c r="FC198" s="1569"/>
      <c r="FD198" s="1569"/>
      <c r="FE198" s="1569"/>
      <c r="FF198" s="1569"/>
      <c r="FG198" s="1569"/>
      <c r="FH198" s="1569"/>
      <c r="FI198" s="1569"/>
      <c r="FJ198" s="1569"/>
      <c r="FK198" s="1569"/>
      <c r="FL198" s="1569"/>
      <c r="FM198" s="1569"/>
      <c r="FN198" s="1569"/>
      <c r="FO198" s="1569"/>
      <c r="FP198" s="1569"/>
      <c r="FQ198" s="1569"/>
      <c r="FR198" s="1569"/>
      <c r="FS198" s="1569"/>
      <c r="FT198" s="1569"/>
      <c r="FU198" s="1569"/>
      <c r="FV198" s="1569"/>
      <c r="FW198" s="1569"/>
      <c r="FX198" s="1569"/>
      <c r="FY198" s="1569"/>
      <c r="FZ198" s="1569"/>
      <c r="GA198" s="1569"/>
      <c r="GB198" s="1569"/>
      <c r="GC198" s="1569"/>
      <c r="GD198" s="1569"/>
      <c r="GE198" s="1569"/>
      <c r="GF198" s="1569"/>
      <c r="GG198" s="1569"/>
      <c r="GH198" s="1569"/>
      <c r="GI198" s="1569"/>
      <c r="GJ198" s="1569"/>
      <c r="GK198" s="1569"/>
      <c r="GL198" s="1569"/>
      <c r="GM198" s="1569"/>
      <c r="GN198" s="1569"/>
      <c r="GO198" s="1569"/>
      <c r="GP198" s="1569"/>
      <c r="GQ198" s="1569"/>
      <c r="GR198" s="1569"/>
      <c r="GS198" s="1569"/>
      <c r="GT198" s="1569"/>
      <c r="GU198" s="1569"/>
      <c r="GV198" s="1569"/>
      <c r="GW198" s="1569"/>
      <c r="GX198" s="1569"/>
      <c r="GY198" s="1569"/>
      <c r="GZ198" s="1569"/>
      <c r="HA198" s="1569"/>
      <c r="HB198" s="1569"/>
      <c r="HC198" s="1569"/>
      <c r="HD198" s="1569"/>
      <c r="HE198" s="1569"/>
      <c r="HF198" s="1569"/>
      <c r="HG198" s="1569"/>
      <c r="HH198" s="1569"/>
      <c r="HI198" s="1569"/>
      <c r="HJ198" s="1569"/>
      <c r="HK198" s="1569"/>
      <c r="HL198" s="1569"/>
      <c r="HM198" s="1569"/>
      <c r="HN198" s="1569"/>
      <c r="HO198" s="1569"/>
      <c r="HP198" s="1569"/>
      <c r="HQ198" s="1569"/>
      <c r="HR198" s="1569"/>
      <c r="HS198" s="1569"/>
      <c r="HT198" s="1569"/>
      <c r="HU198" s="1569"/>
      <c r="HV198" s="1569"/>
      <c r="HW198" s="1569"/>
      <c r="HX198" s="1569"/>
      <c r="HY198" s="1569"/>
      <c r="HZ198" s="1569"/>
      <c r="IA198" s="1569"/>
      <c r="IB198" s="1569"/>
      <c r="IC198" s="1569"/>
      <c r="ID198" s="1569"/>
      <c r="IE198" s="1569"/>
      <c r="IF198" s="1569"/>
      <c r="IG198" s="1569"/>
      <c r="IH198" s="1569"/>
      <c r="II198" s="1569"/>
      <c r="IJ198" s="1569"/>
      <c r="IK198" s="1569"/>
      <c r="IL198" s="1569"/>
      <c r="IM198" s="1569"/>
      <c r="IN198" s="1569"/>
      <c r="IO198" s="1569"/>
      <c r="IP198" s="1569"/>
      <c r="IQ198" s="1569"/>
      <c r="IR198" s="1569"/>
      <c r="IS198" s="1569"/>
      <c r="IT198" s="1569"/>
      <c r="IU198" s="1569"/>
    </row>
    <row r="199" spans="1:255">
      <c r="A199" s="2187">
        <v>50</v>
      </c>
      <c r="B199" s="1551"/>
      <c r="C199" s="1551"/>
      <c r="D199" s="1551"/>
      <c r="E199" s="1914"/>
      <c r="F199" s="1550"/>
      <c r="G199" s="1551"/>
      <c r="H199" s="1551"/>
      <c r="I199" s="1551"/>
      <c r="J199" s="1551"/>
      <c r="K199" s="1886"/>
      <c r="L199" s="1886"/>
      <c r="M199" s="1925">
        <v>50</v>
      </c>
      <c r="N199" s="1550"/>
      <c r="O199" s="1886"/>
      <c r="P199" s="1886"/>
      <c r="Q199" s="1886"/>
      <c r="R199" s="1886">
        <f t="shared" si="2"/>
        <v>0</v>
      </c>
      <c r="S199" s="1925">
        <v>50</v>
      </c>
    </row>
    <row r="200" spans="1:255">
      <c r="A200" s="2187">
        <v>51</v>
      </c>
      <c r="B200" s="1551"/>
      <c r="C200" s="1551"/>
      <c r="D200" s="1551"/>
      <c r="E200" s="1914"/>
      <c r="F200" s="1550"/>
      <c r="G200" s="1551"/>
      <c r="H200" s="1551"/>
      <c r="I200" s="1551"/>
      <c r="J200" s="1551"/>
      <c r="K200" s="1886"/>
      <c r="L200" s="1886"/>
      <c r="M200" s="1925">
        <v>51</v>
      </c>
      <c r="N200" s="1550"/>
      <c r="O200" s="1886"/>
      <c r="P200" s="1886"/>
      <c r="Q200" s="1886"/>
      <c r="R200" s="1886">
        <f t="shared" si="2"/>
        <v>0</v>
      </c>
      <c r="S200" s="1925">
        <v>51</v>
      </c>
    </row>
    <row r="201" spans="1:255">
      <c r="A201" s="2187">
        <v>52</v>
      </c>
      <c r="B201" s="1551"/>
      <c r="C201" s="1551"/>
      <c r="D201" s="1551"/>
      <c r="E201" s="1914"/>
      <c r="F201" s="1550"/>
      <c r="G201" s="1551"/>
      <c r="H201" s="1551"/>
      <c r="I201" s="1551"/>
      <c r="J201" s="1551"/>
      <c r="K201" s="1886"/>
      <c r="L201" s="1886"/>
      <c r="M201" s="1925">
        <v>52</v>
      </c>
      <c r="N201" s="1550"/>
      <c r="O201" s="1886"/>
      <c r="P201" s="1886"/>
      <c r="Q201" s="1886"/>
      <c r="R201" s="1886">
        <f t="shared" si="2"/>
        <v>0</v>
      </c>
      <c r="S201" s="1925">
        <v>52</v>
      </c>
    </row>
    <row r="202" spans="1:255">
      <c r="A202" s="2187">
        <v>53</v>
      </c>
      <c r="B202" s="1551"/>
      <c r="C202" s="1551"/>
      <c r="D202" s="1551"/>
      <c r="E202" s="1914"/>
      <c r="F202" s="1550"/>
      <c r="G202" s="1551"/>
      <c r="H202" s="1551"/>
      <c r="I202" s="1551"/>
      <c r="J202" s="1551"/>
      <c r="K202" s="1886"/>
      <c r="L202" s="1886"/>
      <c r="M202" s="1925">
        <v>53</v>
      </c>
      <c r="N202" s="1550"/>
      <c r="O202" s="1886"/>
      <c r="P202" s="1886"/>
      <c r="Q202" s="1886"/>
      <c r="R202" s="1886">
        <f t="shared" si="2"/>
        <v>0</v>
      </c>
      <c r="S202" s="1925">
        <v>53</v>
      </c>
    </row>
    <row r="203" spans="1:255">
      <c r="A203" s="2187">
        <v>54</v>
      </c>
      <c r="B203" s="1551"/>
      <c r="C203" s="1551"/>
      <c r="D203" s="1551"/>
      <c r="E203" s="1914"/>
      <c r="F203" s="1550"/>
      <c r="G203" s="1551"/>
      <c r="H203" s="1551"/>
      <c r="I203" s="1551"/>
      <c r="J203" s="1551"/>
      <c r="K203" s="1886"/>
      <c r="L203" s="1886"/>
      <c r="M203" s="1925">
        <v>54</v>
      </c>
      <c r="N203" s="1550"/>
      <c r="O203" s="1886"/>
      <c r="P203" s="1886"/>
      <c r="Q203" s="1886"/>
      <c r="R203" s="1886">
        <f t="shared" si="2"/>
        <v>0</v>
      </c>
      <c r="S203" s="1925">
        <v>54</v>
      </c>
    </row>
    <row r="204" spans="1:255">
      <c r="A204" s="2187">
        <v>55</v>
      </c>
      <c r="B204" s="1551"/>
      <c r="C204" s="1551"/>
      <c r="D204" s="1551"/>
      <c r="E204" s="1914"/>
      <c r="F204" s="1550"/>
      <c r="G204" s="1551"/>
      <c r="H204" s="1551"/>
      <c r="I204" s="1551"/>
      <c r="J204" s="1551"/>
      <c r="K204" s="1886"/>
      <c r="L204" s="1886"/>
      <c r="M204" s="1925">
        <v>55</v>
      </c>
      <c r="N204" s="1550"/>
      <c r="O204" s="1886"/>
      <c r="P204" s="1886"/>
      <c r="Q204" s="1886"/>
      <c r="R204" s="1886">
        <f t="shared" si="2"/>
        <v>0</v>
      </c>
      <c r="S204" s="1925">
        <v>55</v>
      </c>
    </row>
    <row r="205" spans="1:255">
      <c r="A205" s="2187">
        <v>56</v>
      </c>
      <c r="B205" s="1551"/>
      <c r="C205" s="1551"/>
      <c r="D205" s="1551"/>
      <c r="E205" s="1914"/>
      <c r="F205" s="1550"/>
      <c r="G205" s="1551"/>
      <c r="H205" s="1551"/>
      <c r="I205" s="1551"/>
      <c r="J205" s="1551"/>
      <c r="K205" s="1886"/>
      <c r="L205" s="1886"/>
      <c r="M205" s="1925">
        <v>56</v>
      </c>
      <c r="N205" s="1550"/>
      <c r="O205" s="1886"/>
      <c r="P205" s="1886"/>
      <c r="Q205" s="1886"/>
      <c r="R205" s="1886">
        <f t="shared" si="2"/>
        <v>0</v>
      </c>
      <c r="S205" s="1925">
        <v>56</v>
      </c>
    </row>
    <row r="206" spans="1:255">
      <c r="A206" s="2187">
        <v>57</v>
      </c>
      <c r="B206" s="1551"/>
      <c r="C206" s="1551"/>
      <c r="D206" s="1551"/>
      <c r="E206" s="1914"/>
      <c r="F206" s="1550"/>
      <c r="G206" s="1551"/>
      <c r="H206" s="1551"/>
      <c r="I206" s="1551"/>
      <c r="J206" s="1551"/>
      <c r="K206" s="1886"/>
      <c r="L206" s="1886"/>
      <c r="M206" s="1925">
        <v>57</v>
      </c>
      <c r="N206" s="1550"/>
      <c r="O206" s="1886"/>
      <c r="P206" s="1886"/>
      <c r="Q206" s="1886"/>
      <c r="R206" s="1886">
        <f t="shared" si="2"/>
        <v>0</v>
      </c>
      <c r="S206" s="1925">
        <v>57</v>
      </c>
    </row>
    <row r="207" spans="1:255">
      <c r="A207" s="2187">
        <v>58</v>
      </c>
      <c r="B207" s="1551"/>
      <c r="C207" s="1551"/>
      <c r="D207" s="1551"/>
      <c r="E207" s="1914"/>
      <c r="F207" s="1550"/>
      <c r="G207" s="1551"/>
      <c r="H207" s="1551"/>
      <c r="I207" s="1551"/>
      <c r="J207" s="1551"/>
      <c r="K207" s="1886"/>
      <c r="L207" s="1886"/>
      <c r="M207" s="1925">
        <v>58</v>
      </c>
      <c r="N207" s="1550"/>
      <c r="O207" s="1886"/>
      <c r="P207" s="1886"/>
      <c r="Q207" s="1886"/>
      <c r="R207" s="1886">
        <f t="shared" si="2"/>
        <v>0</v>
      </c>
      <c r="S207" s="1925">
        <v>58</v>
      </c>
    </row>
    <row r="208" spans="1:255">
      <c r="A208" s="2187">
        <v>59</v>
      </c>
      <c r="B208" s="1551"/>
      <c r="C208" s="1551"/>
      <c r="D208" s="1551"/>
      <c r="E208" s="1914"/>
      <c r="F208" s="1550"/>
      <c r="G208" s="1551"/>
      <c r="H208" s="1551"/>
      <c r="I208" s="1551"/>
      <c r="J208" s="1551"/>
      <c r="K208" s="1886"/>
      <c r="L208" s="1886"/>
      <c r="M208" s="1925">
        <v>59</v>
      </c>
      <c r="N208" s="1550"/>
      <c r="O208" s="1886"/>
      <c r="P208" s="1886"/>
      <c r="Q208" s="1886"/>
      <c r="R208" s="1886">
        <f t="shared" si="2"/>
        <v>0</v>
      </c>
      <c r="S208" s="1925">
        <v>59</v>
      </c>
    </row>
    <row r="209" spans="1:19">
      <c r="A209" s="2187">
        <v>60</v>
      </c>
      <c r="B209" s="1551"/>
      <c r="C209" s="1551"/>
      <c r="D209" s="1551"/>
      <c r="E209" s="1914"/>
      <c r="F209" s="1550"/>
      <c r="G209" s="1551"/>
      <c r="H209" s="1551"/>
      <c r="I209" s="1551"/>
      <c r="J209" s="1551"/>
      <c r="K209" s="1886"/>
      <c r="L209" s="1886"/>
      <c r="M209" s="1925">
        <v>60</v>
      </c>
      <c r="N209" s="1550"/>
      <c r="O209" s="1886"/>
      <c r="P209" s="1886"/>
      <c r="Q209" s="1886"/>
      <c r="R209" s="1886">
        <f t="shared" si="2"/>
        <v>0</v>
      </c>
      <c r="S209" s="1925">
        <v>60</v>
      </c>
    </row>
    <row r="210" spans="1:19">
      <c r="A210" s="2187">
        <v>61</v>
      </c>
      <c r="B210" s="1551"/>
      <c r="C210" s="1551"/>
      <c r="D210" s="1551"/>
      <c r="E210" s="1914"/>
      <c r="F210" s="1550"/>
      <c r="G210" s="1551"/>
      <c r="H210" s="1551"/>
      <c r="I210" s="1551"/>
      <c r="J210" s="1551"/>
      <c r="K210" s="1886"/>
      <c r="L210" s="1886"/>
      <c r="M210" s="1925">
        <v>61</v>
      </c>
      <c r="N210" s="1550"/>
      <c r="O210" s="1886"/>
      <c r="P210" s="1886"/>
      <c r="Q210" s="1886"/>
      <c r="R210" s="1886">
        <f t="shared" si="2"/>
        <v>0</v>
      </c>
      <c r="S210" s="1925">
        <v>61</v>
      </c>
    </row>
    <row r="211" spans="1:19">
      <c r="A211" s="2187">
        <v>62</v>
      </c>
      <c r="B211" s="1551"/>
      <c r="C211" s="1551"/>
      <c r="D211" s="1551"/>
      <c r="E211" s="1914"/>
      <c r="F211" s="1550"/>
      <c r="G211" s="1551"/>
      <c r="H211" s="1551"/>
      <c r="I211" s="1551"/>
      <c r="J211" s="1551"/>
      <c r="K211" s="1886"/>
      <c r="L211" s="1886"/>
      <c r="M211" s="1925">
        <v>62</v>
      </c>
      <c r="N211" s="1550"/>
      <c r="O211" s="1886"/>
      <c r="P211" s="1886"/>
      <c r="Q211" s="1886"/>
      <c r="R211" s="1886">
        <f t="shared" si="2"/>
        <v>0</v>
      </c>
      <c r="S211" s="1925">
        <v>62</v>
      </c>
    </row>
    <row r="212" spans="1:19">
      <c r="A212" s="2187">
        <v>63</v>
      </c>
      <c r="B212" s="1551"/>
      <c r="C212" s="1551"/>
      <c r="D212" s="1551"/>
      <c r="E212" s="1914"/>
      <c r="F212" s="1550"/>
      <c r="G212" s="1551"/>
      <c r="H212" s="1551"/>
      <c r="I212" s="1551"/>
      <c r="J212" s="1551"/>
      <c r="K212" s="1886"/>
      <c r="L212" s="1886"/>
      <c r="M212" s="1925">
        <v>63</v>
      </c>
      <c r="N212" s="1550"/>
      <c r="O212" s="1886"/>
      <c r="P212" s="1886"/>
      <c r="Q212" s="1886"/>
      <c r="R212" s="1886">
        <f t="shared" si="2"/>
        <v>0</v>
      </c>
      <c r="S212" s="1925">
        <v>63</v>
      </c>
    </row>
    <row r="213" spans="1:19">
      <c r="A213" s="2187">
        <v>64</v>
      </c>
      <c r="B213" s="1551"/>
      <c r="C213" s="1551"/>
      <c r="D213" s="1551"/>
      <c r="E213" s="1914"/>
      <c r="F213" s="1550"/>
      <c r="G213" s="1551"/>
      <c r="H213" s="1551"/>
      <c r="I213" s="1551"/>
      <c r="J213" s="1551"/>
      <c r="K213" s="1886"/>
      <c r="L213" s="1886"/>
      <c r="M213" s="1925">
        <v>64</v>
      </c>
      <c r="N213" s="1550"/>
      <c r="O213" s="1886"/>
      <c r="P213" s="1886"/>
      <c r="Q213" s="1886"/>
      <c r="R213" s="1886">
        <f t="shared" si="2"/>
        <v>0</v>
      </c>
      <c r="S213" s="1925">
        <v>64</v>
      </c>
    </row>
    <row r="214" spans="1:19" ht="15.75" thickBot="1">
      <c r="A214" s="2183">
        <v>65</v>
      </c>
      <c r="B214" s="2293" t="s">
        <v>2288</v>
      </c>
      <c r="C214" s="2308"/>
      <c r="D214" s="2308"/>
      <c r="E214" s="2362"/>
      <c r="F214" s="2363"/>
      <c r="G214" s="2308"/>
      <c r="H214" s="2308"/>
      <c r="I214" s="2308"/>
      <c r="J214" s="1579">
        <f>SUM(J150:J213)</f>
        <v>0</v>
      </c>
      <c r="K214" s="2296">
        <f>SUM(K150:K213)</f>
        <v>0</v>
      </c>
      <c r="L214" s="2296">
        <f>SUM(L150:L213)</f>
        <v>0</v>
      </c>
      <c r="M214" s="2298">
        <v>65</v>
      </c>
      <c r="N214" s="1784"/>
      <c r="O214" s="2297">
        <f>SUM(O150:O213)</f>
        <v>0</v>
      </c>
      <c r="P214" s="2297">
        <f>SUM(P150:P213)</f>
        <v>0</v>
      </c>
      <c r="Q214" s="2297">
        <f>SUM(Q150:Q213)</f>
        <v>0</v>
      </c>
      <c r="R214" s="2297">
        <f>SUM(R150:R213)</f>
        <v>0</v>
      </c>
      <c r="S214" s="2298">
        <v>65</v>
      </c>
    </row>
    <row r="215" spans="1:19">
      <c r="A215" s="1839"/>
      <c r="B215" s="1839"/>
      <c r="C215" s="1591"/>
      <c r="D215" s="1591"/>
      <c r="E215" s="1591"/>
      <c r="F215" s="1591"/>
      <c r="G215" s="1591"/>
      <c r="H215" s="1591"/>
      <c r="I215" s="1591"/>
      <c r="J215" s="1818"/>
      <c r="K215" s="1904"/>
      <c r="L215" s="1904"/>
      <c r="M215" s="1839"/>
      <c r="N215" s="1818"/>
      <c r="O215" s="2312"/>
      <c r="P215" s="2312"/>
      <c r="Q215" s="2312"/>
      <c r="R215" s="2312"/>
      <c r="S215" s="1839"/>
    </row>
    <row r="216" spans="1:19">
      <c r="A216" s="2783" t="s">
        <v>4615</v>
      </c>
      <c r="B216" s="2712"/>
      <c r="C216" s="2712"/>
      <c r="D216" s="1584"/>
      <c r="E216" s="1584"/>
      <c r="F216" s="2783" t="s">
        <v>4615</v>
      </c>
      <c r="G216" s="2712"/>
      <c r="H216" s="2712"/>
      <c r="I216" s="2496"/>
      <c r="J216" s="1569"/>
      <c r="K216" s="1569"/>
      <c r="L216" s="1569"/>
      <c r="M216" s="1569"/>
      <c r="N216" s="2783" t="s">
        <v>4615</v>
      </c>
      <c r="O216" s="1569"/>
      <c r="P216" s="1569"/>
      <c r="Q216" s="1569"/>
      <c r="R216" s="1569"/>
      <c r="S216" s="1569"/>
    </row>
    <row r="217" spans="1:19">
      <c r="A217" s="1584" t="s">
        <v>1377</v>
      </c>
      <c r="B217" s="1584"/>
      <c r="C217" s="1584"/>
      <c r="D217" s="1584"/>
      <c r="E217" s="1584"/>
      <c r="F217" s="1584" t="s">
        <v>1378</v>
      </c>
      <c r="G217" s="1584"/>
      <c r="H217" s="1584"/>
      <c r="I217" s="1584"/>
      <c r="J217" s="2353"/>
      <c r="K217" s="2353"/>
      <c r="L217" s="2353"/>
      <c r="M217" s="1584"/>
      <c r="N217" s="1584" t="s">
        <v>1379</v>
      </c>
      <c r="O217" s="1584"/>
      <c r="P217" s="2353"/>
      <c r="Q217" s="2353"/>
      <c r="R217" s="2353"/>
      <c r="S217" s="1584"/>
    </row>
    <row r="218" spans="1:19">
      <c r="A218" s="1591"/>
      <c r="B218" s="1591"/>
      <c r="C218" s="1591"/>
      <c r="D218" s="1591"/>
      <c r="E218" s="1591"/>
      <c r="F218" s="1591"/>
      <c r="G218" s="1591"/>
      <c r="H218" s="1591"/>
      <c r="I218" s="1591"/>
      <c r="J218" s="1591"/>
      <c r="K218" s="1591"/>
      <c r="L218" s="1591"/>
      <c r="M218" s="1591"/>
      <c r="N218" s="1591"/>
      <c r="O218" s="1591"/>
      <c r="P218" s="1591"/>
      <c r="Q218" s="1591"/>
      <c r="R218" s="1591"/>
      <c r="S218" s="1591"/>
    </row>
    <row r="219" spans="1:19">
      <c r="A219" s="1591"/>
      <c r="B219" s="1591"/>
      <c r="C219" s="1591"/>
      <c r="D219" s="1591"/>
      <c r="E219" s="1591"/>
      <c r="F219" s="1591"/>
      <c r="G219" s="1591"/>
      <c r="H219" s="1591"/>
      <c r="I219" s="1591"/>
      <c r="J219" s="1591"/>
      <c r="K219" s="1591"/>
      <c r="L219" s="1591"/>
      <c r="M219" s="1591"/>
      <c r="N219" s="1591"/>
      <c r="O219" s="1591"/>
      <c r="P219" s="1591"/>
      <c r="Q219" s="1591"/>
      <c r="R219" s="1591"/>
      <c r="S219" s="1591"/>
    </row>
    <row r="220" spans="1:19">
      <c r="A220" s="1591"/>
      <c r="B220" s="1591"/>
      <c r="C220" s="1591"/>
      <c r="D220" s="1591"/>
      <c r="E220" s="1591"/>
      <c r="F220" s="1591"/>
      <c r="G220" s="1591"/>
      <c r="H220" s="1591"/>
      <c r="I220" s="1591"/>
      <c r="J220" s="1591"/>
      <c r="K220" s="1591"/>
      <c r="L220" s="1591"/>
      <c r="M220" s="1591"/>
      <c r="N220" s="1591"/>
      <c r="O220" s="1591"/>
      <c r="P220" s="1591"/>
      <c r="Q220" s="1591"/>
      <c r="R220" s="1591"/>
      <c r="S220" s="1591"/>
    </row>
    <row r="221" spans="1:19">
      <c r="A221" s="1591"/>
      <c r="B221" s="1591"/>
      <c r="C221" s="1591"/>
      <c r="D221" s="1591"/>
      <c r="E221" s="1591"/>
      <c r="F221" s="1591"/>
      <c r="G221" s="1591"/>
      <c r="H221" s="1591"/>
      <c r="I221" s="1591"/>
      <c r="J221" s="1591"/>
      <c r="K221" s="1591"/>
      <c r="L221" s="1591"/>
      <c r="M221" s="1591"/>
      <c r="N221" s="1591"/>
      <c r="O221" s="1591"/>
      <c r="P221" s="1591"/>
      <c r="Q221" s="1591"/>
      <c r="R221" s="1591"/>
      <c r="S221" s="1591"/>
    </row>
    <row r="222" spans="1:19">
      <c r="A222" s="1591"/>
      <c r="B222" s="1591"/>
      <c r="C222" s="1591"/>
      <c r="D222" s="1591"/>
      <c r="E222" s="1591"/>
      <c r="F222" s="1591"/>
      <c r="G222" s="1591"/>
      <c r="H222" s="1591"/>
      <c r="I222" s="1591"/>
      <c r="J222" s="1591"/>
      <c r="K222" s="1591"/>
      <c r="L222" s="1591"/>
      <c r="M222" s="1591"/>
      <c r="N222" s="1591"/>
      <c r="O222" s="1591"/>
      <c r="P222" s="1591"/>
      <c r="Q222" s="1591"/>
      <c r="R222" s="1591"/>
      <c r="S222" s="1591"/>
    </row>
    <row r="223" spans="1:19">
      <c r="A223" s="1591"/>
      <c r="B223" s="1591"/>
      <c r="C223" s="1591"/>
      <c r="D223" s="1591"/>
      <c r="E223" s="1591"/>
      <c r="F223" s="1591"/>
      <c r="G223" s="1591"/>
      <c r="H223" s="1591"/>
      <c r="I223" s="1591"/>
      <c r="J223" s="1591"/>
      <c r="K223" s="1591"/>
      <c r="L223" s="1591"/>
      <c r="M223" s="1591"/>
      <c r="N223" s="1591"/>
      <c r="O223" s="1591"/>
      <c r="P223" s="1591"/>
      <c r="Q223" s="1591"/>
      <c r="R223" s="1591"/>
      <c r="S223" s="1591"/>
    </row>
    <row r="224" spans="1:19">
      <c r="A224" s="1591"/>
      <c r="B224" s="1591"/>
      <c r="C224" s="1591"/>
      <c r="D224" s="1591"/>
      <c r="E224" s="1591"/>
      <c r="F224" s="1591"/>
      <c r="G224" s="1591"/>
      <c r="H224" s="1591"/>
      <c r="I224" s="1591"/>
      <c r="J224" s="1591"/>
      <c r="K224" s="1591"/>
      <c r="L224" s="1591"/>
      <c r="M224" s="1591"/>
      <c r="N224" s="1591"/>
      <c r="O224" s="1591"/>
      <c r="P224" s="1591"/>
      <c r="Q224" s="1591"/>
      <c r="R224" s="1591"/>
      <c r="S224" s="1591"/>
    </row>
    <row r="225" spans="1:19">
      <c r="A225" s="1591"/>
      <c r="B225" s="1591"/>
      <c r="C225" s="1591"/>
      <c r="D225" s="1591"/>
      <c r="E225" s="1591"/>
      <c r="F225" s="1591"/>
      <c r="G225" s="1591"/>
      <c r="H225" s="1591"/>
      <c r="I225" s="1591"/>
      <c r="J225" s="1591"/>
      <c r="K225" s="1591"/>
      <c r="L225" s="1591"/>
      <c r="M225" s="1591"/>
      <c r="N225" s="1591"/>
      <c r="O225" s="1591"/>
      <c r="P225" s="1591"/>
      <c r="Q225" s="1591"/>
      <c r="R225" s="1591"/>
      <c r="S225" s="1591"/>
    </row>
    <row r="226" spans="1:19">
      <c r="A226" s="1591"/>
      <c r="B226" s="1591"/>
      <c r="C226" s="1591"/>
      <c r="D226" s="1591"/>
      <c r="E226" s="1591"/>
      <c r="F226" s="1591"/>
      <c r="G226" s="1591"/>
      <c r="H226" s="1591"/>
      <c r="I226" s="1591"/>
      <c r="J226" s="1591"/>
      <c r="K226" s="1591"/>
      <c r="L226" s="1591"/>
      <c r="M226" s="1591"/>
      <c r="N226" s="1591"/>
      <c r="O226" s="1591"/>
      <c r="P226" s="1591"/>
      <c r="Q226" s="1591"/>
      <c r="R226" s="1591"/>
      <c r="S226" s="1591"/>
    </row>
    <row r="227" spans="1:19">
      <c r="A227" s="1591"/>
      <c r="B227" s="1591"/>
      <c r="C227" s="1591"/>
      <c r="D227" s="1591"/>
      <c r="E227" s="1591"/>
      <c r="F227" s="1591"/>
      <c r="G227" s="1591"/>
      <c r="H227" s="1591"/>
      <c r="I227" s="1591"/>
      <c r="J227" s="1591"/>
      <c r="K227" s="1591"/>
      <c r="L227" s="1591"/>
      <c r="M227" s="1591"/>
      <c r="N227" s="1591"/>
      <c r="O227" s="1591"/>
      <c r="P227" s="1591"/>
      <c r="Q227" s="1591"/>
      <c r="R227" s="1591"/>
      <c r="S227" s="1591"/>
    </row>
    <row r="228" spans="1:19">
      <c r="A228" s="1591"/>
      <c r="B228" s="1591"/>
      <c r="C228" s="1591"/>
      <c r="D228" s="1591"/>
      <c r="E228" s="1591"/>
      <c r="F228" s="1591"/>
      <c r="G228" s="1591"/>
      <c r="H228" s="1591"/>
      <c r="I228" s="1591"/>
      <c r="J228" s="1591"/>
      <c r="K228" s="1591"/>
      <c r="L228" s="1591"/>
      <c r="M228" s="1591"/>
      <c r="N228" s="1591"/>
      <c r="O228" s="1591"/>
      <c r="P228" s="1591"/>
      <c r="Q228" s="1591"/>
      <c r="R228" s="1591"/>
      <c r="S228" s="1591"/>
    </row>
    <row r="229" spans="1:19">
      <c r="A229" s="1591"/>
      <c r="B229" s="1591"/>
      <c r="C229" s="1591"/>
      <c r="D229" s="1591"/>
      <c r="E229" s="1591"/>
      <c r="F229" s="1591"/>
      <c r="G229" s="1591"/>
      <c r="H229" s="1591"/>
      <c r="I229" s="1591"/>
      <c r="J229" s="1591"/>
      <c r="K229" s="1591"/>
      <c r="L229" s="1591"/>
      <c r="M229" s="1591"/>
      <c r="N229" s="1591"/>
      <c r="O229" s="1591"/>
      <c r="P229" s="1591"/>
      <c r="Q229" s="1591"/>
      <c r="R229" s="1591"/>
      <c r="S229" s="1591"/>
    </row>
    <row r="230" spans="1:19">
      <c r="A230" s="1591"/>
      <c r="B230" s="1591"/>
      <c r="C230" s="1591"/>
      <c r="D230" s="1591"/>
      <c r="E230" s="1591"/>
      <c r="F230" s="1591"/>
      <c r="G230" s="1591"/>
      <c r="H230" s="1591"/>
      <c r="I230" s="1591"/>
      <c r="J230" s="1591"/>
      <c r="K230" s="1591"/>
      <c r="L230" s="1591"/>
      <c r="M230" s="1591"/>
      <c r="N230" s="1591"/>
      <c r="O230" s="1591"/>
      <c r="P230" s="1591"/>
      <c r="Q230" s="1591"/>
      <c r="R230" s="1591"/>
      <c r="S230" s="1591"/>
    </row>
    <row r="231" spans="1:19">
      <c r="A231" s="1591"/>
      <c r="B231" s="1591"/>
      <c r="C231" s="1591"/>
      <c r="D231" s="1591"/>
      <c r="E231" s="1591"/>
      <c r="F231" s="1591"/>
      <c r="G231" s="1591"/>
      <c r="H231" s="1591"/>
      <c r="I231" s="1591"/>
      <c r="J231" s="1591"/>
      <c r="K231" s="1591"/>
      <c r="L231" s="1591"/>
      <c r="M231" s="1591"/>
      <c r="N231" s="1591"/>
      <c r="O231" s="1591"/>
      <c r="P231" s="1591"/>
      <c r="Q231" s="1591"/>
      <c r="R231" s="1591"/>
      <c r="S231" s="1591"/>
    </row>
  </sheetData>
  <mergeCells count="29">
    <mergeCell ref="A143:E143"/>
    <mergeCell ref="F143:M143"/>
    <mergeCell ref="N143:S143"/>
    <mergeCell ref="A144:E144"/>
    <mergeCell ref="F144:M144"/>
    <mergeCell ref="N144:S144"/>
    <mergeCell ref="A66:E66"/>
    <mergeCell ref="A67:E67"/>
    <mergeCell ref="F66:M66"/>
    <mergeCell ref="F67:M67"/>
    <mergeCell ref="N66:S66"/>
    <mergeCell ref="N67:S67"/>
    <mergeCell ref="F4:M4"/>
    <mergeCell ref="A4:E4"/>
    <mergeCell ref="A5:E5"/>
    <mergeCell ref="F5:M5"/>
    <mergeCell ref="N4:S4"/>
    <mergeCell ref="N5:S5"/>
    <mergeCell ref="N27:S27"/>
    <mergeCell ref="F47:G47"/>
    <mergeCell ref="N28:O28"/>
    <mergeCell ref="N29:O29"/>
    <mergeCell ref="N30:O30"/>
    <mergeCell ref="N47:O47"/>
    <mergeCell ref="F27:G27"/>
    <mergeCell ref="F28:G28"/>
    <mergeCell ref="F29:G29"/>
    <mergeCell ref="F30:G30"/>
    <mergeCell ref="F46:G46"/>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topLeftCell="A112" zoomScale="80" zoomScaleNormal="100" zoomScaleSheetLayoutView="80" workbookViewId="0">
      <selection activeCell="H79" sqref="H79"/>
    </sheetView>
  </sheetViews>
  <sheetFormatPr defaultRowHeight="15"/>
  <cols>
    <col min="1" max="1" width="4" style="1591" customWidth="1"/>
    <col min="2" max="2" width="44.88671875" style="1591" customWidth="1"/>
    <col min="3" max="3" width="23" style="1591" customWidth="1"/>
    <col min="4" max="4" width="18" style="1591" bestFit="1" customWidth="1"/>
    <col min="5" max="5" width="18.6640625" style="1591" bestFit="1" customWidth="1"/>
    <col min="6" max="6" width="19.44140625" style="1591" customWidth="1"/>
    <col min="7" max="16384" width="8.88671875" style="1591"/>
  </cols>
  <sheetData>
    <row r="1" spans="1:6" ht="15.75" thickBot="1"/>
    <row r="2" spans="1:6" ht="15.75" thickTop="1">
      <c r="A2" s="1810" t="s">
        <v>3221</v>
      </c>
      <c r="B2" s="1811"/>
      <c r="C2" s="1812" t="s">
        <v>3222</v>
      </c>
      <c r="D2" s="1813" t="s">
        <v>1761</v>
      </c>
      <c r="E2" s="1816" t="s">
        <v>1762</v>
      </c>
      <c r="F2" s="1815"/>
    </row>
    <row r="3" spans="1:6">
      <c r="A3" s="1817" t="str">
        <f>'Data Sheet'!C25</f>
        <v xml:space="preserve">Niagara Mohawk Power Corporation </v>
      </c>
      <c r="B3" s="1548"/>
      <c r="C3" s="1818" t="s">
        <v>5060</v>
      </c>
      <c r="D3" s="1577" t="s">
        <v>3240</v>
      </c>
      <c r="E3" s="1821"/>
      <c r="F3" s="1820"/>
    </row>
    <row r="4" spans="1:6">
      <c r="A4" s="1822" t="s">
        <v>3223</v>
      </c>
      <c r="B4" s="1548"/>
      <c r="C4" s="1818" t="s">
        <v>3224</v>
      </c>
      <c r="D4" s="3066" t="str">
        <f>'Data Sheet'!C40</f>
        <v>May 9, 2016</v>
      </c>
      <c r="E4" s="2923" t="str">
        <f>'Data Sheet'!C38</f>
        <v>December 31, 2015</v>
      </c>
      <c r="F4" s="1824"/>
    </row>
    <row r="5" spans="1:6">
      <c r="A5" s="2153" t="s">
        <v>3993</v>
      </c>
      <c r="B5" s="1826"/>
      <c r="C5" s="1826"/>
      <c r="D5" s="1826"/>
      <c r="E5" s="1826"/>
      <c r="F5" s="1828"/>
    </row>
    <row r="6" spans="1:6">
      <c r="A6" s="1829" t="s">
        <v>3994</v>
      </c>
      <c r="B6" s="1830"/>
      <c r="C6" s="1818"/>
      <c r="D6" s="1818"/>
      <c r="E6" s="1585"/>
      <c r="F6" s="1820"/>
    </row>
    <row r="7" spans="1:6">
      <c r="A7" s="1829" t="s">
        <v>3995</v>
      </c>
      <c r="B7" s="1830"/>
      <c r="C7" s="1818"/>
      <c r="D7" s="1818"/>
      <c r="E7" s="1818"/>
      <c r="F7" s="1820"/>
    </row>
    <row r="8" spans="1:6">
      <c r="A8" s="1829" t="s">
        <v>3996</v>
      </c>
      <c r="B8" s="1830"/>
      <c r="C8" s="1830"/>
      <c r="D8" s="1830"/>
      <c r="E8" s="1830"/>
      <c r="F8" s="1831"/>
    </row>
    <row r="9" spans="1:6">
      <c r="A9" s="1829" t="s">
        <v>3997</v>
      </c>
      <c r="B9" s="1830"/>
      <c r="C9" s="1830"/>
      <c r="D9" s="1830"/>
      <c r="E9" s="1830"/>
      <c r="F9" s="1831"/>
    </row>
    <row r="10" spans="1:6">
      <c r="A10" s="1829" t="s">
        <v>3998</v>
      </c>
      <c r="B10" s="1830"/>
      <c r="C10" s="1830"/>
      <c r="D10" s="1830"/>
      <c r="E10" s="1830"/>
      <c r="F10" s="1831"/>
    </row>
    <row r="11" spans="1:6">
      <c r="A11" s="1829" t="s">
        <v>3999</v>
      </c>
      <c r="B11" s="1830"/>
      <c r="C11" s="1830"/>
      <c r="D11" s="1830"/>
      <c r="E11" s="1830"/>
      <c r="F11" s="1831"/>
    </row>
    <row r="12" spans="1:6">
      <c r="A12" s="1829" t="s">
        <v>4000</v>
      </c>
      <c r="B12" s="1830"/>
      <c r="C12" s="1830"/>
      <c r="D12" s="1830"/>
      <c r="E12" s="1830"/>
      <c r="F12" s="1831"/>
    </row>
    <row r="13" spans="1:6">
      <c r="A13" s="1829" t="s">
        <v>4001</v>
      </c>
      <c r="B13" s="1830"/>
      <c r="C13" s="1830"/>
      <c r="D13" s="1830"/>
      <c r="E13" s="1830"/>
      <c r="F13" s="1831"/>
    </row>
    <row r="14" spans="1:6">
      <c r="A14" s="1829" t="s">
        <v>4002</v>
      </c>
      <c r="B14" s="1830"/>
      <c r="C14" s="1830"/>
      <c r="D14" s="1830"/>
      <c r="E14" s="1830"/>
      <c r="F14" s="1831"/>
    </row>
    <row r="15" spans="1:6">
      <c r="A15" s="1829" t="s">
        <v>4003</v>
      </c>
      <c r="B15" s="1830"/>
      <c r="C15" s="1830"/>
      <c r="D15" s="1830"/>
      <c r="E15" s="1830"/>
      <c r="F15" s="1831"/>
    </row>
    <row r="16" spans="1:6">
      <c r="A16" s="1829" t="s">
        <v>4004</v>
      </c>
      <c r="B16" s="1830"/>
      <c r="C16" s="1830"/>
      <c r="D16" s="1830"/>
      <c r="E16" s="1830"/>
      <c r="F16" s="1831"/>
    </row>
    <row r="17" spans="1:6">
      <c r="A17" s="2154" t="s">
        <v>1688</v>
      </c>
      <c r="B17" s="1835" t="s">
        <v>4005</v>
      </c>
      <c r="C17" s="1841" t="s">
        <v>3522</v>
      </c>
      <c r="D17" s="2155" t="s">
        <v>4006</v>
      </c>
      <c r="E17" s="1841" t="s">
        <v>4007</v>
      </c>
      <c r="F17" s="2364" t="s">
        <v>4008</v>
      </c>
    </row>
    <row r="18" spans="1:6">
      <c r="A18" s="1838" t="s">
        <v>1691</v>
      </c>
      <c r="B18" s="2159" t="s">
        <v>4009</v>
      </c>
      <c r="C18" s="1845" t="s">
        <v>3532</v>
      </c>
      <c r="D18" s="1845" t="s">
        <v>4010</v>
      </c>
      <c r="E18" s="1845" t="s">
        <v>4011</v>
      </c>
      <c r="F18" s="2158"/>
    </row>
    <row r="19" spans="1:6">
      <c r="A19" s="2160"/>
      <c r="B19" s="1844" t="s">
        <v>2952</v>
      </c>
      <c r="C19" s="1845" t="s">
        <v>2953</v>
      </c>
      <c r="D19" s="1845" t="s">
        <v>2954</v>
      </c>
      <c r="E19" s="1845" t="s">
        <v>2955</v>
      </c>
      <c r="F19" s="2158" t="s">
        <v>2303</v>
      </c>
    </row>
    <row r="20" spans="1:6">
      <c r="A20" s="2161">
        <v>1</v>
      </c>
      <c r="B20" s="1858" t="s">
        <v>5561</v>
      </c>
      <c r="C20" s="1860" t="s">
        <v>5565</v>
      </c>
      <c r="D20" s="1860" t="s">
        <v>5293</v>
      </c>
      <c r="E20" s="2858">
        <v>42416981.094999999</v>
      </c>
      <c r="F20" s="2949">
        <v>180486845.76333332</v>
      </c>
    </row>
    <row r="21" spans="1:6">
      <c r="A21" s="2161">
        <v>2</v>
      </c>
      <c r="B21" s="1858" t="s">
        <v>5562</v>
      </c>
      <c r="C21" s="1859" t="s">
        <v>5565</v>
      </c>
      <c r="D21" s="1865" t="s">
        <v>5293</v>
      </c>
      <c r="E21" s="1865">
        <v>0</v>
      </c>
      <c r="F21" s="1866">
        <v>-4.0927261579781771E-12</v>
      </c>
    </row>
    <row r="22" spans="1:6">
      <c r="A22" s="2161">
        <v>3</v>
      </c>
      <c r="B22" s="1858" t="s">
        <v>5563</v>
      </c>
      <c r="C22" s="1859" t="s">
        <v>5565</v>
      </c>
      <c r="D22" s="1865" t="s">
        <v>5293</v>
      </c>
      <c r="E22" s="1871">
        <v>-13806761.91</v>
      </c>
      <c r="F22" s="1872">
        <v>-8811267.1673737504</v>
      </c>
    </row>
    <row r="23" spans="1:6">
      <c r="A23" s="2161">
        <v>4</v>
      </c>
      <c r="B23" s="1858" t="s">
        <v>5564</v>
      </c>
      <c r="C23" s="1859" t="s">
        <v>5565</v>
      </c>
      <c r="D23" s="1871" t="s">
        <v>5293</v>
      </c>
      <c r="E23" s="1871">
        <v>1045056.21</v>
      </c>
      <c r="F23" s="1872">
        <v>9202315.8999999985</v>
      </c>
    </row>
    <row r="24" spans="1:6">
      <c r="A24" s="2161">
        <v>5</v>
      </c>
      <c r="B24" s="1858"/>
      <c r="C24" s="1859"/>
      <c r="D24" s="1871"/>
      <c r="E24" s="1871"/>
      <c r="F24" s="1872"/>
    </row>
    <row r="25" spans="1:6">
      <c r="A25" s="2161">
        <v>6</v>
      </c>
      <c r="B25" s="1858"/>
      <c r="C25" s="1859"/>
      <c r="D25" s="1877"/>
      <c r="E25" s="1877"/>
      <c r="F25" s="1878"/>
    </row>
    <row r="26" spans="1:6">
      <c r="A26" s="2161">
        <v>7</v>
      </c>
      <c r="B26" s="1858"/>
      <c r="C26" s="1859"/>
      <c r="D26" s="1882"/>
      <c r="E26" s="1882"/>
      <c r="F26" s="1883"/>
    </row>
    <row r="27" spans="1:6">
      <c r="A27" s="2161">
        <v>8</v>
      </c>
      <c r="B27" s="1858"/>
      <c r="C27" s="1859"/>
      <c r="D27" s="1871"/>
      <c r="E27" s="1865"/>
      <c r="F27" s="1866"/>
    </row>
    <row r="28" spans="1:6">
      <c r="A28" s="2161">
        <v>9</v>
      </c>
      <c r="B28" s="1858"/>
      <c r="C28" s="1859"/>
      <c r="D28" s="1871"/>
      <c r="E28" s="1871"/>
      <c r="F28" s="1872"/>
    </row>
    <row r="29" spans="1:6">
      <c r="A29" s="2161">
        <v>10</v>
      </c>
      <c r="B29" s="1858"/>
      <c r="C29" s="1859"/>
      <c r="D29" s="1871"/>
      <c r="E29" s="1871"/>
      <c r="F29" s="1872"/>
    </row>
    <row r="30" spans="1:6">
      <c r="A30" s="2161">
        <v>11</v>
      </c>
      <c r="B30" s="1858"/>
      <c r="C30" s="1859"/>
      <c r="D30" s="1871"/>
      <c r="E30" s="1871"/>
      <c r="F30" s="1872"/>
    </row>
    <row r="31" spans="1:6">
      <c r="A31" s="2161">
        <v>12</v>
      </c>
      <c r="B31" s="1858"/>
      <c r="C31" s="1859"/>
      <c r="D31" s="1871"/>
      <c r="E31" s="1871"/>
      <c r="F31" s="1872"/>
    </row>
    <row r="32" spans="1:6">
      <c r="A32" s="2161">
        <v>13</v>
      </c>
      <c r="B32" s="1858"/>
      <c r="C32" s="1859"/>
      <c r="D32" s="1871"/>
      <c r="E32" s="1871"/>
      <c r="F32" s="1872"/>
    </row>
    <row r="33" spans="1:6">
      <c r="A33" s="2161">
        <v>14</v>
      </c>
      <c r="B33" s="1858"/>
      <c r="C33" s="1859"/>
      <c r="D33" s="1871"/>
      <c r="E33" s="1871"/>
      <c r="F33" s="1872"/>
    </row>
    <row r="34" spans="1:6">
      <c r="A34" s="2161">
        <v>15</v>
      </c>
      <c r="B34" s="1858"/>
      <c r="C34" s="1859"/>
      <c r="D34" s="1871"/>
      <c r="E34" s="1871"/>
      <c r="F34" s="1872"/>
    </row>
    <row r="35" spans="1:6">
      <c r="A35" s="2161">
        <v>16</v>
      </c>
      <c r="B35" s="1858"/>
      <c r="C35" s="1859"/>
      <c r="D35" s="1888"/>
      <c r="E35" s="1888"/>
      <c r="F35" s="1889"/>
    </row>
    <row r="36" spans="1:6">
      <c r="A36" s="2161">
        <v>17</v>
      </c>
      <c r="B36" s="1858"/>
      <c r="C36" s="1859"/>
      <c r="D36" s="1888"/>
      <c r="E36" s="1888"/>
      <c r="F36" s="1889"/>
    </row>
    <row r="37" spans="1:6">
      <c r="A37" s="2161">
        <v>18</v>
      </c>
      <c r="B37" s="1858"/>
      <c r="C37" s="1859"/>
      <c r="D37" s="1871"/>
      <c r="E37" s="1871"/>
      <c r="F37" s="1872"/>
    </row>
    <row r="38" spans="1:6">
      <c r="A38" s="2161">
        <v>19</v>
      </c>
      <c r="B38" s="1858"/>
      <c r="C38" s="1859"/>
      <c r="D38" s="1871"/>
      <c r="E38" s="1871"/>
      <c r="F38" s="1872"/>
    </row>
    <row r="39" spans="1:6">
      <c r="A39" s="2161">
        <v>20</v>
      </c>
      <c r="B39" s="1858"/>
      <c r="C39" s="1859"/>
      <c r="D39" s="1871"/>
      <c r="E39" s="1871"/>
      <c r="F39" s="1872"/>
    </row>
    <row r="40" spans="1:6">
      <c r="A40" s="2161">
        <v>21</v>
      </c>
      <c r="B40" s="1858"/>
      <c r="C40" s="1860"/>
      <c r="D40" s="1888"/>
      <c r="E40" s="1888"/>
      <c r="F40" s="1889"/>
    </row>
    <row r="41" spans="1:6">
      <c r="A41" s="2161">
        <v>22</v>
      </c>
      <c r="B41" s="1858"/>
      <c r="C41" s="1859"/>
      <c r="D41" s="1871"/>
      <c r="E41" s="1871"/>
      <c r="F41" s="1872"/>
    </row>
    <row r="42" spans="1:6">
      <c r="A42" s="2161">
        <v>23</v>
      </c>
      <c r="B42" s="1858"/>
      <c r="C42" s="1859"/>
      <c r="D42" s="1871"/>
      <c r="E42" s="1871"/>
      <c r="F42" s="1872"/>
    </row>
    <row r="43" spans="1:6">
      <c r="A43" s="2161">
        <v>24</v>
      </c>
      <c r="B43" s="1858"/>
      <c r="C43" s="1859"/>
      <c r="D43" s="1888"/>
      <c r="E43" s="1888"/>
      <c r="F43" s="1889"/>
    </row>
    <row r="44" spans="1:6">
      <c r="A44" s="2161">
        <v>25</v>
      </c>
      <c r="B44" s="1858"/>
      <c r="C44" s="1859"/>
      <c r="D44" s="1871"/>
      <c r="E44" s="1871"/>
      <c r="F44" s="1872"/>
    </row>
    <row r="45" spans="1:6">
      <c r="A45" s="2161">
        <v>26</v>
      </c>
      <c r="B45" s="1858"/>
      <c r="C45" s="1859"/>
      <c r="D45" s="1871"/>
      <c r="E45" s="1871"/>
      <c r="F45" s="1872"/>
    </row>
    <row r="46" spans="1:6">
      <c r="A46" s="2161">
        <v>27</v>
      </c>
      <c r="B46" s="1858"/>
      <c r="C46" s="1859"/>
      <c r="D46" s="1871"/>
      <c r="E46" s="1871"/>
      <c r="F46" s="1872"/>
    </row>
    <row r="47" spans="1:6">
      <c r="A47" s="2161">
        <v>28</v>
      </c>
      <c r="B47" s="1858"/>
      <c r="C47" s="1859"/>
      <c r="D47" s="1871"/>
      <c r="E47" s="1871"/>
      <c r="F47" s="1872"/>
    </row>
    <row r="48" spans="1:6">
      <c r="A48" s="2161">
        <v>29</v>
      </c>
      <c r="B48" s="1858"/>
      <c r="C48" s="1859"/>
      <c r="D48" s="1871"/>
      <c r="E48" s="1871"/>
      <c r="F48" s="1872"/>
    </row>
    <row r="49" spans="1:6">
      <c r="A49" s="2161">
        <v>30</v>
      </c>
      <c r="B49" s="1858"/>
      <c r="C49" s="1859"/>
      <c r="D49" s="1871"/>
      <c r="E49" s="1871"/>
      <c r="F49" s="1872"/>
    </row>
    <row r="50" spans="1:6">
      <c r="A50" s="2161">
        <v>31</v>
      </c>
      <c r="B50" s="1858"/>
      <c r="C50" s="1859"/>
      <c r="D50" s="1871"/>
      <c r="E50" s="1871"/>
      <c r="F50" s="1872"/>
    </row>
    <row r="51" spans="1:6">
      <c r="A51" s="2161">
        <v>32</v>
      </c>
      <c r="B51" s="1858"/>
      <c r="C51" s="1859"/>
      <c r="D51" s="1871"/>
      <c r="E51" s="1871"/>
      <c r="F51" s="1872"/>
    </row>
    <row r="52" spans="1:6">
      <c r="A52" s="2161">
        <v>33</v>
      </c>
      <c r="B52" s="1858"/>
      <c r="C52" s="1859"/>
      <c r="D52" s="1888"/>
      <c r="E52" s="1888"/>
      <c r="F52" s="1889"/>
    </row>
    <row r="53" spans="1:6">
      <c r="A53" s="2161">
        <v>34</v>
      </c>
      <c r="B53" s="1858"/>
      <c r="C53" s="1859"/>
      <c r="D53" s="1871"/>
      <c r="E53" s="1871"/>
      <c r="F53" s="1872"/>
    </row>
    <row r="54" spans="1:6">
      <c r="A54" s="2161">
        <v>35</v>
      </c>
      <c r="B54" s="1858"/>
      <c r="C54" s="1859"/>
      <c r="D54" s="1871"/>
      <c r="E54" s="1871"/>
      <c r="F54" s="1872"/>
    </row>
    <row r="55" spans="1:6">
      <c r="A55" s="2161">
        <v>36</v>
      </c>
      <c r="B55" s="1858"/>
      <c r="C55" s="1859"/>
      <c r="D55" s="1871"/>
      <c r="E55" s="1871"/>
      <c r="F55" s="1872"/>
    </row>
    <row r="56" spans="1:6">
      <c r="A56" s="2161">
        <v>37</v>
      </c>
      <c r="B56" s="1858"/>
      <c r="C56" s="1859"/>
      <c r="D56" s="1871"/>
      <c r="E56" s="1871"/>
      <c r="F56" s="1872"/>
    </row>
    <row r="57" spans="1:6">
      <c r="A57" s="2161">
        <v>38</v>
      </c>
      <c r="B57" s="1858"/>
      <c r="C57" s="1859"/>
      <c r="D57" s="1871"/>
      <c r="E57" s="1871"/>
      <c r="F57" s="1872"/>
    </row>
    <row r="58" spans="1:6">
      <c r="A58" s="2161">
        <v>39</v>
      </c>
      <c r="B58" s="1858"/>
      <c r="C58" s="1859"/>
      <c r="D58" s="1871"/>
      <c r="E58" s="1871"/>
      <c r="F58" s="1872"/>
    </row>
    <row r="59" spans="1:6" ht="15.75" thickBot="1">
      <c r="A59" s="2166">
        <v>40</v>
      </c>
      <c r="B59" s="1896" t="s">
        <v>169</v>
      </c>
      <c r="C59" s="2365"/>
      <c r="D59" s="2365"/>
      <c r="E59" s="2946">
        <f>SUM(E20:E58)</f>
        <v>29655275.395</v>
      </c>
      <c r="F59" s="1899">
        <f>SUM(F20:F58)</f>
        <v>180877894.49595958</v>
      </c>
    </row>
    <row r="60" spans="1:6" ht="15.75" thickTop="1">
      <c r="A60" s="1818"/>
      <c r="B60" s="1818"/>
      <c r="C60" s="1818"/>
      <c r="D60" s="1904"/>
      <c r="E60" s="1904"/>
      <c r="F60" s="1904"/>
    </row>
    <row r="61" spans="1:6">
      <c r="A61" s="1569" t="s">
        <v>4616</v>
      </c>
      <c r="B61" s="1569"/>
      <c r="C61" s="1569"/>
      <c r="D61" s="1569"/>
      <c r="E61" s="1569"/>
      <c r="F61" s="1569"/>
    </row>
    <row r="62" spans="1:6">
      <c r="A62" s="1584" t="s">
        <v>4012</v>
      </c>
      <c r="B62" s="1584"/>
      <c r="C62" s="1584"/>
      <c r="D62" s="1584"/>
      <c r="E62" s="1584"/>
      <c r="F62" s="1584"/>
    </row>
  </sheetData>
  <pageMargins left="0.7" right="0.7" top="0.75" bottom="0.75" header="0.3" footer="0.3"/>
  <pageSetup scale="5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27"/>
  <sheetViews>
    <sheetView defaultGridColor="0" view="pageBreakPreview" topLeftCell="D115" colorId="22" zoomScale="80" zoomScaleNormal="100" zoomScaleSheetLayoutView="80" workbookViewId="0">
      <selection activeCell="H79" sqref="H79"/>
    </sheetView>
  </sheetViews>
  <sheetFormatPr defaultColWidth="9.6640625" defaultRowHeight="15"/>
  <cols>
    <col min="1" max="1" width="4.6640625" style="1591" customWidth="1"/>
    <col min="2" max="2" width="22.6640625" style="1591" customWidth="1"/>
    <col min="3" max="3" width="11.77734375" style="1591" bestFit="1" customWidth="1"/>
    <col min="4" max="4" width="13.33203125" style="1591" customWidth="1"/>
    <col min="5" max="5" width="12.6640625" style="1591" customWidth="1"/>
    <col min="6" max="6" width="15" style="1591" customWidth="1"/>
    <col min="7" max="7" width="15.88671875" style="1591" customWidth="1"/>
    <col min="8" max="8" width="12.6640625" style="1591" customWidth="1"/>
    <col min="9" max="9" width="13.6640625" style="1591" customWidth="1"/>
    <col min="10" max="16384" width="9.6640625" style="1591"/>
  </cols>
  <sheetData>
    <row r="1" spans="1:9">
      <c r="A1" s="1543" t="s">
        <v>1759</v>
      </c>
      <c r="B1" s="1700"/>
      <c r="C1" s="1700"/>
      <c r="D1" s="2304"/>
      <c r="E1" s="1911" t="s">
        <v>1306</v>
      </c>
      <c r="F1" s="2304"/>
      <c r="G1" s="1911" t="s">
        <v>1761</v>
      </c>
      <c r="H1" s="1911" t="s">
        <v>1762</v>
      </c>
      <c r="I1" s="1910"/>
    </row>
    <row r="2" spans="1:9">
      <c r="A2" s="1547" t="str">
        <f>'Data Sheet'!$C$25</f>
        <v xml:space="preserve">Niagara Mohawk Power Corporation </v>
      </c>
      <c r="B2" s="1569"/>
      <c r="C2" s="1569"/>
      <c r="D2" s="2263"/>
      <c r="E2" s="1821" t="s">
        <v>5108</v>
      </c>
      <c r="F2" s="2263"/>
      <c r="G2" s="1821" t="s">
        <v>1763</v>
      </c>
      <c r="H2" s="1821"/>
      <c r="I2" s="1549"/>
    </row>
    <row r="3" spans="1:9" ht="15" customHeight="1">
      <c r="A3" s="1547"/>
      <c r="B3" s="1569"/>
      <c r="C3" s="1569"/>
      <c r="D3" s="2263"/>
      <c r="E3" s="1821" t="s">
        <v>1120</v>
      </c>
      <c r="F3" s="1569"/>
      <c r="G3" s="3077" t="str">
        <f>'Data Sheet'!$C$40</f>
        <v>May 9, 2016</v>
      </c>
      <c r="H3" s="2245" t="str">
        <f>'Data Sheet'!$C$38</f>
        <v>December 31, 2015</v>
      </c>
      <c r="I3" s="2307"/>
    </row>
    <row r="4" spans="1:9" ht="15" customHeight="1">
      <c r="A4" s="1558"/>
      <c r="B4" s="1585"/>
      <c r="C4" s="1585"/>
      <c r="D4" s="1585"/>
      <c r="E4" s="1585"/>
      <c r="F4" s="1585"/>
      <c r="G4" s="1585"/>
      <c r="H4" s="1585"/>
      <c r="I4" s="1586"/>
    </row>
    <row r="5" spans="1:9">
      <c r="A5" s="2033" t="s">
        <v>1380</v>
      </c>
      <c r="B5" s="1584"/>
      <c r="C5" s="1584"/>
      <c r="D5" s="2264"/>
      <c r="E5" s="1584"/>
      <c r="F5" s="1584"/>
      <c r="G5" s="1584"/>
      <c r="H5" s="1584"/>
      <c r="I5" s="2008"/>
    </row>
    <row r="6" spans="1:9">
      <c r="A6" s="2033" t="s">
        <v>1940</v>
      </c>
      <c r="B6" s="1584"/>
      <c r="C6" s="1584"/>
      <c r="D6" s="2264"/>
      <c r="E6" s="1584"/>
      <c r="F6" s="1584"/>
      <c r="G6" s="1584"/>
      <c r="H6" s="1584"/>
      <c r="I6" s="2008"/>
    </row>
    <row r="7" spans="1:9">
      <c r="A7" s="1550"/>
      <c r="B7" s="1714"/>
      <c r="C7" s="1714"/>
      <c r="D7" s="1714"/>
      <c r="E7" s="1714"/>
      <c r="F7" s="1714"/>
      <c r="G7" s="1714"/>
      <c r="H7" s="1714"/>
      <c r="I7" s="1914"/>
    </row>
    <row r="8" spans="1:9">
      <c r="A8" s="2366" t="s">
        <v>2355</v>
      </c>
      <c r="B8" s="2367" t="s">
        <v>1381</v>
      </c>
      <c r="C8" s="2367"/>
      <c r="D8" s="1917"/>
      <c r="E8" s="1917"/>
      <c r="F8" s="1917"/>
      <c r="G8" s="1917"/>
      <c r="H8" s="1917"/>
      <c r="I8" s="1918"/>
    </row>
    <row r="9" spans="1:9">
      <c r="A9" s="1916"/>
      <c r="B9" s="2367" t="s">
        <v>1382</v>
      </c>
      <c r="C9" s="2367"/>
      <c r="D9" s="1917"/>
      <c r="E9" s="1917"/>
      <c r="F9" s="1917"/>
      <c r="G9" s="1917"/>
      <c r="H9" s="1917"/>
      <c r="I9" s="1918"/>
    </row>
    <row r="10" spans="1:9">
      <c r="A10" s="2366" t="s">
        <v>2272</v>
      </c>
      <c r="B10" s="2367" t="s">
        <v>253</v>
      </c>
      <c r="C10" s="2367"/>
      <c r="D10" s="1917"/>
      <c r="E10" s="1917"/>
      <c r="F10" s="1917"/>
      <c r="G10" s="1917"/>
      <c r="H10" s="1917"/>
      <c r="I10" s="1918"/>
    </row>
    <row r="11" spans="1:9">
      <c r="A11" s="1916"/>
      <c r="B11" s="2367" t="s">
        <v>868</v>
      </c>
      <c r="C11" s="2367"/>
      <c r="D11" s="1917"/>
      <c r="E11" s="1917"/>
      <c r="F11" s="1917"/>
      <c r="G11" s="1917"/>
      <c r="H11" s="1917"/>
      <c r="I11" s="1918"/>
    </row>
    <row r="12" spans="1:9">
      <c r="A12" s="1916"/>
      <c r="B12" s="2728" t="s">
        <v>4564</v>
      </c>
      <c r="C12" s="2728"/>
      <c r="D12" s="2592"/>
      <c r="E12" s="2592"/>
      <c r="F12" s="2592"/>
      <c r="G12" s="2592"/>
      <c r="H12" s="2592"/>
      <c r="I12" s="2593"/>
    </row>
    <row r="13" spans="1:9">
      <c r="A13" s="1916"/>
      <c r="B13" s="2728" t="s">
        <v>4623</v>
      </c>
      <c r="C13" s="2728"/>
      <c r="D13" s="2592"/>
      <c r="E13" s="2592"/>
      <c r="F13" s="2592"/>
      <c r="G13" s="2592"/>
      <c r="H13" s="2592"/>
      <c r="I13" s="2593"/>
    </row>
    <row r="14" spans="1:9">
      <c r="A14" s="2366" t="s">
        <v>2273</v>
      </c>
      <c r="B14" s="2367" t="s">
        <v>869</v>
      </c>
      <c r="C14" s="2367"/>
      <c r="D14" s="1917"/>
      <c r="E14" s="1917"/>
      <c r="F14" s="1917"/>
      <c r="G14" s="1917"/>
      <c r="H14" s="1917"/>
      <c r="I14" s="1918"/>
    </row>
    <row r="15" spans="1:9">
      <c r="A15" s="1916"/>
      <c r="B15" s="2367" t="s">
        <v>870</v>
      </c>
      <c r="C15" s="2367"/>
      <c r="D15" s="1917"/>
      <c r="E15" s="1917"/>
      <c r="F15" s="1917"/>
      <c r="G15" s="1917"/>
      <c r="H15" s="1917"/>
      <c r="I15" s="1918"/>
    </row>
    <row r="16" spans="1:9">
      <c r="A16" s="2729" t="s">
        <v>3641</v>
      </c>
      <c r="B16" s="2728" t="s">
        <v>4018</v>
      </c>
      <c r="C16" s="2728"/>
      <c r="D16" s="2592"/>
      <c r="E16" s="2592"/>
      <c r="F16" s="2592"/>
      <c r="G16" s="2592"/>
      <c r="H16" s="2592"/>
      <c r="I16" s="2593"/>
    </row>
    <row r="17" spans="1:9">
      <c r="A17" s="2543"/>
      <c r="B17" s="2728" t="s">
        <v>4019</v>
      </c>
      <c r="C17" s="2728"/>
      <c r="D17" s="2592"/>
      <c r="E17" s="2592"/>
      <c r="F17" s="2592"/>
      <c r="G17" s="2592"/>
      <c r="H17" s="2592"/>
      <c r="I17" s="2593"/>
    </row>
    <row r="18" spans="1:9">
      <c r="A18" s="2543"/>
      <c r="B18" s="2728" t="s">
        <v>4020</v>
      </c>
      <c r="C18" s="2728"/>
      <c r="D18" s="2592"/>
      <c r="E18" s="2592"/>
      <c r="F18" s="2592"/>
      <c r="G18" s="2592"/>
      <c r="H18" s="2592"/>
      <c r="I18" s="2593"/>
    </row>
    <row r="19" spans="1:9">
      <c r="A19" s="2543"/>
      <c r="B19" s="2728" t="s">
        <v>4021</v>
      </c>
      <c r="C19" s="2728"/>
      <c r="D19" s="2592"/>
      <c r="E19" s="2592"/>
      <c r="F19" s="2592"/>
      <c r="G19" s="2592"/>
      <c r="H19" s="2592"/>
      <c r="I19" s="2593"/>
    </row>
    <row r="20" spans="1:9">
      <c r="A20" s="2366" t="s">
        <v>3646</v>
      </c>
      <c r="B20" s="2367" t="s">
        <v>4013</v>
      </c>
      <c r="C20" s="2367"/>
      <c r="D20" s="1917"/>
      <c r="E20" s="1917"/>
      <c r="F20" s="1917"/>
      <c r="G20" s="1917"/>
      <c r="H20" s="1917"/>
      <c r="I20" s="1918"/>
    </row>
    <row r="21" spans="1:9">
      <c r="A21" s="2366" t="s">
        <v>696</v>
      </c>
      <c r="B21" s="2367" t="s">
        <v>4014</v>
      </c>
      <c r="C21" s="2367"/>
      <c r="D21" s="1917"/>
      <c r="E21" s="1917"/>
      <c r="F21" s="1917"/>
      <c r="G21" s="1917"/>
      <c r="H21" s="1917"/>
      <c r="I21" s="1918"/>
    </row>
    <row r="22" spans="1:9">
      <c r="A22" s="1916"/>
      <c r="B22" s="2367" t="s">
        <v>4015</v>
      </c>
      <c r="C22" s="2367"/>
      <c r="D22" s="1917"/>
      <c r="E22" s="1917"/>
      <c r="F22" s="1917"/>
      <c r="G22" s="1917"/>
      <c r="H22" s="1917"/>
      <c r="I22" s="1918"/>
    </row>
    <row r="23" spans="1:9">
      <c r="A23" s="1916"/>
      <c r="B23" s="2367" t="s">
        <v>871</v>
      </c>
      <c r="C23" s="2367"/>
      <c r="D23" s="1917"/>
      <c r="E23" s="1917"/>
      <c r="F23" s="1917"/>
      <c r="G23" s="1917"/>
      <c r="H23" s="1917"/>
      <c r="I23" s="1918"/>
    </row>
    <row r="24" spans="1:9">
      <c r="A24" s="1916"/>
      <c r="B24" s="2367" t="s">
        <v>4016</v>
      </c>
      <c r="C24" s="2367"/>
      <c r="D24" s="1917"/>
      <c r="E24" s="1917"/>
      <c r="F24" s="1917"/>
      <c r="G24" s="1917"/>
      <c r="H24" s="1917"/>
      <c r="I24" s="1918"/>
    </row>
    <row r="25" spans="1:9">
      <c r="A25" s="1916"/>
      <c r="B25" s="2367" t="s">
        <v>4017</v>
      </c>
      <c r="C25" s="2367"/>
      <c r="D25" s="1917"/>
      <c r="E25" s="1917"/>
      <c r="F25" s="1917"/>
      <c r="G25" s="1917"/>
      <c r="H25" s="1917"/>
      <c r="I25" s="1918"/>
    </row>
    <row r="26" spans="1:9">
      <c r="A26" s="1916"/>
      <c r="B26" s="2367" t="s">
        <v>872</v>
      </c>
      <c r="C26" s="2367"/>
      <c r="D26" s="1917"/>
      <c r="E26" s="1917"/>
      <c r="F26" s="1917"/>
      <c r="G26" s="1917"/>
      <c r="H26" s="1917"/>
      <c r="I26" s="1918"/>
    </row>
    <row r="27" spans="1:9">
      <c r="A27" s="2366" t="s">
        <v>702</v>
      </c>
      <c r="B27" s="2367" t="s">
        <v>873</v>
      </c>
      <c r="C27" s="2367"/>
      <c r="D27" s="1917"/>
      <c r="E27" s="1917"/>
      <c r="F27" s="1917"/>
      <c r="G27" s="1917"/>
      <c r="H27" s="1917"/>
      <c r="I27" s="1918"/>
    </row>
    <row r="28" spans="1:9">
      <c r="A28" s="1916"/>
      <c r="B28" s="2367" t="s">
        <v>498</v>
      </c>
      <c r="C28" s="2367"/>
      <c r="D28" s="1917"/>
      <c r="E28" s="1917"/>
      <c r="F28" s="1917"/>
      <c r="G28" s="1917"/>
      <c r="H28" s="1917"/>
      <c r="I28" s="1918"/>
    </row>
    <row r="29" spans="1:9">
      <c r="A29" s="1916"/>
      <c r="B29" s="2367" t="s">
        <v>499</v>
      </c>
      <c r="C29" s="2367"/>
      <c r="D29" s="1917"/>
      <c r="E29" s="1917"/>
      <c r="F29" s="1917"/>
      <c r="G29" s="1917"/>
      <c r="H29" s="1917"/>
      <c r="I29" s="1918"/>
    </row>
    <row r="30" spans="1:9">
      <c r="A30" s="1916"/>
      <c r="B30" s="2367" t="s">
        <v>500</v>
      </c>
      <c r="C30" s="2367"/>
      <c r="D30" s="1917"/>
      <c r="E30" s="1917"/>
      <c r="F30" s="1917"/>
      <c r="G30" s="1917"/>
      <c r="H30" s="1917"/>
      <c r="I30" s="1918"/>
    </row>
    <row r="31" spans="1:9">
      <c r="A31" s="2368" t="s">
        <v>1907</v>
      </c>
      <c r="B31" s="2367" t="s">
        <v>1020</v>
      </c>
      <c r="C31" s="2367"/>
      <c r="D31" s="1917"/>
      <c r="E31" s="1917"/>
      <c r="F31" s="1917"/>
      <c r="G31" s="1917"/>
      <c r="H31" s="1917"/>
      <c r="I31" s="1918"/>
    </row>
    <row r="32" spans="1:9">
      <c r="A32" s="2328"/>
      <c r="B32" s="2369"/>
      <c r="C32" s="2730"/>
      <c r="D32" s="2370"/>
      <c r="E32" s="2369"/>
      <c r="F32" s="2370"/>
      <c r="G32" s="2370"/>
      <c r="H32" s="2370"/>
      <c r="I32" s="2371"/>
    </row>
    <row r="33" spans="1:9">
      <c r="A33" s="2334"/>
      <c r="B33" s="2372"/>
      <c r="C33" s="2731"/>
      <c r="D33" s="1917" t="s">
        <v>501</v>
      </c>
      <c r="E33" s="2372"/>
      <c r="F33" s="2373" t="s">
        <v>502</v>
      </c>
      <c r="G33" s="2373"/>
      <c r="H33" s="2373"/>
      <c r="I33" s="2374"/>
    </row>
    <row r="34" spans="1:9">
      <c r="A34" s="2334"/>
      <c r="B34" s="2335" t="s">
        <v>503</v>
      </c>
      <c r="C34" s="2732"/>
      <c r="D34" s="2375"/>
      <c r="E34" s="2376"/>
      <c r="F34" s="2375"/>
      <c r="G34" s="2375"/>
      <c r="H34" s="2375"/>
      <c r="I34" s="2377"/>
    </row>
    <row r="35" spans="1:9">
      <c r="A35" s="2334"/>
      <c r="B35" s="2335" t="s">
        <v>504</v>
      </c>
      <c r="C35" s="2733" t="s">
        <v>3522</v>
      </c>
      <c r="D35" s="2335" t="s">
        <v>3526</v>
      </c>
      <c r="E35" s="2335" t="s">
        <v>3526</v>
      </c>
      <c r="F35" s="2372" t="s">
        <v>3527</v>
      </c>
      <c r="G35" s="2335" t="s">
        <v>3528</v>
      </c>
      <c r="H35" s="2378" t="s">
        <v>3529</v>
      </c>
      <c r="I35" s="2379" t="s">
        <v>505</v>
      </c>
    </row>
    <row r="36" spans="1:9">
      <c r="A36" s="2338" t="s">
        <v>1688</v>
      </c>
      <c r="B36" s="2335" t="s">
        <v>1355</v>
      </c>
      <c r="C36" s="2733" t="s">
        <v>3532</v>
      </c>
      <c r="D36" s="2335" t="s">
        <v>1358</v>
      </c>
      <c r="E36" s="2335" t="s">
        <v>1928</v>
      </c>
      <c r="F36" s="2335" t="s">
        <v>3538</v>
      </c>
      <c r="G36" s="2335" t="s">
        <v>3538</v>
      </c>
      <c r="H36" s="2378" t="s">
        <v>506</v>
      </c>
      <c r="I36" s="2380" t="s">
        <v>507</v>
      </c>
    </row>
    <row r="37" spans="1:9">
      <c r="A37" s="2339" t="s">
        <v>1691</v>
      </c>
      <c r="B37" s="2340" t="s">
        <v>2952</v>
      </c>
      <c r="C37" s="2734" t="s">
        <v>2953</v>
      </c>
      <c r="D37" s="2340" t="s">
        <v>2954</v>
      </c>
      <c r="E37" s="2340" t="s">
        <v>2955</v>
      </c>
      <c r="F37" s="2340" t="s">
        <v>2303</v>
      </c>
      <c r="G37" s="2381" t="s">
        <v>508</v>
      </c>
      <c r="H37" s="2382" t="s">
        <v>2305</v>
      </c>
      <c r="I37" s="2342" t="s">
        <v>2306</v>
      </c>
    </row>
    <row r="38" spans="1:9">
      <c r="A38" s="2187">
        <v>1</v>
      </c>
      <c r="B38" s="1551"/>
      <c r="C38" s="2612"/>
      <c r="D38" s="1886"/>
      <c r="E38" s="1886"/>
      <c r="F38" s="1868"/>
      <c r="G38" s="1868"/>
      <c r="H38" s="2291"/>
      <c r="I38" s="2738">
        <f t="shared" ref="I38:I52" si="0">SUM(F38:H38)</f>
        <v>0</v>
      </c>
    </row>
    <row r="39" spans="1:9">
      <c r="A39" s="2187">
        <v>2</v>
      </c>
      <c r="B39" s="2383"/>
      <c r="C39" s="2735"/>
      <c r="D39" s="1886"/>
      <c r="E39" s="1886"/>
      <c r="F39" s="1886"/>
      <c r="G39" s="1886"/>
      <c r="H39" s="2292"/>
      <c r="I39" s="2739"/>
    </row>
    <row r="40" spans="1:9">
      <c r="A40" s="2187">
        <v>3</v>
      </c>
      <c r="B40" s="1551"/>
      <c r="C40" s="2612"/>
      <c r="D40" s="1886"/>
      <c r="E40" s="1886"/>
      <c r="F40" s="1886"/>
      <c r="G40" s="1886"/>
      <c r="H40" s="2292"/>
      <c r="I40" s="2739"/>
    </row>
    <row r="41" spans="1:9">
      <c r="A41" s="2187">
        <v>4</v>
      </c>
      <c r="B41" s="1551"/>
      <c r="C41" s="2612"/>
      <c r="D41" s="1886"/>
      <c r="E41" s="1886"/>
      <c r="F41" s="1886"/>
      <c r="G41" s="1886"/>
      <c r="H41" s="2292"/>
      <c r="I41" s="2739"/>
    </row>
    <row r="42" spans="1:9">
      <c r="A42" s="2187">
        <v>5</v>
      </c>
      <c r="B42" s="1551"/>
      <c r="C42" s="2612"/>
      <c r="D42" s="1886"/>
      <c r="E42" s="1886"/>
      <c r="F42" s="1886"/>
      <c r="G42" s="1886"/>
      <c r="H42" s="2292"/>
      <c r="I42" s="2739"/>
    </row>
    <row r="43" spans="1:9">
      <c r="A43" s="2187">
        <v>6</v>
      </c>
      <c r="B43" s="1551"/>
      <c r="C43" s="2612"/>
      <c r="D43" s="1886"/>
      <c r="E43" s="1886"/>
      <c r="F43" s="1886"/>
      <c r="G43" s="1886"/>
      <c r="H43" s="2292"/>
      <c r="I43" s="2739"/>
    </row>
    <row r="44" spans="1:9">
      <c r="A44" s="2187">
        <v>7</v>
      </c>
      <c r="B44" s="1551"/>
      <c r="C44" s="2612"/>
      <c r="D44" s="1886"/>
      <c r="E44" s="1886"/>
      <c r="F44" s="1886"/>
      <c r="G44" s="1886"/>
      <c r="H44" s="2292"/>
      <c r="I44" s="2739"/>
    </row>
    <row r="45" spans="1:9">
      <c r="A45" s="2187">
        <v>8</v>
      </c>
      <c r="B45" s="1551"/>
      <c r="C45" s="2612"/>
      <c r="D45" s="1886"/>
      <c r="E45" s="1886"/>
      <c r="F45" s="1886"/>
      <c r="G45" s="1886"/>
      <c r="H45" s="2292"/>
      <c r="I45" s="2739"/>
    </row>
    <row r="46" spans="1:9">
      <c r="A46" s="2187">
        <v>9</v>
      </c>
      <c r="B46" s="1551"/>
      <c r="C46" s="2612"/>
      <c r="D46" s="1886"/>
      <c r="E46" s="1886"/>
      <c r="F46" s="1886"/>
      <c r="G46" s="1886"/>
      <c r="H46" s="2292"/>
      <c r="I46" s="2739"/>
    </row>
    <row r="47" spans="1:9">
      <c r="A47" s="2187">
        <v>10</v>
      </c>
      <c r="B47" s="1551"/>
      <c r="C47" s="2612"/>
      <c r="D47" s="1886"/>
      <c r="E47" s="1886"/>
      <c r="F47" s="1886"/>
      <c r="G47" s="1886"/>
      <c r="H47" s="2292"/>
      <c r="I47" s="2739"/>
    </row>
    <row r="48" spans="1:9">
      <c r="A48" s="2187">
        <v>11</v>
      </c>
      <c r="B48" s="1551"/>
      <c r="C48" s="2612"/>
      <c r="D48" s="1886"/>
      <c r="E48" s="1886"/>
      <c r="F48" s="1886"/>
      <c r="G48" s="1886"/>
      <c r="H48" s="2292"/>
      <c r="I48" s="2739"/>
    </row>
    <row r="49" spans="1:9">
      <c r="A49" s="2187">
        <v>12</v>
      </c>
      <c r="B49" s="1551"/>
      <c r="C49" s="2612"/>
      <c r="D49" s="1886"/>
      <c r="E49" s="1886"/>
      <c r="F49" s="1886"/>
      <c r="G49" s="1886"/>
      <c r="H49" s="2292"/>
      <c r="I49" s="2739"/>
    </row>
    <row r="50" spans="1:9">
      <c r="A50" s="2187">
        <v>13</v>
      </c>
      <c r="B50" s="1551"/>
      <c r="C50" s="2612"/>
      <c r="D50" s="1886"/>
      <c r="E50" s="1886"/>
      <c r="F50" s="1886"/>
      <c r="G50" s="1886"/>
      <c r="H50" s="2292"/>
      <c r="I50" s="2739"/>
    </row>
    <row r="51" spans="1:9">
      <c r="A51" s="2187">
        <v>14</v>
      </c>
      <c r="B51" s="1551"/>
      <c r="C51" s="2612"/>
      <c r="D51" s="1886"/>
      <c r="E51" s="1886"/>
      <c r="F51" s="1886"/>
      <c r="G51" s="1886"/>
      <c r="H51" s="2292"/>
      <c r="I51" s="2739"/>
    </row>
    <row r="52" spans="1:9">
      <c r="A52" s="2187">
        <v>15</v>
      </c>
      <c r="B52" s="1551" t="s">
        <v>1152</v>
      </c>
      <c r="C52" s="2612"/>
      <c r="D52" s="1886"/>
      <c r="E52" s="1886"/>
      <c r="F52" s="1886"/>
      <c r="G52" s="1886"/>
      <c r="H52" s="2292"/>
      <c r="I52" s="2739">
        <f t="shared" si="0"/>
        <v>0</v>
      </c>
    </row>
    <row r="53" spans="1:9">
      <c r="A53" s="2187">
        <v>16</v>
      </c>
      <c r="B53" s="1565" t="s">
        <v>2288</v>
      </c>
      <c r="C53" s="2736"/>
      <c r="D53" s="1886">
        <f t="shared" ref="D53:I53" si="1">SUM(D38:D52)</f>
        <v>0</v>
      </c>
      <c r="E53" s="1886">
        <f t="shared" si="1"/>
        <v>0</v>
      </c>
      <c r="F53" s="1868">
        <f t="shared" si="1"/>
        <v>0</v>
      </c>
      <c r="G53" s="1868">
        <f t="shared" si="1"/>
        <v>0</v>
      </c>
      <c r="H53" s="1868">
        <f t="shared" si="1"/>
        <v>0</v>
      </c>
      <c r="I53" s="2146">
        <f t="shared" si="1"/>
        <v>0</v>
      </c>
    </row>
    <row r="54" spans="1:9">
      <c r="A54" s="2384"/>
      <c r="B54" s="2385"/>
      <c r="C54" s="2385"/>
      <c r="D54" s="2385"/>
      <c r="E54" s="2385"/>
      <c r="F54" s="2385"/>
      <c r="G54" s="2385"/>
      <c r="H54" s="2385"/>
      <c r="I54" s="2386"/>
    </row>
    <row r="55" spans="1:9">
      <c r="A55" s="2281"/>
      <c r="B55" s="2263"/>
      <c r="C55" s="2263"/>
      <c r="D55" s="2263"/>
      <c r="E55" s="2263"/>
      <c r="F55" s="2263"/>
      <c r="G55" s="2263"/>
      <c r="H55" s="2263"/>
      <c r="I55" s="2387"/>
    </row>
    <row r="56" spans="1:9">
      <c r="A56" s="2281"/>
      <c r="B56" s="2263"/>
      <c r="C56" s="2263"/>
      <c r="D56" s="2263"/>
      <c r="E56" s="2263"/>
      <c r="F56" s="2263"/>
      <c r="G56" s="2263"/>
      <c r="H56" s="2263"/>
      <c r="I56" s="2387"/>
    </row>
    <row r="57" spans="1:9">
      <c r="A57" s="2281"/>
      <c r="B57" s="2263"/>
      <c r="C57" s="2263"/>
      <c r="D57" s="2263"/>
      <c r="E57" s="2263"/>
      <c r="F57" s="2263"/>
      <c r="G57" s="2263"/>
      <c r="H57" s="2263"/>
      <c r="I57" s="2387"/>
    </row>
    <row r="58" spans="1:9">
      <c r="A58" s="2281"/>
      <c r="B58" s="2263"/>
      <c r="C58" s="2263"/>
      <c r="D58" s="2263"/>
      <c r="E58" s="2263"/>
      <c r="F58" s="2263"/>
      <c r="G58" s="2263"/>
      <c r="H58" s="2263"/>
      <c r="I58" s="2387"/>
    </row>
    <row r="59" spans="1:9">
      <c r="A59" s="2281"/>
      <c r="B59" s="2263"/>
      <c r="C59" s="2263"/>
      <c r="D59" s="2263"/>
      <c r="E59" s="2263"/>
      <c r="F59" s="2263"/>
      <c r="G59" s="2263"/>
      <c r="H59" s="2263"/>
      <c r="I59" s="2387"/>
    </row>
    <row r="60" spans="1:9" ht="15.75" thickBot="1">
      <c r="A60" s="2388"/>
      <c r="B60" s="2389"/>
      <c r="C60" s="2389"/>
      <c r="D60" s="2389"/>
      <c r="E60" s="2389"/>
      <c r="F60" s="2389"/>
      <c r="G60" s="2389"/>
      <c r="H60" s="2389"/>
      <c r="I60" s="2390"/>
    </row>
    <row r="62" spans="1:9">
      <c r="A62" s="2496" t="s">
        <v>4617</v>
      </c>
      <c r="B62" s="1680"/>
      <c r="C62" s="1680"/>
      <c r="D62" s="1680"/>
      <c r="E62" s="1680"/>
      <c r="F62" s="1563"/>
      <c r="G62" s="1584"/>
      <c r="H62" s="1997"/>
      <c r="I62" s="1584" t="s">
        <v>509</v>
      </c>
    </row>
    <row r="63" spans="1:9">
      <c r="A63" s="1584" t="s">
        <v>510</v>
      </c>
      <c r="B63" s="2264"/>
      <c r="C63" s="2264"/>
      <c r="D63" s="2279"/>
      <c r="E63" s="2279"/>
      <c r="F63" s="2279"/>
      <c r="G63" s="2264"/>
      <c r="H63" s="2264"/>
      <c r="I63" s="2264"/>
    </row>
    <row r="64" spans="1:9" ht="15.75">
      <c r="A64" s="1588" t="s">
        <v>416</v>
      </c>
      <c r="B64" s="2264"/>
      <c r="C64" s="2264"/>
      <c r="D64" s="2264"/>
      <c r="E64" s="2264"/>
      <c r="F64" s="2264"/>
      <c r="G64" s="2264"/>
      <c r="H64" s="2264"/>
      <c r="I64" s="2264"/>
    </row>
    <row r="66" spans="1:9" ht="16.5" thickBot="1">
      <c r="A66" s="2300" t="str">
        <f>'Data Sheet'!$C$25</f>
        <v xml:space="preserve">Niagara Mohawk Power Corporation </v>
      </c>
      <c r="B66" s="2263"/>
      <c r="C66" s="2263"/>
      <c r="D66" s="2263"/>
      <c r="E66" s="2263"/>
      <c r="F66" s="2263"/>
      <c r="G66" s="2301" t="str">
        <f>'Data Sheet'!$C$40</f>
        <v>May 9, 2016</v>
      </c>
      <c r="H66" s="1591" t="str">
        <f>'Data Sheet'!$C$38</f>
        <v>December 31, 2015</v>
      </c>
    </row>
    <row r="67" spans="1:9">
      <c r="A67" s="1543"/>
      <c r="B67" s="1700"/>
      <c r="C67" s="1700"/>
      <c r="D67" s="1700"/>
      <c r="E67" s="1700"/>
      <c r="F67" s="1700"/>
      <c r="G67" s="1700"/>
      <c r="H67" s="1700"/>
      <c r="I67" s="1910"/>
    </row>
    <row r="68" spans="1:9">
      <c r="A68" s="2033" t="s">
        <v>1380</v>
      </c>
      <c r="B68" s="1584"/>
      <c r="C68" s="1584"/>
      <c r="D68" s="2264"/>
      <c r="E68" s="1584"/>
      <c r="F68" s="1584"/>
      <c r="G68" s="1584"/>
      <c r="H68" s="1584"/>
      <c r="I68" s="2008"/>
    </row>
    <row r="69" spans="1:9">
      <c r="A69" s="2033" t="s">
        <v>1940</v>
      </c>
      <c r="B69" s="1584"/>
      <c r="C69" s="1584"/>
      <c r="D69" s="2264"/>
      <c r="E69" s="1584"/>
      <c r="F69" s="1584"/>
      <c r="G69" s="1584"/>
      <c r="H69" s="1584"/>
      <c r="I69" s="2008"/>
    </row>
    <row r="70" spans="1:9">
      <c r="A70" s="1550"/>
      <c r="B70" s="1714"/>
      <c r="C70" s="1714"/>
      <c r="D70" s="1714"/>
      <c r="E70" s="1714"/>
      <c r="F70" s="1714"/>
      <c r="G70" s="1714"/>
      <c r="H70" s="1714"/>
      <c r="I70" s="1914"/>
    </row>
    <row r="71" spans="1:9">
      <c r="A71" s="2360"/>
      <c r="B71" s="1921"/>
      <c r="C71" s="2730"/>
      <c r="D71" s="1585"/>
      <c r="E71" s="1921"/>
      <c r="F71" s="1585"/>
      <c r="G71" s="1585"/>
      <c r="H71" s="1585"/>
      <c r="I71" s="1586"/>
    </row>
    <row r="72" spans="1:9">
      <c r="A72" s="2231"/>
      <c r="B72" s="1548"/>
      <c r="C72" s="2731"/>
      <c r="D72" s="1569" t="s">
        <v>501</v>
      </c>
      <c r="E72" s="1548"/>
      <c r="F72" s="1584" t="s">
        <v>502</v>
      </c>
      <c r="G72" s="1584"/>
      <c r="H72" s="1584"/>
      <c r="I72" s="2008"/>
    </row>
    <row r="73" spans="1:9">
      <c r="A73" s="2231"/>
      <c r="B73" s="1998" t="s">
        <v>503</v>
      </c>
      <c r="C73" s="2732"/>
      <c r="D73" s="1714"/>
      <c r="E73" s="1551"/>
      <c r="F73" s="1714"/>
      <c r="G73" s="1714"/>
      <c r="H73" s="1714"/>
      <c r="I73" s="1914"/>
    </row>
    <row r="74" spans="1:9">
      <c r="A74" s="2231"/>
      <c r="B74" s="1998" t="s">
        <v>504</v>
      </c>
      <c r="C74" s="2733" t="s">
        <v>3522</v>
      </c>
      <c r="D74" s="1998" t="s">
        <v>3526</v>
      </c>
      <c r="E74" s="1998" t="s">
        <v>3526</v>
      </c>
      <c r="F74" s="1548" t="s">
        <v>3527</v>
      </c>
      <c r="G74" s="1998" t="s">
        <v>3528</v>
      </c>
      <c r="H74" s="1563" t="s">
        <v>3529</v>
      </c>
      <c r="I74" s="1922" t="s">
        <v>505</v>
      </c>
    </row>
    <row r="75" spans="1:9">
      <c r="A75" s="2185" t="s">
        <v>1688</v>
      </c>
      <c r="B75" s="1998" t="s">
        <v>1355</v>
      </c>
      <c r="C75" s="2733" t="s">
        <v>3532</v>
      </c>
      <c r="D75" s="1998" t="s">
        <v>1358</v>
      </c>
      <c r="E75" s="1998" t="s">
        <v>1928</v>
      </c>
      <c r="F75" s="1998" t="s">
        <v>3538</v>
      </c>
      <c r="G75" s="1998" t="s">
        <v>3538</v>
      </c>
      <c r="H75" s="1563" t="s">
        <v>506</v>
      </c>
      <c r="I75" s="2391" t="s">
        <v>507</v>
      </c>
    </row>
    <row r="76" spans="1:9">
      <c r="A76" s="2187" t="s">
        <v>1691</v>
      </c>
      <c r="B76" s="2340" t="s">
        <v>2952</v>
      </c>
      <c r="C76" s="2734" t="s">
        <v>2953</v>
      </c>
      <c r="D76" s="2340" t="s">
        <v>2954</v>
      </c>
      <c r="E76" s="2340" t="s">
        <v>2955</v>
      </c>
      <c r="F76" s="2340" t="s">
        <v>2303</v>
      </c>
      <c r="G76" s="2381" t="s">
        <v>508</v>
      </c>
      <c r="H76" s="2382" t="s">
        <v>2305</v>
      </c>
      <c r="I76" s="2342" t="s">
        <v>2306</v>
      </c>
    </row>
    <row r="77" spans="1:9">
      <c r="A77" s="2187">
        <v>1</v>
      </c>
      <c r="B77" s="1551"/>
      <c r="C77" s="2612"/>
      <c r="D77" s="1886"/>
      <c r="E77" s="1886"/>
      <c r="F77" s="1886"/>
      <c r="G77" s="1886"/>
      <c r="H77" s="2292"/>
      <c r="I77" s="2739">
        <f t="shared" ref="I77:I124" si="2">SUM(F77:H77)</f>
        <v>0</v>
      </c>
    </row>
    <row r="78" spans="1:9">
      <c r="A78" s="2187">
        <v>2</v>
      </c>
      <c r="B78" s="2383"/>
      <c r="C78" s="2735"/>
      <c r="D78" s="1886"/>
      <c r="E78" s="1886"/>
      <c r="F78" s="1886"/>
      <c r="G78" s="1886"/>
      <c r="H78" s="2292"/>
      <c r="I78" s="2739">
        <f t="shared" si="2"/>
        <v>0</v>
      </c>
    </row>
    <row r="79" spans="1:9">
      <c r="A79" s="2187">
        <v>3</v>
      </c>
      <c r="B79" s="1551"/>
      <c r="C79" s="2612"/>
      <c r="D79" s="1886"/>
      <c r="E79" s="1886"/>
      <c r="F79" s="1886"/>
      <c r="G79" s="1886"/>
      <c r="H79" s="2292"/>
      <c r="I79" s="2739">
        <f t="shared" si="2"/>
        <v>0</v>
      </c>
    </row>
    <row r="80" spans="1:9">
      <c r="A80" s="2187">
        <v>4</v>
      </c>
      <c r="B80" s="1551"/>
      <c r="C80" s="2612"/>
      <c r="D80" s="1886"/>
      <c r="E80" s="1886"/>
      <c r="F80" s="1886"/>
      <c r="G80" s="1886"/>
      <c r="H80" s="2292"/>
      <c r="I80" s="2739">
        <f t="shared" si="2"/>
        <v>0</v>
      </c>
    </row>
    <row r="81" spans="1:9">
      <c r="A81" s="2187">
        <v>5</v>
      </c>
      <c r="B81" s="1551"/>
      <c r="C81" s="2612"/>
      <c r="D81" s="1886"/>
      <c r="E81" s="1886"/>
      <c r="F81" s="1886"/>
      <c r="G81" s="1886"/>
      <c r="H81" s="2292"/>
      <c r="I81" s="2739">
        <f t="shared" si="2"/>
        <v>0</v>
      </c>
    </row>
    <row r="82" spans="1:9">
      <c r="A82" s="2187">
        <v>6</v>
      </c>
      <c r="B82" s="1551"/>
      <c r="C82" s="2612"/>
      <c r="D82" s="1886"/>
      <c r="E82" s="1886"/>
      <c r="F82" s="1886"/>
      <c r="G82" s="1886"/>
      <c r="H82" s="2292"/>
      <c r="I82" s="2739">
        <f t="shared" si="2"/>
        <v>0</v>
      </c>
    </row>
    <row r="83" spans="1:9">
      <c r="A83" s="2187">
        <v>7</v>
      </c>
      <c r="B83" s="1551"/>
      <c r="C83" s="2612"/>
      <c r="D83" s="1886"/>
      <c r="E83" s="1886"/>
      <c r="F83" s="1886"/>
      <c r="G83" s="1886"/>
      <c r="H83" s="2292"/>
      <c r="I83" s="2739">
        <f t="shared" si="2"/>
        <v>0</v>
      </c>
    </row>
    <row r="84" spans="1:9">
      <c r="A84" s="2187">
        <v>8</v>
      </c>
      <c r="B84" s="1551"/>
      <c r="C84" s="2612"/>
      <c r="D84" s="1886"/>
      <c r="E84" s="1886"/>
      <c r="F84" s="1886"/>
      <c r="G84" s="1886"/>
      <c r="H84" s="2292"/>
      <c r="I84" s="2739">
        <f t="shared" si="2"/>
        <v>0</v>
      </c>
    </row>
    <row r="85" spans="1:9">
      <c r="A85" s="2187">
        <v>9</v>
      </c>
      <c r="B85" s="1551"/>
      <c r="C85" s="2612"/>
      <c r="D85" s="1886"/>
      <c r="E85" s="1886"/>
      <c r="F85" s="1886"/>
      <c r="G85" s="1886"/>
      <c r="H85" s="2292"/>
      <c r="I85" s="2739">
        <f t="shared" si="2"/>
        <v>0</v>
      </c>
    </row>
    <row r="86" spans="1:9">
      <c r="A86" s="2187">
        <v>10</v>
      </c>
      <c r="B86" s="1551"/>
      <c r="C86" s="2612"/>
      <c r="D86" s="1886"/>
      <c r="E86" s="1886"/>
      <c r="F86" s="1886"/>
      <c r="G86" s="1886"/>
      <c r="H86" s="2292"/>
      <c r="I86" s="2739">
        <f t="shared" si="2"/>
        <v>0</v>
      </c>
    </row>
    <row r="87" spans="1:9">
      <c r="A87" s="2187">
        <v>11</v>
      </c>
      <c r="B87" s="1551"/>
      <c r="C87" s="2612"/>
      <c r="D87" s="1886"/>
      <c r="E87" s="1886"/>
      <c r="F87" s="1886"/>
      <c r="G87" s="1886"/>
      <c r="H87" s="2292"/>
      <c r="I87" s="2739">
        <f t="shared" si="2"/>
        <v>0</v>
      </c>
    </row>
    <row r="88" spans="1:9">
      <c r="A88" s="2187">
        <v>12</v>
      </c>
      <c r="B88" s="1551"/>
      <c r="C88" s="2612"/>
      <c r="D88" s="1886"/>
      <c r="E88" s="1886"/>
      <c r="F88" s="1886"/>
      <c r="G88" s="1886"/>
      <c r="H88" s="2292"/>
      <c r="I88" s="2739">
        <f t="shared" si="2"/>
        <v>0</v>
      </c>
    </row>
    <row r="89" spans="1:9">
      <c r="A89" s="2187">
        <v>13</v>
      </c>
      <c r="B89" s="1551"/>
      <c r="C89" s="2612"/>
      <c r="D89" s="1886"/>
      <c r="E89" s="1886"/>
      <c r="F89" s="1886"/>
      <c r="G89" s="1886"/>
      <c r="H89" s="2292"/>
      <c r="I89" s="2739">
        <f t="shared" si="2"/>
        <v>0</v>
      </c>
    </row>
    <row r="90" spans="1:9">
      <c r="A90" s="2187">
        <v>14</v>
      </c>
      <c r="B90" s="1551"/>
      <c r="C90" s="2612"/>
      <c r="D90" s="1886"/>
      <c r="E90" s="1886"/>
      <c r="F90" s="1886"/>
      <c r="G90" s="1886"/>
      <c r="H90" s="2292"/>
      <c r="I90" s="2739">
        <f t="shared" si="2"/>
        <v>0</v>
      </c>
    </row>
    <row r="91" spans="1:9">
      <c r="A91" s="2187">
        <v>15</v>
      </c>
      <c r="B91" s="1551"/>
      <c r="C91" s="2612"/>
      <c r="D91" s="1886"/>
      <c r="E91" s="1886"/>
      <c r="F91" s="1886"/>
      <c r="G91" s="1886"/>
      <c r="H91" s="2292"/>
      <c r="I91" s="2739">
        <f t="shared" si="2"/>
        <v>0</v>
      </c>
    </row>
    <row r="92" spans="1:9">
      <c r="A92" s="2187">
        <v>16</v>
      </c>
      <c r="B92" s="1551"/>
      <c r="C92" s="2612"/>
      <c r="D92" s="1886"/>
      <c r="E92" s="1886"/>
      <c r="F92" s="1886"/>
      <c r="G92" s="1886"/>
      <c r="H92" s="2292"/>
      <c r="I92" s="2739">
        <f t="shared" si="2"/>
        <v>0</v>
      </c>
    </row>
    <row r="93" spans="1:9">
      <c r="A93" s="2187">
        <v>17</v>
      </c>
      <c r="B93" s="1551"/>
      <c r="C93" s="2612"/>
      <c r="D93" s="1886"/>
      <c r="E93" s="1886"/>
      <c r="F93" s="1886"/>
      <c r="G93" s="1886"/>
      <c r="H93" s="2292"/>
      <c r="I93" s="2739">
        <f t="shared" si="2"/>
        <v>0</v>
      </c>
    </row>
    <row r="94" spans="1:9">
      <c r="A94" s="2187">
        <v>18</v>
      </c>
      <c r="B94" s="1551"/>
      <c r="C94" s="2612"/>
      <c r="D94" s="1886"/>
      <c r="E94" s="1886"/>
      <c r="F94" s="1886"/>
      <c r="G94" s="1886"/>
      <c r="H94" s="2292"/>
      <c r="I94" s="2739">
        <f t="shared" si="2"/>
        <v>0</v>
      </c>
    </row>
    <row r="95" spans="1:9">
      <c r="A95" s="2187">
        <v>19</v>
      </c>
      <c r="B95" s="1551"/>
      <c r="C95" s="2612"/>
      <c r="D95" s="1886"/>
      <c r="E95" s="1886"/>
      <c r="F95" s="1886"/>
      <c r="G95" s="1886"/>
      <c r="H95" s="2292"/>
      <c r="I95" s="2739">
        <f t="shared" si="2"/>
        <v>0</v>
      </c>
    </row>
    <row r="96" spans="1:9">
      <c r="A96" s="2187">
        <v>20</v>
      </c>
      <c r="B96" s="1551"/>
      <c r="C96" s="2612"/>
      <c r="D96" s="1886"/>
      <c r="E96" s="1886"/>
      <c r="F96" s="1886"/>
      <c r="G96" s="1886"/>
      <c r="H96" s="2292"/>
      <c r="I96" s="2739">
        <f t="shared" si="2"/>
        <v>0</v>
      </c>
    </row>
    <row r="97" spans="1:9">
      <c r="A97" s="2187">
        <v>21</v>
      </c>
      <c r="B97" s="1551"/>
      <c r="C97" s="2612"/>
      <c r="D97" s="1886"/>
      <c r="E97" s="1886"/>
      <c r="F97" s="1886"/>
      <c r="G97" s="1886"/>
      <c r="H97" s="2292"/>
      <c r="I97" s="2739">
        <f t="shared" si="2"/>
        <v>0</v>
      </c>
    </row>
    <row r="98" spans="1:9">
      <c r="A98" s="2187">
        <v>22</v>
      </c>
      <c r="B98" s="1551"/>
      <c r="C98" s="2612"/>
      <c r="D98" s="1886"/>
      <c r="E98" s="1886"/>
      <c r="F98" s="1886"/>
      <c r="G98" s="1886"/>
      <c r="H98" s="2292"/>
      <c r="I98" s="2739">
        <f t="shared" si="2"/>
        <v>0</v>
      </c>
    </row>
    <row r="99" spans="1:9">
      <c r="A99" s="2187">
        <v>23</v>
      </c>
      <c r="B99" s="1551"/>
      <c r="C99" s="2612"/>
      <c r="D99" s="1886"/>
      <c r="E99" s="1886"/>
      <c r="F99" s="1886"/>
      <c r="G99" s="1886"/>
      <c r="H99" s="2292"/>
      <c r="I99" s="2739">
        <f t="shared" si="2"/>
        <v>0</v>
      </c>
    </row>
    <row r="100" spans="1:9">
      <c r="A100" s="2187">
        <v>24</v>
      </c>
      <c r="B100" s="1551"/>
      <c r="C100" s="2612"/>
      <c r="D100" s="1886"/>
      <c r="E100" s="1886"/>
      <c r="F100" s="1886"/>
      <c r="G100" s="1886"/>
      <c r="H100" s="2292"/>
      <c r="I100" s="2739">
        <f t="shared" si="2"/>
        <v>0</v>
      </c>
    </row>
    <row r="101" spans="1:9">
      <c r="A101" s="2187">
        <v>25</v>
      </c>
      <c r="B101" s="1551"/>
      <c r="C101" s="2612"/>
      <c r="D101" s="1886"/>
      <c r="E101" s="1886"/>
      <c r="F101" s="1886"/>
      <c r="G101" s="1886"/>
      <c r="H101" s="2292"/>
      <c r="I101" s="2739">
        <f t="shared" si="2"/>
        <v>0</v>
      </c>
    </row>
    <row r="102" spans="1:9">
      <c r="A102" s="2187">
        <v>26</v>
      </c>
      <c r="B102" s="1551"/>
      <c r="C102" s="2612"/>
      <c r="D102" s="1886"/>
      <c r="E102" s="1886"/>
      <c r="F102" s="1886"/>
      <c r="G102" s="1886"/>
      <c r="H102" s="2292"/>
      <c r="I102" s="2739">
        <f t="shared" si="2"/>
        <v>0</v>
      </c>
    </row>
    <row r="103" spans="1:9">
      <c r="A103" s="2187">
        <v>27</v>
      </c>
      <c r="B103" s="1551"/>
      <c r="C103" s="2612"/>
      <c r="D103" s="1886"/>
      <c r="E103" s="1886"/>
      <c r="F103" s="1886"/>
      <c r="G103" s="1886"/>
      <c r="H103" s="2292"/>
      <c r="I103" s="2739">
        <f t="shared" si="2"/>
        <v>0</v>
      </c>
    </row>
    <row r="104" spans="1:9">
      <c r="A104" s="2187">
        <v>28</v>
      </c>
      <c r="B104" s="1551"/>
      <c r="C104" s="2612"/>
      <c r="D104" s="1886"/>
      <c r="E104" s="1886"/>
      <c r="F104" s="1886"/>
      <c r="G104" s="1886"/>
      <c r="H104" s="2292"/>
      <c r="I104" s="2739">
        <f t="shared" si="2"/>
        <v>0</v>
      </c>
    </row>
    <row r="105" spans="1:9">
      <c r="A105" s="2187">
        <v>29</v>
      </c>
      <c r="B105" s="1551"/>
      <c r="C105" s="2612"/>
      <c r="D105" s="1886"/>
      <c r="E105" s="1886"/>
      <c r="F105" s="1886"/>
      <c r="G105" s="1886"/>
      <c r="H105" s="2292"/>
      <c r="I105" s="2739">
        <f t="shared" si="2"/>
        <v>0</v>
      </c>
    </row>
    <row r="106" spans="1:9">
      <c r="A106" s="2187">
        <v>30</v>
      </c>
      <c r="B106" s="1551"/>
      <c r="C106" s="2612"/>
      <c r="D106" s="1886"/>
      <c r="E106" s="1886"/>
      <c r="F106" s="1886"/>
      <c r="G106" s="1886"/>
      <c r="H106" s="2292"/>
      <c r="I106" s="2739">
        <f t="shared" si="2"/>
        <v>0</v>
      </c>
    </row>
    <row r="107" spans="1:9">
      <c r="A107" s="2187">
        <v>31</v>
      </c>
      <c r="B107" s="1551"/>
      <c r="C107" s="2612"/>
      <c r="D107" s="1886"/>
      <c r="E107" s="1886"/>
      <c r="F107" s="1886"/>
      <c r="G107" s="1886"/>
      <c r="H107" s="2292"/>
      <c r="I107" s="2739">
        <f t="shared" si="2"/>
        <v>0</v>
      </c>
    </row>
    <row r="108" spans="1:9">
      <c r="A108" s="2187">
        <v>32</v>
      </c>
      <c r="B108" s="1551"/>
      <c r="C108" s="2612"/>
      <c r="D108" s="1886"/>
      <c r="E108" s="1886"/>
      <c r="F108" s="1886"/>
      <c r="G108" s="1886"/>
      <c r="H108" s="2292"/>
      <c r="I108" s="2739">
        <f t="shared" si="2"/>
        <v>0</v>
      </c>
    </row>
    <row r="109" spans="1:9">
      <c r="A109" s="2187">
        <v>33</v>
      </c>
      <c r="B109" s="1551"/>
      <c r="C109" s="2612"/>
      <c r="D109" s="1886"/>
      <c r="E109" s="1886"/>
      <c r="F109" s="1886"/>
      <c r="G109" s="1886"/>
      <c r="H109" s="2292"/>
      <c r="I109" s="2739">
        <f t="shared" si="2"/>
        <v>0</v>
      </c>
    </row>
    <row r="110" spans="1:9">
      <c r="A110" s="2187">
        <v>34</v>
      </c>
      <c r="B110" s="1551"/>
      <c r="C110" s="2612"/>
      <c r="D110" s="1886"/>
      <c r="E110" s="1886"/>
      <c r="F110" s="1886"/>
      <c r="G110" s="1886"/>
      <c r="H110" s="2292"/>
      <c r="I110" s="2739">
        <f t="shared" si="2"/>
        <v>0</v>
      </c>
    </row>
    <row r="111" spans="1:9">
      <c r="A111" s="2187">
        <v>35</v>
      </c>
      <c r="B111" s="1551"/>
      <c r="C111" s="2612"/>
      <c r="D111" s="1886"/>
      <c r="E111" s="1886"/>
      <c r="F111" s="1886"/>
      <c r="G111" s="1886"/>
      <c r="H111" s="2292"/>
      <c r="I111" s="2739">
        <f t="shared" si="2"/>
        <v>0</v>
      </c>
    </row>
    <row r="112" spans="1:9">
      <c r="A112" s="2187">
        <v>36</v>
      </c>
      <c r="B112" s="1551"/>
      <c r="C112" s="2612"/>
      <c r="D112" s="1886"/>
      <c r="E112" s="1886"/>
      <c r="F112" s="1886"/>
      <c r="G112" s="1886"/>
      <c r="H112" s="2292"/>
      <c r="I112" s="2739">
        <f t="shared" si="2"/>
        <v>0</v>
      </c>
    </row>
    <row r="113" spans="1:9">
      <c r="A113" s="2187">
        <v>37</v>
      </c>
      <c r="B113" s="1551"/>
      <c r="C113" s="2612"/>
      <c r="D113" s="1886"/>
      <c r="E113" s="1886"/>
      <c r="F113" s="1886"/>
      <c r="G113" s="1886"/>
      <c r="H113" s="2292"/>
      <c r="I113" s="2739">
        <f t="shared" si="2"/>
        <v>0</v>
      </c>
    </row>
    <row r="114" spans="1:9">
      <c r="A114" s="2187">
        <v>38</v>
      </c>
      <c r="B114" s="1551"/>
      <c r="C114" s="2612"/>
      <c r="D114" s="1886"/>
      <c r="E114" s="1886"/>
      <c r="F114" s="1886"/>
      <c r="G114" s="1886"/>
      <c r="H114" s="2292"/>
      <c r="I114" s="2739">
        <f t="shared" si="2"/>
        <v>0</v>
      </c>
    </row>
    <row r="115" spans="1:9">
      <c r="A115" s="2187">
        <v>39</v>
      </c>
      <c r="B115" s="1551"/>
      <c r="C115" s="2612"/>
      <c r="D115" s="1886"/>
      <c r="E115" s="1886"/>
      <c r="F115" s="1886"/>
      <c r="G115" s="1886"/>
      <c r="H115" s="2292"/>
      <c r="I115" s="2739">
        <f t="shared" si="2"/>
        <v>0</v>
      </c>
    </row>
    <row r="116" spans="1:9">
      <c r="A116" s="2187">
        <v>40</v>
      </c>
      <c r="B116" s="1551"/>
      <c r="C116" s="2612"/>
      <c r="D116" s="1886"/>
      <c r="E116" s="1886"/>
      <c r="F116" s="1886"/>
      <c r="G116" s="1886"/>
      <c r="H116" s="2292"/>
      <c r="I116" s="2739">
        <f t="shared" si="2"/>
        <v>0</v>
      </c>
    </row>
    <row r="117" spans="1:9">
      <c r="A117" s="2187">
        <v>41</v>
      </c>
      <c r="B117" s="1551"/>
      <c r="C117" s="2612"/>
      <c r="D117" s="1886"/>
      <c r="E117" s="1886"/>
      <c r="F117" s="1886"/>
      <c r="G117" s="1886"/>
      <c r="H117" s="2292"/>
      <c r="I117" s="2739">
        <f t="shared" si="2"/>
        <v>0</v>
      </c>
    </row>
    <row r="118" spans="1:9">
      <c r="A118" s="2187">
        <v>42</v>
      </c>
      <c r="B118" s="1551"/>
      <c r="C118" s="2612"/>
      <c r="D118" s="1886"/>
      <c r="E118" s="1886"/>
      <c r="F118" s="1886"/>
      <c r="G118" s="1886"/>
      <c r="H118" s="2292"/>
      <c r="I118" s="2739">
        <f t="shared" si="2"/>
        <v>0</v>
      </c>
    </row>
    <row r="119" spans="1:9">
      <c r="A119" s="2187">
        <v>43</v>
      </c>
      <c r="B119" s="1551"/>
      <c r="C119" s="2612"/>
      <c r="D119" s="1886"/>
      <c r="E119" s="1886"/>
      <c r="F119" s="1886"/>
      <c r="G119" s="1886"/>
      <c r="H119" s="2292"/>
      <c r="I119" s="2739">
        <f t="shared" si="2"/>
        <v>0</v>
      </c>
    </row>
    <row r="120" spans="1:9">
      <c r="A120" s="2187">
        <v>44</v>
      </c>
      <c r="B120" s="1551"/>
      <c r="C120" s="2612"/>
      <c r="D120" s="1886"/>
      <c r="E120" s="1886"/>
      <c r="F120" s="1886"/>
      <c r="G120" s="1886"/>
      <c r="H120" s="2292"/>
      <c r="I120" s="2739">
        <f t="shared" si="2"/>
        <v>0</v>
      </c>
    </row>
    <row r="121" spans="1:9">
      <c r="A121" s="2187">
        <v>45</v>
      </c>
      <c r="B121" s="1551"/>
      <c r="C121" s="2612"/>
      <c r="D121" s="1886"/>
      <c r="E121" s="1886"/>
      <c r="F121" s="1886"/>
      <c r="G121" s="1886"/>
      <c r="H121" s="2292"/>
      <c r="I121" s="2739">
        <f t="shared" si="2"/>
        <v>0</v>
      </c>
    </row>
    <row r="122" spans="1:9">
      <c r="A122" s="2187">
        <v>46</v>
      </c>
      <c r="B122" s="1551"/>
      <c r="C122" s="2612"/>
      <c r="D122" s="1886"/>
      <c r="E122" s="1886"/>
      <c r="F122" s="1886"/>
      <c r="G122" s="1886"/>
      <c r="H122" s="2292"/>
      <c r="I122" s="2739">
        <f t="shared" si="2"/>
        <v>0</v>
      </c>
    </row>
    <row r="123" spans="1:9">
      <c r="A123" s="2187">
        <v>47</v>
      </c>
      <c r="B123" s="1551"/>
      <c r="C123" s="2612"/>
      <c r="D123" s="1886"/>
      <c r="E123" s="1886"/>
      <c r="F123" s="1886"/>
      <c r="G123" s="1886"/>
      <c r="H123" s="2292"/>
      <c r="I123" s="2739">
        <f t="shared" si="2"/>
        <v>0</v>
      </c>
    </row>
    <row r="124" spans="1:9">
      <c r="A124" s="2187">
        <v>48</v>
      </c>
      <c r="B124" s="1551"/>
      <c r="C124" s="2612"/>
      <c r="D124" s="1886"/>
      <c r="E124" s="1886"/>
      <c r="F124" s="1886"/>
      <c r="G124" s="1886"/>
      <c r="H124" s="2292"/>
      <c r="I124" s="2739">
        <f t="shared" si="2"/>
        <v>0</v>
      </c>
    </row>
    <row r="125" spans="1:9" ht="15.75" thickBot="1">
      <c r="A125" s="2183">
        <v>49</v>
      </c>
      <c r="B125" s="2293" t="s">
        <v>2288</v>
      </c>
      <c r="C125" s="2737"/>
      <c r="D125" s="2296">
        <f t="shared" ref="D125:I125" si="3">SUM(D77:D124)</f>
        <v>0</v>
      </c>
      <c r="E125" s="2296">
        <f t="shared" si="3"/>
        <v>0</v>
      </c>
      <c r="F125" s="2296">
        <f t="shared" si="3"/>
        <v>0</v>
      </c>
      <c r="G125" s="2296">
        <f t="shared" si="3"/>
        <v>0</v>
      </c>
      <c r="H125" s="2296">
        <f t="shared" si="3"/>
        <v>0</v>
      </c>
      <c r="I125" s="2740">
        <f t="shared" si="3"/>
        <v>0</v>
      </c>
    </row>
    <row r="126" spans="1:9">
      <c r="A126" s="2496" t="s">
        <v>4617</v>
      </c>
      <c r="B126" s="1680"/>
      <c r="C126" s="1680"/>
      <c r="D126" s="1680"/>
      <c r="E126" s="1680"/>
    </row>
    <row r="127" spans="1:9">
      <c r="A127" s="1584" t="s">
        <v>511</v>
      </c>
      <c r="B127" s="2264"/>
      <c r="C127" s="2264"/>
      <c r="D127" s="2264"/>
      <c r="E127" s="2264"/>
      <c r="F127" s="2264"/>
      <c r="G127" s="2264"/>
      <c r="H127" s="2264"/>
      <c r="I127" s="2264"/>
    </row>
  </sheetData>
  <printOptions horizontalCentered="1" verticalCentered="1"/>
  <pageMargins left="0.25" right="0" top="0" bottom="0" header="0" footer="0"/>
  <pageSetup scale="69" fitToHeight="2" orientation="portrait" horizontalDpi="300" verticalDpi="300" r:id="rId1"/>
  <headerFooter alignWithMargins="0"/>
  <rowBreaks count="1" manualBreakCount="1">
    <brk id="65"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125"/>
  <sheetViews>
    <sheetView defaultGridColor="0" view="pageBreakPreview" topLeftCell="A133" colorId="22" zoomScale="80" zoomScaleNormal="100" zoomScaleSheetLayoutView="80" workbookViewId="0">
      <selection activeCell="H79" sqref="H79"/>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 min="8" max="8" width="12.44140625" bestFit="1" customWidth="1"/>
  </cols>
  <sheetData>
    <row r="1" spans="1:6">
      <c r="A1" s="902" t="s">
        <v>1759</v>
      </c>
      <c r="B1" s="903"/>
      <c r="C1" s="903"/>
      <c r="D1" s="981" t="s">
        <v>1306</v>
      </c>
      <c r="E1" s="981" t="s">
        <v>1761</v>
      </c>
      <c r="F1" s="982" t="s">
        <v>1762</v>
      </c>
    </row>
    <row r="2" spans="1:6">
      <c r="A2" s="67" t="str">
        <f>'Data Sheet'!$C$25</f>
        <v xml:space="preserve">Niagara Mohawk Power Corporation </v>
      </c>
      <c r="B2" s="900"/>
      <c r="C2" s="900"/>
      <c r="D2" s="93" t="s">
        <v>5108</v>
      </c>
      <c r="E2" s="898" t="s">
        <v>1763</v>
      </c>
      <c r="F2" s="976"/>
    </row>
    <row r="3" spans="1:6" ht="15" customHeight="1">
      <c r="A3" s="69"/>
      <c r="B3" s="72"/>
      <c r="C3" s="72"/>
      <c r="D3" s="100" t="s">
        <v>1120</v>
      </c>
      <c r="E3" s="1263" t="str">
        <f>'Data Sheet'!$C$40</f>
        <v>May 9, 2016</v>
      </c>
      <c r="F3" s="920" t="str">
        <f>'Data Sheet'!$C$38</f>
        <v>December 31, 2015</v>
      </c>
    </row>
    <row r="4" spans="1:6" ht="15" customHeight="1">
      <c r="A4" s="144" t="s">
        <v>512</v>
      </c>
      <c r="B4" s="70"/>
      <c r="C4" s="70"/>
      <c r="D4" s="70"/>
      <c r="E4" s="70"/>
      <c r="F4" s="450"/>
    </row>
    <row r="5" spans="1:6">
      <c r="A5" s="75"/>
      <c r="B5" s="12"/>
      <c r="C5" s="12"/>
      <c r="D5" s="12"/>
      <c r="E5" s="12"/>
      <c r="F5" s="78"/>
    </row>
    <row r="6" spans="1:6">
      <c r="A6" s="273" t="s">
        <v>1688</v>
      </c>
      <c r="B6" s="12"/>
      <c r="C6" s="901" t="s">
        <v>1743</v>
      </c>
      <c r="D6" s="64"/>
      <c r="E6" s="64"/>
      <c r="F6" s="233" t="s">
        <v>1796</v>
      </c>
    </row>
    <row r="7" spans="1:6">
      <c r="A7" s="274" t="s">
        <v>1691</v>
      </c>
      <c r="B7" s="72"/>
      <c r="C7" s="978" t="s">
        <v>2952</v>
      </c>
      <c r="D7" s="70"/>
      <c r="E7" s="70"/>
      <c r="F7" s="236" t="s">
        <v>2953</v>
      </c>
    </row>
    <row r="8" spans="1:6">
      <c r="A8" s="130">
        <v>1</v>
      </c>
      <c r="B8" s="72"/>
      <c r="C8" s="72" t="s">
        <v>513</v>
      </c>
      <c r="D8" s="72"/>
      <c r="E8" s="72"/>
      <c r="F8" s="387"/>
    </row>
    <row r="9" spans="1:6">
      <c r="A9" s="130">
        <v>2</v>
      </c>
      <c r="B9" s="72"/>
      <c r="C9" s="72" t="s">
        <v>514</v>
      </c>
      <c r="D9" s="72"/>
      <c r="E9" s="72"/>
      <c r="F9" s="280"/>
    </row>
    <row r="10" spans="1:6">
      <c r="A10" s="130">
        <v>3</v>
      </c>
      <c r="B10" s="72"/>
      <c r="C10" s="72" t="s">
        <v>3440</v>
      </c>
      <c r="D10" s="72"/>
      <c r="E10" s="72"/>
      <c r="F10" s="280"/>
    </row>
    <row r="11" spans="1:6">
      <c r="A11" s="75">
        <v>4</v>
      </c>
      <c r="B11" s="12"/>
      <c r="C11" s="12" t="s">
        <v>3441</v>
      </c>
      <c r="D11" s="12"/>
      <c r="E11" s="12"/>
      <c r="F11" s="279"/>
    </row>
    <row r="12" spans="1:6">
      <c r="A12" s="130"/>
      <c r="B12" s="72"/>
      <c r="C12" s="72" t="s">
        <v>3442</v>
      </c>
      <c r="D12" s="72"/>
      <c r="E12" s="72"/>
      <c r="F12" s="280"/>
    </row>
    <row r="13" spans="1:6">
      <c r="A13" s="75">
        <v>5</v>
      </c>
      <c r="B13" s="12"/>
      <c r="C13" s="12" t="s">
        <v>3443</v>
      </c>
      <c r="D13" s="12"/>
      <c r="E13" s="12"/>
      <c r="F13" s="279"/>
    </row>
    <row r="14" spans="1:6">
      <c r="A14" s="75"/>
      <c r="B14" s="12"/>
      <c r="C14" s="12" t="s">
        <v>3444</v>
      </c>
      <c r="D14" s="12"/>
      <c r="E14" s="12"/>
      <c r="F14" s="279"/>
    </row>
    <row r="15" spans="1:6">
      <c r="A15" s="130"/>
      <c r="B15" s="72"/>
      <c r="C15" s="72" t="s">
        <v>3445</v>
      </c>
      <c r="D15" s="72"/>
      <c r="E15" s="72"/>
      <c r="F15" s="280"/>
    </row>
    <row r="16" spans="1:6">
      <c r="A16" s="75">
        <v>6</v>
      </c>
      <c r="B16" s="289" t="s">
        <v>2929</v>
      </c>
      <c r="C16" s="12"/>
      <c r="D16" s="12"/>
      <c r="E16" s="900"/>
      <c r="F16" s="278"/>
    </row>
    <row r="17" spans="1:6">
      <c r="A17" s="75">
        <f t="shared" ref="A17:A61" si="0">A16+1</f>
        <v>7</v>
      </c>
      <c r="B17" s="12"/>
      <c r="C17" s="12" t="s">
        <v>5574</v>
      </c>
      <c r="D17" s="12"/>
      <c r="E17" s="12"/>
      <c r="F17" s="536">
        <v>2302807</v>
      </c>
    </row>
    <row r="18" spans="1:6">
      <c r="A18" s="75">
        <f t="shared" si="0"/>
        <v>8</v>
      </c>
      <c r="B18" s="12"/>
      <c r="C18" s="12" t="s">
        <v>5575</v>
      </c>
      <c r="D18" s="12"/>
      <c r="E18" s="12"/>
      <c r="F18" s="536">
        <v>31876738</v>
      </c>
    </row>
    <row r="19" spans="1:6">
      <c r="A19" s="75">
        <f t="shared" si="0"/>
        <v>9</v>
      </c>
      <c r="B19" s="12"/>
      <c r="C19" s="12" t="s">
        <v>5576</v>
      </c>
      <c r="D19" s="12"/>
      <c r="E19" s="12"/>
      <c r="F19" s="536">
        <v>-30392</v>
      </c>
    </row>
    <row r="20" spans="1:6">
      <c r="A20" s="75">
        <f t="shared" si="0"/>
        <v>10</v>
      </c>
      <c r="B20" s="12"/>
      <c r="C20" s="12" t="s">
        <v>5577</v>
      </c>
      <c r="D20" s="12"/>
      <c r="E20" s="12"/>
      <c r="F20" s="536">
        <v>843</v>
      </c>
    </row>
    <row r="21" spans="1:6">
      <c r="A21" s="75">
        <f t="shared" si="0"/>
        <v>11</v>
      </c>
      <c r="B21" s="12"/>
      <c r="C21" s="12" t="s">
        <v>5578</v>
      </c>
      <c r="D21" s="12"/>
      <c r="E21" s="12"/>
      <c r="F21" s="536">
        <v>-317877</v>
      </c>
    </row>
    <row r="22" spans="1:6">
      <c r="A22" s="75">
        <f t="shared" si="0"/>
        <v>12</v>
      </c>
      <c r="B22" s="12"/>
      <c r="C22" s="12" t="s">
        <v>5579</v>
      </c>
      <c r="D22" s="12"/>
      <c r="E22" s="12"/>
      <c r="F22" s="536">
        <v>1464914</v>
      </c>
    </row>
    <row r="23" spans="1:6">
      <c r="A23" s="75">
        <f t="shared" si="0"/>
        <v>13</v>
      </c>
      <c r="B23" s="12"/>
      <c r="C23" s="12" t="s">
        <v>5580</v>
      </c>
      <c r="D23" s="12"/>
      <c r="E23" s="12"/>
      <c r="F23" s="536">
        <v>156773</v>
      </c>
    </row>
    <row r="24" spans="1:6">
      <c r="A24" s="75">
        <f t="shared" si="0"/>
        <v>14</v>
      </c>
      <c r="B24" s="12"/>
      <c r="C24" s="12"/>
      <c r="D24" s="12"/>
      <c r="E24" s="12"/>
      <c r="F24" s="536"/>
    </row>
    <row r="25" spans="1:6">
      <c r="A25" s="75">
        <f t="shared" si="0"/>
        <v>15</v>
      </c>
      <c r="B25" s="12"/>
      <c r="C25" s="12"/>
      <c r="D25" s="12"/>
      <c r="E25" s="12"/>
      <c r="F25" s="536"/>
    </row>
    <row r="26" spans="1:6">
      <c r="A26" s="75">
        <f t="shared" si="0"/>
        <v>16</v>
      </c>
      <c r="B26" s="12"/>
      <c r="C26" s="12"/>
      <c r="D26" s="12"/>
      <c r="E26" s="12"/>
      <c r="F26" s="536"/>
    </row>
    <row r="27" spans="1:6">
      <c r="A27" s="75">
        <f t="shared" si="0"/>
        <v>17</v>
      </c>
      <c r="B27" s="12"/>
      <c r="C27" s="12"/>
      <c r="D27" s="12"/>
      <c r="E27" s="12"/>
      <c r="F27" s="536"/>
    </row>
    <row r="28" spans="1:6">
      <c r="A28" s="75">
        <f t="shared" si="0"/>
        <v>18</v>
      </c>
      <c r="B28" s="12"/>
      <c r="C28" s="12"/>
      <c r="D28" s="12"/>
      <c r="E28" s="12"/>
      <c r="F28" s="536"/>
    </row>
    <row r="29" spans="1:6">
      <c r="A29" s="75">
        <f t="shared" si="0"/>
        <v>19</v>
      </c>
      <c r="B29" s="12"/>
      <c r="C29" s="12"/>
      <c r="D29" s="12"/>
      <c r="E29" s="12"/>
      <c r="F29" s="536"/>
    </row>
    <row r="30" spans="1:6">
      <c r="A30" s="75">
        <f t="shared" si="0"/>
        <v>20</v>
      </c>
      <c r="B30" s="12"/>
      <c r="C30" s="12"/>
      <c r="D30" s="12"/>
      <c r="E30" s="12"/>
      <c r="F30" s="536"/>
    </row>
    <row r="31" spans="1:6">
      <c r="A31" s="75">
        <f t="shared" si="0"/>
        <v>21</v>
      </c>
      <c r="B31" s="12"/>
      <c r="C31" s="12"/>
      <c r="D31" s="12"/>
      <c r="E31" s="12"/>
      <c r="F31" s="536"/>
    </row>
    <row r="32" spans="1:6">
      <c r="A32" s="75">
        <f t="shared" si="0"/>
        <v>22</v>
      </c>
      <c r="B32" s="12"/>
      <c r="C32" s="12"/>
      <c r="D32" s="12"/>
      <c r="E32" s="12"/>
      <c r="F32" s="536"/>
    </row>
    <row r="33" spans="1:6">
      <c r="A33" s="75">
        <f t="shared" si="0"/>
        <v>23</v>
      </c>
      <c r="B33" s="12"/>
      <c r="C33" s="12"/>
      <c r="D33" s="12"/>
      <c r="E33" s="12"/>
      <c r="F33" s="536"/>
    </row>
    <row r="34" spans="1:6">
      <c r="A34" s="75">
        <f t="shared" si="0"/>
        <v>24</v>
      </c>
      <c r="B34" s="12"/>
      <c r="C34" s="12"/>
      <c r="D34" s="12" t="s">
        <v>1153</v>
      </c>
      <c r="E34" s="900"/>
      <c r="F34" s="537">
        <f>SUM(F16:F33)</f>
        <v>35453806</v>
      </c>
    </row>
    <row r="35" spans="1:6">
      <c r="A35" s="75">
        <f t="shared" si="0"/>
        <v>25</v>
      </c>
      <c r="B35" s="289" t="s">
        <v>2930</v>
      </c>
      <c r="C35" s="12"/>
      <c r="D35" s="12"/>
      <c r="E35" s="900"/>
      <c r="F35" s="536"/>
    </row>
    <row r="36" spans="1:6">
      <c r="A36" s="75">
        <f t="shared" si="0"/>
        <v>26</v>
      </c>
      <c r="B36" s="12"/>
      <c r="C36" s="12"/>
      <c r="D36" s="12"/>
      <c r="E36" s="12"/>
      <c r="F36" s="536"/>
    </row>
    <row r="37" spans="1:6">
      <c r="A37" s="75">
        <f t="shared" si="0"/>
        <v>27</v>
      </c>
      <c r="B37" s="12"/>
      <c r="C37" s="12" t="s">
        <v>5578</v>
      </c>
      <c r="D37" s="12"/>
      <c r="E37" s="12"/>
      <c r="F37" s="536">
        <v>-70679.39</v>
      </c>
    </row>
    <row r="38" spans="1:6">
      <c r="A38" s="75">
        <f t="shared" si="0"/>
        <v>28</v>
      </c>
      <c r="B38" s="12"/>
      <c r="C38" s="12" t="s">
        <v>5574</v>
      </c>
      <c r="D38" s="12"/>
      <c r="E38" s="12"/>
      <c r="F38" s="536">
        <v>35555.699999999997</v>
      </c>
    </row>
    <row r="39" spans="1:6">
      <c r="A39" s="75">
        <f t="shared" si="0"/>
        <v>29</v>
      </c>
      <c r="B39" s="12"/>
      <c r="C39" s="12" t="s">
        <v>5575</v>
      </c>
      <c r="D39" s="12"/>
      <c r="E39" s="12"/>
      <c r="F39" s="536">
        <v>7701790.5899999989</v>
      </c>
    </row>
    <row r="40" spans="1:6">
      <c r="A40" s="75">
        <f t="shared" si="0"/>
        <v>30</v>
      </c>
      <c r="B40" s="12"/>
      <c r="C40" s="12" t="s">
        <v>5580</v>
      </c>
      <c r="D40" s="12"/>
      <c r="E40" s="12"/>
      <c r="F40" s="536">
        <v>14046</v>
      </c>
    </row>
    <row r="41" spans="1:6">
      <c r="A41" s="75">
        <f t="shared" si="0"/>
        <v>31</v>
      </c>
      <c r="B41" s="12"/>
      <c r="C41" s="12"/>
      <c r="D41" s="12"/>
      <c r="E41" s="12"/>
      <c r="F41" s="536"/>
    </row>
    <row r="42" spans="1:6">
      <c r="A42" s="75">
        <f t="shared" si="0"/>
        <v>32</v>
      </c>
      <c r="B42" s="12"/>
      <c r="C42" s="12"/>
      <c r="D42" s="12"/>
      <c r="E42" s="12"/>
      <c r="F42" s="536"/>
    </row>
    <row r="43" spans="1:6">
      <c r="A43" s="75">
        <f t="shared" si="0"/>
        <v>33</v>
      </c>
      <c r="B43" s="12"/>
      <c r="C43" s="12"/>
      <c r="D43" s="12"/>
      <c r="E43" s="12"/>
      <c r="F43" s="536"/>
    </row>
    <row r="44" spans="1:6">
      <c r="A44" s="75">
        <f t="shared" si="0"/>
        <v>34</v>
      </c>
      <c r="B44" s="12"/>
      <c r="C44" s="12"/>
      <c r="D44" s="12"/>
      <c r="E44" s="12"/>
      <c r="F44" s="536"/>
    </row>
    <row r="45" spans="1:6">
      <c r="A45" s="75">
        <f t="shared" si="0"/>
        <v>35</v>
      </c>
      <c r="B45" s="12"/>
      <c r="C45" s="12"/>
      <c r="D45" s="12"/>
      <c r="E45" s="12"/>
      <c r="F45" s="536"/>
    </row>
    <row r="46" spans="1:6">
      <c r="A46" s="75">
        <f t="shared" si="0"/>
        <v>36</v>
      </c>
      <c r="B46" s="12"/>
      <c r="C46" s="12"/>
      <c r="D46" s="12"/>
      <c r="E46" s="12"/>
      <c r="F46" s="536"/>
    </row>
    <row r="47" spans="1:6">
      <c r="A47" s="75">
        <f t="shared" si="0"/>
        <v>37</v>
      </c>
      <c r="B47" s="12"/>
      <c r="C47" s="12"/>
      <c r="D47" s="12"/>
      <c r="E47" s="12"/>
      <c r="F47" s="536"/>
    </row>
    <row r="48" spans="1:6">
      <c r="A48" s="75">
        <f t="shared" si="0"/>
        <v>38</v>
      </c>
      <c r="B48" s="12"/>
      <c r="C48" s="12"/>
      <c r="D48" s="12"/>
      <c r="E48" s="12"/>
      <c r="F48" s="536"/>
    </row>
    <row r="49" spans="1:8">
      <c r="A49" s="75">
        <f t="shared" si="0"/>
        <v>39</v>
      </c>
      <c r="B49" s="12"/>
      <c r="C49" s="12"/>
      <c r="D49" s="12"/>
      <c r="E49" s="12"/>
      <c r="F49" s="536"/>
    </row>
    <row r="50" spans="1:8">
      <c r="A50" s="75">
        <f t="shared" si="0"/>
        <v>40</v>
      </c>
      <c r="B50" s="12"/>
      <c r="C50" s="12"/>
      <c r="D50" s="12"/>
      <c r="E50" s="12"/>
      <c r="F50" s="536"/>
    </row>
    <row r="51" spans="1:8">
      <c r="A51" s="75">
        <f t="shared" si="0"/>
        <v>41</v>
      </c>
      <c r="B51" s="12"/>
      <c r="C51" s="12"/>
      <c r="D51" s="12" t="s">
        <v>1153</v>
      </c>
      <c r="E51" s="12"/>
      <c r="F51" s="537">
        <f>SUM(F35:F50)</f>
        <v>7680712.8999999985</v>
      </c>
      <c r="H51" s="2840"/>
    </row>
    <row r="52" spans="1:8">
      <c r="A52" s="75">
        <f t="shared" si="0"/>
        <v>42</v>
      </c>
      <c r="B52" s="289" t="s">
        <v>2287</v>
      </c>
      <c r="C52" s="12"/>
      <c r="D52" s="12"/>
      <c r="E52" s="900"/>
      <c r="F52" s="536"/>
      <c r="H52" s="2841"/>
    </row>
    <row r="53" spans="1:8">
      <c r="A53" s="75">
        <f t="shared" si="0"/>
        <v>43</v>
      </c>
      <c r="B53" s="12"/>
      <c r="C53" s="12"/>
      <c r="D53" s="12"/>
      <c r="E53" s="12"/>
      <c r="F53" s="536"/>
    </row>
    <row r="54" spans="1:8">
      <c r="A54" s="75">
        <f t="shared" si="0"/>
        <v>44</v>
      </c>
      <c r="B54" s="12"/>
      <c r="C54" s="12"/>
      <c r="D54" s="12"/>
      <c r="E54" s="12"/>
      <c r="F54" s="536"/>
    </row>
    <row r="55" spans="1:8">
      <c r="A55" s="75">
        <f t="shared" si="0"/>
        <v>45</v>
      </c>
      <c r="B55" s="12"/>
      <c r="C55" s="12"/>
      <c r="D55" s="12"/>
      <c r="E55" s="12"/>
      <c r="F55" s="536"/>
    </row>
    <row r="56" spans="1:8">
      <c r="A56" s="75">
        <f t="shared" si="0"/>
        <v>46</v>
      </c>
      <c r="B56" s="12"/>
      <c r="C56" s="12"/>
      <c r="D56" s="12"/>
      <c r="E56" s="12"/>
      <c r="F56" s="536"/>
    </row>
    <row r="57" spans="1:8">
      <c r="A57" s="75">
        <f t="shared" si="0"/>
        <v>47</v>
      </c>
      <c r="B57" s="12"/>
      <c r="C57" s="12"/>
      <c r="D57" s="12"/>
      <c r="E57" s="12"/>
      <c r="F57" s="536"/>
    </row>
    <row r="58" spans="1:8">
      <c r="A58" s="75">
        <f t="shared" si="0"/>
        <v>48</v>
      </c>
      <c r="B58" s="12"/>
      <c r="C58" s="12"/>
      <c r="D58" s="12"/>
      <c r="E58" s="12"/>
      <c r="F58" s="536"/>
    </row>
    <row r="59" spans="1:8">
      <c r="A59" s="75">
        <f t="shared" si="0"/>
        <v>49</v>
      </c>
      <c r="B59" s="12"/>
      <c r="C59" s="12"/>
      <c r="D59" s="12"/>
      <c r="E59" s="12"/>
      <c r="F59" s="536"/>
    </row>
    <row r="60" spans="1:8">
      <c r="A60" s="75">
        <f t="shared" si="0"/>
        <v>50</v>
      </c>
      <c r="B60" s="12"/>
      <c r="C60" s="12"/>
      <c r="D60" s="12" t="s">
        <v>1153</v>
      </c>
      <c r="E60" s="900"/>
      <c r="F60" s="262">
        <f>SUM(F52:F59)</f>
        <v>0</v>
      </c>
    </row>
    <row r="61" spans="1:8" ht="15.75" thickBot="1">
      <c r="A61" s="363">
        <f t="shared" si="0"/>
        <v>51</v>
      </c>
      <c r="B61" s="270"/>
      <c r="C61" s="538" t="s">
        <v>2288</v>
      </c>
      <c r="D61" s="270"/>
      <c r="E61" s="270"/>
      <c r="F61" s="267">
        <f>F34+F51+F60</f>
        <v>43134518.899999999</v>
      </c>
    </row>
    <row r="62" spans="1:8" ht="15.75">
      <c r="A62" s="110" t="s">
        <v>3446</v>
      </c>
      <c r="B62" s="64"/>
      <c r="C62" s="901"/>
      <c r="D62" s="900"/>
      <c r="E62" s="12"/>
      <c r="F62" s="12"/>
    </row>
    <row r="63" spans="1:8">
      <c r="A63" s="64" t="s">
        <v>3447</v>
      </c>
      <c r="B63" s="64"/>
      <c r="C63" s="901"/>
      <c r="D63" s="64"/>
      <c r="E63" s="64"/>
      <c r="F63" s="64"/>
    </row>
    <row r="64" spans="1:8">
      <c r="A64" s="12"/>
      <c r="B64" s="64"/>
      <c r="C64" s="901"/>
      <c r="D64" s="64"/>
      <c r="E64" s="12"/>
      <c r="F64" s="12"/>
    </row>
    <row r="67" spans="1:6" ht="15.75">
      <c r="A67" s="66" t="s">
        <v>563</v>
      </c>
      <c r="B67" s="901"/>
      <c r="C67" s="901"/>
      <c r="D67" s="901"/>
      <c r="E67" s="901"/>
      <c r="F67" s="901"/>
    </row>
    <row r="69" spans="1:6" ht="16.5" thickBot="1">
      <c r="A69" s="969" t="str">
        <f>'Data Sheet'!$C$25</f>
        <v xml:space="preserve">Niagara Mohawk Power Corporation </v>
      </c>
      <c r="B69" s="900"/>
      <c r="C69" s="900"/>
      <c r="D69" s="900"/>
      <c r="E69" s="958" t="str">
        <f>'Data Sheet'!$C$40</f>
        <v>May 9, 2016</v>
      </c>
      <c r="F69" t="str">
        <f>'Data Sheet'!$C$38</f>
        <v>December 31, 2015</v>
      </c>
    </row>
    <row r="70" spans="1:6">
      <c r="A70" s="24"/>
      <c r="B70" s="61"/>
      <c r="C70" s="61"/>
      <c r="D70" s="61"/>
      <c r="E70" s="61"/>
      <c r="F70" s="62"/>
    </row>
    <row r="71" spans="1:6">
      <c r="A71" s="306" t="s">
        <v>512</v>
      </c>
      <c r="B71" s="64"/>
      <c r="C71" s="64"/>
      <c r="D71" s="64"/>
      <c r="E71" s="64"/>
      <c r="F71" s="65"/>
    </row>
    <row r="72" spans="1:6">
      <c r="A72" s="67"/>
      <c r="B72" s="12"/>
      <c r="C72" s="12"/>
      <c r="D72" s="12"/>
      <c r="E72" s="12"/>
      <c r="F72" s="68"/>
    </row>
    <row r="73" spans="1:6">
      <c r="A73" s="332" t="s">
        <v>1688</v>
      </c>
      <c r="B73" s="84"/>
      <c r="C73" s="983" t="s">
        <v>1743</v>
      </c>
      <c r="D73" s="334"/>
      <c r="E73" s="334"/>
      <c r="F73" s="327" t="s">
        <v>1796</v>
      </c>
    </row>
    <row r="74" spans="1:6">
      <c r="A74" s="274" t="s">
        <v>1691</v>
      </c>
      <c r="B74" s="72"/>
      <c r="C74" s="978" t="s">
        <v>2952</v>
      </c>
      <c r="D74" s="70"/>
      <c r="E74" s="70"/>
      <c r="F74" s="236" t="s">
        <v>2953</v>
      </c>
    </row>
    <row r="75" spans="1:6">
      <c r="A75" s="75">
        <f>A61+1</f>
        <v>52</v>
      </c>
      <c r="B75" s="12"/>
      <c r="C75" s="12"/>
      <c r="D75" s="12"/>
      <c r="E75" s="12"/>
      <c r="F75" s="279"/>
    </row>
    <row r="76" spans="1:6">
      <c r="A76" s="75">
        <f t="shared" ref="A76:A123" si="1">A75+1</f>
        <v>53</v>
      </c>
      <c r="B76" s="12"/>
      <c r="C76" s="12"/>
      <c r="D76" s="12"/>
      <c r="E76" s="12"/>
      <c r="F76" s="279"/>
    </row>
    <row r="77" spans="1:6">
      <c r="A77" s="75">
        <f t="shared" si="1"/>
        <v>54</v>
      </c>
      <c r="B77" s="12"/>
      <c r="C77" s="12"/>
      <c r="D77" s="12"/>
      <c r="E77" s="12"/>
      <c r="F77" s="279"/>
    </row>
    <row r="78" spans="1:6">
      <c r="A78" s="75">
        <f t="shared" si="1"/>
        <v>55</v>
      </c>
      <c r="B78" s="12"/>
      <c r="C78" s="12"/>
      <c r="D78" s="12"/>
      <c r="E78" s="12"/>
      <c r="F78" s="279"/>
    </row>
    <row r="79" spans="1:6">
      <c r="A79" s="75">
        <f t="shared" si="1"/>
        <v>56</v>
      </c>
      <c r="B79" s="12"/>
      <c r="C79" s="509"/>
      <c r="D79" s="509"/>
      <c r="E79" s="509"/>
      <c r="F79" s="279"/>
    </row>
    <row r="80" spans="1:6">
      <c r="A80" s="75">
        <f t="shared" si="1"/>
        <v>57</v>
      </c>
      <c r="B80" s="12"/>
      <c r="C80" s="12"/>
      <c r="D80" s="12"/>
      <c r="E80" s="12"/>
      <c r="F80" s="279"/>
    </row>
    <row r="81" spans="1:6">
      <c r="A81" s="75">
        <f t="shared" si="1"/>
        <v>58</v>
      </c>
      <c r="B81" s="12"/>
      <c r="C81" s="12"/>
      <c r="D81" s="12"/>
      <c r="E81" s="12"/>
      <c r="F81" s="279"/>
    </row>
    <row r="82" spans="1:6">
      <c r="A82" s="75">
        <f t="shared" si="1"/>
        <v>59</v>
      </c>
      <c r="B82" s="12"/>
      <c r="C82" s="12"/>
      <c r="D82" s="12"/>
      <c r="E82" s="12"/>
      <c r="F82" s="279"/>
    </row>
    <row r="83" spans="1:6">
      <c r="A83" s="75">
        <f t="shared" si="1"/>
        <v>60</v>
      </c>
      <c r="B83" s="12"/>
      <c r="C83" s="12"/>
      <c r="D83" s="12"/>
      <c r="E83" s="900"/>
      <c r="F83" s="279"/>
    </row>
    <row r="84" spans="1:6">
      <c r="A84" s="75">
        <f t="shared" si="1"/>
        <v>61</v>
      </c>
      <c r="B84" s="12"/>
      <c r="C84" s="12"/>
      <c r="D84" s="12"/>
      <c r="E84" s="12"/>
      <c r="F84" s="536"/>
    </row>
    <row r="85" spans="1:6">
      <c r="A85" s="75">
        <f t="shared" si="1"/>
        <v>62</v>
      </c>
      <c r="B85" s="12"/>
      <c r="C85" s="12"/>
      <c r="D85" s="12"/>
      <c r="E85" s="12"/>
      <c r="F85" s="536"/>
    </row>
    <row r="86" spans="1:6">
      <c r="A86" s="75">
        <f t="shared" si="1"/>
        <v>63</v>
      </c>
      <c r="B86" s="12"/>
      <c r="C86" s="12"/>
      <c r="D86" s="12"/>
      <c r="E86" s="12"/>
      <c r="F86" s="536"/>
    </row>
    <row r="87" spans="1:6">
      <c r="A87" s="75">
        <f t="shared" si="1"/>
        <v>64</v>
      </c>
      <c r="B87" s="12"/>
      <c r="C87" s="12"/>
      <c r="D87" s="12"/>
      <c r="E87" s="12"/>
      <c r="F87" s="536"/>
    </row>
    <row r="88" spans="1:6">
      <c r="A88" s="75">
        <f t="shared" si="1"/>
        <v>65</v>
      </c>
      <c r="B88" s="12"/>
      <c r="C88" s="12"/>
      <c r="D88" s="12"/>
      <c r="E88" s="12"/>
      <c r="F88" s="536"/>
    </row>
    <row r="89" spans="1:6">
      <c r="A89" s="75">
        <f t="shared" si="1"/>
        <v>66</v>
      </c>
      <c r="B89" s="12"/>
      <c r="C89" s="12"/>
      <c r="D89" s="12"/>
      <c r="E89" s="12"/>
      <c r="F89" s="536"/>
    </row>
    <row r="90" spans="1:6">
      <c r="A90" s="75">
        <f t="shared" si="1"/>
        <v>67</v>
      </c>
      <c r="B90" s="12"/>
      <c r="C90" s="12"/>
      <c r="D90" s="12"/>
      <c r="E90" s="12"/>
      <c r="F90" s="536"/>
    </row>
    <row r="91" spans="1:6">
      <c r="A91" s="75">
        <f t="shared" si="1"/>
        <v>68</v>
      </c>
      <c r="B91" s="12"/>
      <c r="C91" s="12"/>
      <c r="D91" s="12"/>
      <c r="E91" s="12"/>
      <c r="F91" s="536"/>
    </row>
    <row r="92" spans="1:6">
      <c r="A92" s="75">
        <f t="shared" si="1"/>
        <v>69</v>
      </c>
      <c r="B92" s="12"/>
      <c r="C92" s="12"/>
      <c r="D92" s="12"/>
      <c r="E92" s="12"/>
      <c r="F92" s="536"/>
    </row>
    <row r="93" spans="1:6">
      <c r="A93" s="75">
        <f t="shared" si="1"/>
        <v>70</v>
      </c>
      <c r="B93" s="12"/>
      <c r="C93" s="12"/>
      <c r="D93" s="12"/>
      <c r="E93" s="12"/>
      <c r="F93" s="536"/>
    </row>
    <row r="94" spans="1:6">
      <c r="A94" s="75">
        <f t="shared" si="1"/>
        <v>71</v>
      </c>
      <c r="B94" s="12"/>
      <c r="C94" s="12"/>
      <c r="D94" s="12"/>
      <c r="E94" s="12"/>
      <c r="F94" s="536"/>
    </row>
    <row r="95" spans="1:6">
      <c r="A95" s="75">
        <f t="shared" si="1"/>
        <v>72</v>
      </c>
      <c r="B95" s="12"/>
      <c r="C95" s="12"/>
      <c r="D95" s="12"/>
      <c r="E95" s="12"/>
      <c r="F95" s="536"/>
    </row>
    <row r="96" spans="1:6">
      <c r="A96" s="75">
        <f t="shared" si="1"/>
        <v>73</v>
      </c>
      <c r="B96" s="12"/>
      <c r="C96" s="12"/>
      <c r="D96" s="12"/>
      <c r="E96" s="900"/>
      <c r="F96" s="536"/>
    </row>
    <row r="97" spans="1:6">
      <c r="A97" s="75">
        <f t="shared" si="1"/>
        <v>74</v>
      </c>
      <c r="B97" s="12"/>
      <c r="C97" s="12"/>
      <c r="D97" s="12"/>
      <c r="E97" s="900"/>
      <c r="F97" s="536"/>
    </row>
    <row r="98" spans="1:6">
      <c r="A98" s="75">
        <f t="shared" si="1"/>
        <v>75</v>
      </c>
      <c r="B98" s="12"/>
      <c r="C98" s="12"/>
      <c r="D98" s="12"/>
      <c r="E98" s="12"/>
      <c r="F98" s="536"/>
    </row>
    <row r="99" spans="1:6">
      <c r="A99" s="75">
        <f t="shared" si="1"/>
        <v>76</v>
      </c>
      <c r="B99" s="12"/>
      <c r="C99" s="12"/>
      <c r="D99" s="12"/>
      <c r="E99" s="12"/>
      <c r="F99" s="536"/>
    </row>
    <row r="100" spans="1:6">
      <c r="A100" s="75">
        <f t="shared" si="1"/>
        <v>77</v>
      </c>
      <c r="B100" s="12"/>
      <c r="C100" s="12"/>
      <c r="D100" s="12"/>
      <c r="E100" s="12"/>
      <c r="F100" s="536"/>
    </row>
    <row r="101" spans="1:6">
      <c r="A101" s="75">
        <f t="shared" si="1"/>
        <v>78</v>
      </c>
      <c r="B101" s="12"/>
      <c r="C101" s="12"/>
      <c r="D101" s="12"/>
      <c r="E101" s="12"/>
      <c r="F101" s="536"/>
    </row>
    <row r="102" spans="1:6">
      <c r="A102" s="75">
        <f t="shared" si="1"/>
        <v>79</v>
      </c>
      <c r="B102" s="12"/>
      <c r="C102" s="12"/>
      <c r="D102" s="12"/>
      <c r="E102" s="12"/>
      <c r="F102" s="536"/>
    </row>
    <row r="103" spans="1:6">
      <c r="A103" s="75">
        <f t="shared" si="1"/>
        <v>80</v>
      </c>
      <c r="B103" s="12"/>
      <c r="C103" s="12"/>
      <c r="D103" s="12"/>
      <c r="E103" s="12"/>
      <c r="F103" s="536"/>
    </row>
    <row r="104" spans="1:6">
      <c r="A104" s="75">
        <f t="shared" si="1"/>
        <v>81</v>
      </c>
      <c r="B104" s="12"/>
      <c r="C104" s="12"/>
      <c r="D104" s="12"/>
      <c r="E104" s="12"/>
      <c r="F104" s="536"/>
    </row>
    <row r="105" spans="1:6">
      <c r="A105" s="75">
        <f t="shared" si="1"/>
        <v>82</v>
      </c>
      <c r="B105" s="12"/>
      <c r="C105" s="12"/>
      <c r="D105" s="12"/>
      <c r="E105" s="12"/>
      <c r="F105" s="536"/>
    </row>
    <row r="106" spans="1:6">
      <c r="A106" s="75">
        <f t="shared" si="1"/>
        <v>83</v>
      </c>
      <c r="B106" s="12"/>
      <c r="C106" s="12"/>
      <c r="D106" s="12"/>
      <c r="E106" s="12"/>
      <c r="F106" s="536"/>
    </row>
    <row r="107" spans="1:6">
      <c r="A107" s="75">
        <f t="shared" si="1"/>
        <v>84</v>
      </c>
      <c r="B107" s="12"/>
      <c r="C107" s="12"/>
      <c r="D107" s="12"/>
      <c r="E107" s="12"/>
      <c r="F107" s="536"/>
    </row>
    <row r="108" spans="1:6">
      <c r="A108" s="75">
        <f t="shared" si="1"/>
        <v>85</v>
      </c>
      <c r="B108" s="12"/>
      <c r="C108" s="12"/>
      <c r="D108" s="12"/>
      <c r="E108" s="12"/>
      <c r="F108" s="536"/>
    </row>
    <row r="109" spans="1:6">
      <c r="A109" s="75">
        <f t="shared" si="1"/>
        <v>86</v>
      </c>
      <c r="B109" s="12"/>
      <c r="C109" s="12"/>
      <c r="D109" s="12"/>
      <c r="E109" s="900"/>
      <c r="F109" s="536"/>
    </row>
    <row r="110" spans="1:6">
      <c r="A110" s="75">
        <f t="shared" si="1"/>
        <v>87</v>
      </c>
      <c r="B110" s="12"/>
      <c r="C110" s="12"/>
      <c r="D110" s="12"/>
      <c r="E110" s="12"/>
      <c r="F110" s="536"/>
    </row>
    <row r="111" spans="1:6">
      <c r="A111" s="75">
        <f t="shared" si="1"/>
        <v>88</v>
      </c>
      <c r="B111" s="12"/>
      <c r="C111" s="12"/>
      <c r="D111" s="12"/>
      <c r="E111" s="12"/>
      <c r="F111" s="536"/>
    </row>
    <row r="112" spans="1:6">
      <c r="A112" s="75">
        <f t="shared" si="1"/>
        <v>89</v>
      </c>
      <c r="B112" s="12"/>
      <c r="C112" s="12"/>
      <c r="D112" s="12"/>
      <c r="E112" s="12"/>
      <c r="F112" s="536"/>
    </row>
    <row r="113" spans="1:6">
      <c r="A113" s="75">
        <f t="shared" si="1"/>
        <v>90</v>
      </c>
      <c r="B113" s="12"/>
      <c r="C113" s="12"/>
      <c r="D113" s="12"/>
      <c r="E113" s="12"/>
      <c r="F113" s="536"/>
    </row>
    <row r="114" spans="1:6">
      <c r="A114" s="75">
        <f t="shared" si="1"/>
        <v>91</v>
      </c>
      <c r="B114" s="12"/>
      <c r="C114" s="12"/>
      <c r="D114" s="12"/>
      <c r="E114" s="12"/>
      <c r="F114" s="536"/>
    </row>
    <row r="115" spans="1:6">
      <c r="A115" s="75">
        <f t="shared" si="1"/>
        <v>92</v>
      </c>
      <c r="B115" s="12"/>
      <c r="C115" s="12"/>
      <c r="D115" s="12"/>
      <c r="E115" s="12"/>
      <c r="F115" s="536"/>
    </row>
    <row r="116" spans="1:6">
      <c r="A116" s="75">
        <f t="shared" si="1"/>
        <v>93</v>
      </c>
      <c r="B116" s="12"/>
      <c r="C116" s="12"/>
      <c r="D116" s="12"/>
      <c r="E116" s="12"/>
      <c r="F116" s="536"/>
    </row>
    <row r="117" spans="1:6">
      <c r="A117" s="75">
        <f t="shared" si="1"/>
        <v>94</v>
      </c>
      <c r="B117" s="12"/>
      <c r="C117" s="12"/>
      <c r="D117" s="12"/>
      <c r="E117" s="12"/>
      <c r="F117" s="536"/>
    </row>
    <row r="118" spans="1:6">
      <c r="A118" s="75">
        <f t="shared" si="1"/>
        <v>95</v>
      </c>
      <c r="B118" s="12"/>
      <c r="C118" s="12"/>
      <c r="D118" s="12"/>
      <c r="E118" s="12"/>
      <c r="F118" s="536"/>
    </row>
    <row r="119" spans="1:6">
      <c r="A119" s="75">
        <f t="shared" si="1"/>
        <v>96</v>
      </c>
      <c r="B119" s="12"/>
      <c r="C119" s="12"/>
      <c r="D119" s="12"/>
      <c r="E119" s="12"/>
      <c r="F119" s="536"/>
    </row>
    <row r="120" spans="1:6">
      <c r="A120" s="75">
        <f t="shared" si="1"/>
        <v>97</v>
      </c>
      <c r="B120" s="12"/>
      <c r="C120" s="12"/>
      <c r="D120" s="12"/>
      <c r="E120" s="12"/>
      <c r="F120" s="536"/>
    </row>
    <row r="121" spans="1:6">
      <c r="A121" s="75">
        <f t="shared" si="1"/>
        <v>98</v>
      </c>
      <c r="B121" s="12"/>
      <c r="C121" s="12"/>
      <c r="D121" s="12"/>
      <c r="E121" s="12"/>
      <c r="F121" s="536"/>
    </row>
    <row r="122" spans="1:6">
      <c r="A122" s="75">
        <f t="shared" si="1"/>
        <v>99</v>
      </c>
      <c r="B122" s="12"/>
      <c r="C122" s="12"/>
      <c r="D122" s="12"/>
      <c r="E122" s="900"/>
      <c r="F122" s="279"/>
    </row>
    <row r="123" spans="1:6" ht="15.75" thickBot="1">
      <c r="A123" s="363">
        <f t="shared" si="1"/>
        <v>100</v>
      </c>
      <c r="B123" s="108"/>
      <c r="C123" s="108"/>
      <c r="D123" s="108"/>
      <c r="E123" s="108"/>
      <c r="F123" s="291"/>
    </row>
    <row r="124" spans="1:6" ht="15.75">
      <c r="A124" s="110" t="str">
        <f>A62</f>
        <v>FERC FORM NO.1 (ED. 12-94) NYPSC Modified-96</v>
      </c>
      <c r="B124" s="64"/>
      <c r="C124" s="901"/>
      <c r="D124" s="64"/>
      <c r="E124" s="12"/>
      <c r="F124" s="12"/>
    </row>
    <row r="125" spans="1:6">
      <c r="A125" s="64" t="s">
        <v>3448</v>
      </c>
      <c r="B125" s="901"/>
      <c r="C125" s="901"/>
      <c r="D125" s="901"/>
      <c r="E125" s="901"/>
      <c r="F125" s="901"/>
    </row>
  </sheetData>
  <printOptions horizontalCentered="1" verticalCentered="1"/>
  <pageMargins left="0.5" right="0.5" top="0.25" bottom="0.25" header="0" footer="0"/>
  <pageSetup scale="73" fitToHeight="2"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topLeftCell="B1" colorId="22" zoomScale="80" zoomScaleNormal="85" zoomScaleSheetLayoutView="80" workbookViewId="0">
      <selection activeCell="H79" sqref="H79"/>
    </sheetView>
  </sheetViews>
  <sheetFormatPr defaultColWidth="9.6640625" defaultRowHeight="15"/>
  <cols>
    <col min="1" max="1" width="4.6640625" style="1591" customWidth="1"/>
    <col min="2" max="2" width="1.6640625" style="1591" customWidth="1"/>
    <col min="3" max="3" width="38.77734375" style="1591" customWidth="1"/>
    <col min="4" max="4" width="14.6640625" style="1591" customWidth="1"/>
    <col min="5" max="5" width="17.21875" style="1591" bestFit="1" customWidth="1"/>
    <col min="6" max="7" width="14.6640625" style="1591" customWidth="1"/>
    <col min="8" max="8" width="18.5546875" style="1591" customWidth="1"/>
    <col min="9" max="16384" width="9.6640625" style="1591"/>
  </cols>
  <sheetData>
    <row r="1" spans="1:8">
      <c r="A1" s="1543" t="s">
        <v>2171</v>
      </c>
      <c r="B1" s="1700"/>
      <c r="C1" s="1544"/>
      <c r="D1" s="1911" t="s">
        <v>1306</v>
      </c>
      <c r="E1" s="1700"/>
      <c r="F1" s="1700"/>
      <c r="G1" s="1911" t="s">
        <v>1761</v>
      </c>
      <c r="H1" s="1972" t="s">
        <v>1762</v>
      </c>
    </row>
    <row r="2" spans="1:8">
      <c r="A2" s="1547" t="str">
        <f>'Data Sheet'!$C$25</f>
        <v xml:space="preserve">Niagara Mohawk Power Corporation </v>
      </c>
      <c r="B2" s="1569"/>
      <c r="C2" s="1548"/>
      <c r="D2" s="1821" t="s">
        <v>5108</v>
      </c>
      <c r="E2" s="1818"/>
      <c r="F2" s="1569"/>
      <c r="G2" s="1821" t="s">
        <v>1763</v>
      </c>
      <c r="H2" s="1973"/>
    </row>
    <row r="3" spans="1:8" ht="15" customHeight="1">
      <c r="A3" s="1550"/>
      <c r="B3" s="1714"/>
      <c r="C3" s="1551"/>
      <c r="D3" s="1913" t="s">
        <v>1120</v>
      </c>
      <c r="E3" s="1714"/>
      <c r="F3" s="1714"/>
      <c r="G3" s="2225" t="str">
        <f>'Data Sheet'!$C$40</f>
        <v>May 9, 2016</v>
      </c>
      <c r="H3" s="2307" t="str">
        <f>'Data Sheet'!$C$38</f>
        <v>December 31, 2015</v>
      </c>
    </row>
    <row r="4" spans="1:8" ht="15" customHeight="1">
      <c r="A4" s="2033" t="s">
        <v>3449</v>
      </c>
      <c r="B4" s="1584"/>
      <c r="C4" s="2264"/>
      <c r="D4" s="1584"/>
      <c r="E4" s="1584"/>
      <c r="F4" s="1584"/>
      <c r="G4" s="1584"/>
      <c r="H4" s="2008"/>
    </row>
    <row r="5" spans="1:8">
      <c r="A5" s="1550"/>
      <c r="B5" s="1714"/>
      <c r="C5" s="1714" t="s">
        <v>3450</v>
      </c>
      <c r="D5" s="1714"/>
      <c r="E5" s="1714"/>
      <c r="F5" s="1714"/>
      <c r="G5" s="1714"/>
      <c r="H5" s="1914"/>
    </row>
    <row r="6" spans="1:8">
      <c r="A6" s="2729" t="s">
        <v>2355</v>
      </c>
      <c r="B6" s="2592" t="s">
        <v>4565</v>
      </c>
      <c r="C6" s="2592"/>
      <c r="D6" s="2592"/>
      <c r="E6" s="2592"/>
      <c r="F6" s="2592"/>
      <c r="G6" s="2592"/>
      <c r="H6" s="2593"/>
    </row>
    <row r="7" spans="1:8">
      <c r="A7" s="2729"/>
      <c r="B7" s="2592" t="s">
        <v>4566</v>
      </c>
      <c r="C7" s="2592"/>
      <c r="D7" s="2592"/>
      <c r="E7" s="2592"/>
      <c r="F7" s="2592"/>
      <c r="G7" s="2592"/>
      <c r="H7" s="2593"/>
    </row>
    <row r="8" spans="1:8">
      <c r="A8" s="2729"/>
      <c r="B8" s="2592" t="s">
        <v>4022</v>
      </c>
      <c r="C8" s="2592"/>
      <c r="D8" s="2592"/>
      <c r="E8" s="2592"/>
      <c r="F8" s="2592"/>
      <c r="G8" s="2592"/>
      <c r="H8" s="2593"/>
    </row>
    <row r="9" spans="1:8">
      <c r="A9" s="2366" t="s">
        <v>2272</v>
      </c>
      <c r="B9" s="1917" t="s">
        <v>3084</v>
      </c>
      <c r="C9" s="1917"/>
      <c r="D9" s="1917"/>
      <c r="E9" s="1917"/>
      <c r="F9" s="1917"/>
      <c r="G9" s="1917"/>
      <c r="H9" s="1918"/>
    </row>
    <row r="10" spans="1:8">
      <c r="A10" s="2366"/>
      <c r="B10" s="1917" t="s">
        <v>3085</v>
      </c>
      <c r="C10" s="1917"/>
      <c r="D10" s="1917"/>
      <c r="E10" s="1917"/>
      <c r="F10" s="1917"/>
      <c r="G10" s="1917"/>
      <c r="H10" s="1918"/>
    </row>
    <row r="11" spans="1:8">
      <c r="A11" s="2366" t="s">
        <v>2273</v>
      </c>
      <c r="B11" s="1917" t="s">
        <v>3086</v>
      </c>
      <c r="C11" s="1917"/>
      <c r="D11" s="1917"/>
      <c r="E11" s="1917"/>
      <c r="F11" s="1917"/>
      <c r="G11" s="1917"/>
      <c r="H11" s="1918"/>
    </row>
    <row r="12" spans="1:8">
      <c r="A12" s="2366"/>
      <c r="B12" s="1917" t="s">
        <v>3087</v>
      </c>
      <c r="C12" s="1917"/>
      <c r="D12" s="1917"/>
      <c r="E12" s="1917"/>
      <c r="F12" s="1917"/>
      <c r="G12" s="1917"/>
      <c r="H12" s="1918"/>
    </row>
    <row r="13" spans="1:8">
      <c r="A13" s="2366"/>
      <c r="B13" s="1917" t="s">
        <v>3180</v>
      </c>
      <c r="C13" s="1917"/>
      <c r="D13" s="1917"/>
      <c r="E13" s="1917"/>
      <c r="F13" s="1917"/>
      <c r="G13" s="1917"/>
      <c r="H13" s="1918"/>
    </row>
    <row r="14" spans="1:8">
      <c r="A14" s="2366"/>
      <c r="B14" s="1917" t="s">
        <v>3181</v>
      </c>
      <c r="C14" s="1917"/>
      <c r="D14" s="1917"/>
      <c r="E14" s="1917"/>
      <c r="F14" s="1917"/>
      <c r="G14" s="1917"/>
      <c r="H14" s="1918"/>
    </row>
    <row r="15" spans="1:8">
      <c r="A15" s="2366"/>
      <c r="B15" s="1917" t="s">
        <v>3182</v>
      </c>
      <c r="C15" s="1917"/>
      <c r="D15" s="1917"/>
      <c r="E15" s="1917"/>
      <c r="F15" s="1917"/>
      <c r="G15" s="1917"/>
      <c r="H15" s="1918"/>
    </row>
    <row r="16" spans="1:8">
      <c r="A16" s="2366"/>
      <c r="B16" s="1917" t="s">
        <v>3183</v>
      </c>
      <c r="C16" s="1917"/>
      <c r="D16" s="1917"/>
      <c r="E16" s="1917"/>
      <c r="F16" s="1917"/>
      <c r="G16" s="1917"/>
      <c r="H16" s="1918"/>
    </row>
    <row r="17" spans="1:8">
      <c r="A17" s="2366"/>
      <c r="B17" s="1917" t="s">
        <v>3184</v>
      </c>
      <c r="C17" s="1917"/>
      <c r="D17" s="1917"/>
      <c r="E17" s="1917"/>
      <c r="F17" s="1917"/>
      <c r="G17" s="1917"/>
      <c r="H17" s="1918"/>
    </row>
    <row r="18" spans="1:8">
      <c r="A18" s="2366"/>
      <c r="B18" s="1917" t="s">
        <v>3185</v>
      </c>
      <c r="C18" s="1917"/>
      <c r="D18" s="1917"/>
      <c r="E18" s="1917"/>
      <c r="F18" s="1917"/>
      <c r="G18" s="1917"/>
      <c r="H18" s="1918"/>
    </row>
    <row r="19" spans="1:8">
      <c r="A19" s="2366"/>
      <c r="B19" s="1917" t="s">
        <v>3186</v>
      </c>
      <c r="C19" s="1917"/>
      <c r="D19" s="1917"/>
      <c r="E19" s="1917"/>
      <c r="F19" s="1917"/>
      <c r="G19" s="1917"/>
      <c r="H19" s="1918"/>
    </row>
    <row r="20" spans="1:8">
      <c r="A20" s="2366"/>
      <c r="B20" s="1917" t="s">
        <v>3187</v>
      </c>
      <c r="C20" s="1917"/>
      <c r="D20" s="1917"/>
      <c r="E20" s="1917"/>
      <c r="F20" s="1917"/>
      <c r="G20" s="1917"/>
      <c r="H20" s="1918"/>
    </row>
    <row r="21" spans="1:8">
      <c r="A21" s="2366"/>
      <c r="B21" s="1917" t="s">
        <v>3188</v>
      </c>
      <c r="C21" s="1917"/>
      <c r="D21" s="1917"/>
      <c r="E21" s="1917"/>
      <c r="F21" s="1917"/>
      <c r="G21" s="1917"/>
      <c r="H21" s="1918"/>
    </row>
    <row r="22" spans="1:8">
      <c r="A22" s="2366"/>
      <c r="B22" s="1917" t="s">
        <v>3189</v>
      </c>
      <c r="C22" s="1917"/>
      <c r="D22" s="1917"/>
      <c r="E22" s="1917"/>
      <c r="F22" s="1917"/>
      <c r="G22" s="1917"/>
      <c r="H22" s="1918"/>
    </row>
    <row r="23" spans="1:8">
      <c r="A23" s="2366"/>
      <c r="B23" s="1917" t="s">
        <v>3190</v>
      </c>
      <c r="C23" s="1917"/>
      <c r="D23" s="1917"/>
      <c r="E23" s="1917"/>
      <c r="F23" s="1917"/>
      <c r="G23" s="1917"/>
      <c r="H23" s="1918"/>
    </row>
    <row r="24" spans="1:8">
      <c r="A24" s="2366" t="s">
        <v>3641</v>
      </c>
      <c r="B24" s="1917" t="s">
        <v>3191</v>
      </c>
      <c r="C24" s="1917"/>
      <c r="D24" s="1917"/>
      <c r="E24" s="1917"/>
      <c r="F24" s="1917"/>
      <c r="G24" s="1917"/>
      <c r="H24" s="1918"/>
    </row>
    <row r="25" spans="1:8">
      <c r="A25" s="2366"/>
      <c r="B25" s="1917" t="s">
        <v>3192</v>
      </c>
      <c r="C25" s="1917"/>
      <c r="D25" s="1917"/>
      <c r="E25" s="1917"/>
      <c r="F25" s="1917"/>
      <c r="G25" s="1917"/>
      <c r="H25" s="1918"/>
    </row>
    <row r="26" spans="1:8">
      <c r="A26" s="1975"/>
      <c r="B26" s="1976"/>
      <c r="C26" s="1976" t="s">
        <v>3193</v>
      </c>
      <c r="D26" s="1976"/>
      <c r="E26" s="1976"/>
      <c r="F26" s="1976"/>
      <c r="G26" s="1976"/>
      <c r="H26" s="1977"/>
    </row>
    <row r="27" spans="1:8">
      <c r="A27" s="1575"/>
      <c r="B27" s="1821"/>
      <c r="C27" s="1569"/>
      <c r="D27" s="1821"/>
      <c r="E27" s="2741" t="s">
        <v>3194</v>
      </c>
      <c r="F27" s="1840" t="s">
        <v>3124</v>
      </c>
      <c r="G27" s="1840" t="s">
        <v>3124</v>
      </c>
      <c r="H27" s="1973"/>
    </row>
    <row r="28" spans="1:8">
      <c r="A28" s="1575"/>
      <c r="B28" s="1821"/>
      <c r="C28" s="1569"/>
      <c r="D28" s="1840" t="s">
        <v>3194</v>
      </c>
      <c r="E28" s="2741" t="s">
        <v>4023</v>
      </c>
      <c r="F28" s="1840" t="s">
        <v>3195</v>
      </c>
      <c r="G28" s="1840" t="s">
        <v>3196</v>
      </c>
      <c r="H28" s="1973"/>
    </row>
    <row r="29" spans="1:8">
      <c r="A29" s="1575" t="s">
        <v>1925</v>
      </c>
      <c r="B29" s="1821"/>
      <c r="C29" s="1563" t="s">
        <v>3197</v>
      </c>
      <c r="D29" s="1840" t="s">
        <v>3198</v>
      </c>
      <c r="E29" s="2741" t="s">
        <v>4024</v>
      </c>
      <c r="F29" s="1840" t="s">
        <v>1</v>
      </c>
      <c r="G29" s="1840" t="s">
        <v>1</v>
      </c>
      <c r="H29" s="1922" t="s">
        <v>2288</v>
      </c>
    </row>
    <row r="30" spans="1:8">
      <c r="A30" s="1575" t="s">
        <v>1691</v>
      </c>
      <c r="B30" s="1821"/>
      <c r="C30" s="1569"/>
      <c r="D30" s="1840" t="s">
        <v>3199</v>
      </c>
      <c r="E30" s="2741" t="s">
        <v>4025</v>
      </c>
      <c r="F30" s="1840" t="s">
        <v>3200</v>
      </c>
      <c r="G30" s="1840" t="s">
        <v>3201</v>
      </c>
      <c r="H30" s="1973"/>
    </row>
    <row r="31" spans="1:8">
      <c r="A31" s="1923"/>
      <c r="B31" s="1913"/>
      <c r="C31" s="1566" t="s">
        <v>2952</v>
      </c>
      <c r="D31" s="1924" t="s">
        <v>2953</v>
      </c>
      <c r="E31" s="2742" t="s">
        <v>2954</v>
      </c>
      <c r="F31" s="1924" t="s">
        <v>2955</v>
      </c>
      <c r="G31" s="1924" t="s">
        <v>2303</v>
      </c>
      <c r="H31" s="1925" t="s">
        <v>2304</v>
      </c>
    </row>
    <row r="32" spans="1:8">
      <c r="A32" s="2392">
        <v>1</v>
      </c>
      <c r="B32" s="1927"/>
      <c r="C32" s="1976" t="s">
        <v>3202</v>
      </c>
      <c r="D32" s="2900"/>
      <c r="E32" s="2900"/>
      <c r="F32" s="2900"/>
      <c r="G32" s="2900">
        <v>154661.93</v>
      </c>
      <c r="H32" s="1979">
        <f t="shared" ref="H32:H42" si="0">SUM(D32:G32)</f>
        <v>154661.93</v>
      </c>
    </row>
    <row r="33" spans="1:9">
      <c r="A33" s="2392">
        <v>2</v>
      </c>
      <c r="B33" s="1927"/>
      <c r="C33" s="1976" t="s">
        <v>3203</v>
      </c>
      <c r="D33" s="2900"/>
      <c r="E33" s="2970"/>
      <c r="F33" s="2970"/>
      <c r="G33" s="2970"/>
      <c r="H33" s="1983"/>
    </row>
    <row r="34" spans="1:9">
      <c r="A34" s="2392">
        <v>3</v>
      </c>
      <c r="B34" s="1927"/>
      <c r="C34" s="1976" t="s">
        <v>3204</v>
      </c>
      <c r="D34" s="2900"/>
      <c r="E34" s="2970"/>
      <c r="F34" s="2970"/>
      <c r="G34" s="2970"/>
      <c r="H34" s="1983"/>
    </row>
    <row r="35" spans="1:9">
      <c r="A35" s="2392">
        <v>4</v>
      </c>
      <c r="B35" s="1927"/>
      <c r="C35" s="1976" t="s">
        <v>3205</v>
      </c>
      <c r="D35" s="2900">
        <v>32458</v>
      </c>
      <c r="E35" s="2970"/>
      <c r="F35" s="2970"/>
      <c r="G35" s="2970"/>
      <c r="H35" s="1983">
        <f t="shared" si="0"/>
        <v>32458</v>
      </c>
    </row>
    <row r="36" spans="1:9">
      <c r="A36" s="2392">
        <v>5</v>
      </c>
      <c r="B36" s="1927"/>
      <c r="C36" s="1976" t="s">
        <v>3206</v>
      </c>
      <c r="D36" s="2900"/>
      <c r="E36" s="2970"/>
      <c r="F36" s="2970"/>
      <c r="G36" s="2970"/>
      <c r="H36" s="1983"/>
    </row>
    <row r="37" spans="1:9">
      <c r="A37" s="2392">
        <v>6</v>
      </c>
      <c r="B37" s="1927"/>
      <c r="C37" s="1976" t="s">
        <v>3207</v>
      </c>
      <c r="D37" s="2900"/>
      <c r="E37" s="2970"/>
      <c r="F37" s="2970"/>
      <c r="G37" s="2970"/>
      <c r="H37" s="1983"/>
    </row>
    <row r="38" spans="1:9">
      <c r="A38" s="2392">
        <v>7</v>
      </c>
      <c r="B38" s="1927"/>
      <c r="C38" s="1976" t="s">
        <v>3208</v>
      </c>
      <c r="D38" s="2900">
        <v>50158366</v>
      </c>
      <c r="E38" s="2970">
        <v>1987</v>
      </c>
      <c r="F38" s="2900">
        <v>382042</v>
      </c>
      <c r="G38" s="2900"/>
      <c r="H38" s="1983">
        <f t="shared" si="0"/>
        <v>50542395</v>
      </c>
    </row>
    <row r="39" spans="1:9">
      <c r="A39" s="2392">
        <v>8</v>
      </c>
      <c r="B39" s="1927"/>
      <c r="C39" s="1976" t="s">
        <v>3209</v>
      </c>
      <c r="D39" s="2900">
        <v>118740627</v>
      </c>
      <c r="E39" s="2970">
        <v>8258</v>
      </c>
      <c r="F39" s="2970">
        <v>448850</v>
      </c>
      <c r="G39" s="2970"/>
      <c r="H39" s="1983">
        <f t="shared" si="0"/>
        <v>119197735</v>
      </c>
    </row>
    <row r="40" spans="1:9">
      <c r="A40" s="2743">
        <v>9</v>
      </c>
      <c r="B40" s="2595"/>
      <c r="C40" s="2614" t="s">
        <v>4026</v>
      </c>
      <c r="D40" s="2970"/>
      <c r="E40" s="2970"/>
      <c r="F40" s="2970"/>
      <c r="G40" s="2970"/>
      <c r="H40" s="2613"/>
      <c r="I40" s="1546"/>
    </row>
    <row r="41" spans="1:9">
      <c r="A41" s="2392">
        <v>10</v>
      </c>
      <c r="B41" s="1927"/>
      <c r="C41" s="1976" t="s">
        <v>3210</v>
      </c>
      <c r="D41" s="2900">
        <v>10854305.640000001</v>
      </c>
      <c r="E41" s="2970"/>
      <c r="F41" s="2970"/>
      <c r="G41" s="2970"/>
      <c r="H41" s="1983">
        <f t="shared" si="0"/>
        <v>10854305.640000001</v>
      </c>
    </row>
    <row r="42" spans="1:9">
      <c r="A42" s="2392">
        <v>11</v>
      </c>
      <c r="B42" s="1927"/>
      <c r="C42" s="1976" t="s">
        <v>3211</v>
      </c>
      <c r="D42" s="2900">
        <v>12717356.836099999</v>
      </c>
      <c r="E42" s="2970"/>
      <c r="F42" s="2970"/>
      <c r="G42" s="2970"/>
      <c r="H42" s="1983">
        <f t="shared" si="0"/>
        <v>12717356.836099999</v>
      </c>
    </row>
    <row r="43" spans="1:9" ht="15.75" thickBot="1">
      <c r="A43" s="2392">
        <v>12</v>
      </c>
      <c r="B43" s="1927"/>
      <c r="C43" s="1981" t="s">
        <v>169</v>
      </c>
      <c r="D43" s="2393">
        <f>SUM(D32:D42)</f>
        <v>192503113.4761</v>
      </c>
      <c r="E43" s="2393">
        <f>SUM(E32:E42)</f>
        <v>10245</v>
      </c>
      <c r="F43" s="2393">
        <f>SUM(F32:F42)</f>
        <v>830892</v>
      </c>
      <c r="G43" s="2393">
        <f>SUM(G32:G42)</f>
        <v>154661.93</v>
      </c>
      <c r="H43" s="2394">
        <f>SUM(H32:H42)</f>
        <v>193498912.4061</v>
      </c>
    </row>
    <row r="44" spans="1:9" ht="15.75" thickTop="1">
      <c r="A44" s="2229" t="s">
        <v>3212</v>
      </c>
      <c r="B44" s="2017"/>
      <c r="C44" s="2017"/>
      <c r="D44" s="2017"/>
      <c r="E44" s="2017"/>
      <c r="F44" s="2017"/>
      <c r="G44" s="2017"/>
      <c r="H44" s="2230"/>
    </row>
    <row r="45" spans="1:9">
      <c r="A45" s="1547"/>
      <c r="B45" s="1569"/>
      <c r="C45" s="1569"/>
      <c r="D45" s="1569"/>
      <c r="E45" s="1569"/>
      <c r="F45" s="1569"/>
      <c r="G45" s="1569"/>
      <c r="H45" s="1549"/>
    </row>
    <row r="46" spans="1:9">
      <c r="A46" s="1547"/>
      <c r="B46" s="1569"/>
      <c r="C46" s="1569"/>
      <c r="D46" s="1569"/>
      <c r="E46" s="1569"/>
      <c r="F46" s="1569"/>
      <c r="G46" s="1569"/>
      <c r="H46" s="1549"/>
    </row>
    <row r="47" spans="1:9">
      <c r="A47" s="1547"/>
      <c r="B47" s="1569"/>
      <c r="C47" s="1569"/>
      <c r="D47" s="1569"/>
      <c r="E47" s="1569"/>
      <c r="F47" s="1569"/>
      <c r="G47" s="1569"/>
      <c r="H47" s="1549"/>
    </row>
    <row r="48" spans="1:9">
      <c r="A48" s="1547"/>
      <c r="B48" s="1569"/>
      <c r="C48" s="1569"/>
      <c r="D48" s="1569"/>
      <c r="E48" s="1569"/>
      <c r="F48" s="1569"/>
      <c r="G48" s="1569"/>
      <c r="H48" s="1549"/>
    </row>
    <row r="49" spans="1:8">
      <c r="A49" s="1547"/>
      <c r="B49" s="1569"/>
      <c r="C49" s="1569"/>
      <c r="D49" s="1569"/>
      <c r="E49" s="1569"/>
      <c r="F49" s="1569"/>
      <c r="G49" s="1569"/>
      <c r="H49" s="1549"/>
    </row>
    <row r="50" spans="1:8">
      <c r="A50" s="1547"/>
      <c r="B50" s="1569"/>
      <c r="C50" s="1569"/>
      <c r="D50" s="1569"/>
      <c r="E50" s="1569"/>
      <c r="F50" s="1569"/>
      <c r="G50" s="1569"/>
      <c r="H50" s="1549"/>
    </row>
    <row r="51" spans="1:8">
      <c r="A51" s="1547"/>
      <c r="B51" s="1569"/>
      <c r="C51" s="1569"/>
      <c r="D51" s="1569"/>
      <c r="E51" s="1569"/>
      <c r="F51" s="1569"/>
      <c r="G51" s="1569"/>
      <c r="H51" s="1549"/>
    </row>
    <row r="52" spans="1:8">
      <c r="A52" s="1547"/>
      <c r="B52" s="1569"/>
      <c r="C52" s="1569"/>
      <c r="D52" s="1569"/>
      <c r="E52" s="1569"/>
      <c r="F52" s="1569"/>
      <c r="G52" s="1569"/>
      <c r="H52" s="1549"/>
    </row>
    <row r="53" spans="1:8">
      <c r="A53" s="1547"/>
      <c r="B53" s="1569"/>
      <c r="C53" s="1569"/>
      <c r="D53" s="1569"/>
      <c r="E53" s="1569"/>
      <c r="F53" s="1569"/>
      <c r="G53" s="1569"/>
      <c r="H53" s="1549"/>
    </row>
    <row r="54" spans="1:8">
      <c r="A54" s="1547"/>
      <c r="B54" s="1569"/>
      <c r="C54" s="1569"/>
      <c r="D54" s="1569"/>
      <c r="E54" s="1569"/>
      <c r="F54" s="1569"/>
      <c r="G54" s="1569"/>
      <c r="H54" s="1549"/>
    </row>
    <row r="55" spans="1:8">
      <c r="A55" s="1547"/>
      <c r="B55" s="1569"/>
      <c r="C55" s="1569"/>
      <c r="D55" s="1569"/>
      <c r="E55" s="1569"/>
      <c r="F55" s="1569"/>
      <c r="G55" s="1569"/>
      <c r="H55" s="1549"/>
    </row>
    <row r="56" spans="1:8">
      <c r="A56" s="1547"/>
      <c r="B56" s="1569"/>
      <c r="C56" s="1569"/>
      <c r="D56" s="1569"/>
      <c r="E56" s="1569"/>
      <c r="F56" s="1569"/>
      <c r="G56" s="1569"/>
      <c r="H56" s="1549"/>
    </row>
    <row r="57" spans="1:8" ht="15.75" thickBot="1">
      <c r="A57" s="1784"/>
      <c r="B57" s="1580"/>
      <c r="C57" s="1580"/>
      <c r="D57" s="1580"/>
      <c r="E57" s="1580"/>
      <c r="F57" s="1580"/>
      <c r="G57" s="1580"/>
      <c r="H57" s="2035"/>
    </row>
    <row r="58" spans="1:8">
      <c r="A58" s="1569"/>
      <c r="B58" s="1569"/>
      <c r="C58" s="1569"/>
      <c r="D58" s="1569"/>
      <c r="E58" s="1569"/>
      <c r="F58" s="1569"/>
      <c r="G58" s="1569"/>
      <c r="H58" s="1569"/>
    </row>
    <row r="59" spans="1:8">
      <c r="A59" s="2744" t="s">
        <v>4618</v>
      </c>
      <c r="B59" s="2563"/>
      <c r="C59" s="2563"/>
      <c r="D59" s="2263"/>
      <c r="E59" s="2263"/>
      <c r="F59" s="1584"/>
      <c r="G59" s="1584"/>
      <c r="H59" s="1584"/>
    </row>
    <row r="60" spans="1:8">
      <c r="A60" s="1584" t="s">
        <v>3213</v>
      </c>
      <c r="B60" s="2264"/>
      <c r="C60" s="2264"/>
      <c r="D60" s="1584"/>
      <c r="E60" s="1584"/>
      <c r="F60" s="1584"/>
      <c r="G60" s="1584"/>
      <c r="H60" s="1584"/>
    </row>
  </sheetData>
  <printOptions horizontalCentered="1" verticalCentered="1"/>
  <pageMargins left="0.25" right="0.25" top="0.25" bottom="0.25" header="0" footer="0"/>
  <pageSetup scale="68"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06"/>
  <sheetViews>
    <sheetView defaultGridColor="0" view="pageBreakPreview" topLeftCell="A112" colorId="22" zoomScale="80" zoomScaleNormal="100" zoomScaleSheetLayoutView="80" workbookViewId="0">
      <selection activeCell="H79" sqref="H79"/>
    </sheetView>
  </sheetViews>
  <sheetFormatPr defaultColWidth="9.6640625" defaultRowHeight="15"/>
  <cols>
    <col min="1" max="1" width="5.6640625" customWidth="1"/>
    <col min="2" max="2" width="25.44140625" customWidth="1"/>
    <col min="3" max="3" width="20.6640625" customWidth="1"/>
    <col min="4" max="4" width="11.33203125" customWidth="1"/>
    <col min="5" max="5" width="10.6640625" customWidth="1"/>
    <col min="6" max="6" width="14.88671875" customWidth="1"/>
    <col min="7" max="7" width="14.6640625" customWidth="1"/>
  </cols>
  <sheetData>
    <row r="1" spans="1:8">
      <c r="A1" s="24" t="s">
        <v>2171</v>
      </c>
      <c r="B1" s="903"/>
      <c r="C1" s="904"/>
      <c r="D1" s="61" t="s">
        <v>1306</v>
      </c>
      <c r="E1" s="904"/>
      <c r="F1" s="61" t="s">
        <v>1761</v>
      </c>
      <c r="G1" s="225" t="s">
        <v>1762</v>
      </c>
      <c r="H1" s="959"/>
    </row>
    <row r="2" spans="1:8">
      <c r="A2" s="67" t="str">
        <f>'Data Sheet'!$C$25</f>
        <v xml:space="preserve">Niagara Mohawk Power Corporation </v>
      </c>
      <c r="B2" s="12"/>
      <c r="C2" s="909"/>
      <c r="D2" s="12" t="s">
        <v>5108</v>
      </c>
      <c r="E2" s="909"/>
      <c r="F2" s="12" t="s">
        <v>1763</v>
      </c>
      <c r="G2" s="93"/>
      <c r="H2" s="68"/>
    </row>
    <row r="3" spans="1:8" ht="15" customHeight="1">
      <c r="A3" s="67"/>
      <c r="B3" s="12"/>
      <c r="C3" s="909"/>
      <c r="D3" s="12" t="s">
        <v>1120</v>
      </c>
      <c r="E3" s="76"/>
      <c r="F3" s="1264" t="str">
        <f>'Data Sheet'!$C$40</f>
        <v>May 9, 2016</v>
      </c>
      <c r="G3" s="899" t="str">
        <f>'Data Sheet'!$C$38</f>
        <v>December 31, 2015</v>
      </c>
      <c r="H3" s="68"/>
    </row>
    <row r="4" spans="1:8" ht="15" customHeight="1">
      <c r="A4" s="333" t="s">
        <v>3214</v>
      </c>
      <c r="B4" s="334"/>
      <c r="C4" s="334"/>
      <c r="D4" s="334"/>
      <c r="E4" s="334"/>
      <c r="F4" s="334"/>
      <c r="G4" s="334"/>
      <c r="H4" s="335"/>
    </row>
    <row r="5" spans="1:8">
      <c r="A5" s="226" t="s">
        <v>3215</v>
      </c>
      <c r="B5" s="227"/>
      <c r="C5" s="227"/>
      <c r="D5" s="227"/>
      <c r="E5" s="227"/>
      <c r="F5" s="227"/>
      <c r="G5" s="227"/>
      <c r="H5" s="228"/>
    </row>
    <row r="6" spans="1:8">
      <c r="A6" s="234"/>
      <c r="B6" s="93"/>
      <c r="C6" s="286" t="s">
        <v>3216</v>
      </c>
      <c r="D6" s="286" t="s">
        <v>3217</v>
      </c>
      <c r="E6" s="93"/>
      <c r="F6" s="286" t="s">
        <v>3218</v>
      </c>
      <c r="G6" s="93"/>
      <c r="H6" s="233" t="s">
        <v>3520</v>
      </c>
    </row>
    <row r="7" spans="1:8">
      <c r="A7" s="234"/>
      <c r="B7" s="286" t="s">
        <v>173</v>
      </c>
      <c r="C7" s="286" t="s">
        <v>3219</v>
      </c>
      <c r="D7" s="286" t="s">
        <v>3220</v>
      </c>
      <c r="E7" s="286" t="s">
        <v>1887</v>
      </c>
      <c r="F7" s="286" t="s">
        <v>1888</v>
      </c>
      <c r="G7" s="286" t="s">
        <v>1889</v>
      </c>
      <c r="H7" s="233" t="s">
        <v>1890</v>
      </c>
    </row>
    <row r="8" spans="1:8">
      <c r="A8" s="234" t="s">
        <v>1688</v>
      </c>
      <c r="B8" s="286" t="s">
        <v>1691</v>
      </c>
      <c r="C8" s="286" t="s">
        <v>1891</v>
      </c>
      <c r="D8" s="286" t="s">
        <v>1892</v>
      </c>
      <c r="E8" s="286" t="s">
        <v>1893</v>
      </c>
      <c r="F8" s="286" t="s">
        <v>1893</v>
      </c>
      <c r="G8" s="286" t="s">
        <v>1894</v>
      </c>
      <c r="H8" s="233" t="s">
        <v>1892</v>
      </c>
    </row>
    <row r="9" spans="1:8">
      <c r="A9" s="235" t="s">
        <v>1691</v>
      </c>
      <c r="B9" s="324" t="s">
        <v>2952</v>
      </c>
      <c r="C9" s="324" t="s">
        <v>2953</v>
      </c>
      <c r="D9" s="324" t="s">
        <v>2954</v>
      </c>
      <c r="E9" s="324" t="s">
        <v>2955</v>
      </c>
      <c r="F9" s="324" t="s">
        <v>2303</v>
      </c>
      <c r="G9" s="324" t="s">
        <v>2304</v>
      </c>
      <c r="H9" s="236" t="s">
        <v>2305</v>
      </c>
    </row>
    <row r="10" spans="1:8" ht="15.75">
      <c r="A10" s="234">
        <v>12</v>
      </c>
      <c r="B10" s="3013" t="s">
        <v>5680</v>
      </c>
      <c r="C10" s="539"/>
      <c r="D10" s="76"/>
      <c r="E10" s="540"/>
      <c r="F10" s="540"/>
      <c r="G10" s="76"/>
      <c r="H10" s="68"/>
    </row>
    <row r="11" spans="1:8">
      <c r="A11" s="234">
        <v>13</v>
      </c>
      <c r="B11" s="889">
        <v>302</v>
      </c>
      <c r="C11" s="350">
        <v>6358</v>
      </c>
      <c r="D11" s="76"/>
      <c r="E11" s="540"/>
      <c r="F11" s="540"/>
      <c r="G11" s="76"/>
      <c r="H11" s="68"/>
    </row>
    <row r="12" spans="1:8" ht="15.75">
      <c r="A12" s="234">
        <v>14</v>
      </c>
      <c r="B12" s="3013" t="s">
        <v>1153</v>
      </c>
      <c r="C12" s="350">
        <v>6358</v>
      </c>
      <c r="D12" s="76"/>
      <c r="E12" s="540"/>
      <c r="F12" s="540"/>
      <c r="G12" s="76"/>
      <c r="H12" s="68"/>
    </row>
    <row r="13" spans="1:8" ht="15.75">
      <c r="A13" s="234">
        <v>15</v>
      </c>
      <c r="B13" s="3013" t="s">
        <v>5605</v>
      </c>
      <c r="C13" s="350"/>
      <c r="D13" s="350"/>
      <c r="E13" s="540"/>
      <c r="F13" s="540"/>
      <c r="G13" s="350"/>
      <c r="H13" s="308"/>
    </row>
    <row r="14" spans="1:8">
      <c r="A14" s="234">
        <v>16</v>
      </c>
      <c r="B14" s="889">
        <v>330</v>
      </c>
      <c r="C14" s="350">
        <v>0</v>
      </c>
      <c r="D14" s="76"/>
      <c r="E14" s="540"/>
      <c r="F14" s="540"/>
      <c r="G14" s="76"/>
      <c r="H14" s="68"/>
    </row>
    <row r="15" spans="1:8" ht="15.75">
      <c r="A15" s="234">
        <v>17</v>
      </c>
      <c r="B15" s="3013" t="s">
        <v>1153</v>
      </c>
      <c r="C15" s="350">
        <v>0</v>
      </c>
      <c r="D15" s="76"/>
      <c r="E15" s="540"/>
      <c r="F15" s="540"/>
      <c r="G15" s="76"/>
      <c r="H15" s="68"/>
    </row>
    <row r="16" spans="1:8" ht="15.75">
      <c r="A16" s="234">
        <v>18</v>
      </c>
      <c r="B16" s="3013" t="s">
        <v>1334</v>
      </c>
      <c r="C16" s="350"/>
      <c r="D16" s="76"/>
      <c r="E16" s="540"/>
      <c r="F16" s="540"/>
      <c r="G16" s="76"/>
      <c r="H16" s="68"/>
    </row>
    <row r="17" spans="1:9">
      <c r="A17" s="234">
        <v>19</v>
      </c>
      <c r="B17" s="889">
        <v>350</v>
      </c>
      <c r="C17" s="350">
        <v>99732</v>
      </c>
      <c r="D17" s="76">
        <v>75</v>
      </c>
      <c r="E17" s="3014">
        <v>1</v>
      </c>
      <c r="F17" s="3015">
        <v>1.32E-2</v>
      </c>
      <c r="G17" s="76" t="s">
        <v>5606</v>
      </c>
      <c r="H17" s="68">
        <v>40.53</v>
      </c>
    </row>
    <row r="18" spans="1:9">
      <c r="A18" s="234">
        <v>20</v>
      </c>
      <c r="B18" s="889">
        <v>352</v>
      </c>
      <c r="C18" s="350">
        <v>35861</v>
      </c>
      <c r="D18" s="76">
        <v>65</v>
      </c>
      <c r="E18" s="3014">
        <v>-0.35</v>
      </c>
      <c r="F18" s="3015">
        <v>1.54E-2</v>
      </c>
      <c r="G18" s="76" t="s">
        <v>5606</v>
      </c>
      <c r="H18" s="68">
        <v>43.02</v>
      </c>
    </row>
    <row r="19" spans="1:9">
      <c r="A19" s="234">
        <v>21</v>
      </c>
      <c r="B19" s="889">
        <v>353</v>
      </c>
      <c r="C19" s="350">
        <v>936863</v>
      </c>
      <c r="D19" s="76">
        <v>45</v>
      </c>
      <c r="E19" s="3014">
        <v>-0.1</v>
      </c>
      <c r="F19" s="3015">
        <v>2.2200000000000001E-2</v>
      </c>
      <c r="G19" s="350" t="s">
        <v>5607</v>
      </c>
      <c r="H19" s="68"/>
    </row>
    <row r="20" spans="1:9">
      <c r="A20" s="234">
        <v>22</v>
      </c>
      <c r="B20" s="889">
        <v>353.1</v>
      </c>
      <c r="C20" s="350">
        <v>2964</v>
      </c>
      <c r="D20" s="350">
        <v>45</v>
      </c>
      <c r="E20" s="3014">
        <v>-0.1</v>
      </c>
      <c r="F20" s="3015">
        <v>2.2200000000000001E-2</v>
      </c>
      <c r="G20" s="350">
        <v>0.05</v>
      </c>
      <c r="H20" s="308">
        <v>37.229999999999997</v>
      </c>
      <c r="I20" s="2916"/>
    </row>
    <row r="21" spans="1:9">
      <c r="A21" s="234">
        <v>23</v>
      </c>
      <c r="B21" s="889">
        <v>353.55</v>
      </c>
      <c r="C21" s="350">
        <v>51110</v>
      </c>
      <c r="D21" s="76">
        <v>30</v>
      </c>
      <c r="E21" s="3014">
        <v>-0.02</v>
      </c>
      <c r="F21" s="3015">
        <v>3.3300000000000003E-2</v>
      </c>
      <c r="G21" s="76" t="s">
        <v>5608</v>
      </c>
      <c r="H21" s="68">
        <v>10.050000000000001</v>
      </c>
      <c r="I21" s="2916"/>
    </row>
    <row r="22" spans="1:9">
      <c r="A22" s="234">
        <v>24</v>
      </c>
      <c r="B22" s="889">
        <v>354</v>
      </c>
      <c r="C22" s="350">
        <v>119719</v>
      </c>
      <c r="D22" s="76">
        <v>70</v>
      </c>
      <c r="E22" s="3014">
        <v>-0.2</v>
      </c>
      <c r="F22" s="3015">
        <v>1.4199999999999999E-2</v>
      </c>
      <c r="G22" s="76" t="s">
        <v>5609</v>
      </c>
      <c r="H22" s="68">
        <v>36.450000000000003</v>
      </c>
      <c r="I22" s="2916"/>
    </row>
    <row r="23" spans="1:9">
      <c r="A23" s="234">
        <v>25</v>
      </c>
      <c r="B23" s="889">
        <v>355</v>
      </c>
      <c r="C23" s="350">
        <v>703208</v>
      </c>
      <c r="D23" s="76">
        <v>65</v>
      </c>
      <c r="E23" s="3014">
        <v>-0.3</v>
      </c>
      <c r="F23" s="3015">
        <v>1.54E-2</v>
      </c>
      <c r="G23" s="76" t="s">
        <v>5609</v>
      </c>
      <c r="H23" s="68">
        <v>47.1</v>
      </c>
      <c r="I23" s="2916"/>
    </row>
    <row r="24" spans="1:9">
      <c r="A24" s="234">
        <v>26</v>
      </c>
      <c r="B24" s="889">
        <v>356.1</v>
      </c>
      <c r="C24" s="350">
        <v>219122</v>
      </c>
      <c r="D24" s="76">
        <v>75</v>
      </c>
      <c r="E24" s="3014">
        <v>-0.2</v>
      </c>
      <c r="F24" s="3015">
        <v>1.3300000000000001E-2</v>
      </c>
      <c r="G24" s="76" t="s">
        <v>5610</v>
      </c>
      <c r="H24" s="68">
        <v>55.32</v>
      </c>
      <c r="I24" s="2916"/>
    </row>
    <row r="25" spans="1:9">
      <c r="A25" s="234">
        <v>27</v>
      </c>
      <c r="B25" s="889">
        <v>356.2</v>
      </c>
      <c r="C25" s="350">
        <v>277321</v>
      </c>
      <c r="D25" s="76">
        <v>75</v>
      </c>
      <c r="E25" s="3014">
        <v>-0.2</v>
      </c>
      <c r="F25" s="3015">
        <v>1.3300000000000001E-2</v>
      </c>
      <c r="G25" s="76" t="s">
        <v>5610</v>
      </c>
      <c r="H25" s="68"/>
      <c r="I25" s="2916"/>
    </row>
    <row r="26" spans="1:9">
      <c r="A26" s="234">
        <v>28</v>
      </c>
      <c r="B26" s="889">
        <v>357.1</v>
      </c>
      <c r="C26" s="350">
        <v>10896</v>
      </c>
      <c r="D26" s="76">
        <v>75</v>
      </c>
      <c r="E26" s="3014"/>
      <c r="F26" s="3015">
        <v>1.3300000000000001E-2</v>
      </c>
      <c r="G26" s="76" t="s">
        <v>5609</v>
      </c>
      <c r="H26" s="68">
        <v>48.94</v>
      </c>
      <c r="I26" s="2916"/>
    </row>
    <row r="27" spans="1:9">
      <c r="A27" s="234">
        <v>29</v>
      </c>
      <c r="B27" s="889">
        <v>357.2</v>
      </c>
      <c r="C27" s="350">
        <v>28795</v>
      </c>
      <c r="D27" s="76">
        <v>75</v>
      </c>
      <c r="E27" s="3014"/>
      <c r="F27" s="3015">
        <v>1.3300000000000001E-2</v>
      </c>
      <c r="G27" s="76" t="s">
        <v>5609</v>
      </c>
      <c r="H27" s="68">
        <v>0</v>
      </c>
      <c r="I27" s="2916"/>
    </row>
    <row r="28" spans="1:9">
      <c r="A28" s="234">
        <v>30</v>
      </c>
      <c r="B28" s="889">
        <v>358</v>
      </c>
      <c r="C28" s="350">
        <v>130639</v>
      </c>
      <c r="D28" s="350">
        <v>75</v>
      </c>
      <c r="E28" s="3014">
        <v>-0.12</v>
      </c>
      <c r="F28" s="3015">
        <v>1.3300000000000001E-2</v>
      </c>
      <c r="G28" s="350" t="s">
        <v>5611</v>
      </c>
      <c r="H28" s="308">
        <v>31.62</v>
      </c>
      <c r="I28" s="2916"/>
    </row>
    <row r="29" spans="1:9">
      <c r="A29" s="234">
        <v>31</v>
      </c>
      <c r="B29" s="889">
        <v>359</v>
      </c>
      <c r="C29" s="350">
        <v>2339</v>
      </c>
      <c r="D29" s="76">
        <v>75</v>
      </c>
      <c r="E29" s="3014"/>
      <c r="F29" s="3015">
        <v>1.3300000000000001E-2</v>
      </c>
      <c r="G29" s="76" t="s">
        <v>5609</v>
      </c>
      <c r="H29" s="68">
        <v>66.92</v>
      </c>
      <c r="I29" s="2916"/>
    </row>
    <row r="30" spans="1:9" ht="15.75">
      <c r="A30" s="234">
        <v>32</v>
      </c>
      <c r="B30" s="3013" t="s">
        <v>1153</v>
      </c>
      <c r="C30" s="350">
        <v>2618569</v>
      </c>
      <c r="D30" s="76"/>
      <c r="E30" s="3014"/>
      <c r="F30" s="3015"/>
      <c r="G30" s="76"/>
      <c r="H30" s="68"/>
      <c r="I30" s="2916"/>
    </row>
    <row r="31" spans="1:9" ht="15.75">
      <c r="A31" s="234">
        <v>33</v>
      </c>
      <c r="B31" s="3013" t="s">
        <v>1335</v>
      </c>
      <c r="C31" s="350"/>
      <c r="D31" s="76"/>
      <c r="E31" s="3016"/>
      <c r="F31" s="540"/>
      <c r="G31" s="76"/>
      <c r="H31" s="68"/>
      <c r="I31" s="2916"/>
    </row>
    <row r="32" spans="1:9">
      <c r="A32" s="234">
        <v>34</v>
      </c>
      <c r="B32" s="889">
        <v>360</v>
      </c>
      <c r="C32" s="350">
        <v>28510</v>
      </c>
      <c r="D32" s="76">
        <v>75</v>
      </c>
      <c r="E32" s="3016"/>
      <c r="F32" s="3017">
        <v>1.32E-2</v>
      </c>
      <c r="G32" s="76" t="s">
        <v>5606</v>
      </c>
      <c r="H32" s="68">
        <v>68.52</v>
      </c>
    </row>
    <row r="33" spans="1:8">
      <c r="A33" s="234">
        <v>35</v>
      </c>
      <c r="B33" s="889">
        <v>360.25</v>
      </c>
      <c r="C33" s="350">
        <v>16597</v>
      </c>
      <c r="D33" s="76">
        <v>75</v>
      </c>
      <c r="E33" s="3016"/>
      <c r="F33" s="3017">
        <v>1.3300000000000001E-2</v>
      </c>
      <c r="G33" s="76" t="s">
        <v>5606</v>
      </c>
      <c r="H33" s="68"/>
    </row>
    <row r="34" spans="1:8">
      <c r="A34" s="234">
        <v>36</v>
      </c>
      <c r="B34" s="889">
        <v>361</v>
      </c>
      <c r="C34" s="350">
        <v>41789</v>
      </c>
      <c r="D34" s="76">
        <v>75</v>
      </c>
      <c r="E34" s="3014">
        <v>-0.25</v>
      </c>
      <c r="F34" s="3017">
        <v>1.3299999999999999E-2</v>
      </c>
      <c r="G34" s="76" t="s">
        <v>5674</v>
      </c>
      <c r="H34" s="68">
        <v>46.15</v>
      </c>
    </row>
    <row r="35" spans="1:8">
      <c r="A35" s="234">
        <v>37</v>
      </c>
      <c r="B35" s="889">
        <v>362</v>
      </c>
      <c r="C35" s="350">
        <v>611904</v>
      </c>
      <c r="D35" s="76">
        <v>60</v>
      </c>
      <c r="E35" s="3014">
        <v>-0.1</v>
      </c>
      <c r="F35" s="3017">
        <v>1.66E-2</v>
      </c>
      <c r="G35" s="76" t="s">
        <v>5610</v>
      </c>
      <c r="H35" s="68"/>
    </row>
    <row r="36" spans="1:8">
      <c r="A36" s="234">
        <v>38</v>
      </c>
      <c r="B36" s="889">
        <v>362.1</v>
      </c>
      <c r="C36" s="350">
        <v>2775</v>
      </c>
      <c r="D36" s="76">
        <v>60</v>
      </c>
      <c r="E36" s="3014">
        <v>-0.1</v>
      </c>
      <c r="F36" s="3017">
        <v>1.66E-2</v>
      </c>
      <c r="G36" s="76" t="s">
        <v>5610</v>
      </c>
      <c r="H36" s="68">
        <v>46.8</v>
      </c>
    </row>
    <row r="37" spans="1:8">
      <c r="A37" s="234">
        <v>39</v>
      </c>
      <c r="B37" s="889">
        <v>362.55</v>
      </c>
      <c r="C37" s="350">
        <v>86980</v>
      </c>
      <c r="D37" s="76">
        <v>30</v>
      </c>
      <c r="E37" s="3014">
        <v>0.01</v>
      </c>
      <c r="F37" s="3017">
        <v>3.27E-2</v>
      </c>
      <c r="G37" s="76" t="s">
        <v>5608</v>
      </c>
      <c r="H37" s="68">
        <v>10.14</v>
      </c>
    </row>
    <row r="38" spans="1:8">
      <c r="A38" s="234">
        <v>40</v>
      </c>
      <c r="B38" s="889">
        <v>364</v>
      </c>
      <c r="C38" s="350">
        <v>1090511</v>
      </c>
      <c r="D38" s="350">
        <v>65</v>
      </c>
      <c r="E38" s="3014">
        <v>-0.05</v>
      </c>
      <c r="F38" s="3017">
        <v>1.54E-2</v>
      </c>
      <c r="G38" s="350" t="s">
        <v>5674</v>
      </c>
      <c r="H38" s="308">
        <v>51.4</v>
      </c>
    </row>
    <row r="39" spans="1:8">
      <c r="A39" s="234">
        <v>41</v>
      </c>
      <c r="B39" s="889">
        <v>365</v>
      </c>
      <c r="C39" s="350">
        <v>1203562.088</v>
      </c>
      <c r="D39" s="76">
        <v>50</v>
      </c>
      <c r="E39" s="3014">
        <v>-0.25</v>
      </c>
      <c r="F39" s="3017">
        <v>0.02</v>
      </c>
      <c r="G39" s="76" t="s">
        <v>5675</v>
      </c>
      <c r="H39" s="68">
        <v>34.75</v>
      </c>
    </row>
    <row r="40" spans="1:8">
      <c r="A40" s="234">
        <v>42</v>
      </c>
      <c r="B40" s="889">
        <v>366.1</v>
      </c>
      <c r="C40" s="350">
        <v>97978</v>
      </c>
      <c r="D40" s="76">
        <v>75</v>
      </c>
      <c r="E40" s="3014">
        <v>-0.1</v>
      </c>
      <c r="F40" s="3017">
        <v>1.34E-2</v>
      </c>
      <c r="G40" s="76" t="s">
        <v>5609</v>
      </c>
      <c r="H40" s="68">
        <v>51.35</v>
      </c>
    </row>
    <row r="41" spans="1:8">
      <c r="A41" s="234">
        <v>43</v>
      </c>
      <c r="B41" s="889">
        <v>366.2</v>
      </c>
      <c r="C41" s="350">
        <v>84635</v>
      </c>
      <c r="D41" s="76">
        <v>75</v>
      </c>
      <c r="E41" s="3014">
        <v>-0.1</v>
      </c>
      <c r="F41" s="3017">
        <v>1.34E-2</v>
      </c>
      <c r="G41" s="76" t="s">
        <v>5609</v>
      </c>
      <c r="H41" s="68"/>
    </row>
    <row r="42" spans="1:8">
      <c r="A42" s="234">
        <v>44</v>
      </c>
      <c r="B42" s="889">
        <v>367.1</v>
      </c>
      <c r="C42" s="350">
        <v>576494</v>
      </c>
      <c r="D42" s="76">
        <v>75</v>
      </c>
      <c r="E42" s="3014">
        <v>-0.15</v>
      </c>
      <c r="F42" s="3017">
        <v>1.3300000000000001E-2</v>
      </c>
      <c r="G42" s="76" t="s">
        <v>5611</v>
      </c>
      <c r="H42" s="68">
        <v>36.630000000000003</v>
      </c>
    </row>
    <row r="43" spans="1:8">
      <c r="A43" s="234">
        <v>45</v>
      </c>
      <c r="B43" s="889">
        <v>368.1</v>
      </c>
      <c r="C43" s="350">
        <v>56167</v>
      </c>
      <c r="D43" s="76">
        <v>45</v>
      </c>
      <c r="E43" s="3014">
        <v>-0.2</v>
      </c>
      <c r="F43" s="3017">
        <v>2.23E-2</v>
      </c>
      <c r="G43" s="76" t="s">
        <v>5612</v>
      </c>
      <c r="H43" s="68">
        <v>28.36</v>
      </c>
    </row>
    <row r="44" spans="1:8">
      <c r="A44" s="234">
        <v>46</v>
      </c>
      <c r="B44" s="889">
        <v>368.2</v>
      </c>
      <c r="C44" s="350">
        <v>525803</v>
      </c>
      <c r="D44" s="76">
        <v>45</v>
      </c>
      <c r="E44" s="3014">
        <v>-0.2</v>
      </c>
      <c r="F44" s="3017">
        <v>2.23E-2</v>
      </c>
      <c r="G44" s="76" t="s">
        <v>5612</v>
      </c>
      <c r="H44" s="68"/>
    </row>
    <row r="45" spans="1:8">
      <c r="A45" s="234">
        <v>47</v>
      </c>
      <c r="B45" s="889">
        <v>368.3</v>
      </c>
      <c r="C45" s="350">
        <v>309919</v>
      </c>
      <c r="D45" s="76">
        <v>45</v>
      </c>
      <c r="E45" s="3014">
        <v>-0.2</v>
      </c>
      <c r="F45" s="3017">
        <v>2.23E-2</v>
      </c>
      <c r="G45" s="76" t="s">
        <v>5674</v>
      </c>
      <c r="H45" s="68">
        <v>23.89</v>
      </c>
    </row>
    <row r="46" spans="1:8">
      <c r="A46" s="234">
        <v>48</v>
      </c>
      <c r="B46" s="889">
        <v>369.1</v>
      </c>
      <c r="C46" s="350">
        <v>311750</v>
      </c>
      <c r="D46" s="76">
        <v>50</v>
      </c>
      <c r="E46" s="3014">
        <v>-0.3</v>
      </c>
      <c r="F46" s="3017">
        <v>0.02</v>
      </c>
      <c r="G46" s="76" t="s">
        <v>5609</v>
      </c>
      <c r="H46" s="68">
        <v>32.450000000000003</v>
      </c>
    </row>
    <row r="47" spans="1:8">
      <c r="A47" s="234">
        <v>49</v>
      </c>
      <c r="B47" s="889">
        <v>369.2</v>
      </c>
      <c r="C47" s="350">
        <v>9695</v>
      </c>
      <c r="D47" s="76">
        <v>75</v>
      </c>
      <c r="E47" s="3014">
        <v>-0.01</v>
      </c>
      <c r="F47" s="3017">
        <v>1.34E-2</v>
      </c>
      <c r="G47" s="76" t="s">
        <v>5609</v>
      </c>
      <c r="H47" s="68">
        <v>50.76</v>
      </c>
    </row>
    <row r="48" spans="1:8" ht="15.75" thickBot="1">
      <c r="A48" s="329">
        <v>50</v>
      </c>
      <c r="B48" s="894">
        <v>369.21</v>
      </c>
      <c r="C48" s="531">
        <v>142998</v>
      </c>
      <c r="D48" s="3022">
        <v>75</v>
      </c>
      <c r="E48" s="3018">
        <v>-0.05</v>
      </c>
      <c r="F48" s="3019">
        <v>1.3300000000000001E-2</v>
      </c>
      <c r="G48" s="3022" t="s">
        <v>5676</v>
      </c>
      <c r="H48" s="109">
        <v>62.1</v>
      </c>
    </row>
    <row r="49" spans="1:8">
      <c r="A49" s="2744" t="s">
        <v>4618</v>
      </c>
      <c r="B49" s="12"/>
      <c r="C49" s="12"/>
      <c r="D49" s="12"/>
      <c r="E49" s="900"/>
      <c r="F49" s="12"/>
      <c r="G49" s="12"/>
      <c r="H49" s="272" t="s">
        <v>1895</v>
      </c>
    </row>
    <row r="50" spans="1:8">
      <c r="A50" s="64" t="s">
        <v>1896</v>
      </c>
      <c r="B50" s="64"/>
      <c r="C50" s="64"/>
      <c r="D50" s="64"/>
      <c r="E50" s="64"/>
      <c r="F50" s="64"/>
      <c r="G50" s="64"/>
      <c r="H50" s="64"/>
    </row>
    <row r="51" spans="1:8" ht="15.75" thickBot="1"/>
    <row r="52" spans="1:8">
      <c r="A52" s="24" t="s">
        <v>2171</v>
      </c>
      <c r="B52" s="903"/>
      <c r="C52" s="904"/>
      <c r="D52" s="61" t="s">
        <v>1306</v>
      </c>
      <c r="E52" s="904"/>
      <c r="F52" s="61" t="s">
        <v>1761</v>
      </c>
      <c r="G52" s="225" t="s">
        <v>1762</v>
      </c>
      <c r="H52" s="959"/>
    </row>
    <row r="53" spans="1:8">
      <c r="A53" s="67" t="str">
        <f>'Data Sheet'!$C$25</f>
        <v xml:space="preserve">Niagara Mohawk Power Corporation </v>
      </c>
      <c r="B53" s="12"/>
      <c r="C53" s="909"/>
      <c r="D53" s="12" t="s">
        <v>5108</v>
      </c>
      <c r="E53" s="909"/>
      <c r="F53" s="12" t="s">
        <v>1763</v>
      </c>
      <c r="G53" s="93"/>
      <c r="H53" s="68"/>
    </row>
    <row r="54" spans="1:8">
      <c r="A54" s="67"/>
      <c r="B54" s="12"/>
      <c r="C54" s="909"/>
      <c r="D54" s="12" t="s">
        <v>1120</v>
      </c>
      <c r="E54" s="76"/>
      <c r="F54" s="919" t="str">
        <f>'Data Sheet'!$C$40</f>
        <v>May 9, 2016</v>
      </c>
      <c r="G54" s="899" t="str">
        <f>'Data Sheet'!$C$38</f>
        <v>December 31, 2015</v>
      </c>
      <c r="H54" s="68"/>
    </row>
    <row r="55" spans="1:8">
      <c r="A55" s="333" t="s">
        <v>3214</v>
      </c>
      <c r="B55" s="334"/>
      <c r="C55" s="334"/>
      <c r="D55" s="334"/>
      <c r="E55" s="334"/>
      <c r="F55" s="334"/>
      <c r="G55" s="334"/>
      <c r="H55" s="335"/>
    </row>
    <row r="56" spans="1:8">
      <c r="A56" s="226" t="s">
        <v>3215</v>
      </c>
      <c r="B56" s="227"/>
      <c r="C56" s="227"/>
      <c r="D56" s="227"/>
      <c r="E56" s="227"/>
      <c r="F56" s="227"/>
      <c r="G56" s="227"/>
      <c r="H56" s="228"/>
    </row>
    <row r="57" spans="1:8">
      <c r="A57" s="2852"/>
      <c r="B57" s="93"/>
      <c r="C57" s="2854" t="s">
        <v>3216</v>
      </c>
      <c r="D57" s="2854" t="s">
        <v>3217</v>
      </c>
      <c r="E57" s="93"/>
      <c r="F57" s="2854" t="s">
        <v>3218</v>
      </c>
      <c r="G57" s="93"/>
      <c r="H57" s="233" t="s">
        <v>3520</v>
      </c>
    </row>
    <row r="58" spans="1:8">
      <c r="A58" s="2852"/>
      <c r="B58" s="2854" t="s">
        <v>173</v>
      </c>
      <c r="C58" s="2854" t="s">
        <v>3219</v>
      </c>
      <c r="D58" s="2854" t="s">
        <v>3220</v>
      </c>
      <c r="E58" s="2854" t="s">
        <v>1887</v>
      </c>
      <c r="F58" s="2854" t="s">
        <v>1888</v>
      </c>
      <c r="G58" s="2854" t="s">
        <v>1889</v>
      </c>
      <c r="H58" s="233" t="s">
        <v>1890</v>
      </c>
    </row>
    <row r="59" spans="1:8">
      <c r="A59" s="2852" t="s">
        <v>1688</v>
      </c>
      <c r="B59" s="2854" t="s">
        <v>1691</v>
      </c>
      <c r="C59" s="2854" t="s">
        <v>1891</v>
      </c>
      <c r="D59" s="2854" t="s">
        <v>1892</v>
      </c>
      <c r="E59" s="2854" t="s">
        <v>1893</v>
      </c>
      <c r="F59" s="2854" t="s">
        <v>1893</v>
      </c>
      <c r="G59" s="2854" t="s">
        <v>1894</v>
      </c>
      <c r="H59" s="233" t="s">
        <v>1892</v>
      </c>
    </row>
    <row r="60" spans="1:8">
      <c r="A60" s="235" t="s">
        <v>1691</v>
      </c>
      <c r="B60" s="324" t="s">
        <v>2952</v>
      </c>
      <c r="C60" s="324" t="s">
        <v>2953</v>
      </c>
      <c r="D60" s="324" t="s">
        <v>2954</v>
      </c>
      <c r="E60" s="324" t="s">
        <v>2955</v>
      </c>
      <c r="F60" s="324" t="s">
        <v>2303</v>
      </c>
      <c r="G60" s="324" t="s">
        <v>2304</v>
      </c>
      <c r="H60" s="236" t="s">
        <v>2305</v>
      </c>
    </row>
    <row r="61" spans="1:8">
      <c r="A61" s="2852">
        <v>12</v>
      </c>
      <c r="B61" s="889">
        <v>370.1</v>
      </c>
      <c r="C61" s="350">
        <v>58217</v>
      </c>
      <c r="D61" s="76">
        <v>20</v>
      </c>
      <c r="E61" s="3014">
        <v>-0.25</v>
      </c>
      <c r="F61" s="3020">
        <v>0.05</v>
      </c>
      <c r="G61" s="76" t="s">
        <v>5612</v>
      </c>
      <c r="H61" s="68">
        <v>17.78</v>
      </c>
    </row>
    <row r="62" spans="1:8">
      <c r="A62" s="2852">
        <v>13</v>
      </c>
      <c r="B62" s="889">
        <v>370.2</v>
      </c>
      <c r="C62" s="350">
        <v>40239</v>
      </c>
      <c r="D62" s="76">
        <v>20</v>
      </c>
      <c r="E62" s="3014">
        <v>-0.25</v>
      </c>
      <c r="F62" s="3020">
        <v>0.05</v>
      </c>
      <c r="G62" s="76" t="s">
        <v>5612</v>
      </c>
      <c r="H62" s="68">
        <v>17.760000000000002</v>
      </c>
    </row>
    <row r="63" spans="1:8">
      <c r="A63" s="2852">
        <v>14</v>
      </c>
      <c r="B63" s="889">
        <v>370.3</v>
      </c>
      <c r="C63" s="350">
        <v>13043</v>
      </c>
      <c r="D63" s="76">
        <v>20</v>
      </c>
      <c r="E63" s="3014">
        <v>-0.01</v>
      </c>
      <c r="F63" s="3020">
        <v>0.05</v>
      </c>
      <c r="G63" s="350" t="s">
        <v>5607</v>
      </c>
      <c r="H63" s="308">
        <v>14.73</v>
      </c>
    </row>
    <row r="64" spans="1:8">
      <c r="A64" s="2852">
        <v>15</v>
      </c>
      <c r="B64" s="889">
        <v>370.35</v>
      </c>
      <c r="C64" s="350">
        <v>31857</v>
      </c>
      <c r="D64" s="76">
        <v>20</v>
      </c>
      <c r="E64" s="3014">
        <v>-0.01</v>
      </c>
      <c r="F64" s="3020">
        <v>0.05</v>
      </c>
      <c r="G64" s="76" t="s">
        <v>5607</v>
      </c>
      <c r="H64" s="68">
        <v>13.8</v>
      </c>
    </row>
    <row r="65" spans="1:8">
      <c r="A65" s="2852">
        <v>16</v>
      </c>
      <c r="B65" s="889">
        <v>371</v>
      </c>
      <c r="C65" s="350">
        <v>7698</v>
      </c>
      <c r="D65" s="76">
        <v>40</v>
      </c>
      <c r="E65" s="3014">
        <v>-0.4</v>
      </c>
      <c r="F65" s="3020">
        <v>2.5000000000000001E-2</v>
      </c>
      <c r="G65" s="76" t="s">
        <v>5677</v>
      </c>
      <c r="H65" s="68">
        <v>28.61</v>
      </c>
    </row>
    <row r="66" spans="1:8">
      <c r="A66" s="2852">
        <v>17</v>
      </c>
      <c r="B66" s="889">
        <v>373.1</v>
      </c>
      <c r="C66" s="350">
        <v>86540</v>
      </c>
      <c r="D66" s="76">
        <v>50</v>
      </c>
      <c r="E66" s="3014">
        <v>-0.3</v>
      </c>
      <c r="F66" s="3020">
        <v>0.02</v>
      </c>
      <c r="G66" s="76" t="s">
        <v>5677</v>
      </c>
      <c r="H66" s="68">
        <v>37.54</v>
      </c>
    </row>
    <row r="67" spans="1:8">
      <c r="A67" s="2852">
        <v>18</v>
      </c>
      <c r="B67" s="889">
        <v>373.2</v>
      </c>
      <c r="C67" s="350">
        <v>157731</v>
      </c>
      <c r="D67" s="76">
        <v>70</v>
      </c>
      <c r="E67" s="3014">
        <v>-0.3</v>
      </c>
      <c r="F67" s="3020">
        <v>1.43E-2</v>
      </c>
      <c r="G67" s="76" t="s">
        <v>5677</v>
      </c>
      <c r="H67" s="68">
        <v>60.62</v>
      </c>
    </row>
    <row r="68" spans="1:8" ht="15.75">
      <c r="A68" s="2852">
        <v>19</v>
      </c>
      <c r="B68" s="3013" t="s">
        <v>1153</v>
      </c>
      <c r="C68" s="350">
        <v>5593392.0879999995</v>
      </c>
      <c r="D68" s="76"/>
      <c r="E68" s="3014"/>
      <c r="F68" s="3021"/>
      <c r="G68" s="76"/>
      <c r="H68" s="68"/>
    </row>
    <row r="69" spans="1:8">
      <c r="A69" s="2852">
        <v>20</v>
      </c>
      <c r="B69" s="3200"/>
      <c r="C69" s="350"/>
      <c r="D69" s="76"/>
      <c r="E69" s="3014"/>
      <c r="F69" s="3021"/>
      <c r="G69" s="76"/>
      <c r="H69" s="68"/>
    </row>
    <row r="70" spans="1:8" ht="15.75">
      <c r="A70" s="2852">
        <v>21</v>
      </c>
      <c r="B70" s="3013" t="s">
        <v>5678</v>
      </c>
      <c r="C70" s="350"/>
      <c r="D70" s="76"/>
      <c r="E70" s="3014"/>
      <c r="F70" s="3021"/>
      <c r="G70" s="76"/>
      <c r="H70" s="68"/>
    </row>
    <row r="71" spans="1:8">
      <c r="A71" s="2852">
        <v>22</v>
      </c>
      <c r="B71" s="889">
        <v>389</v>
      </c>
      <c r="C71" s="350">
        <v>2341</v>
      </c>
      <c r="D71" s="76"/>
      <c r="E71" s="3014"/>
      <c r="F71" s="3020"/>
      <c r="G71" s="350"/>
      <c r="H71" s="308"/>
    </row>
    <row r="72" spans="1:8">
      <c r="A72" s="2852">
        <v>23</v>
      </c>
      <c r="B72" s="889">
        <v>390</v>
      </c>
      <c r="C72" s="350">
        <v>102114</v>
      </c>
      <c r="D72" s="76">
        <v>55</v>
      </c>
      <c r="E72" s="540">
        <v>-0.1</v>
      </c>
      <c r="F72" s="3020">
        <v>0.02</v>
      </c>
      <c r="G72" s="76" t="s">
        <v>5612</v>
      </c>
      <c r="H72" s="68">
        <v>32.880000000000003</v>
      </c>
    </row>
    <row r="73" spans="1:8">
      <c r="A73" s="2852">
        <v>24</v>
      </c>
      <c r="B73" s="889">
        <v>391</v>
      </c>
      <c r="C73" s="350">
        <v>5054</v>
      </c>
      <c r="D73" s="76">
        <v>22</v>
      </c>
      <c r="E73" s="540"/>
      <c r="F73" s="3020">
        <v>4.5499999999999999E-2</v>
      </c>
      <c r="G73" s="76" t="s">
        <v>5679</v>
      </c>
      <c r="H73" s="68">
        <v>9.08</v>
      </c>
    </row>
    <row r="74" spans="1:8">
      <c r="A74" s="2852">
        <v>25</v>
      </c>
      <c r="B74" s="889">
        <v>391.1</v>
      </c>
      <c r="C74" s="350">
        <v>2917</v>
      </c>
      <c r="D74" s="76">
        <v>22</v>
      </c>
      <c r="E74" s="540"/>
      <c r="F74" s="3020">
        <v>4.5499999999999999E-2</v>
      </c>
      <c r="G74" s="76" t="s">
        <v>5679</v>
      </c>
      <c r="H74" s="68">
        <v>9.08</v>
      </c>
    </row>
    <row r="75" spans="1:8">
      <c r="A75" s="2852">
        <v>26</v>
      </c>
      <c r="B75" s="889">
        <v>391.2</v>
      </c>
      <c r="C75" s="350">
        <v>2280</v>
      </c>
      <c r="D75" s="76">
        <v>5</v>
      </c>
      <c r="E75" s="540"/>
      <c r="F75" s="3020">
        <v>0.17399999999999999</v>
      </c>
      <c r="G75" s="76" t="s">
        <v>5679</v>
      </c>
      <c r="H75" s="68">
        <v>2.1800000000000002</v>
      </c>
    </row>
    <row r="76" spans="1:8">
      <c r="A76" s="2852">
        <v>27</v>
      </c>
      <c r="B76" s="889">
        <v>392</v>
      </c>
      <c r="C76" s="350">
        <v>8103</v>
      </c>
      <c r="D76" s="76">
        <v>8</v>
      </c>
      <c r="E76" s="540"/>
      <c r="F76" s="3020">
        <v>0.1</v>
      </c>
      <c r="G76" s="76"/>
      <c r="H76" s="68"/>
    </row>
    <row r="77" spans="1:8">
      <c r="A77" s="2852">
        <v>28</v>
      </c>
      <c r="B77" s="889">
        <v>393</v>
      </c>
      <c r="C77" s="350">
        <v>2143</v>
      </c>
      <c r="D77" s="76">
        <v>22</v>
      </c>
      <c r="E77" s="540"/>
      <c r="F77" s="3020">
        <v>4.5499999999999999E-2</v>
      </c>
      <c r="G77" s="76" t="s">
        <v>5679</v>
      </c>
      <c r="H77" s="68">
        <v>8.89</v>
      </c>
    </row>
    <row r="78" spans="1:8">
      <c r="A78" s="2852">
        <v>29</v>
      </c>
      <c r="B78" s="889">
        <v>394</v>
      </c>
      <c r="C78" s="350">
        <v>5249</v>
      </c>
      <c r="D78" s="76">
        <v>22</v>
      </c>
      <c r="E78" s="540"/>
      <c r="F78" s="3020">
        <v>4.5400000000000003E-2</v>
      </c>
      <c r="G78" s="76" t="s">
        <v>5679</v>
      </c>
      <c r="H78" s="68"/>
    </row>
    <row r="79" spans="1:8">
      <c r="A79" s="2852">
        <v>30</v>
      </c>
      <c r="B79" s="889">
        <v>394.1</v>
      </c>
      <c r="C79" s="350">
        <v>6369</v>
      </c>
      <c r="D79" s="76">
        <v>22</v>
      </c>
      <c r="E79" s="540"/>
      <c r="F79" s="3020">
        <v>4.5400000000000003E-2</v>
      </c>
      <c r="G79" s="350" t="s">
        <v>5679</v>
      </c>
      <c r="H79" s="308">
        <v>10.32</v>
      </c>
    </row>
    <row r="80" spans="1:8">
      <c r="A80" s="2852">
        <v>31</v>
      </c>
      <c r="B80" s="889">
        <v>394.2</v>
      </c>
      <c r="C80" s="350">
        <v>51506</v>
      </c>
      <c r="D80" s="76">
        <v>22</v>
      </c>
      <c r="E80" s="540"/>
      <c r="F80" s="3020">
        <v>4.5400000000000003E-2</v>
      </c>
      <c r="G80" s="76" t="s">
        <v>5679</v>
      </c>
      <c r="H80" s="68"/>
    </row>
    <row r="81" spans="1:8">
      <c r="A81" s="2852">
        <v>32</v>
      </c>
      <c r="B81" s="889">
        <v>395</v>
      </c>
      <c r="C81" s="350">
        <v>24299</v>
      </c>
      <c r="D81" s="76">
        <v>22</v>
      </c>
      <c r="E81" s="540"/>
      <c r="F81" s="3020">
        <v>4.5499999999999999E-2</v>
      </c>
      <c r="G81" s="76" t="s">
        <v>5679</v>
      </c>
      <c r="H81" s="68">
        <v>7.5</v>
      </c>
    </row>
    <row r="82" spans="1:8">
      <c r="A82" s="2852">
        <v>33</v>
      </c>
      <c r="B82" s="889">
        <v>395.1</v>
      </c>
      <c r="C82" s="350">
        <v>44</v>
      </c>
      <c r="D82" s="76">
        <v>22</v>
      </c>
      <c r="E82" s="540"/>
      <c r="F82" s="3020">
        <v>4.5499999999999999E-2</v>
      </c>
      <c r="G82" s="76" t="s">
        <v>5679</v>
      </c>
      <c r="H82" s="68"/>
    </row>
    <row r="83" spans="1:8">
      <c r="A83" s="2852">
        <v>34</v>
      </c>
      <c r="B83" s="889">
        <v>396</v>
      </c>
      <c r="C83" s="350">
        <v>279</v>
      </c>
      <c r="D83" s="76">
        <v>14</v>
      </c>
      <c r="E83" s="540"/>
      <c r="F83" s="3020">
        <v>7.1399999999999991E-2</v>
      </c>
      <c r="G83" s="76" t="s">
        <v>5679</v>
      </c>
      <c r="H83" s="68"/>
    </row>
    <row r="84" spans="1:8">
      <c r="A84" s="2852">
        <v>35</v>
      </c>
      <c r="B84" s="889">
        <v>397.2</v>
      </c>
      <c r="C84" s="350">
        <v>50598</v>
      </c>
      <c r="D84" s="76">
        <v>22</v>
      </c>
      <c r="E84" s="540"/>
      <c r="F84" s="3020">
        <v>4.5199999999999997E-2</v>
      </c>
      <c r="G84" s="76" t="s">
        <v>5679</v>
      </c>
      <c r="H84" s="68">
        <v>1.84</v>
      </c>
    </row>
    <row r="85" spans="1:8">
      <c r="A85" s="2852">
        <v>36</v>
      </c>
      <c r="B85" s="889">
        <v>397.3</v>
      </c>
      <c r="C85" s="350">
        <v>8982</v>
      </c>
      <c r="D85" s="76">
        <v>22</v>
      </c>
      <c r="E85" s="540"/>
      <c r="F85" s="3020">
        <v>4.5199999999999997E-2</v>
      </c>
      <c r="G85" s="76" t="s">
        <v>5679</v>
      </c>
      <c r="H85" s="68">
        <v>10.71</v>
      </c>
    </row>
    <row r="86" spans="1:8">
      <c r="A86" s="2852">
        <v>37</v>
      </c>
      <c r="B86" s="889">
        <v>397.4</v>
      </c>
      <c r="C86" s="350">
        <v>32</v>
      </c>
      <c r="D86" s="76">
        <v>8</v>
      </c>
      <c r="E86" s="540"/>
      <c r="F86" s="3020">
        <v>2.0999999999999999E-3</v>
      </c>
      <c r="G86" s="76" t="s">
        <v>5679</v>
      </c>
      <c r="H86" s="68"/>
    </row>
    <row r="87" spans="1:8">
      <c r="A87" s="2852">
        <v>38</v>
      </c>
      <c r="B87" s="889">
        <v>397.5</v>
      </c>
      <c r="C87" s="350">
        <v>6682</v>
      </c>
      <c r="D87" s="76">
        <v>22</v>
      </c>
      <c r="E87" s="540"/>
      <c r="F87" s="3020">
        <v>4.5499999999999999E-2</v>
      </c>
      <c r="G87" s="76" t="s">
        <v>5679</v>
      </c>
      <c r="H87" s="68"/>
    </row>
    <row r="88" spans="1:8">
      <c r="A88" s="2852">
        <v>39</v>
      </c>
      <c r="B88" s="889">
        <v>397.6</v>
      </c>
      <c r="C88" s="350">
        <v>8813</v>
      </c>
      <c r="D88" s="76">
        <v>22</v>
      </c>
      <c r="E88" s="540"/>
      <c r="F88" s="3020">
        <v>4.5499999999999999E-2</v>
      </c>
      <c r="G88" s="76" t="s">
        <v>5679</v>
      </c>
      <c r="H88" s="68"/>
    </row>
    <row r="89" spans="1:8">
      <c r="A89" s="2852">
        <v>40</v>
      </c>
      <c r="B89" s="889">
        <v>398</v>
      </c>
      <c r="C89" s="350">
        <v>8627</v>
      </c>
      <c r="D89" s="76">
        <v>22</v>
      </c>
      <c r="E89" s="540"/>
      <c r="F89" s="3020">
        <v>4.5400000000000003E-2</v>
      </c>
      <c r="G89" s="350" t="s">
        <v>5679</v>
      </c>
      <c r="H89" s="308">
        <v>17.13</v>
      </c>
    </row>
    <row r="90" spans="1:8">
      <c r="A90" s="2852">
        <v>41</v>
      </c>
      <c r="B90" s="889">
        <v>398.1</v>
      </c>
      <c r="C90" s="350">
        <v>468</v>
      </c>
      <c r="D90" s="76">
        <v>22</v>
      </c>
      <c r="E90" s="540"/>
      <c r="F90" s="3020">
        <v>4.5400000000000003E-2</v>
      </c>
      <c r="G90" s="76" t="s">
        <v>5679</v>
      </c>
      <c r="H90" s="68"/>
    </row>
    <row r="91" spans="1:8">
      <c r="A91" s="2852">
        <v>42</v>
      </c>
      <c r="B91" s="889">
        <v>398.55</v>
      </c>
      <c r="C91" s="350">
        <v>487</v>
      </c>
      <c r="D91" s="76">
        <v>22</v>
      </c>
      <c r="E91" s="540"/>
      <c r="F91" s="3020">
        <v>4.5400000000000003E-2</v>
      </c>
      <c r="G91" s="76" t="s">
        <v>5679</v>
      </c>
      <c r="H91" s="68"/>
    </row>
    <row r="92" spans="1:8">
      <c r="A92" s="2852">
        <v>43</v>
      </c>
      <c r="B92" s="889">
        <v>398.56</v>
      </c>
      <c r="C92" s="350">
        <v>39949</v>
      </c>
      <c r="D92" s="76">
        <v>22</v>
      </c>
      <c r="E92" s="540"/>
      <c r="F92" s="540">
        <v>4.5400000000000003E-2</v>
      </c>
      <c r="G92" s="76" t="s">
        <v>5679</v>
      </c>
      <c r="H92" s="68"/>
    </row>
    <row r="93" spans="1:8">
      <c r="A93" s="2852">
        <v>44</v>
      </c>
      <c r="B93" s="889">
        <v>399.1</v>
      </c>
      <c r="C93" s="350">
        <v>603</v>
      </c>
      <c r="D93" s="76"/>
      <c r="E93" s="540"/>
      <c r="F93" s="540"/>
      <c r="G93" s="76"/>
      <c r="H93" s="68"/>
    </row>
    <row r="94" spans="1:8" ht="15.75">
      <c r="A94" s="2852">
        <v>45</v>
      </c>
      <c r="B94" s="3013" t="s">
        <v>1153</v>
      </c>
      <c r="C94" s="350">
        <v>337939</v>
      </c>
      <c r="D94" s="76"/>
      <c r="E94" s="540"/>
      <c r="F94" s="540"/>
      <c r="G94" s="76"/>
      <c r="H94" s="68"/>
    </row>
    <row r="95" spans="1:8" ht="15.75">
      <c r="A95" s="2852">
        <v>46</v>
      </c>
      <c r="B95" s="3013"/>
      <c r="C95" s="350"/>
      <c r="D95" s="76"/>
      <c r="E95" s="540"/>
      <c r="F95" s="540"/>
      <c r="G95" s="76"/>
      <c r="H95" s="68"/>
    </row>
    <row r="96" spans="1:8" ht="15.75">
      <c r="A96" s="2852">
        <v>47</v>
      </c>
      <c r="B96" s="3013" t="s">
        <v>2288</v>
      </c>
      <c r="C96" s="350">
        <v>8556258.0879999995</v>
      </c>
      <c r="D96" s="76"/>
      <c r="E96" s="540"/>
      <c r="F96" s="540"/>
      <c r="G96" s="76"/>
      <c r="H96" s="68"/>
    </row>
    <row r="97" spans="1:8" ht="15.75">
      <c r="A97" s="2852">
        <v>48</v>
      </c>
      <c r="B97" s="3013"/>
      <c r="C97" s="350"/>
      <c r="D97" s="76"/>
      <c r="E97" s="540"/>
      <c r="F97" s="540"/>
      <c r="G97" s="76"/>
      <c r="H97" s="68"/>
    </row>
    <row r="98" spans="1:8" ht="15.75">
      <c r="A98" s="2852">
        <v>49</v>
      </c>
      <c r="B98" s="3013"/>
      <c r="C98" s="350"/>
      <c r="D98" s="76"/>
      <c r="E98" s="540"/>
      <c r="F98" s="540"/>
      <c r="G98" s="76"/>
      <c r="H98" s="68"/>
    </row>
    <row r="99" spans="1:8" ht="15.75" thickBot="1">
      <c r="A99" s="329">
        <v>50</v>
      </c>
      <c r="B99" s="894"/>
      <c r="C99" s="433"/>
      <c r="D99" s="531"/>
      <c r="E99" s="541"/>
      <c r="F99" s="541"/>
      <c r="G99" s="531"/>
      <c r="H99" s="337"/>
    </row>
    <row r="100" spans="1:8">
      <c r="A100" s="2744" t="s">
        <v>4618</v>
      </c>
      <c r="B100" s="12"/>
      <c r="C100" s="12"/>
      <c r="D100" s="12"/>
      <c r="E100" s="900"/>
      <c r="F100" s="12"/>
      <c r="G100" s="12"/>
      <c r="H100" s="272" t="s">
        <v>1895</v>
      </c>
    </row>
    <row r="101" spans="1:8">
      <c r="A101" s="64" t="s">
        <v>5566</v>
      </c>
      <c r="B101" s="64"/>
      <c r="C101" s="64"/>
      <c r="D101" s="64"/>
      <c r="E101" s="64"/>
      <c r="F101" s="64"/>
      <c r="G101" s="64"/>
      <c r="H101" s="64"/>
    </row>
    <row r="105" spans="1:8">
      <c r="C105" s="3172"/>
    </row>
    <row r="106" spans="1:8">
      <c r="C106" s="3173"/>
    </row>
  </sheetData>
  <printOptions horizontalCentered="1" verticalCentered="1"/>
  <pageMargins left="0.5" right="0.25" top="0.25" bottom="0.25" header="0" footer="0"/>
  <pageSetup scale="72" orientation="portrait" horizontalDpi="300" verticalDpi="300" r:id="rId1"/>
  <headerFooter alignWithMargins="0"/>
  <rowBreaks count="1" manualBreakCount="1">
    <brk id="5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topLeftCell="B1" colorId="22" zoomScaleNormal="100" workbookViewId="0">
      <selection activeCell="H79" sqref="H79"/>
    </sheetView>
  </sheetViews>
  <sheetFormatPr defaultColWidth="9.6640625" defaultRowHeight="15"/>
  <cols>
    <col min="1" max="1" width="2.6640625" style="6" customWidth="1"/>
    <col min="2" max="2" width="33.6640625" style="6" customWidth="1"/>
    <col min="3" max="3" width="3.6640625" style="6" customWidth="1"/>
    <col min="4" max="4" width="2.6640625" style="6" customWidth="1"/>
    <col min="5" max="5" width="1.6640625" style="6" customWidth="1"/>
    <col min="6" max="6" width="13.6640625" style="6" customWidth="1"/>
    <col min="7" max="7" width="15.6640625" style="6" customWidth="1"/>
    <col min="8" max="8" width="17" style="6" customWidth="1"/>
    <col min="9" max="16384" width="9.6640625" style="6"/>
  </cols>
  <sheetData>
    <row r="1" spans="1:8">
      <c r="A1" s="818"/>
      <c r="B1" s="819" t="s">
        <v>1759</v>
      </c>
      <c r="C1" s="820" t="s">
        <v>1306</v>
      </c>
      <c r="D1" s="821"/>
      <c r="E1" s="821"/>
      <c r="F1" s="819"/>
      <c r="G1" s="821" t="s">
        <v>1761</v>
      </c>
      <c r="H1" s="822" t="s">
        <v>1762</v>
      </c>
    </row>
    <row r="2" spans="1:8">
      <c r="A2" s="823"/>
      <c r="B2" s="824" t="str">
        <f>'Data Sheet'!$C$25</f>
        <v xml:space="preserve">Niagara Mohawk Power Corporation </v>
      </c>
      <c r="C2" s="431" t="s">
        <v>1307</v>
      </c>
      <c r="D2" s="6" t="s">
        <v>4700</v>
      </c>
      <c r="F2" s="824" t="s">
        <v>1309</v>
      </c>
      <c r="G2" s="825" t="s">
        <v>1763</v>
      </c>
      <c r="H2" s="826"/>
    </row>
    <row r="3" spans="1:8" ht="15" customHeight="1">
      <c r="A3" s="827"/>
      <c r="B3" s="463"/>
      <c r="C3" s="481" t="s">
        <v>1310</v>
      </c>
      <c r="D3" s="463" t="s">
        <v>1308</v>
      </c>
      <c r="E3" s="463"/>
      <c r="F3" s="828" t="s">
        <v>1311</v>
      </c>
      <c r="G3" s="682" t="str">
        <f>'Data Sheet'!$C$40</f>
        <v>May 9, 2016</v>
      </c>
      <c r="H3" s="1252" t="str">
        <f>'Data Sheet'!$C$38</f>
        <v>December 31, 2015</v>
      </c>
    </row>
    <row r="4" spans="1:8" ht="15" customHeight="1">
      <c r="A4" s="829" t="s">
        <v>1312</v>
      </c>
      <c r="B4" s="830"/>
      <c r="C4" s="830"/>
      <c r="D4" s="830"/>
      <c r="E4" s="830"/>
      <c r="F4" s="830"/>
      <c r="G4" s="830"/>
      <c r="H4" s="831"/>
    </row>
    <row r="5" spans="1:8">
      <c r="A5" s="823"/>
      <c r="B5" s="3232" t="s">
        <v>117</v>
      </c>
      <c r="C5" s="3236"/>
      <c r="D5" s="3236"/>
      <c r="E5" s="3236"/>
      <c r="F5" s="3236"/>
      <c r="G5" s="3236"/>
      <c r="H5" s="3237"/>
    </row>
    <row r="6" spans="1:8">
      <c r="A6" s="823"/>
      <c r="B6" s="3238"/>
      <c r="C6" s="3238"/>
      <c r="D6" s="3238"/>
      <c r="E6" s="3238"/>
      <c r="F6" s="3238"/>
      <c r="G6" s="3238"/>
      <c r="H6" s="3239"/>
    </row>
    <row r="7" spans="1:8">
      <c r="A7" s="823"/>
      <c r="B7" s="3238"/>
      <c r="C7" s="3238"/>
      <c r="D7" s="3238"/>
      <c r="E7" s="3238"/>
      <c r="F7" s="3238"/>
      <c r="G7" s="3238"/>
      <c r="H7" s="3239"/>
    </row>
    <row r="8" spans="1:8">
      <c r="A8" s="823"/>
      <c r="B8" s="834"/>
      <c r="C8" s="834"/>
      <c r="D8" s="834"/>
      <c r="E8" s="834"/>
      <c r="F8" s="834"/>
      <c r="G8" s="834"/>
      <c r="H8" s="833"/>
    </row>
    <row r="9" spans="1:8">
      <c r="A9" s="823"/>
      <c r="B9" s="3242" t="s">
        <v>4682</v>
      </c>
      <c r="C9" s="3242"/>
      <c r="D9" s="3242"/>
      <c r="E9" s="3242"/>
      <c r="F9" s="3242"/>
      <c r="G9" s="3242"/>
      <c r="H9" s="3243"/>
    </row>
    <row r="10" spans="1:8">
      <c r="A10" s="823"/>
      <c r="B10" s="3244" t="s">
        <v>4683</v>
      </c>
      <c r="C10" s="3244"/>
      <c r="D10" s="3244"/>
      <c r="E10" s="3244"/>
      <c r="F10" s="3244"/>
      <c r="G10" s="3244"/>
      <c r="H10" s="3245"/>
    </row>
    <row r="11" spans="1:8">
      <c r="A11" s="823"/>
      <c r="B11" s="7" t="s">
        <v>4684</v>
      </c>
      <c r="C11" s="7"/>
      <c r="D11" s="7"/>
      <c r="E11" s="7"/>
      <c r="F11" s="7"/>
      <c r="G11" s="7"/>
      <c r="H11" s="835"/>
    </row>
    <row r="12" spans="1:8">
      <c r="A12" s="823"/>
      <c r="B12" s="7" t="s">
        <v>4685</v>
      </c>
      <c r="C12" s="7"/>
      <c r="D12" s="7"/>
      <c r="E12" s="7"/>
      <c r="F12" s="7"/>
      <c r="G12" s="7"/>
      <c r="H12" s="835"/>
    </row>
    <row r="13" spans="1:8">
      <c r="A13" s="823"/>
      <c r="B13" s="7" t="s">
        <v>4686</v>
      </c>
      <c r="C13" s="7"/>
      <c r="D13" s="7"/>
      <c r="E13" s="7"/>
      <c r="F13" s="7"/>
      <c r="G13" s="7"/>
      <c r="H13" s="835"/>
    </row>
    <row r="14" spans="1:8">
      <c r="A14" s="823"/>
      <c r="B14" s="1175" t="s">
        <v>4687</v>
      </c>
      <c r="C14" s="1175"/>
      <c r="D14" s="1175"/>
      <c r="E14" s="1175"/>
      <c r="F14" s="1175"/>
      <c r="G14" s="1175"/>
      <c r="H14" s="835"/>
    </row>
    <row r="15" spans="1:8">
      <c r="A15" s="827"/>
      <c r="B15" s="830"/>
      <c r="C15" s="830"/>
      <c r="D15" s="830"/>
      <c r="E15" s="830"/>
      <c r="F15" s="830"/>
      <c r="G15" s="830"/>
      <c r="H15" s="831"/>
    </row>
    <row r="16" spans="1:8">
      <c r="A16" s="823"/>
      <c r="B16" s="3232" t="s">
        <v>118</v>
      </c>
      <c r="C16" s="3240"/>
      <c r="D16" s="3240"/>
      <c r="E16" s="3240"/>
      <c r="F16" s="3240"/>
      <c r="G16" s="3240"/>
      <c r="H16" s="3233"/>
    </row>
    <row r="17" spans="1:8">
      <c r="A17" s="823"/>
      <c r="B17" s="3241"/>
      <c r="C17" s="3241"/>
      <c r="D17" s="3241"/>
      <c r="E17" s="3241"/>
      <c r="F17" s="3241"/>
      <c r="G17" s="3241"/>
      <c r="H17" s="3235"/>
    </row>
    <row r="18" spans="1:8">
      <c r="A18" s="823"/>
      <c r="B18" s="3241"/>
      <c r="C18" s="3241"/>
      <c r="D18" s="3241"/>
      <c r="E18" s="3241"/>
      <c r="F18" s="3241"/>
      <c r="G18" s="3241"/>
      <c r="H18" s="3235"/>
    </row>
    <row r="19" spans="1:8">
      <c r="A19" s="823"/>
      <c r="B19" s="832"/>
      <c r="C19" s="832"/>
      <c r="D19" s="832"/>
      <c r="E19" s="832"/>
      <c r="F19" s="832"/>
      <c r="G19" s="832"/>
      <c r="H19" s="835"/>
    </row>
    <row r="20" spans="1:8">
      <c r="A20" s="823"/>
      <c r="B20" s="3246" t="s">
        <v>4688</v>
      </c>
      <c r="C20" s="3246"/>
      <c r="D20" s="3246"/>
      <c r="E20" s="3246"/>
      <c r="F20" s="3246"/>
      <c r="G20" s="3246"/>
      <c r="H20" s="3247"/>
    </row>
    <row r="21" spans="1:8">
      <c r="A21" s="823"/>
      <c r="B21" s="3246"/>
      <c r="C21" s="3246"/>
      <c r="D21" s="3246"/>
      <c r="E21" s="3246"/>
      <c r="F21" s="3246"/>
      <c r="G21" s="3246"/>
      <c r="H21" s="3247"/>
    </row>
    <row r="22" spans="1:8">
      <c r="A22" s="823"/>
      <c r="B22" s="3246"/>
      <c r="C22" s="3246"/>
      <c r="D22" s="3246"/>
      <c r="E22" s="3246"/>
      <c r="F22" s="3246"/>
      <c r="G22" s="3246"/>
      <c r="H22" s="3247"/>
    </row>
    <row r="23" spans="1:8">
      <c r="A23" s="823"/>
      <c r="B23" s="7"/>
      <c r="C23" s="7"/>
      <c r="D23" s="7"/>
      <c r="E23" s="7"/>
      <c r="F23" s="7"/>
      <c r="G23" s="7"/>
      <c r="H23" s="835"/>
    </row>
    <row r="24" spans="1:8">
      <c r="A24" s="823"/>
      <c r="B24" s="7"/>
      <c r="C24" s="7"/>
      <c r="D24" s="7"/>
      <c r="E24" s="7"/>
      <c r="F24" s="7"/>
      <c r="G24" s="7"/>
      <c r="H24" s="835"/>
    </row>
    <row r="25" spans="1:8">
      <c r="A25" s="827"/>
      <c r="B25" s="830"/>
      <c r="C25" s="830"/>
      <c r="D25" s="830"/>
      <c r="E25" s="830"/>
      <c r="F25" s="830"/>
      <c r="G25" s="830"/>
      <c r="H25" s="831"/>
    </row>
    <row r="26" spans="1:8">
      <c r="A26" s="823"/>
      <c r="B26" s="3232" t="s">
        <v>1779</v>
      </c>
      <c r="C26" s="3240"/>
      <c r="D26" s="3240"/>
      <c r="E26" s="3240"/>
      <c r="F26" s="3240"/>
      <c r="G26" s="3240"/>
      <c r="H26" s="3233"/>
    </row>
    <row r="27" spans="1:8">
      <c r="A27" s="823"/>
      <c r="B27" s="3241"/>
      <c r="C27" s="3241"/>
      <c r="D27" s="3241"/>
      <c r="E27" s="3241"/>
      <c r="F27" s="3241"/>
      <c r="G27" s="3241"/>
      <c r="H27" s="3235"/>
    </row>
    <row r="28" spans="1:8">
      <c r="A28" s="823"/>
      <c r="B28" s="3241"/>
      <c r="C28" s="3241"/>
      <c r="D28" s="3241"/>
      <c r="E28" s="3241"/>
      <c r="F28" s="3241"/>
      <c r="G28" s="3241"/>
      <c r="H28" s="3235"/>
    </row>
    <row r="29" spans="1:8">
      <c r="A29" s="823"/>
      <c r="B29" s="838"/>
      <c r="C29" s="838"/>
      <c r="D29" s="838"/>
      <c r="E29" s="838"/>
      <c r="F29" s="838"/>
      <c r="G29" s="838"/>
      <c r="H29" s="837"/>
    </row>
    <row r="30" spans="1:8">
      <c r="A30" s="823"/>
      <c r="B30" s="7"/>
      <c r="C30" s="7"/>
      <c r="D30" s="7"/>
      <c r="E30" s="7"/>
      <c r="F30" s="7"/>
      <c r="G30" s="7"/>
      <c r="H30" s="835"/>
    </row>
    <row r="31" spans="1:8">
      <c r="A31" s="823"/>
      <c r="B31" s="7"/>
      <c r="C31" s="7"/>
      <c r="D31" s="7"/>
      <c r="E31" s="7"/>
      <c r="F31" s="7"/>
      <c r="G31" s="7"/>
      <c r="H31" s="835"/>
    </row>
    <row r="32" spans="1:8">
      <c r="A32" s="823"/>
      <c r="B32" s="7"/>
      <c r="C32" s="7"/>
      <c r="D32" s="7"/>
      <c r="E32" s="7"/>
      <c r="F32" s="7"/>
      <c r="G32" s="7"/>
      <c r="H32" s="835"/>
    </row>
    <row r="33" spans="1:8">
      <c r="A33" s="823"/>
      <c r="B33" s="7"/>
      <c r="C33" s="7"/>
      <c r="D33" s="7"/>
      <c r="E33" s="7"/>
      <c r="F33" s="7"/>
      <c r="G33" s="7"/>
      <c r="H33" s="835"/>
    </row>
    <row r="34" spans="1:8">
      <c r="A34" s="823"/>
      <c r="B34" s="7"/>
      <c r="C34" s="7"/>
      <c r="D34" s="7"/>
      <c r="E34" s="7"/>
      <c r="F34" s="7"/>
      <c r="G34" s="7"/>
      <c r="H34" s="835"/>
    </row>
    <row r="35" spans="1:8">
      <c r="A35" s="823"/>
      <c r="B35" s="7"/>
      <c r="C35" s="7"/>
      <c r="D35" s="7"/>
      <c r="E35" s="7"/>
      <c r="F35" s="7"/>
      <c r="G35" s="7"/>
      <c r="H35" s="835"/>
    </row>
    <row r="36" spans="1:8">
      <c r="A36" s="823"/>
      <c r="B36" s="7"/>
      <c r="C36" s="7"/>
      <c r="D36" s="7"/>
      <c r="E36" s="7"/>
      <c r="F36" s="7"/>
      <c r="G36" s="7"/>
      <c r="H36" s="835"/>
    </row>
    <row r="37" spans="1:8">
      <c r="A37" s="823"/>
      <c r="B37" s="7"/>
      <c r="C37" s="7"/>
      <c r="D37" s="7"/>
      <c r="E37" s="7"/>
      <c r="F37" s="7"/>
      <c r="G37" s="7"/>
      <c r="H37" s="835"/>
    </row>
    <row r="38" spans="1:8">
      <c r="A38" s="827"/>
      <c r="B38" s="830"/>
      <c r="C38" s="830"/>
      <c r="D38" s="830"/>
      <c r="E38" s="830"/>
      <c r="F38" s="830"/>
      <c r="G38" s="830"/>
      <c r="H38" s="831"/>
    </row>
    <row r="39" spans="1:8">
      <c r="A39" s="823"/>
      <c r="B39" s="3232" t="s">
        <v>1780</v>
      </c>
      <c r="C39" s="3232"/>
      <c r="D39" s="3232"/>
      <c r="E39" s="3232"/>
      <c r="F39" s="3232"/>
      <c r="G39" s="3232"/>
      <c r="H39" s="3233"/>
    </row>
    <row r="40" spans="1:8">
      <c r="A40" s="823"/>
      <c r="B40" s="3234"/>
      <c r="C40" s="3234"/>
      <c r="D40" s="3234"/>
      <c r="E40" s="3234"/>
      <c r="F40" s="3234"/>
      <c r="G40" s="3234"/>
      <c r="H40" s="3235"/>
    </row>
    <row r="41" spans="1:8">
      <c r="A41" s="823"/>
      <c r="B41" s="7"/>
      <c r="C41" s="7"/>
      <c r="D41" s="7"/>
      <c r="E41" s="7"/>
      <c r="F41" s="7"/>
      <c r="G41" s="7"/>
      <c r="H41" s="835"/>
    </row>
    <row r="42" spans="1:8" ht="60" customHeight="1">
      <c r="A42" s="823"/>
      <c r="B42" s="3246" t="s">
        <v>4689</v>
      </c>
      <c r="C42" s="3246"/>
      <c r="D42" s="3246"/>
      <c r="E42" s="3246"/>
      <c r="F42" s="3246"/>
      <c r="G42" s="3246"/>
      <c r="H42" s="3247"/>
    </row>
    <row r="43" spans="1:8">
      <c r="A43" s="823"/>
      <c r="B43" s="7"/>
      <c r="C43" s="7"/>
      <c r="D43" s="7"/>
      <c r="E43" s="7"/>
      <c r="F43" s="7"/>
      <c r="G43" s="7"/>
      <c r="H43" s="835"/>
    </row>
    <row r="44" spans="1:8">
      <c r="A44" s="823"/>
      <c r="B44" s="7"/>
      <c r="C44" s="7"/>
      <c r="D44" s="7"/>
      <c r="E44" s="7"/>
      <c r="F44" s="7"/>
      <c r="G44" s="7"/>
      <c r="H44" s="835"/>
    </row>
    <row r="45" spans="1:8">
      <c r="A45" s="823"/>
      <c r="B45" s="7"/>
      <c r="C45" s="7"/>
      <c r="D45" s="7"/>
      <c r="E45" s="7"/>
      <c r="F45" s="7"/>
      <c r="G45" s="7"/>
      <c r="H45" s="835"/>
    </row>
    <row r="46" spans="1:8">
      <c r="A46" s="823"/>
      <c r="B46" s="7"/>
      <c r="C46" s="7"/>
      <c r="D46" s="7"/>
      <c r="E46" s="7"/>
      <c r="F46" s="7"/>
      <c r="G46" s="7"/>
      <c r="H46" s="835"/>
    </row>
    <row r="47" spans="1:8">
      <c r="A47" s="823"/>
      <c r="B47" s="7"/>
      <c r="C47" s="7"/>
      <c r="D47" s="7"/>
      <c r="E47" s="7"/>
      <c r="F47" s="7"/>
      <c r="G47" s="7"/>
      <c r="H47" s="835"/>
    </row>
    <row r="48" spans="1:8">
      <c r="A48" s="827"/>
      <c r="B48" s="830"/>
      <c r="C48" s="830"/>
      <c r="D48" s="830"/>
      <c r="E48" s="830"/>
      <c r="F48" s="830"/>
      <c r="G48" s="830"/>
      <c r="H48" s="831"/>
    </row>
    <row r="49" spans="1:8">
      <c r="A49" s="823"/>
      <c r="B49" s="3232" t="s">
        <v>1781</v>
      </c>
      <c r="C49" s="3232"/>
      <c r="D49" s="3232"/>
      <c r="E49" s="3232"/>
      <c r="F49" s="3232"/>
      <c r="G49" s="3232"/>
      <c r="H49" s="3233"/>
    </row>
    <row r="50" spans="1:8">
      <c r="A50" s="823"/>
      <c r="B50" s="3234"/>
      <c r="C50" s="3234"/>
      <c r="D50" s="3234"/>
      <c r="E50" s="3234"/>
      <c r="F50" s="3234"/>
      <c r="G50" s="3234"/>
      <c r="H50" s="3235"/>
    </row>
    <row r="51" spans="1:8">
      <c r="A51" s="823"/>
      <c r="B51" s="7"/>
      <c r="C51" s="7"/>
      <c r="D51" s="7"/>
      <c r="E51" s="7"/>
      <c r="F51" s="7"/>
      <c r="G51" s="7"/>
      <c r="H51" s="835"/>
    </row>
    <row r="52" spans="1:8">
      <c r="A52" s="823"/>
      <c r="B52" s="8" t="s">
        <v>1782</v>
      </c>
      <c r="C52" s="7"/>
      <c r="D52" s="7"/>
      <c r="E52" s="7"/>
      <c r="F52" s="7"/>
      <c r="G52" s="7"/>
      <c r="H52" s="835"/>
    </row>
    <row r="53" spans="1:8">
      <c r="A53" s="823"/>
      <c r="B53" s="8" t="s">
        <v>6403</v>
      </c>
      <c r="C53" s="7"/>
      <c r="D53" s="7"/>
      <c r="E53" s="7"/>
      <c r="F53" s="7"/>
      <c r="G53" s="7"/>
      <c r="H53" s="835"/>
    </row>
    <row r="54" spans="1:8">
      <c r="A54" s="823"/>
      <c r="C54" s="7"/>
      <c r="D54" s="7"/>
      <c r="E54" s="7"/>
      <c r="F54" s="7"/>
      <c r="G54" s="7"/>
      <c r="H54" s="835"/>
    </row>
    <row r="55" spans="1:8">
      <c r="A55" s="823"/>
      <c r="C55" s="7"/>
      <c r="D55" s="7"/>
      <c r="E55" s="7"/>
      <c r="F55" s="7"/>
      <c r="G55" s="7"/>
      <c r="H55" s="835"/>
    </row>
    <row r="56" spans="1:8" ht="15.75" thickBot="1">
      <c r="A56" s="839"/>
      <c r="B56" s="840"/>
      <c r="C56" s="841"/>
      <c r="D56" s="841"/>
      <c r="E56" s="841"/>
      <c r="F56" s="841"/>
      <c r="G56" s="841"/>
      <c r="H56" s="842"/>
    </row>
    <row r="57" spans="1:8">
      <c r="A57" s="8" t="s">
        <v>1677</v>
      </c>
      <c r="C57" s="7"/>
      <c r="D57" s="7"/>
      <c r="E57" s="7"/>
      <c r="F57" s="7"/>
      <c r="G57" s="7"/>
      <c r="H57" s="7"/>
    </row>
    <row r="58" spans="1:8">
      <c r="A58" s="7" t="s">
        <v>1678</v>
      </c>
      <c r="B58" s="7"/>
      <c r="C58" s="7"/>
      <c r="D58" s="7"/>
      <c r="E58" s="7"/>
      <c r="F58" s="7"/>
      <c r="G58" s="7"/>
      <c r="H58" s="7"/>
    </row>
  </sheetData>
  <mergeCells count="9">
    <mergeCell ref="B49:H50"/>
    <mergeCell ref="B5:H7"/>
    <mergeCell ref="B16:H18"/>
    <mergeCell ref="B26:H28"/>
    <mergeCell ref="B39:H40"/>
    <mergeCell ref="B9:H9"/>
    <mergeCell ref="B10:H10"/>
    <mergeCell ref="B20:H22"/>
    <mergeCell ref="B42:H42"/>
  </mergeCells>
  <printOptions horizontalCentered="1" verticalCentered="1"/>
  <pageMargins left="0.5" right="0.5" top="0.5" bottom="0.5" header="0" footer="0"/>
  <pageSetup scale="8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91"/>
  <sheetViews>
    <sheetView defaultGridColor="0" view="pageBreakPreview" topLeftCell="A151" colorId="22" zoomScale="80" zoomScaleNormal="100" zoomScaleSheetLayoutView="80" workbookViewId="0">
      <selection activeCell="H79" sqref="H79"/>
    </sheetView>
  </sheetViews>
  <sheetFormatPr defaultColWidth="9.6640625" defaultRowHeight="15"/>
  <cols>
    <col min="1" max="1" width="4.6640625" customWidth="1"/>
    <col min="2" max="2" width="48" customWidth="1"/>
    <col min="3" max="3" width="21.6640625" customWidth="1"/>
    <col min="4" max="4" width="14.6640625" customWidth="1"/>
    <col min="5" max="5" width="18.109375" customWidth="1"/>
  </cols>
  <sheetData>
    <row r="1" spans="1:5">
      <c r="A1" s="902" t="s">
        <v>1759</v>
      </c>
      <c r="B1" s="903"/>
      <c r="C1" s="905" t="s">
        <v>1306</v>
      </c>
      <c r="D1" s="905" t="s">
        <v>1761</v>
      </c>
      <c r="E1" s="984" t="s">
        <v>1762</v>
      </c>
    </row>
    <row r="2" spans="1:5">
      <c r="A2" s="67" t="str">
        <f>'Data Sheet'!$C$25</f>
        <v xml:space="preserve">Niagara Mohawk Power Corporation </v>
      </c>
      <c r="B2" s="900"/>
      <c r="C2" s="93" t="s">
        <v>5061</v>
      </c>
      <c r="D2" s="910" t="s">
        <v>1763</v>
      </c>
      <c r="E2" s="976"/>
    </row>
    <row r="3" spans="1:5" ht="15" customHeight="1">
      <c r="A3" s="962"/>
      <c r="B3" s="900"/>
      <c r="C3" s="898" t="s">
        <v>1100</v>
      </c>
      <c r="D3" s="1263" t="str">
        <f>'Data Sheet'!$C$40</f>
        <v>May 9, 2016</v>
      </c>
      <c r="E3" s="920" t="str">
        <f>'Data Sheet'!$C$38</f>
        <v>December 31, 2015</v>
      </c>
    </row>
    <row r="4" spans="1:5" ht="15" customHeight="1">
      <c r="A4" s="542" t="s">
        <v>1897</v>
      </c>
      <c r="B4" s="543"/>
      <c r="C4" s="921"/>
      <c r="D4" s="921"/>
      <c r="E4" s="922"/>
    </row>
    <row r="5" spans="1:5" ht="15.75">
      <c r="A5" s="63"/>
      <c r="B5" s="12"/>
      <c r="C5" s="901"/>
      <c r="D5" s="901"/>
      <c r="E5" s="961"/>
    </row>
    <row r="6" spans="1:5">
      <c r="A6" s="67" t="s">
        <v>1898</v>
      </c>
      <c r="B6" s="12"/>
      <c r="C6" s="900" t="s">
        <v>1899</v>
      </c>
      <c r="D6" s="901"/>
      <c r="E6" s="961"/>
    </row>
    <row r="7" spans="1:5">
      <c r="A7" s="962" t="s">
        <v>1900</v>
      </c>
      <c r="B7" s="900"/>
      <c r="C7" s="900" t="s">
        <v>1901</v>
      </c>
      <c r="D7" s="900"/>
      <c r="E7" s="963"/>
    </row>
    <row r="8" spans="1:5">
      <c r="A8" s="962" t="s">
        <v>1902</v>
      </c>
      <c r="B8" s="900"/>
      <c r="C8" s="900" t="s">
        <v>1903</v>
      </c>
      <c r="D8" s="900"/>
      <c r="E8" s="963"/>
    </row>
    <row r="9" spans="1:5">
      <c r="A9" s="962" t="s">
        <v>3384</v>
      </c>
      <c r="B9" s="900"/>
      <c r="C9" s="900" t="s">
        <v>3385</v>
      </c>
      <c r="D9" s="900"/>
      <c r="E9" s="963"/>
    </row>
    <row r="10" spans="1:5">
      <c r="A10" s="962" t="s">
        <v>3386</v>
      </c>
      <c r="B10" s="900"/>
      <c r="C10" s="900" t="s">
        <v>3387</v>
      </c>
      <c r="D10" s="900"/>
      <c r="E10" s="963"/>
    </row>
    <row r="11" spans="1:5">
      <c r="A11" s="962" t="s">
        <v>3388</v>
      </c>
      <c r="B11" s="900"/>
      <c r="C11" s="900" t="s">
        <v>3389</v>
      </c>
      <c r="D11" s="900"/>
      <c r="E11" s="963"/>
    </row>
    <row r="12" spans="1:5">
      <c r="A12" s="962" t="s">
        <v>3390</v>
      </c>
      <c r="B12" s="900"/>
      <c r="C12" s="900" t="s">
        <v>3391</v>
      </c>
      <c r="D12" s="900"/>
      <c r="E12" s="963"/>
    </row>
    <row r="13" spans="1:5">
      <c r="A13" s="962" t="s">
        <v>3392</v>
      </c>
      <c r="B13" s="900"/>
      <c r="C13" s="900" t="s">
        <v>3393</v>
      </c>
      <c r="D13" s="900"/>
      <c r="E13" s="963"/>
    </row>
    <row r="14" spans="1:5">
      <c r="A14" s="962" t="s">
        <v>3394</v>
      </c>
      <c r="B14" s="900"/>
      <c r="C14" s="900" t="s">
        <v>3395</v>
      </c>
      <c r="D14" s="900"/>
      <c r="E14" s="963"/>
    </row>
    <row r="15" spans="1:5">
      <c r="A15" s="962" t="s">
        <v>3396</v>
      </c>
      <c r="B15" s="900"/>
      <c r="C15" s="900" t="s">
        <v>3397</v>
      </c>
      <c r="D15" s="900"/>
      <c r="E15" s="963"/>
    </row>
    <row r="16" spans="1:5">
      <c r="A16" s="962" t="s">
        <v>3398</v>
      </c>
      <c r="B16" s="900"/>
      <c r="C16" s="900" t="s">
        <v>3399</v>
      </c>
      <c r="D16" s="900"/>
      <c r="E16" s="963"/>
    </row>
    <row r="17" spans="1:5">
      <c r="A17" s="962" t="s">
        <v>3400</v>
      </c>
      <c r="B17" s="900"/>
      <c r="C17" s="900" t="s">
        <v>3401</v>
      </c>
      <c r="D17" s="900"/>
      <c r="E17" s="963"/>
    </row>
    <row r="18" spans="1:5">
      <c r="A18" s="962" t="s">
        <v>3402</v>
      </c>
      <c r="B18" s="900"/>
      <c r="C18" s="900" t="s">
        <v>3403</v>
      </c>
      <c r="D18" s="900"/>
      <c r="E18" s="963"/>
    </row>
    <row r="19" spans="1:5">
      <c r="A19" s="962" t="s">
        <v>3404</v>
      </c>
      <c r="B19" s="900"/>
      <c r="C19" s="900" t="s">
        <v>3405</v>
      </c>
      <c r="D19" s="900"/>
      <c r="E19" s="963"/>
    </row>
    <row r="20" spans="1:5">
      <c r="A20" s="962" t="s">
        <v>3406</v>
      </c>
      <c r="B20" s="900"/>
      <c r="C20" s="900" t="s">
        <v>3407</v>
      </c>
      <c r="D20" s="900"/>
      <c r="E20" s="963"/>
    </row>
    <row r="21" spans="1:5">
      <c r="A21" s="962"/>
      <c r="B21" s="900"/>
      <c r="C21" s="900"/>
      <c r="D21" s="900"/>
      <c r="E21" s="963"/>
    </row>
    <row r="22" spans="1:5">
      <c r="A22" s="923" t="s">
        <v>1688</v>
      </c>
      <c r="B22" s="983" t="s">
        <v>1742</v>
      </c>
      <c r="C22" s="983"/>
      <c r="D22" s="983"/>
      <c r="E22" s="985" t="s">
        <v>1796</v>
      </c>
    </row>
    <row r="23" spans="1:5">
      <c r="A23" s="934" t="s">
        <v>1691</v>
      </c>
      <c r="B23" s="978" t="s">
        <v>2952</v>
      </c>
      <c r="C23" s="978"/>
      <c r="D23" s="978"/>
      <c r="E23" s="986" t="s">
        <v>2953</v>
      </c>
    </row>
    <row r="24" spans="1:5">
      <c r="A24" s="929">
        <v>1</v>
      </c>
      <c r="B24" s="944" t="s">
        <v>3408</v>
      </c>
      <c r="C24" s="900"/>
      <c r="D24" s="900"/>
      <c r="E24" s="976"/>
    </row>
    <row r="25" spans="1:5">
      <c r="A25" s="929">
        <v>2</v>
      </c>
      <c r="B25" s="900"/>
      <c r="C25" s="900"/>
      <c r="D25" s="900"/>
      <c r="E25" s="987"/>
    </row>
    <row r="26" spans="1:5">
      <c r="A26" s="929">
        <v>3</v>
      </c>
      <c r="B26" s="900"/>
      <c r="C26" s="900"/>
      <c r="D26" s="900"/>
      <c r="E26" s="987"/>
    </row>
    <row r="27" spans="1:5">
      <c r="A27" s="929">
        <v>4</v>
      </c>
      <c r="B27" s="900"/>
      <c r="C27" s="900"/>
      <c r="D27" s="900"/>
      <c r="E27" s="987"/>
    </row>
    <row r="28" spans="1:5">
      <c r="A28" s="929">
        <v>5</v>
      </c>
      <c r="B28" s="900"/>
      <c r="C28" s="900"/>
      <c r="D28" s="900"/>
      <c r="E28" s="987"/>
    </row>
    <row r="29" spans="1:5">
      <c r="A29" s="929">
        <v>6</v>
      </c>
      <c r="B29" s="900"/>
      <c r="C29" s="900"/>
      <c r="D29" s="900"/>
      <c r="E29" s="987"/>
    </row>
    <row r="30" spans="1:5">
      <c r="A30" s="929">
        <v>7</v>
      </c>
      <c r="B30" s="900"/>
      <c r="C30" s="900"/>
      <c r="D30" s="900"/>
      <c r="E30" s="987"/>
    </row>
    <row r="31" spans="1:5">
      <c r="A31" s="929">
        <v>8</v>
      </c>
      <c r="B31" s="900"/>
      <c r="C31" s="900"/>
      <c r="D31" s="900"/>
      <c r="E31" s="987"/>
    </row>
    <row r="32" spans="1:5">
      <c r="A32" s="929">
        <v>9</v>
      </c>
      <c r="B32" s="900"/>
      <c r="C32" s="900"/>
      <c r="D32" s="900"/>
      <c r="E32" s="987"/>
    </row>
    <row r="33" spans="1:5" ht="15.75" thickBot="1">
      <c r="A33" s="929">
        <v>10</v>
      </c>
      <c r="B33" s="900"/>
      <c r="C33" s="945" t="s">
        <v>2288</v>
      </c>
      <c r="D33" s="900"/>
      <c r="E33" s="988">
        <f>SUM(E25:E32)</f>
        <v>0</v>
      </c>
    </row>
    <row r="34" spans="1:5" ht="15.75" thickTop="1">
      <c r="A34" s="929">
        <v>11</v>
      </c>
      <c r="B34" s="944" t="s">
        <v>3409</v>
      </c>
      <c r="C34" s="900"/>
      <c r="D34" s="900"/>
      <c r="E34" s="976"/>
    </row>
    <row r="35" spans="1:5">
      <c r="A35" s="929">
        <v>12</v>
      </c>
      <c r="B35" s="900" t="s">
        <v>5698</v>
      </c>
      <c r="C35" s="900"/>
      <c r="D35" s="900"/>
      <c r="E35" s="989">
        <v>177700</v>
      </c>
    </row>
    <row r="36" spans="1:5">
      <c r="A36" s="929">
        <v>13</v>
      </c>
      <c r="B36" s="900" t="s">
        <v>5699</v>
      </c>
      <c r="C36" s="900"/>
      <c r="D36" s="900"/>
      <c r="E36" s="987">
        <v>249000</v>
      </c>
    </row>
    <row r="37" spans="1:5">
      <c r="A37" s="929">
        <v>14</v>
      </c>
      <c r="B37" s="900" t="s">
        <v>5700</v>
      </c>
      <c r="C37" s="900"/>
      <c r="D37" s="900"/>
      <c r="E37" s="987">
        <v>333852</v>
      </c>
    </row>
    <row r="38" spans="1:5">
      <c r="A38" s="929">
        <v>15</v>
      </c>
      <c r="B38" s="900" t="s">
        <v>5701</v>
      </c>
      <c r="C38" s="900"/>
      <c r="D38" s="900"/>
      <c r="E38" s="987">
        <v>130467</v>
      </c>
    </row>
    <row r="39" spans="1:5">
      <c r="A39" s="929">
        <v>16</v>
      </c>
      <c r="B39" s="900" t="s">
        <v>5702</v>
      </c>
      <c r="C39" s="900"/>
      <c r="D39" s="900"/>
      <c r="E39" s="987">
        <v>1633135</v>
      </c>
    </row>
    <row r="40" spans="1:5">
      <c r="A40" s="929">
        <v>17</v>
      </c>
      <c r="B40" s="900"/>
      <c r="C40" s="900"/>
      <c r="D40" s="900"/>
      <c r="E40" s="987"/>
    </row>
    <row r="41" spans="1:5">
      <c r="A41" s="929">
        <v>18</v>
      </c>
      <c r="B41" s="900"/>
      <c r="C41" s="900"/>
      <c r="D41" s="900"/>
      <c r="E41" s="987"/>
    </row>
    <row r="42" spans="1:5">
      <c r="A42" s="929">
        <v>19</v>
      </c>
      <c r="B42" s="900"/>
      <c r="C42" s="900"/>
      <c r="D42" s="900"/>
      <c r="E42" s="987"/>
    </row>
    <row r="43" spans="1:5">
      <c r="A43" s="929">
        <v>20</v>
      </c>
      <c r="B43" s="900"/>
      <c r="C43" s="900"/>
      <c r="D43" s="900"/>
      <c r="E43" s="987"/>
    </row>
    <row r="44" spans="1:5">
      <c r="A44" s="929">
        <v>21</v>
      </c>
      <c r="B44" s="900"/>
      <c r="C44" s="900"/>
      <c r="D44" s="900"/>
      <c r="E44" s="987"/>
    </row>
    <row r="45" spans="1:5">
      <c r="A45" s="929">
        <v>22</v>
      </c>
      <c r="B45" s="900"/>
      <c r="C45" s="900"/>
      <c r="D45" s="900"/>
      <c r="E45" s="987"/>
    </row>
    <row r="46" spans="1:5">
      <c r="A46" s="929">
        <v>23</v>
      </c>
      <c r="B46" s="900"/>
      <c r="C46" s="900"/>
      <c r="D46" s="900"/>
      <c r="E46" s="987"/>
    </row>
    <row r="47" spans="1:5">
      <c r="A47" s="929">
        <v>24</v>
      </c>
      <c r="B47" s="900"/>
      <c r="C47" s="900"/>
      <c r="D47" s="900"/>
      <c r="E47" s="987"/>
    </row>
    <row r="48" spans="1:5">
      <c r="A48" s="929">
        <v>25</v>
      </c>
      <c r="B48" s="900"/>
      <c r="C48" s="900"/>
      <c r="D48" s="900"/>
      <c r="E48" s="987"/>
    </row>
    <row r="49" spans="1:5">
      <c r="A49" s="929">
        <v>26</v>
      </c>
      <c r="B49" s="900"/>
      <c r="C49" s="900"/>
      <c r="D49" s="900"/>
      <c r="E49" s="987"/>
    </row>
    <row r="50" spans="1:5">
      <c r="A50" s="929">
        <v>27</v>
      </c>
      <c r="B50" s="900"/>
      <c r="C50" s="900"/>
      <c r="D50" s="900"/>
      <c r="E50" s="987"/>
    </row>
    <row r="51" spans="1:5">
      <c r="A51" s="929">
        <v>28</v>
      </c>
      <c r="B51" s="900"/>
      <c r="C51" s="900"/>
      <c r="D51" s="900"/>
      <c r="E51" s="987"/>
    </row>
    <row r="52" spans="1:5">
      <c r="A52" s="929">
        <v>29</v>
      </c>
      <c r="B52" s="900"/>
      <c r="C52" s="900"/>
      <c r="D52" s="900"/>
      <c r="E52" s="987"/>
    </row>
    <row r="53" spans="1:5">
      <c r="A53" s="929">
        <v>30</v>
      </c>
      <c r="B53" s="900"/>
      <c r="C53" s="900"/>
      <c r="D53" s="900"/>
      <c r="E53" s="987"/>
    </row>
    <row r="54" spans="1:5">
      <c r="A54" s="929">
        <v>31</v>
      </c>
      <c r="B54" s="900"/>
      <c r="C54" s="900"/>
      <c r="D54" s="900"/>
      <c r="E54" s="987"/>
    </row>
    <row r="55" spans="1:5">
      <c r="A55" s="929">
        <v>32</v>
      </c>
      <c r="B55" s="900"/>
      <c r="C55" s="900"/>
      <c r="D55" s="900"/>
      <c r="E55" s="987"/>
    </row>
    <row r="56" spans="1:5">
      <c r="A56" s="929">
        <v>33</v>
      </c>
      <c r="B56" s="900"/>
      <c r="C56" s="900"/>
      <c r="D56" s="900"/>
      <c r="E56" s="987"/>
    </row>
    <row r="57" spans="1:5">
      <c r="A57" s="929">
        <v>34</v>
      </c>
      <c r="B57" s="900"/>
      <c r="C57" s="900"/>
      <c r="D57" s="900"/>
      <c r="E57" s="987"/>
    </row>
    <row r="58" spans="1:5">
      <c r="A58" s="929">
        <v>35</v>
      </c>
      <c r="B58" s="900"/>
      <c r="C58" s="900"/>
      <c r="D58" s="900"/>
      <c r="E58" s="987"/>
    </row>
    <row r="59" spans="1:5">
      <c r="A59" s="929">
        <v>36</v>
      </c>
      <c r="B59" s="900"/>
      <c r="C59" s="900"/>
      <c r="D59" s="900"/>
      <c r="E59" s="987"/>
    </row>
    <row r="60" spans="1:5">
      <c r="A60" s="929">
        <v>37</v>
      </c>
      <c r="B60" s="900"/>
      <c r="C60" s="900"/>
      <c r="D60" s="900"/>
      <c r="E60" s="987"/>
    </row>
    <row r="61" spans="1:5">
      <c r="A61" s="929">
        <v>38</v>
      </c>
      <c r="B61" s="900"/>
      <c r="C61" s="900"/>
      <c r="D61" s="900"/>
      <c r="E61" s="987"/>
    </row>
    <row r="62" spans="1:5">
      <c r="A62" s="929">
        <v>39</v>
      </c>
      <c r="B62" s="900"/>
      <c r="C62" s="900"/>
      <c r="D62" s="900"/>
      <c r="E62" s="987"/>
    </row>
    <row r="63" spans="1:5">
      <c r="A63" s="929">
        <v>40</v>
      </c>
      <c r="B63" s="900"/>
      <c r="C63" s="900"/>
      <c r="D63" s="900"/>
      <c r="E63" s="987"/>
    </row>
    <row r="64" spans="1:5" ht="15.75" thickBot="1">
      <c r="A64" s="964">
        <v>41</v>
      </c>
      <c r="B64" s="952"/>
      <c r="C64" s="990" t="s">
        <v>2288</v>
      </c>
      <c r="D64" s="952"/>
      <c r="E64" s="991">
        <f>SUM(E35:E63)</f>
        <v>2524154</v>
      </c>
    </row>
    <row r="65" spans="1:5">
      <c r="A65" s="900" t="s">
        <v>3410</v>
      </c>
      <c r="B65" s="900"/>
      <c r="C65" s="900"/>
      <c r="D65" s="900"/>
      <c r="E65" s="957" t="s">
        <v>3411</v>
      </c>
    </row>
    <row r="66" spans="1:5">
      <c r="A66" s="901" t="s">
        <v>3412</v>
      </c>
      <c r="B66" s="901"/>
      <c r="C66" s="901"/>
      <c r="D66" s="901"/>
      <c r="E66" s="901"/>
    </row>
    <row r="67" spans="1:5" s="3174" customFormat="1">
      <c r="A67" s="901"/>
      <c r="B67" s="901"/>
      <c r="C67" s="901"/>
      <c r="D67" s="901"/>
      <c r="E67" s="901"/>
    </row>
    <row r="68" spans="1:5" s="3174" customFormat="1">
      <c r="A68" s="901"/>
      <c r="B68" s="901"/>
      <c r="C68" s="901"/>
      <c r="D68" s="901"/>
      <c r="E68" s="901"/>
    </row>
    <row r="70" spans="1:5" ht="18">
      <c r="A70" s="402" t="s">
        <v>416</v>
      </c>
      <c r="B70" s="901"/>
      <c r="C70" s="901"/>
      <c r="D70" s="901"/>
      <c r="E70" s="901"/>
    </row>
    <row r="72" spans="1:5" ht="16.5" thickBot="1">
      <c r="A72" s="969" t="str">
        <f>'Data Sheet'!$C$25</f>
        <v xml:space="preserve">Niagara Mohawk Power Corporation </v>
      </c>
      <c r="B72" s="900"/>
      <c r="C72" s="900"/>
      <c r="D72" s="958" t="str">
        <f>'Data Sheet'!$C$40</f>
        <v>May 9, 2016</v>
      </c>
      <c r="E72" t="str">
        <f>'Data Sheet'!$C$38</f>
        <v>December 31, 2015</v>
      </c>
    </row>
    <row r="73" spans="1:5">
      <c r="A73" s="902"/>
      <c r="B73" s="903"/>
      <c r="C73" s="903"/>
      <c r="D73" s="903"/>
      <c r="E73" s="959"/>
    </row>
    <row r="74" spans="1:5" ht="15.75">
      <c r="A74" s="63" t="s">
        <v>1897</v>
      </c>
      <c r="B74" s="66"/>
      <c r="C74" s="901"/>
      <c r="D74" s="901"/>
      <c r="E74" s="961"/>
    </row>
    <row r="75" spans="1:5">
      <c r="A75" s="962"/>
      <c r="B75" s="900"/>
      <c r="C75" s="900"/>
      <c r="D75" s="900"/>
      <c r="E75" s="963"/>
    </row>
    <row r="76" spans="1:5">
      <c r="A76" s="923" t="s">
        <v>1688</v>
      </c>
      <c r="B76" s="983" t="s">
        <v>1742</v>
      </c>
      <c r="C76" s="983"/>
      <c r="D76" s="983"/>
      <c r="E76" s="985" t="s">
        <v>1796</v>
      </c>
    </row>
    <row r="77" spans="1:5">
      <c r="A77" s="934" t="s">
        <v>1691</v>
      </c>
      <c r="B77" s="978" t="s">
        <v>2952</v>
      </c>
      <c r="C77" s="978"/>
      <c r="D77" s="978"/>
      <c r="E77" s="986" t="s">
        <v>2953</v>
      </c>
    </row>
    <row r="78" spans="1:5">
      <c r="A78" s="929">
        <v>1</v>
      </c>
      <c r="B78" s="944" t="s">
        <v>3413</v>
      </c>
      <c r="C78" s="900"/>
      <c r="D78" s="900"/>
      <c r="E78" s="976"/>
    </row>
    <row r="79" spans="1:5">
      <c r="A79" s="929">
        <v>2</v>
      </c>
      <c r="B79" s="2971" t="s">
        <v>5703</v>
      </c>
      <c r="C79" s="900"/>
      <c r="D79" s="900"/>
      <c r="E79" s="3023">
        <v>1465759</v>
      </c>
    </row>
    <row r="80" spans="1:5">
      <c r="A80" s="929">
        <v>3</v>
      </c>
      <c r="B80" s="900"/>
      <c r="C80" s="900"/>
      <c r="D80" s="900"/>
      <c r="E80" s="987"/>
    </row>
    <row r="81" spans="1:5">
      <c r="A81" s="929">
        <v>4</v>
      </c>
      <c r="B81" s="900"/>
      <c r="C81" s="900"/>
      <c r="D81" s="900"/>
      <c r="E81" s="987"/>
    </row>
    <row r="82" spans="1:5">
      <c r="A82" s="929">
        <v>5</v>
      </c>
      <c r="B82" s="900"/>
      <c r="C82" s="900"/>
      <c r="D82" s="900"/>
      <c r="E82" s="987"/>
    </row>
    <row r="83" spans="1:5">
      <c r="A83" s="929">
        <v>6</v>
      </c>
      <c r="B83" s="900"/>
      <c r="C83" s="900"/>
      <c r="D83" s="900"/>
      <c r="E83" s="987"/>
    </row>
    <row r="84" spans="1:5" ht="15.75" thickBot="1">
      <c r="A84" s="929">
        <v>7</v>
      </c>
      <c r="B84" s="900"/>
      <c r="C84" s="945" t="s">
        <v>2288</v>
      </c>
      <c r="D84" s="900"/>
      <c r="E84" s="988">
        <f>SUM(E79:E83)</f>
        <v>1465759</v>
      </c>
    </row>
    <row r="85" spans="1:5" ht="15.75" thickTop="1">
      <c r="A85" s="929">
        <v>8</v>
      </c>
      <c r="B85" s="944" t="s">
        <v>3414</v>
      </c>
      <c r="C85" s="900"/>
      <c r="D85" s="900"/>
      <c r="E85" s="976"/>
    </row>
    <row r="86" spans="1:5">
      <c r="A86" s="929">
        <v>9</v>
      </c>
      <c r="B86" s="12" t="s">
        <v>5704</v>
      </c>
      <c r="C86" s="900"/>
      <c r="D86" s="900"/>
      <c r="E86" s="987">
        <v>6400</v>
      </c>
    </row>
    <row r="87" spans="1:5">
      <c r="A87" s="929">
        <v>10</v>
      </c>
      <c r="B87" s="900"/>
      <c r="C87" s="900"/>
      <c r="D87" s="900"/>
      <c r="E87" s="987"/>
    </row>
    <row r="88" spans="1:5">
      <c r="A88" s="929">
        <v>11</v>
      </c>
      <c r="B88" s="900"/>
      <c r="C88" s="900"/>
      <c r="D88" s="900"/>
      <c r="E88" s="987"/>
    </row>
    <row r="89" spans="1:5">
      <c r="A89" s="929">
        <v>12</v>
      </c>
      <c r="B89" s="900"/>
      <c r="C89" s="900"/>
      <c r="D89" s="900"/>
      <c r="E89" s="987"/>
    </row>
    <row r="90" spans="1:5">
      <c r="A90" s="929">
        <v>13</v>
      </c>
      <c r="B90" s="900"/>
      <c r="C90" s="900"/>
      <c r="D90" s="900"/>
      <c r="E90" s="987"/>
    </row>
    <row r="91" spans="1:5">
      <c r="A91" s="929">
        <v>14</v>
      </c>
      <c r="B91" s="900"/>
      <c r="C91" s="900"/>
      <c r="D91" s="900"/>
      <c r="E91" s="987"/>
    </row>
    <row r="92" spans="1:5" ht="15.75" thickBot="1">
      <c r="A92" s="929">
        <v>15</v>
      </c>
      <c r="B92" s="900"/>
      <c r="C92" s="945" t="s">
        <v>2288</v>
      </c>
      <c r="D92" s="900"/>
      <c r="E92" s="988">
        <f>SUM(E86:E91)</f>
        <v>6400</v>
      </c>
    </row>
    <row r="93" spans="1:5" ht="15.75" thickTop="1">
      <c r="A93" s="929">
        <v>16</v>
      </c>
      <c r="B93" s="944" t="s">
        <v>3415</v>
      </c>
      <c r="C93" s="900"/>
      <c r="D93" s="900"/>
      <c r="E93" s="976"/>
    </row>
    <row r="94" spans="1:5">
      <c r="A94" s="929">
        <v>17</v>
      </c>
      <c r="B94" s="900" t="s">
        <v>5705</v>
      </c>
      <c r="C94" s="900"/>
      <c r="D94" s="900"/>
      <c r="E94" s="989">
        <v>187450</v>
      </c>
    </row>
    <row r="95" spans="1:5">
      <c r="A95" s="929">
        <v>18</v>
      </c>
      <c r="B95" s="900"/>
      <c r="C95" s="900"/>
      <c r="D95" s="900"/>
      <c r="E95" s="987"/>
    </row>
    <row r="96" spans="1:5">
      <c r="A96" s="929">
        <v>19</v>
      </c>
      <c r="B96" s="900"/>
      <c r="C96" s="900"/>
      <c r="D96" s="900"/>
      <c r="E96" s="987"/>
    </row>
    <row r="97" spans="1:5">
      <c r="A97" s="929">
        <v>20</v>
      </c>
      <c r="B97" s="900"/>
      <c r="C97" s="900"/>
      <c r="D97" s="900"/>
      <c r="E97" s="987"/>
    </row>
    <row r="98" spans="1:5">
      <c r="A98" s="929">
        <v>21</v>
      </c>
      <c r="B98" s="900"/>
      <c r="C98" s="900"/>
      <c r="D98" s="900"/>
      <c r="E98" s="987"/>
    </row>
    <row r="99" spans="1:5" ht="15.75" thickBot="1">
      <c r="A99" s="929">
        <v>22</v>
      </c>
      <c r="B99" s="900"/>
      <c r="C99" s="945" t="s">
        <v>2288</v>
      </c>
      <c r="D99" s="900"/>
      <c r="E99" s="988">
        <f>SUM(E93:E98)</f>
        <v>187450</v>
      </c>
    </row>
    <row r="100" spans="1:5" ht="15.75" thickTop="1">
      <c r="A100" s="929">
        <v>23</v>
      </c>
      <c r="B100" s="900"/>
      <c r="C100" s="900"/>
      <c r="D100" s="900"/>
      <c r="E100" s="987"/>
    </row>
    <row r="101" spans="1:5">
      <c r="A101" s="929">
        <v>24</v>
      </c>
      <c r="B101" s="900"/>
      <c r="C101" s="900"/>
      <c r="D101" s="900"/>
      <c r="E101" s="987"/>
    </row>
    <row r="102" spans="1:5">
      <c r="A102" s="929">
        <v>25</v>
      </c>
      <c r="B102" s="289" t="s">
        <v>3417</v>
      </c>
      <c r="C102" s="900"/>
      <c r="D102" s="900"/>
      <c r="E102" s="987"/>
    </row>
    <row r="103" spans="1:5">
      <c r="A103" s="929">
        <v>26</v>
      </c>
      <c r="B103" s="900" t="s">
        <v>5706</v>
      </c>
      <c r="C103" s="900"/>
      <c r="D103" s="900"/>
      <c r="E103" s="987">
        <v>1300717</v>
      </c>
    </row>
    <row r="104" spans="1:5">
      <c r="A104" s="929">
        <v>27</v>
      </c>
      <c r="B104" s="900"/>
      <c r="C104" s="900"/>
      <c r="D104" s="900"/>
      <c r="E104" s="987"/>
    </row>
    <row r="105" spans="1:5">
      <c r="A105" s="929">
        <v>28</v>
      </c>
      <c r="B105" s="900"/>
      <c r="C105" s="900"/>
      <c r="D105" s="900"/>
      <c r="E105" s="987"/>
    </row>
    <row r="106" spans="1:5" ht="15.75" thickBot="1">
      <c r="A106" s="929">
        <v>29</v>
      </c>
      <c r="B106" s="900"/>
      <c r="C106" s="945" t="s">
        <v>2288</v>
      </c>
      <c r="D106" s="900"/>
      <c r="E106" s="988">
        <f>+E103</f>
        <v>1300717</v>
      </c>
    </row>
    <row r="107" spans="1:5" ht="15.75" thickTop="1">
      <c r="A107" s="929">
        <v>30</v>
      </c>
      <c r="B107" s="900"/>
      <c r="C107" s="900"/>
      <c r="D107" s="900"/>
      <c r="E107" s="987"/>
    </row>
    <row r="108" spans="1:5">
      <c r="A108" s="929">
        <v>31</v>
      </c>
      <c r="B108" s="900"/>
      <c r="C108" s="900"/>
      <c r="D108" s="900"/>
      <c r="E108" s="987"/>
    </row>
    <row r="109" spans="1:5">
      <c r="A109" s="929">
        <v>32</v>
      </c>
      <c r="B109" s="289" t="s">
        <v>3418</v>
      </c>
      <c r="C109" s="900"/>
      <c r="D109" s="900"/>
      <c r="E109" s="987"/>
    </row>
    <row r="110" spans="1:5">
      <c r="A110" s="929">
        <v>33</v>
      </c>
      <c r="B110" s="900" t="s">
        <v>5707</v>
      </c>
      <c r="C110" s="900"/>
      <c r="D110" s="900"/>
      <c r="E110" s="987">
        <v>6135</v>
      </c>
    </row>
    <row r="111" spans="1:5">
      <c r="A111" s="929">
        <v>34</v>
      </c>
      <c r="B111" s="900" t="s">
        <v>5708</v>
      </c>
      <c r="C111" s="900"/>
      <c r="D111" s="900"/>
      <c r="E111" s="987">
        <v>164849</v>
      </c>
    </row>
    <row r="112" spans="1:5">
      <c r="A112" s="929">
        <v>35</v>
      </c>
      <c r="B112" s="900"/>
      <c r="C112" s="900"/>
      <c r="D112" s="900"/>
      <c r="E112" s="987"/>
    </row>
    <row r="113" spans="1:5">
      <c r="A113" s="929">
        <v>36</v>
      </c>
      <c r="B113" s="900"/>
      <c r="C113" s="900"/>
      <c r="D113" s="900"/>
      <c r="E113" s="987"/>
    </row>
    <row r="114" spans="1:5" ht="15.75" thickBot="1">
      <c r="A114" s="929">
        <v>37</v>
      </c>
      <c r="B114" s="900"/>
      <c r="C114" s="945" t="s">
        <v>2288</v>
      </c>
      <c r="D114" s="900"/>
      <c r="E114" s="988">
        <f>+E111+E110</f>
        <v>170984</v>
      </c>
    </row>
    <row r="115" spans="1:5" ht="15.75" thickTop="1">
      <c r="A115" s="929">
        <v>38</v>
      </c>
      <c r="B115" s="900"/>
      <c r="C115" s="900"/>
      <c r="D115" s="900"/>
      <c r="E115" s="987"/>
    </row>
    <row r="116" spans="1:5">
      <c r="A116" s="929">
        <v>39</v>
      </c>
      <c r="B116" s="900"/>
      <c r="C116" s="900"/>
      <c r="D116" s="900"/>
      <c r="E116" s="987"/>
    </row>
    <row r="117" spans="1:5">
      <c r="A117" s="929">
        <v>40</v>
      </c>
      <c r="B117" s="3024" t="s">
        <v>3419</v>
      </c>
      <c r="C117" s="2512"/>
      <c r="D117" s="900"/>
      <c r="E117" s="3027"/>
    </row>
    <row r="118" spans="1:5">
      <c r="A118" s="929">
        <v>41</v>
      </c>
      <c r="B118" s="1507" t="s">
        <v>5709</v>
      </c>
      <c r="C118" s="2512"/>
      <c r="D118" s="900"/>
      <c r="E118" s="3027">
        <v>4104661</v>
      </c>
    </row>
    <row r="119" spans="1:5">
      <c r="A119" s="929">
        <v>42</v>
      </c>
      <c r="B119" s="3025" t="s">
        <v>5710</v>
      </c>
      <c r="C119" s="2512"/>
      <c r="D119" s="900"/>
      <c r="E119" s="3027">
        <v>3761427</v>
      </c>
    </row>
    <row r="120" spans="1:5">
      <c r="A120" s="929">
        <v>43</v>
      </c>
      <c r="B120" s="1507" t="s">
        <v>5711</v>
      </c>
      <c r="C120" s="2512"/>
      <c r="D120" s="900"/>
      <c r="E120" s="3027">
        <v>2635522</v>
      </c>
    </row>
    <row r="121" spans="1:5">
      <c r="A121" s="929">
        <v>44</v>
      </c>
      <c r="B121" s="2512" t="s">
        <v>5712</v>
      </c>
      <c r="C121" s="2512"/>
      <c r="D121" s="900"/>
      <c r="E121" s="3027">
        <v>4215114</v>
      </c>
    </row>
    <row r="122" spans="1:5">
      <c r="A122" s="929">
        <v>45</v>
      </c>
      <c r="B122" s="2512" t="s">
        <v>5713</v>
      </c>
      <c r="C122" s="2512"/>
      <c r="D122" s="900"/>
      <c r="E122" s="3027">
        <v>1995022</v>
      </c>
    </row>
    <row r="123" spans="1:5">
      <c r="A123" s="929">
        <v>46</v>
      </c>
      <c r="B123" s="2512" t="s">
        <v>5714</v>
      </c>
      <c r="C123" s="2512"/>
      <c r="D123" s="900"/>
      <c r="E123" s="3027">
        <v>8667457</v>
      </c>
    </row>
    <row r="124" spans="1:5" ht="15.75" thickBot="1">
      <c r="A124" s="929">
        <v>47</v>
      </c>
      <c r="B124" s="2512"/>
      <c r="C124" s="3026" t="s">
        <v>2288</v>
      </c>
      <c r="D124" s="900"/>
      <c r="E124" s="988">
        <f>SUM(E118:E123)</f>
        <v>25379203</v>
      </c>
    </row>
    <row r="125" spans="1:5" ht="15.75" thickTop="1">
      <c r="A125" s="929">
        <v>48</v>
      </c>
      <c r="B125" s="900"/>
      <c r="C125" s="900"/>
      <c r="D125" s="900"/>
      <c r="E125" s="987"/>
    </row>
    <row r="126" spans="1:5">
      <c r="A126" s="929">
        <v>49</v>
      </c>
      <c r="B126" s="900"/>
      <c r="C126" s="900"/>
      <c r="D126" s="900"/>
      <c r="E126" s="987"/>
    </row>
    <row r="127" spans="1:5">
      <c r="A127" s="929">
        <v>50</v>
      </c>
      <c r="B127" s="900"/>
      <c r="C127" s="900"/>
      <c r="D127" s="900"/>
      <c r="E127" s="987"/>
    </row>
    <row r="128" spans="1:5">
      <c r="A128" s="929">
        <v>51</v>
      </c>
      <c r="B128" s="900"/>
      <c r="C128" s="900"/>
      <c r="D128" s="900"/>
      <c r="E128" s="987"/>
    </row>
    <row r="129" spans="1:5" ht="15.75" thickBot="1">
      <c r="A129" s="964">
        <v>52</v>
      </c>
      <c r="B129" s="952"/>
      <c r="C129" s="990"/>
      <c r="D129" s="952"/>
      <c r="E129" s="3028"/>
    </row>
    <row r="130" spans="1:5">
      <c r="A130" t="str">
        <f>A65</f>
        <v>FERC FORM NO. 1 (ED. 12-87) NYPSC Modified-96</v>
      </c>
    </row>
    <row r="131" spans="1:5">
      <c r="A131" s="901" t="s">
        <v>3416</v>
      </c>
      <c r="B131" s="901"/>
      <c r="C131" s="901"/>
      <c r="D131" s="901"/>
      <c r="E131" s="901"/>
    </row>
    <row r="132" spans="1:5" ht="16.5" thickBot="1">
      <c r="A132" s="969" t="str">
        <f>'Data Sheet'!$C$25</f>
        <v xml:space="preserve">Niagara Mohawk Power Corporation </v>
      </c>
      <c r="B132" s="901"/>
      <c r="C132" s="901"/>
      <c r="D132" s="958" t="str">
        <f>'Data Sheet'!$C$40</f>
        <v>May 9, 2016</v>
      </c>
      <c r="E132" t="str">
        <f>'Data Sheet'!$C$38</f>
        <v>December 31, 2015</v>
      </c>
    </row>
    <row r="133" spans="1:5">
      <c r="A133" s="902"/>
      <c r="B133" s="903"/>
      <c r="C133" s="903"/>
      <c r="D133" s="903"/>
      <c r="E133" s="959"/>
    </row>
    <row r="134" spans="1:5" ht="15.75">
      <c r="A134" s="63" t="s">
        <v>1897</v>
      </c>
      <c r="B134" s="66"/>
      <c r="C134" s="901"/>
      <c r="D134" s="901"/>
      <c r="E134" s="961"/>
    </row>
    <row r="135" spans="1:5">
      <c r="A135" s="962"/>
      <c r="B135" s="900"/>
      <c r="C135" s="900"/>
      <c r="D135" s="900"/>
      <c r="E135" s="963"/>
    </row>
    <row r="136" spans="1:5">
      <c r="A136" s="923" t="s">
        <v>1688</v>
      </c>
      <c r="B136" s="983" t="s">
        <v>1742</v>
      </c>
      <c r="C136" s="983"/>
      <c r="D136" s="983"/>
      <c r="E136" s="985" t="s">
        <v>1796</v>
      </c>
    </row>
    <row r="137" spans="1:5">
      <c r="A137" s="934" t="s">
        <v>1691</v>
      </c>
      <c r="B137" s="978" t="s">
        <v>2952</v>
      </c>
      <c r="C137" s="978"/>
      <c r="D137" s="978"/>
      <c r="E137" s="986" t="s">
        <v>2953</v>
      </c>
    </row>
    <row r="138" spans="1:5">
      <c r="A138" s="929">
        <v>1</v>
      </c>
      <c r="B138" s="944"/>
      <c r="C138" s="900"/>
      <c r="D138" s="900"/>
      <c r="E138" s="976"/>
    </row>
    <row r="139" spans="1:5">
      <c r="A139" s="929">
        <v>2</v>
      </c>
      <c r="B139" s="900"/>
      <c r="C139" s="900"/>
      <c r="D139" s="900"/>
      <c r="E139" s="989"/>
    </row>
    <row r="140" spans="1:5">
      <c r="A140" s="929">
        <v>3</v>
      </c>
      <c r="B140" s="900"/>
      <c r="C140" s="900"/>
      <c r="D140" s="900"/>
      <c r="E140" s="987"/>
    </row>
    <row r="141" spans="1:5">
      <c r="A141" s="929">
        <v>4</v>
      </c>
      <c r="B141" s="900"/>
      <c r="C141" s="900"/>
      <c r="D141" s="900"/>
      <c r="E141" s="987"/>
    </row>
    <row r="142" spans="1:5">
      <c r="A142" s="929">
        <v>5</v>
      </c>
      <c r="B142" s="900"/>
      <c r="C142" s="900"/>
      <c r="D142" s="900"/>
      <c r="E142" s="987"/>
    </row>
    <row r="143" spans="1:5">
      <c r="A143" s="929">
        <v>6</v>
      </c>
      <c r="B143" s="900"/>
      <c r="C143" s="900"/>
      <c r="D143" s="900"/>
      <c r="E143" s="987"/>
    </row>
    <row r="144" spans="1:5">
      <c r="A144" s="929">
        <v>7</v>
      </c>
      <c r="B144" s="900"/>
      <c r="C144" s="900"/>
      <c r="D144" s="900"/>
      <c r="E144" s="987"/>
    </row>
    <row r="145" spans="1:5">
      <c r="A145" s="929">
        <v>8</v>
      </c>
      <c r="B145" s="944"/>
      <c r="C145" s="900"/>
      <c r="D145" s="900"/>
      <c r="E145" s="987"/>
    </row>
    <row r="146" spans="1:5">
      <c r="A146" s="929">
        <v>9</v>
      </c>
      <c r="B146" s="900"/>
      <c r="C146" s="900"/>
      <c r="D146" s="900"/>
      <c r="E146" s="987"/>
    </row>
    <row r="147" spans="1:5">
      <c r="A147" s="929">
        <v>10</v>
      </c>
      <c r="B147" s="900"/>
      <c r="C147" s="900"/>
      <c r="D147" s="900"/>
      <c r="E147" s="987"/>
    </row>
    <row r="148" spans="1:5">
      <c r="A148" s="929">
        <v>11</v>
      </c>
      <c r="B148" s="900"/>
      <c r="C148" s="900"/>
      <c r="D148" s="900"/>
      <c r="E148" s="987"/>
    </row>
    <row r="149" spans="1:5">
      <c r="A149" s="929">
        <v>12</v>
      </c>
      <c r="B149" s="900"/>
      <c r="C149" s="900"/>
      <c r="D149" s="900"/>
      <c r="E149" s="987"/>
    </row>
    <row r="150" spans="1:5">
      <c r="A150" s="929">
        <v>13</v>
      </c>
      <c r="B150" s="900"/>
      <c r="C150" s="900"/>
      <c r="D150" s="900"/>
      <c r="E150" s="987"/>
    </row>
    <row r="151" spans="1:5">
      <c r="A151" s="929">
        <v>14</v>
      </c>
      <c r="B151" s="900"/>
      <c r="C151" s="900"/>
      <c r="D151" s="900"/>
      <c r="E151" s="987"/>
    </row>
    <row r="152" spans="1:5" ht="15.75" thickBot="1">
      <c r="A152" s="929">
        <v>15</v>
      </c>
      <c r="B152" s="900"/>
      <c r="C152" s="945"/>
      <c r="D152" s="900"/>
      <c r="E152" s="988">
        <f>SUM(E139:E151)</f>
        <v>0</v>
      </c>
    </row>
    <row r="153" spans="1:5" ht="15.75" thickTop="1">
      <c r="A153" s="929">
        <v>16</v>
      </c>
      <c r="B153" s="944"/>
      <c r="C153" s="900"/>
      <c r="D153" s="900"/>
      <c r="E153" s="976"/>
    </row>
    <row r="154" spans="1:5">
      <c r="A154" s="929">
        <v>17</v>
      </c>
      <c r="B154" s="900"/>
      <c r="C154" s="900"/>
      <c r="D154" s="900"/>
      <c r="E154" s="989"/>
    </row>
    <row r="155" spans="1:5">
      <c r="A155" s="929">
        <v>18</v>
      </c>
      <c r="B155" s="900"/>
      <c r="C155" s="900"/>
      <c r="D155" s="900"/>
      <c r="E155" s="987"/>
    </row>
    <row r="156" spans="1:5">
      <c r="A156" s="929">
        <v>19</v>
      </c>
      <c r="B156" s="900"/>
      <c r="C156" s="900"/>
      <c r="D156" s="900"/>
      <c r="E156" s="987"/>
    </row>
    <row r="157" spans="1:5">
      <c r="A157" s="929">
        <v>20</v>
      </c>
      <c r="B157" s="900"/>
      <c r="C157" s="900"/>
      <c r="D157" s="900"/>
      <c r="E157" s="987"/>
    </row>
    <row r="158" spans="1:5">
      <c r="A158" s="929">
        <v>21</v>
      </c>
      <c r="B158" s="900"/>
      <c r="C158" s="900"/>
      <c r="D158" s="900"/>
      <c r="E158" s="987"/>
    </row>
    <row r="159" spans="1:5">
      <c r="A159" s="929">
        <v>22</v>
      </c>
      <c r="B159" s="900"/>
      <c r="C159" s="900"/>
      <c r="D159" s="900"/>
      <c r="E159" s="987"/>
    </row>
    <row r="160" spans="1:5">
      <c r="A160" s="929">
        <v>23</v>
      </c>
      <c r="B160" s="900"/>
      <c r="C160" s="900"/>
      <c r="D160" s="900"/>
      <c r="E160" s="987"/>
    </row>
    <row r="161" spans="1:5">
      <c r="A161" s="929">
        <v>24</v>
      </c>
      <c r="B161" s="900"/>
      <c r="C161" s="900"/>
      <c r="D161" s="900"/>
      <c r="E161" s="987"/>
    </row>
    <row r="162" spans="1:5">
      <c r="A162" s="929">
        <v>25</v>
      </c>
      <c r="B162" s="900"/>
      <c r="C162" s="900"/>
      <c r="D162" s="900"/>
      <c r="E162" s="987"/>
    </row>
    <row r="163" spans="1:5" ht="15.75" thickBot="1">
      <c r="A163" s="929">
        <v>26</v>
      </c>
      <c r="B163" s="900"/>
      <c r="C163" s="945"/>
      <c r="D163" s="900"/>
      <c r="E163" s="988">
        <f>SUM(E154:E162)</f>
        <v>0</v>
      </c>
    </row>
    <row r="164" spans="1:5" ht="15.75" thickTop="1">
      <c r="A164" s="929">
        <v>27</v>
      </c>
      <c r="B164" s="944"/>
      <c r="C164" s="900"/>
      <c r="D164" s="900"/>
      <c r="E164" s="976"/>
    </row>
    <row r="165" spans="1:5">
      <c r="A165" s="929">
        <v>28</v>
      </c>
      <c r="B165" s="900"/>
      <c r="C165" s="900"/>
      <c r="D165" s="900"/>
      <c r="E165" s="989"/>
    </row>
    <row r="166" spans="1:5">
      <c r="A166" s="929">
        <v>29</v>
      </c>
      <c r="B166" s="900"/>
      <c r="C166" s="900"/>
      <c r="D166" s="900"/>
      <c r="E166" s="987"/>
    </row>
    <row r="167" spans="1:5">
      <c r="A167" s="929">
        <v>30</v>
      </c>
      <c r="B167" s="900"/>
      <c r="C167" s="900"/>
      <c r="D167" s="900"/>
      <c r="E167" s="987"/>
    </row>
    <row r="168" spans="1:5">
      <c r="A168" s="929">
        <v>31</v>
      </c>
      <c r="B168" s="900"/>
      <c r="C168" s="900"/>
      <c r="D168" s="900"/>
      <c r="E168" s="987"/>
    </row>
    <row r="169" spans="1:5">
      <c r="A169" s="929">
        <v>32</v>
      </c>
      <c r="B169" s="900"/>
      <c r="C169" s="900"/>
      <c r="D169" s="900"/>
      <c r="E169" s="987"/>
    </row>
    <row r="170" spans="1:5">
      <c r="A170" s="929">
        <v>33</v>
      </c>
      <c r="B170" s="900"/>
      <c r="C170" s="900"/>
      <c r="D170" s="900"/>
      <c r="E170" s="987"/>
    </row>
    <row r="171" spans="1:5">
      <c r="A171" s="929">
        <v>34</v>
      </c>
      <c r="B171" s="900"/>
      <c r="C171" s="900"/>
      <c r="D171" s="900"/>
      <c r="E171" s="987"/>
    </row>
    <row r="172" spans="1:5" ht="15.75" thickBot="1">
      <c r="A172" s="929">
        <v>35</v>
      </c>
      <c r="B172" s="900"/>
      <c r="C172" s="945"/>
      <c r="D172" s="900"/>
      <c r="E172" s="988">
        <f>SUM(E165:E171)</f>
        <v>0</v>
      </c>
    </row>
    <row r="173" spans="1:5" ht="15.75" thickTop="1">
      <c r="A173" s="929">
        <v>36</v>
      </c>
      <c r="B173" s="900"/>
      <c r="C173" s="900"/>
      <c r="D173" s="900"/>
      <c r="E173" s="987"/>
    </row>
    <row r="174" spans="1:5">
      <c r="A174" s="929">
        <v>37</v>
      </c>
      <c r="B174" s="900"/>
      <c r="C174" s="900"/>
      <c r="D174" s="900"/>
      <c r="E174" s="987"/>
    </row>
    <row r="175" spans="1:5">
      <c r="A175" s="929">
        <v>38</v>
      </c>
      <c r="B175" s="900"/>
      <c r="C175" s="900"/>
      <c r="D175" s="900"/>
      <c r="E175" s="987"/>
    </row>
    <row r="176" spans="1:5">
      <c r="A176" s="929">
        <v>39</v>
      </c>
      <c r="B176" s="900"/>
      <c r="C176" s="900"/>
      <c r="D176" s="900"/>
      <c r="E176" s="987"/>
    </row>
    <row r="177" spans="1:5">
      <c r="A177" s="929">
        <v>40</v>
      </c>
      <c r="B177" s="900"/>
      <c r="C177" s="900"/>
      <c r="D177" s="900"/>
      <c r="E177" s="987"/>
    </row>
    <row r="178" spans="1:5">
      <c r="A178" s="929">
        <v>41</v>
      </c>
      <c r="B178" s="900"/>
      <c r="C178" s="900"/>
      <c r="D178" s="900"/>
      <c r="E178" s="987"/>
    </row>
    <row r="179" spans="1:5">
      <c r="A179" s="929">
        <v>42</v>
      </c>
      <c r="B179" s="900"/>
      <c r="C179" s="900"/>
      <c r="D179" s="900"/>
      <c r="E179" s="987"/>
    </row>
    <row r="180" spans="1:5">
      <c r="A180" s="929">
        <v>43</v>
      </c>
      <c r="B180" s="900"/>
      <c r="C180" s="900"/>
      <c r="D180" s="900"/>
      <c r="E180" s="987"/>
    </row>
    <row r="181" spans="1:5">
      <c r="A181" s="929">
        <v>44</v>
      </c>
      <c r="B181" s="900"/>
      <c r="C181" s="900"/>
      <c r="D181" s="900"/>
      <c r="E181" s="987"/>
    </row>
    <row r="182" spans="1:5">
      <c r="A182" s="929">
        <v>45</v>
      </c>
      <c r="B182" s="900"/>
      <c r="C182" s="900"/>
      <c r="D182" s="900"/>
      <c r="E182" s="987"/>
    </row>
    <row r="183" spans="1:5">
      <c r="A183" s="929">
        <v>46</v>
      </c>
      <c r="B183" s="900"/>
      <c r="C183" s="900"/>
      <c r="D183" s="900"/>
      <c r="E183" s="987"/>
    </row>
    <row r="184" spans="1:5">
      <c r="A184" s="929">
        <v>47</v>
      </c>
      <c r="B184" s="900"/>
      <c r="C184" s="900"/>
      <c r="D184" s="900"/>
      <c r="E184" s="987"/>
    </row>
    <row r="185" spans="1:5">
      <c r="A185" s="929">
        <v>48</v>
      </c>
      <c r="B185" s="900"/>
      <c r="C185" s="900"/>
      <c r="D185" s="900"/>
      <c r="E185" s="987"/>
    </row>
    <row r="186" spans="1:5">
      <c r="A186" s="929">
        <v>49</v>
      </c>
      <c r="B186" s="900"/>
      <c r="C186" s="900"/>
      <c r="D186" s="900"/>
      <c r="E186" s="987"/>
    </row>
    <row r="187" spans="1:5">
      <c r="A187" s="929">
        <v>50</v>
      </c>
      <c r="B187" s="900"/>
      <c r="C187" s="900"/>
      <c r="D187" s="900"/>
      <c r="E187" s="987"/>
    </row>
    <row r="188" spans="1:5">
      <c r="A188" s="929">
        <v>51</v>
      </c>
      <c r="B188" s="900"/>
      <c r="C188" s="900"/>
      <c r="D188" s="900"/>
      <c r="E188" s="987"/>
    </row>
    <row r="189" spans="1:5" ht="15.75" thickBot="1">
      <c r="A189" s="964">
        <v>52</v>
      </c>
      <c r="B189" s="952"/>
      <c r="C189" s="952"/>
      <c r="D189" s="952"/>
      <c r="E189" s="992"/>
    </row>
    <row r="190" spans="1:5">
      <c r="A190" t="str">
        <f>A65</f>
        <v>FERC FORM NO. 1 (ED. 12-87) NYPSC Modified-96</v>
      </c>
    </row>
    <row r="191" spans="1:5">
      <c r="A191" s="901" t="s">
        <v>3420</v>
      </c>
      <c r="B191" s="901"/>
      <c r="C191" s="901"/>
      <c r="D191" s="901"/>
      <c r="E191" s="901"/>
    </row>
  </sheetData>
  <printOptions horizontalCentered="1" verticalCentered="1"/>
  <pageMargins left="0.25" right="0.25" top="0.25" bottom="0.25" header="0" footer="0"/>
  <pageSetup scale="72" fitToHeight="2" orientation="portrait" horizontalDpi="300" verticalDpi="300" r:id="rId1"/>
  <headerFooter alignWithMargins="0"/>
  <rowBreaks count="1" manualBreakCount="1">
    <brk id="70"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view="pageBreakPreview" topLeftCell="A7" colorId="22" zoomScale="60" zoomScaleNormal="80" workbookViewId="0">
      <selection activeCell="H79" sqref="H79"/>
    </sheetView>
  </sheetViews>
  <sheetFormatPr defaultColWidth="9.6640625" defaultRowHeight="15"/>
  <cols>
    <col min="1" max="1" width="4.6640625" customWidth="1"/>
    <col min="2" max="2" width="48" customWidth="1"/>
    <col min="3" max="4" width="12.6640625" customWidth="1"/>
    <col min="5" max="5" width="18.88671875" customWidth="1"/>
    <col min="6" max="6" width="18.21875" customWidth="1"/>
    <col min="7" max="7" width="15.6640625" customWidth="1"/>
    <col min="8" max="8" width="8.6640625" customWidth="1"/>
    <col min="9" max="9" width="18.5546875" customWidth="1"/>
    <col min="10" max="10" width="15.6640625" customWidth="1"/>
    <col min="11" max="11" width="8.6640625" customWidth="1"/>
    <col min="12" max="12" width="15.6640625" customWidth="1"/>
    <col min="13" max="13" width="18.5546875" customWidth="1"/>
    <col min="14" max="14" width="5.109375" customWidth="1"/>
  </cols>
  <sheetData>
    <row r="1" spans="1:14">
      <c r="A1" s="902" t="s">
        <v>1759</v>
      </c>
      <c r="B1" s="544"/>
      <c r="C1" s="905" t="s">
        <v>1306</v>
      </c>
      <c r="D1" s="903"/>
      <c r="E1" s="905" t="s">
        <v>1761</v>
      </c>
      <c r="F1" s="984" t="s">
        <v>1762</v>
      </c>
      <c r="G1" s="902" t="s">
        <v>1759</v>
      </c>
      <c r="H1" s="903"/>
      <c r="I1" s="903"/>
      <c r="J1" s="905" t="s">
        <v>1306</v>
      </c>
      <c r="K1" s="903"/>
      <c r="L1" s="3078" t="s">
        <v>1761</v>
      </c>
      <c r="M1" s="905" t="s">
        <v>1762</v>
      </c>
      <c r="N1" s="993"/>
    </row>
    <row r="2" spans="1:14">
      <c r="A2" s="67" t="str">
        <f>'Data Sheet'!$C$25</f>
        <v xml:space="preserve">Niagara Mohawk Power Corporation </v>
      </c>
      <c r="B2" s="900"/>
      <c r="C2" s="93" t="s">
        <v>5061</v>
      </c>
      <c r="D2" s="900"/>
      <c r="E2" s="910" t="s">
        <v>1763</v>
      </c>
      <c r="F2" s="292"/>
      <c r="G2" s="67" t="str">
        <f>'Data Sheet'!$C$25</f>
        <v xml:space="preserve">Niagara Mohawk Power Corporation </v>
      </c>
      <c r="H2" s="900"/>
      <c r="I2" s="900"/>
      <c r="J2" s="93" t="s">
        <v>5061</v>
      </c>
      <c r="K2" s="900"/>
      <c r="L2" s="3079" t="s">
        <v>1763</v>
      </c>
      <c r="M2" s="898"/>
      <c r="N2" s="963"/>
    </row>
    <row r="3" spans="1:14" ht="15" customHeight="1">
      <c r="A3" s="296"/>
      <c r="B3" s="900"/>
      <c r="C3" s="898" t="s">
        <v>1100</v>
      </c>
      <c r="D3" s="900"/>
      <c r="E3" s="1263" t="str">
        <f>'Data Sheet'!$C$40</f>
        <v>May 9, 2016</v>
      </c>
      <c r="F3" s="920" t="str">
        <f>'Data Sheet'!$C$38</f>
        <v>December 31, 2015</v>
      </c>
      <c r="G3" s="296"/>
      <c r="H3" s="900"/>
      <c r="I3" s="900"/>
      <c r="J3" s="898" t="s">
        <v>1100</v>
      </c>
      <c r="K3" s="900"/>
      <c r="L3" s="3080" t="str">
        <f>'Data Sheet'!$C$40</f>
        <v>May 9, 2016</v>
      </c>
      <c r="M3" s="899" t="str">
        <f>'Data Sheet'!$C$38</f>
        <v>December 31, 2015</v>
      </c>
      <c r="N3" s="963"/>
    </row>
    <row r="4" spans="1:14" ht="15" customHeight="1">
      <c r="A4" s="545" t="s">
        <v>3421</v>
      </c>
      <c r="B4" s="543"/>
      <c r="C4" s="921"/>
      <c r="D4" s="921"/>
      <c r="E4" s="921"/>
      <c r="F4" s="546"/>
      <c r="G4" s="545" t="s">
        <v>3422</v>
      </c>
      <c r="H4" s="543"/>
      <c r="I4" s="543"/>
      <c r="J4" s="921"/>
      <c r="K4" s="921"/>
      <c r="L4" s="921"/>
      <c r="M4" s="921"/>
      <c r="N4" s="994"/>
    </row>
    <row r="5" spans="1:14" ht="15.75">
      <c r="A5" s="547"/>
      <c r="B5" s="66"/>
      <c r="C5" s="901"/>
      <c r="D5" s="901"/>
      <c r="E5" s="901"/>
      <c r="F5" s="548"/>
      <c r="G5" s="547"/>
      <c r="H5" s="66"/>
      <c r="I5" s="66"/>
      <c r="J5" s="901"/>
      <c r="K5" s="901"/>
      <c r="L5" s="901"/>
      <c r="M5" s="901"/>
      <c r="N5" s="963"/>
    </row>
    <row r="6" spans="1:14">
      <c r="A6" s="296" t="s">
        <v>3423</v>
      </c>
      <c r="B6" s="900"/>
      <c r="C6" s="900" t="s">
        <v>3172</v>
      </c>
      <c r="D6" s="900"/>
      <c r="E6" s="900"/>
      <c r="F6" s="510"/>
      <c r="G6" s="296" t="s">
        <v>3173</v>
      </c>
      <c r="H6" s="900"/>
      <c r="I6" s="900"/>
      <c r="J6" s="900"/>
      <c r="K6" s="900" t="s">
        <v>3174</v>
      </c>
      <c r="L6" s="900"/>
      <c r="M6" s="900"/>
      <c r="N6" s="963"/>
    </row>
    <row r="7" spans="1:14">
      <c r="A7" s="296" t="s">
        <v>3175</v>
      </c>
      <c r="B7" s="900"/>
      <c r="C7" s="900" t="s">
        <v>3176</v>
      </c>
      <c r="D7" s="900"/>
      <c r="E7" s="900"/>
      <c r="F7" s="510"/>
      <c r="G7" s="296" t="s">
        <v>3177</v>
      </c>
      <c r="H7" s="900"/>
      <c r="I7" s="900"/>
      <c r="J7" s="900"/>
      <c r="K7" s="900" t="s">
        <v>3178</v>
      </c>
      <c r="L7" s="900"/>
      <c r="M7" s="900"/>
      <c r="N7" s="963"/>
    </row>
    <row r="8" spans="1:14">
      <c r="A8" s="296" t="s">
        <v>3179</v>
      </c>
      <c r="B8" s="900"/>
      <c r="C8" s="900" t="s">
        <v>2032</v>
      </c>
      <c r="D8" s="900"/>
      <c r="E8" s="900"/>
      <c r="F8" s="510"/>
      <c r="G8" s="296" t="s">
        <v>2033</v>
      </c>
      <c r="H8" s="900"/>
      <c r="I8" s="900"/>
      <c r="J8" s="900"/>
      <c r="K8" s="900" t="s">
        <v>2034</v>
      </c>
      <c r="L8" s="900"/>
      <c r="M8" s="900"/>
      <c r="N8" s="963"/>
    </row>
    <row r="9" spans="1:14">
      <c r="A9" s="296" t="s">
        <v>2035</v>
      </c>
      <c r="B9" s="900"/>
      <c r="C9" s="900"/>
      <c r="D9" s="900"/>
      <c r="E9" s="900"/>
      <c r="F9" s="510"/>
      <c r="G9" s="296"/>
      <c r="H9" s="900"/>
      <c r="I9" s="900"/>
      <c r="J9" s="900"/>
      <c r="K9" s="900" t="s">
        <v>2036</v>
      </c>
      <c r="L9" s="900"/>
      <c r="M9" s="900"/>
      <c r="N9" s="963"/>
    </row>
    <row r="10" spans="1:14">
      <c r="A10" s="296" t="s">
        <v>2037</v>
      </c>
      <c r="B10" s="900"/>
      <c r="C10" s="900"/>
      <c r="D10" s="900"/>
      <c r="E10" s="900"/>
      <c r="F10" s="510"/>
      <c r="G10" s="296"/>
      <c r="H10" s="900"/>
      <c r="I10" s="900"/>
      <c r="J10" s="900"/>
      <c r="K10" s="900"/>
      <c r="L10" s="900"/>
      <c r="M10" s="900"/>
      <c r="N10" s="963"/>
    </row>
    <row r="11" spans="1:14">
      <c r="A11" s="296"/>
      <c r="B11" s="900"/>
      <c r="C11" s="900"/>
      <c r="D11" s="900"/>
      <c r="E11" s="900"/>
      <c r="F11" s="510"/>
      <c r="G11" s="296"/>
      <c r="H11" s="900"/>
      <c r="I11" s="900"/>
      <c r="J11" s="900"/>
      <c r="K11" s="900"/>
      <c r="L11" s="900"/>
      <c r="M11" s="900"/>
      <c r="N11" s="963"/>
    </row>
    <row r="12" spans="1:14">
      <c r="A12" s="549"/>
      <c r="B12" s="995" t="s">
        <v>1743</v>
      </c>
      <c r="C12" s="995"/>
      <c r="D12" s="995"/>
      <c r="E12" s="995"/>
      <c r="F12" s="550"/>
      <c r="G12" s="551" t="s">
        <v>2038</v>
      </c>
      <c r="H12" s="921"/>
      <c r="I12" s="921"/>
      <c r="J12" s="996"/>
      <c r="K12" s="997" t="s">
        <v>2039</v>
      </c>
      <c r="L12" s="921"/>
      <c r="M12" s="996"/>
      <c r="N12" s="998"/>
    </row>
    <row r="13" spans="1:14">
      <c r="A13" s="552"/>
      <c r="B13" s="553" t="s">
        <v>2040</v>
      </c>
      <c r="C13" s="931" t="s">
        <v>2041</v>
      </c>
      <c r="D13" s="931" t="s">
        <v>2042</v>
      </c>
      <c r="E13" s="931" t="s">
        <v>2288</v>
      </c>
      <c r="F13" s="554" t="s">
        <v>2043</v>
      </c>
      <c r="G13" s="551" t="s">
        <v>2044</v>
      </c>
      <c r="H13" s="978"/>
      <c r="I13" s="555"/>
      <c r="J13" s="931"/>
      <c r="K13" s="931"/>
      <c r="L13" s="931"/>
      <c r="M13" s="556"/>
      <c r="N13" s="913"/>
    </row>
    <row r="14" spans="1:14">
      <c r="A14" s="552" t="s">
        <v>1688</v>
      </c>
      <c r="B14" s="553" t="s">
        <v>2045</v>
      </c>
      <c r="C14" s="931" t="s">
        <v>2046</v>
      </c>
      <c r="D14" s="931" t="s">
        <v>527</v>
      </c>
      <c r="E14" s="931" t="s">
        <v>2047</v>
      </c>
      <c r="F14" s="554" t="s">
        <v>2048</v>
      </c>
      <c r="G14" s="552"/>
      <c r="H14" s="931"/>
      <c r="I14" s="553"/>
      <c r="J14" s="931" t="s">
        <v>2049</v>
      </c>
      <c r="K14" s="931" t="s">
        <v>1794</v>
      </c>
      <c r="L14" s="931" t="s">
        <v>1796</v>
      </c>
      <c r="M14" s="557" t="s">
        <v>2043</v>
      </c>
      <c r="N14" s="913"/>
    </row>
    <row r="15" spans="1:14">
      <c r="A15" s="552" t="s">
        <v>1691</v>
      </c>
      <c r="B15" s="553" t="s">
        <v>2050</v>
      </c>
      <c r="C15" s="931" t="s">
        <v>1109</v>
      </c>
      <c r="D15" s="931" t="s">
        <v>2051</v>
      </c>
      <c r="E15" s="931" t="s">
        <v>174</v>
      </c>
      <c r="F15" s="554" t="s">
        <v>850</v>
      </c>
      <c r="G15" s="552" t="s">
        <v>2052</v>
      </c>
      <c r="H15" s="931" t="s">
        <v>173</v>
      </c>
      <c r="I15" s="931" t="s">
        <v>1796</v>
      </c>
      <c r="J15" s="557" t="s">
        <v>2048</v>
      </c>
      <c r="K15" s="931" t="s">
        <v>173</v>
      </c>
      <c r="L15" s="931"/>
      <c r="M15" s="557" t="s">
        <v>2048</v>
      </c>
      <c r="N15" s="913" t="s">
        <v>1688</v>
      </c>
    </row>
    <row r="16" spans="1:14">
      <c r="A16" s="552"/>
      <c r="B16" s="999"/>
      <c r="C16" s="999"/>
      <c r="D16" s="999"/>
      <c r="E16" s="931" t="s">
        <v>2053</v>
      </c>
      <c r="F16" s="554" t="s">
        <v>555</v>
      </c>
      <c r="G16" s="552"/>
      <c r="H16" s="931" t="s">
        <v>1691</v>
      </c>
      <c r="I16" s="931"/>
      <c r="J16" s="931"/>
      <c r="K16" s="931"/>
      <c r="L16" s="931"/>
      <c r="M16" s="931" t="s">
        <v>2473</v>
      </c>
      <c r="N16" s="913" t="s">
        <v>1691</v>
      </c>
    </row>
    <row r="17" spans="1:14">
      <c r="A17" s="552"/>
      <c r="B17" s="936" t="s">
        <v>2952</v>
      </c>
      <c r="C17" s="936" t="s">
        <v>2953</v>
      </c>
      <c r="D17" s="936" t="s">
        <v>2954</v>
      </c>
      <c r="E17" s="936" t="s">
        <v>2955</v>
      </c>
      <c r="F17" s="554" t="s">
        <v>2303</v>
      </c>
      <c r="G17" s="552" t="s">
        <v>2304</v>
      </c>
      <c r="H17" s="936" t="s">
        <v>2305</v>
      </c>
      <c r="I17" s="936" t="s">
        <v>2306</v>
      </c>
      <c r="J17" s="936" t="s">
        <v>2307</v>
      </c>
      <c r="K17" s="936" t="s">
        <v>2308</v>
      </c>
      <c r="L17" s="936" t="s">
        <v>2309</v>
      </c>
      <c r="M17" s="936" t="s">
        <v>2310</v>
      </c>
      <c r="N17" s="1000"/>
    </row>
    <row r="18" spans="1:14">
      <c r="A18" s="558">
        <v>1</v>
      </c>
      <c r="B18" s="289" t="s">
        <v>5318</v>
      </c>
      <c r="C18" s="2943"/>
      <c r="D18" s="1001"/>
      <c r="E18" s="1001"/>
      <c r="F18" s="1002"/>
      <c r="G18" s="2944" t="s">
        <v>2874</v>
      </c>
      <c r="H18" s="910" t="s">
        <v>2874</v>
      </c>
      <c r="I18" s="1001"/>
      <c r="J18" s="1001"/>
      <c r="K18" s="898"/>
      <c r="L18" s="1001"/>
      <c r="M18" s="1001"/>
      <c r="N18" s="1003">
        <v>1</v>
      </c>
    </row>
    <row r="19" spans="1:14">
      <c r="A19" s="559">
        <v>2</v>
      </c>
      <c r="B19" s="900" t="s">
        <v>5319</v>
      </c>
      <c r="C19" s="2943"/>
      <c r="D19" s="1001"/>
      <c r="E19" s="1001"/>
      <c r="F19" s="536"/>
      <c r="G19" s="2945" t="s">
        <v>2874</v>
      </c>
      <c r="H19" s="910" t="s">
        <v>2874</v>
      </c>
      <c r="I19" s="1001"/>
      <c r="J19" s="1001"/>
      <c r="K19" s="898"/>
      <c r="L19" s="1001"/>
      <c r="M19" s="1001"/>
      <c r="N19" s="1003">
        <v>2</v>
      </c>
    </row>
    <row r="20" spans="1:14">
      <c r="A20" s="559">
        <v>3</v>
      </c>
      <c r="B20" s="900" t="s">
        <v>2874</v>
      </c>
      <c r="C20" s="2943"/>
      <c r="D20" s="1001"/>
      <c r="E20" s="1001"/>
      <c r="F20" s="536"/>
      <c r="G20" s="2945" t="s">
        <v>2874</v>
      </c>
      <c r="H20" s="910" t="s">
        <v>2874</v>
      </c>
      <c r="I20" s="1001"/>
      <c r="J20" s="1001"/>
      <c r="K20" s="898"/>
      <c r="L20" s="1001"/>
      <c r="M20" s="1001"/>
      <c r="N20" s="1003">
        <v>3</v>
      </c>
    </row>
    <row r="21" spans="1:14">
      <c r="A21" s="559">
        <v>4</v>
      </c>
      <c r="B21" s="900" t="s">
        <v>5320</v>
      </c>
      <c r="C21" s="2943"/>
      <c r="D21" s="1001"/>
      <c r="E21" s="1001"/>
      <c r="F21" s="536"/>
      <c r="G21" s="2945" t="s">
        <v>2874</v>
      </c>
      <c r="H21" s="910" t="s">
        <v>2874</v>
      </c>
      <c r="I21" s="1001"/>
      <c r="J21" s="1001"/>
      <c r="K21" s="898"/>
      <c r="L21" s="1001"/>
      <c r="M21" s="1001"/>
      <c r="N21" s="1003">
        <v>4</v>
      </c>
    </row>
    <row r="22" spans="1:14">
      <c r="A22" s="559">
        <v>5</v>
      </c>
      <c r="B22" s="900" t="s">
        <v>5321</v>
      </c>
      <c r="C22" s="2943"/>
      <c r="D22" s="1001"/>
      <c r="E22" s="1001"/>
      <c r="F22" s="536"/>
      <c r="G22" s="2945" t="s">
        <v>2874</v>
      </c>
      <c r="H22" s="910" t="s">
        <v>2874</v>
      </c>
      <c r="I22" s="1001"/>
      <c r="J22" s="1001"/>
      <c r="K22" s="898"/>
      <c r="L22" s="1001"/>
      <c r="M22" s="1001"/>
      <c r="N22" s="1003">
        <v>5</v>
      </c>
    </row>
    <row r="23" spans="1:14">
      <c r="A23" s="559">
        <v>6</v>
      </c>
      <c r="B23" s="900" t="s">
        <v>5322</v>
      </c>
      <c r="C23" s="1001">
        <v>15861642</v>
      </c>
      <c r="D23" s="1001"/>
      <c r="E23" s="1001">
        <f>C23</f>
        <v>15861642</v>
      </c>
      <c r="F23" s="536"/>
      <c r="G23" s="2945" t="s">
        <v>2929</v>
      </c>
      <c r="H23" s="910" t="s">
        <v>5328</v>
      </c>
      <c r="I23" s="1001">
        <v>15303641</v>
      </c>
      <c r="J23" s="1001"/>
      <c r="K23" s="898"/>
      <c r="L23" s="1001"/>
      <c r="M23" s="1001"/>
      <c r="N23" s="1003">
        <v>6</v>
      </c>
    </row>
    <row r="24" spans="1:14">
      <c r="A24" s="559">
        <v>7</v>
      </c>
      <c r="B24" s="900" t="s">
        <v>2874</v>
      </c>
      <c r="C24" s="2943"/>
      <c r="D24" s="1001"/>
      <c r="E24" s="1001"/>
      <c r="F24" s="536"/>
      <c r="G24" s="2945" t="s">
        <v>2930</v>
      </c>
      <c r="H24" s="910" t="s">
        <v>5328</v>
      </c>
      <c r="I24" s="1001">
        <v>558001</v>
      </c>
      <c r="J24" s="1001"/>
      <c r="K24" s="898"/>
      <c r="L24" s="1001"/>
      <c r="M24" s="1001"/>
      <c r="N24" s="1003">
        <v>7</v>
      </c>
    </row>
    <row r="25" spans="1:14">
      <c r="A25" s="559">
        <v>8</v>
      </c>
      <c r="B25" s="900" t="s">
        <v>2874</v>
      </c>
      <c r="C25" s="2943"/>
      <c r="D25" s="1001"/>
      <c r="E25" s="1001"/>
      <c r="F25" s="536"/>
      <c r="G25" s="2945" t="s">
        <v>2874</v>
      </c>
      <c r="H25" s="910" t="s">
        <v>2874</v>
      </c>
      <c r="I25" s="1001"/>
      <c r="J25" s="1001"/>
      <c r="K25" s="898"/>
      <c r="L25" s="1001"/>
      <c r="M25" s="1001"/>
      <c r="N25" s="1003">
        <v>8</v>
      </c>
    </row>
    <row r="26" spans="1:14">
      <c r="A26" s="559">
        <v>9</v>
      </c>
      <c r="B26" s="900" t="s">
        <v>5323</v>
      </c>
      <c r="C26" s="2943"/>
      <c r="D26" s="1001"/>
      <c r="E26" s="1001"/>
      <c r="F26" s="536"/>
      <c r="G26" s="2945" t="s">
        <v>2874</v>
      </c>
      <c r="H26" s="910" t="s">
        <v>2874</v>
      </c>
      <c r="I26" s="1001"/>
      <c r="J26" s="1001"/>
      <c r="K26" s="898"/>
      <c r="L26" s="1001"/>
      <c r="M26" s="1001"/>
      <c r="N26" s="1003">
        <v>9</v>
      </c>
    </row>
    <row r="27" spans="1:14">
      <c r="A27" s="559">
        <v>10</v>
      </c>
      <c r="B27" s="900" t="s">
        <v>2874</v>
      </c>
      <c r="C27" s="2943"/>
      <c r="D27" s="1001"/>
      <c r="E27" s="1001"/>
      <c r="F27" s="536"/>
      <c r="G27" s="2945" t="s">
        <v>2874</v>
      </c>
      <c r="H27" s="910" t="s">
        <v>2874</v>
      </c>
      <c r="I27" s="1001"/>
      <c r="J27" s="1001"/>
      <c r="K27" s="898"/>
      <c r="L27" s="1001"/>
      <c r="M27" s="1001"/>
      <c r="N27" s="1003">
        <v>10</v>
      </c>
    </row>
    <row r="28" spans="1:14">
      <c r="A28" s="559">
        <v>11</v>
      </c>
      <c r="B28" s="900" t="s">
        <v>5324</v>
      </c>
      <c r="C28" s="2943"/>
      <c r="D28" s="1001"/>
      <c r="E28" s="1001"/>
      <c r="F28" s="536"/>
      <c r="G28" s="2945" t="s">
        <v>2874</v>
      </c>
      <c r="H28" s="910" t="s">
        <v>2874</v>
      </c>
      <c r="I28" s="1001"/>
      <c r="J28" s="1001"/>
      <c r="K28" s="898"/>
      <c r="L28" s="1001"/>
      <c r="M28" s="1001"/>
      <c r="N28" s="1003">
        <v>11</v>
      </c>
    </row>
    <row r="29" spans="1:14">
      <c r="A29" s="559">
        <v>12</v>
      </c>
      <c r="B29" s="900" t="s">
        <v>5325</v>
      </c>
      <c r="C29" s="2943"/>
      <c r="D29" s="1001"/>
      <c r="E29" s="1001"/>
      <c r="F29" s="536"/>
      <c r="G29" s="2945" t="s">
        <v>2874</v>
      </c>
      <c r="H29" s="910" t="s">
        <v>2874</v>
      </c>
      <c r="I29" s="1001"/>
      <c r="J29" s="1001"/>
      <c r="K29" s="898"/>
      <c r="L29" s="1001"/>
      <c r="M29" s="1001"/>
      <c r="N29" s="1003">
        <v>12</v>
      </c>
    </row>
    <row r="30" spans="1:14">
      <c r="A30" s="559">
        <v>13</v>
      </c>
      <c r="B30" s="900" t="s">
        <v>5326</v>
      </c>
      <c r="C30" s="2943"/>
      <c r="D30" s="1001"/>
      <c r="E30" s="1001"/>
      <c r="F30" s="536"/>
      <c r="G30" s="2945" t="s">
        <v>2874</v>
      </c>
      <c r="H30" s="910" t="s">
        <v>2874</v>
      </c>
      <c r="I30" s="1001"/>
      <c r="J30" s="1001"/>
      <c r="K30" s="898"/>
      <c r="L30" s="1001"/>
      <c r="M30" s="1001"/>
      <c r="N30" s="1003">
        <v>13</v>
      </c>
    </row>
    <row r="31" spans="1:14">
      <c r="A31" s="559">
        <v>14</v>
      </c>
      <c r="B31" s="900" t="s">
        <v>5327</v>
      </c>
      <c r="C31" s="2943"/>
      <c r="D31" s="1001">
        <v>962418</v>
      </c>
      <c r="E31" s="1001">
        <f>D31</f>
        <v>962418</v>
      </c>
      <c r="F31" s="536"/>
      <c r="G31" s="2945" t="s">
        <v>2929</v>
      </c>
      <c r="H31" s="910" t="s">
        <v>5328</v>
      </c>
      <c r="I31" s="1001">
        <v>814719</v>
      </c>
      <c r="J31" s="1001"/>
      <c r="K31" s="898"/>
      <c r="L31" s="1001"/>
      <c r="M31" s="1001"/>
      <c r="N31" s="1003">
        <v>14</v>
      </c>
    </row>
    <row r="32" spans="1:14">
      <c r="A32" s="559">
        <v>15</v>
      </c>
      <c r="B32" s="900"/>
      <c r="C32" s="898"/>
      <c r="D32" s="1001"/>
      <c r="E32" s="1001"/>
      <c r="F32" s="536"/>
      <c r="G32" s="2945" t="s">
        <v>2930</v>
      </c>
      <c r="H32" s="910" t="s">
        <v>5328</v>
      </c>
      <c r="I32" s="1001">
        <v>147699</v>
      </c>
      <c r="J32" s="1001"/>
      <c r="K32" s="898"/>
      <c r="L32" s="1001"/>
      <c r="M32" s="1001"/>
      <c r="N32" s="1003">
        <v>15</v>
      </c>
    </row>
    <row r="33" spans="1:14">
      <c r="A33" s="559">
        <v>16</v>
      </c>
      <c r="B33" s="900"/>
      <c r="C33" s="898"/>
      <c r="D33" s="1001"/>
      <c r="E33" s="1001"/>
      <c r="F33" s="536"/>
      <c r="G33" s="296"/>
      <c r="H33" s="898"/>
      <c r="I33" s="1001"/>
      <c r="J33" s="1001"/>
      <c r="K33" s="898"/>
      <c r="L33" s="1001"/>
      <c r="M33" s="1001"/>
      <c r="N33" s="1003">
        <v>16</v>
      </c>
    </row>
    <row r="34" spans="1:14">
      <c r="A34" s="559">
        <v>17</v>
      </c>
      <c r="B34" s="900"/>
      <c r="C34" s="898"/>
      <c r="D34" s="1001"/>
      <c r="E34" s="1001"/>
      <c r="F34" s="536"/>
      <c r="G34" s="296"/>
      <c r="H34" s="898"/>
      <c r="I34" s="1001"/>
      <c r="J34" s="1001"/>
      <c r="K34" s="898"/>
      <c r="L34" s="1001"/>
      <c r="M34" s="1001"/>
      <c r="N34" s="1003">
        <v>17</v>
      </c>
    </row>
    <row r="35" spans="1:14">
      <c r="A35" s="559">
        <v>18</v>
      </c>
      <c r="B35" s="900"/>
      <c r="C35" s="898"/>
      <c r="D35" s="1001"/>
      <c r="E35" s="1001"/>
      <c r="F35" s="536"/>
      <c r="G35" s="296"/>
      <c r="H35" s="898"/>
      <c r="I35" s="1001"/>
      <c r="J35" s="1001"/>
      <c r="K35" s="898"/>
      <c r="L35" s="1001"/>
      <c r="M35" s="1001"/>
      <c r="N35" s="1003">
        <v>18</v>
      </c>
    </row>
    <row r="36" spans="1:14">
      <c r="A36" s="559">
        <v>19</v>
      </c>
      <c r="B36" s="900"/>
      <c r="C36" s="560"/>
      <c r="D36" s="561"/>
      <c r="E36" s="561"/>
      <c r="F36" s="536"/>
      <c r="G36" s="296"/>
      <c r="H36" s="898"/>
      <c r="I36" s="561"/>
      <c r="J36" s="561"/>
      <c r="K36" s="898"/>
      <c r="L36" s="561"/>
      <c r="M36" s="561"/>
      <c r="N36" s="1003">
        <v>19</v>
      </c>
    </row>
    <row r="37" spans="1:14">
      <c r="A37" s="559">
        <v>20</v>
      </c>
      <c r="B37" s="944"/>
      <c r="C37" s="898"/>
      <c r="D37" s="1001"/>
      <c r="E37" s="1001"/>
      <c r="F37" s="536"/>
      <c r="G37" s="296"/>
      <c r="H37" s="898"/>
      <c r="I37" s="1001"/>
      <c r="J37" s="1001"/>
      <c r="K37" s="898"/>
      <c r="L37" s="1001"/>
      <c r="M37" s="1001"/>
      <c r="N37" s="1003">
        <v>20</v>
      </c>
    </row>
    <row r="38" spans="1:14">
      <c r="A38" s="559">
        <v>21</v>
      </c>
      <c r="B38" s="900"/>
      <c r="C38" s="898"/>
      <c r="D38" s="1001"/>
      <c r="E38" s="1001"/>
      <c r="F38" s="536"/>
      <c r="G38" s="296"/>
      <c r="H38" s="898"/>
      <c r="I38" s="1001"/>
      <c r="J38" s="1001"/>
      <c r="K38" s="898"/>
      <c r="L38" s="1001"/>
      <c r="M38" s="1001"/>
      <c r="N38" s="1003">
        <v>21</v>
      </c>
    </row>
    <row r="39" spans="1:14">
      <c r="A39" s="559">
        <v>22</v>
      </c>
      <c r="B39" s="900"/>
      <c r="C39" s="898"/>
      <c r="D39" s="1001"/>
      <c r="E39" s="1001"/>
      <c r="F39" s="536"/>
      <c r="G39" s="296"/>
      <c r="H39" s="898"/>
      <c r="I39" s="1001"/>
      <c r="J39" s="1001"/>
      <c r="K39" s="898"/>
      <c r="L39" s="1001"/>
      <c r="M39" s="1001"/>
      <c r="N39" s="1003">
        <v>22</v>
      </c>
    </row>
    <row r="40" spans="1:14">
      <c r="A40" s="559">
        <v>23</v>
      </c>
      <c r="B40" s="900"/>
      <c r="C40" s="898"/>
      <c r="D40" s="1001"/>
      <c r="E40" s="1001"/>
      <c r="F40" s="536"/>
      <c r="G40" s="296"/>
      <c r="H40" s="898"/>
      <c r="I40" s="1001"/>
      <c r="J40" s="1001"/>
      <c r="K40" s="898"/>
      <c r="L40" s="1001"/>
      <c r="M40" s="1001"/>
      <c r="N40" s="1003">
        <v>23</v>
      </c>
    </row>
    <row r="41" spans="1:14">
      <c r="A41" s="559">
        <v>24</v>
      </c>
      <c r="B41" s="900"/>
      <c r="C41" s="898"/>
      <c r="D41" s="1001"/>
      <c r="E41" s="1001"/>
      <c r="F41" s="536"/>
      <c r="G41" s="296"/>
      <c r="H41" s="898"/>
      <c r="I41" s="1001"/>
      <c r="J41" s="1001"/>
      <c r="K41" s="898"/>
      <c r="L41" s="1001"/>
      <c r="M41" s="1001"/>
      <c r="N41" s="1003">
        <v>24</v>
      </c>
    </row>
    <row r="42" spans="1:14">
      <c r="A42" s="559">
        <v>25</v>
      </c>
      <c r="B42" s="900"/>
      <c r="C42" s="898"/>
      <c r="D42" s="1001"/>
      <c r="E42" s="1001"/>
      <c r="F42" s="536"/>
      <c r="G42" s="296"/>
      <c r="H42" s="898"/>
      <c r="I42" s="1001"/>
      <c r="J42" s="1001"/>
      <c r="K42" s="898"/>
      <c r="L42" s="1001"/>
      <c r="M42" s="1001"/>
      <c r="N42" s="1003">
        <v>25</v>
      </c>
    </row>
    <row r="43" spans="1:14">
      <c r="A43" s="559">
        <v>26</v>
      </c>
      <c r="B43" s="900"/>
      <c r="C43" s="898"/>
      <c r="D43" s="1001"/>
      <c r="E43" s="1001"/>
      <c r="F43" s="536"/>
      <c r="G43" s="296"/>
      <c r="H43" s="898"/>
      <c r="I43" s="1001"/>
      <c r="J43" s="1001"/>
      <c r="K43" s="898"/>
      <c r="L43" s="1001"/>
      <c r="M43" s="1001"/>
      <c r="N43" s="1003">
        <v>26</v>
      </c>
    </row>
    <row r="44" spans="1:14">
      <c r="A44" s="559">
        <v>27</v>
      </c>
      <c r="B44" s="900"/>
      <c r="C44" s="898"/>
      <c r="D44" s="1001"/>
      <c r="E44" s="1001"/>
      <c r="F44" s="536"/>
      <c r="G44" s="296"/>
      <c r="H44" s="898"/>
      <c r="I44" s="1001"/>
      <c r="J44" s="1001"/>
      <c r="K44" s="898"/>
      <c r="L44" s="1001"/>
      <c r="M44" s="1001"/>
      <c r="N44" s="1003">
        <v>27</v>
      </c>
    </row>
    <row r="45" spans="1:14">
      <c r="A45" s="559">
        <v>28</v>
      </c>
      <c r="B45" s="900"/>
      <c r="C45" s="898"/>
      <c r="D45" s="1001"/>
      <c r="E45" s="1001"/>
      <c r="F45" s="536"/>
      <c r="G45" s="296"/>
      <c r="H45" s="898"/>
      <c r="I45" s="1001"/>
      <c r="J45" s="1001"/>
      <c r="K45" s="898"/>
      <c r="L45" s="1001"/>
      <c r="M45" s="1001"/>
      <c r="N45" s="1003">
        <v>28</v>
      </c>
    </row>
    <row r="46" spans="1:14">
      <c r="A46" s="559">
        <v>29</v>
      </c>
      <c r="B46" s="900"/>
      <c r="C46" s="898"/>
      <c r="D46" s="1001"/>
      <c r="E46" s="1001"/>
      <c r="F46" s="536"/>
      <c r="G46" s="296"/>
      <c r="H46" s="898"/>
      <c r="I46" s="1001"/>
      <c r="J46" s="1001"/>
      <c r="K46" s="898"/>
      <c r="L46" s="1001"/>
      <c r="M46" s="1001"/>
      <c r="N46" s="1003">
        <v>29</v>
      </c>
    </row>
    <row r="47" spans="1:14">
      <c r="A47" s="559">
        <v>30</v>
      </c>
      <c r="B47" s="900"/>
      <c r="C47" s="898"/>
      <c r="D47" s="1001"/>
      <c r="E47" s="1001"/>
      <c r="F47" s="536"/>
      <c r="G47" s="296"/>
      <c r="H47" s="898"/>
      <c r="I47" s="1001"/>
      <c r="J47" s="1001"/>
      <c r="K47" s="898"/>
      <c r="L47" s="1001"/>
      <c r="M47" s="1001"/>
      <c r="N47" s="1003">
        <v>30</v>
      </c>
    </row>
    <row r="48" spans="1:14">
      <c r="A48" s="559">
        <v>31</v>
      </c>
      <c r="B48" s="900"/>
      <c r="C48" s="560"/>
      <c r="D48" s="561"/>
      <c r="E48" s="561"/>
      <c r="F48" s="536"/>
      <c r="G48" s="296"/>
      <c r="H48" s="898"/>
      <c r="I48" s="561"/>
      <c r="J48" s="561"/>
      <c r="K48" s="898"/>
      <c r="L48" s="561"/>
      <c r="M48" s="561"/>
      <c r="N48" s="1003">
        <v>31</v>
      </c>
    </row>
    <row r="49" spans="1:14">
      <c r="A49" s="559">
        <v>32</v>
      </c>
      <c r="B49" s="944"/>
      <c r="C49" s="898"/>
      <c r="D49" s="1001"/>
      <c r="E49" s="1001"/>
      <c r="F49" s="536"/>
      <c r="G49" s="296"/>
      <c r="H49" s="898"/>
      <c r="I49" s="1001"/>
      <c r="J49" s="1001"/>
      <c r="K49" s="898"/>
      <c r="L49" s="1001"/>
      <c r="M49" s="1001"/>
      <c r="N49" s="1003">
        <v>32</v>
      </c>
    </row>
    <row r="50" spans="1:14">
      <c r="A50" s="559">
        <v>33</v>
      </c>
      <c r="B50" s="900"/>
      <c r="C50" s="898"/>
      <c r="D50" s="1001"/>
      <c r="E50" s="1001"/>
      <c r="F50" s="536"/>
      <c r="G50" s="296"/>
      <c r="H50" s="898"/>
      <c r="I50" s="1001"/>
      <c r="J50" s="1001"/>
      <c r="K50" s="898"/>
      <c r="L50" s="1001"/>
      <c r="M50" s="1001"/>
      <c r="N50" s="1003">
        <v>33</v>
      </c>
    </row>
    <row r="51" spans="1:14">
      <c r="A51" s="559">
        <v>34</v>
      </c>
      <c r="B51" s="900"/>
      <c r="C51" s="898"/>
      <c r="D51" s="1001"/>
      <c r="E51" s="1001"/>
      <c r="F51" s="536"/>
      <c r="G51" s="296"/>
      <c r="H51" s="898"/>
      <c r="I51" s="1001"/>
      <c r="J51" s="1001"/>
      <c r="K51" s="898"/>
      <c r="L51" s="1001"/>
      <c r="M51" s="1001"/>
      <c r="N51" s="1003">
        <v>34</v>
      </c>
    </row>
    <row r="52" spans="1:14">
      <c r="A52" s="559">
        <v>35</v>
      </c>
      <c r="B52" s="900"/>
      <c r="C52" s="898"/>
      <c r="D52" s="1001"/>
      <c r="E52" s="1001"/>
      <c r="F52" s="536"/>
      <c r="G52" s="296"/>
      <c r="H52" s="898"/>
      <c r="I52" s="1001"/>
      <c r="J52" s="1001"/>
      <c r="K52" s="898"/>
      <c r="L52" s="1001"/>
      <c r="M52" s="1001"/>
      <c r="N52" s="1003">
        <v>35</v>
      </c>
    </row>
    <row r="53" spans="1:14">
      <c r="A53" s="559">
        <v>36</v>
      </c>
      <c r="B53" s="900"/>
      <c r="C53" s="898"/>
      <c r="D53" s="1001"/>
      <c r="E53" s="1001"/>
      <c r="F53" s="536"/>
      <c r="G53" s="296"/>
      <c r="H53" s="898"/>
      <c r="I53" s="1001"/>
      <c r="J53" s="1001"/>
      <c r="K53" s="898"/>
      <c r="L53" s="1001"/>
      <c r="M53" s="1001"/>
      <c r="N53" s="1003">
        <v>36</v>
      </c>
    </row>
    <row r="54" spans="1:14">
      <c r="A54" s="559">
        <v>37</v>
      </c>
      <c r="B54" s="900"/>
      <c r="C54" s="898"/>
      <c r="D54" s="1001"/>
      <c r="E54" s="1001"/>
      <c r="F54" s="536"/>
      <c r="G54" s="296"/>
      <c r="H54" s="898"/>
      <c r="I54" s="1001"/>
      <c r="J54" s="1001"/>
      <c r="K54" s="898"/>
      <c r="L54" s="1001"/>
      <c r="M54" s="1001"/>
      <c r="N54" s="1003">
        <v>37</v>
      </c>
    </row>
    <row r="55" spans="1:14">
      <c r="A55" s="559">
        <v>38</v>
      </c>
      <c r="B55" s="900"/>
      <c r="C55" s="898"/>
      <c r="D55" s="1001"/>
      <c r="E55" s="1001"/>
      <c r="F55" s="536"/>
      <c r="G55" s="296"/>
      <c r="H55" s="898"/>
      <c r="I55" s="1001"/>
      <c r="J55" s="1001"/>
      <c r="K55" s="898"/>
      <c r="L55" s="1001"/>
      <c r="M55" s="1001"/>
      <c r="N55" s="1003">
        <v>38</v>
      </c>
    </row>
    <row r="56" spans="1:14">
      <c r="A56" s="559">
        <v>39</v>
      </c>
      <c r="B56" s="900"/>
      <c r="C56" s="898"/>
      <c r="D56" s="1001"/>
      <c r="E56" s="1001"/>
      <c r="F56" s="536"/>
      <c r="G56" s="296"/>
      <c r="H56" s="898"/>
      <c r="I56" s="1001"/>
      <c r="J56" s="1001"/>
      <c r="K56" s="898"/>
      <c r="L56" s="1001"/>
      <c r="M56" s="1001"/>
      <c r="N56" s="1003">
        <v>39</v>
      </c>
    </row>
    <row r="57" spans="1:14">
      <c r="A57" s="559">
        <v>40</v>
      </c>
      <c r="B57" s="900"/>
      <c r="C57" s="898"/>
      <c r="D57" s="1001"/>
      <c r="E57" s="1001"/>
      <c r="F57" s="536"/>
      <c r="G57" s="296"/>
      <c r="H57" s="898"/>
      <c r="I57" s="1001"/>
      <c r="J57" s="1001"/>
      <c r="K57" s="898"/>
      <c r="L57" s="1001"/>
      <c r="M57" s="1001"/>
      <c r="N57" s="1003">
        <v>40</v>
      </c>
    </row>
    <row r="58" spans="1:14">
      <c r="A58" s="559">
        <v>41</v>
      </c>
      <c r="B58" s="900"/>
      <c r="C58" s="898"/>
      <c r="D58" s="1001"/>
      <c r="E58" s="1001"/>
      <c r="F58" s="536"/>
      <c r="G58" s="296"/>
      <c r="H58" s="898"/>
      <c r="I58" s="1001"/>
      <c r="J58" s="1001"/>
      <c r="K58" s="898"/>
      <c r="L58" s="1001"/>
      <c r="M58" s="1001"/>
      <c r="N58" s="1003">
        <v>41</v>
      </c>
    </row>
    <row r="59" spans="1:14">
      <c r="A59" s="559">
        <v>42</v>
      </c>
      <c r="B59" s="900"/>
      <c r="C59" s="898"/>
      <c r="D59" s="1001"/>
      <c r="E59" s="1001"/>
      <c r="F59" s="536"/>
      <c r="G59" s="296"/>
      <c r="H59" s="898"/>
      <c r="I59" s="1001"/>
      <c r="J59" s="1001"/>
      <c r="K59" s="898"/>
      <c r="L59" s="1001"/>
      <c r="M59" s="1001"/>
      <c r="N59" s="1003">
        <v>42</v>
      </c>
    </row>
    <row r="60" spans="1:14">
      <c r="A60" s="559">
        <v>43</v>
      </c>
      <c r="B60" s="900"/>
      <c r="C60" s="898"/>
      <c r="D60" s="1001"/>
      <c r="E60" s="1001"/>
      <c r="F60" s="536"/>
      <c r="G60" s="296"/>
      <c r="H60" s="898"/>
      <c r="I60" s="1001"/>
      <c r="J60" s="1001"/>
      <c r="K60" s="898"/>
      <c r="L60" s="1001"/>
      <c r="M60" s="1001"/>
      <c r="N60" s="1003">
        <v>43</v>
      </c>
    </row>
    <row r="61" spans="1:14">
      <c r="A61" s="559">
        <v>44</v>
      </c>
      <c r="B61" s="900"/>
      <c r="C61" s="898"/>
      <c r="D61" s="1001"/>
      <c r="E61" s="1001"/>
      <c r="F61" s="536"/>
      <c r="G61" s="296"/>
      <c r="H61" s="898"/>
      <c r="I61" s="1001"/>
      <c r="J61" s="1001"/>
      <c r="K61" s="898"/>
      <c r="L61" s="1001"/>
      <c r="M61" s="1001"/>
      <c r="N61" s="1003">
        <v>44</v>
      </c>
    </row>
    <row r="62" spans="1:14">
      <c r="A62" s="929">
        <v>45</v>
      </c>
      <c r="B62" s="900"/>
      <c r="C62" s="562"/>
      <c r="D62" s="563"/>
      <c r="E62" s="563"/>
      <c r="F62" s="564"/>
      <c r="G62" s="962"/>
      <c r="H62" s="898"/>
      <c r="I62" s="563"/>
      <c r="J62" s="563"/>
      <c r="K62" s="898"/>
      <c r="L62" s="563"/>
      <c r="M62" s="563"/>
      <c r="N62" s="1003">
        <v>45</v>
      </c>
    </row>
    <row r="63" spans="1:14" ht="15.75" thickBot="1">
      <c r="A63" s="565">
        <v>46</v>
      </c>
      <c r="B63" s="566" t="s">
        <v>169</v>
      </c>
      <c r="C63" s="567">
        <f>SUM(C18:C62)</f>
        <v>15861642</v>
      </c>
      <c r="D63" s="567">
        <f>SUM(D18:D62)</f>
        <v>962418</v>
      </c>
      <c r="E63" s="567">
        <f>SUM(E18:E62)</f>
        <v>16824060</v>
      </c>
      <c r="F63" s="568">
        <f>SUM(F18:F62)</f>
        <v>0</v>
      </c>
      <c r="G63" s="569"/>
      <c r="H63" s="570"/>
      <c r="I63" s="567">
        <f>SUM(I18:I62)</f>
        <v>16824060</v>
      </c>
      <c r="J63" s="567">
        <f>SUM(J18:J62)</f>
        <v>0</v>
      </c>
      <c r="K63" s="570"/>
      <c r="L63" s="567">
        <f>SUM(L18:L62)</f>
        <v>0</v>
      </c>
      <c r="M63" s="567">
        <f>SUM(M18:M62)</f>
        <v>0</v>
      </c>
      <c r="N63" s="1004">
        <v>46</v>
      </c>
    </row>
    <row r="64" spans="1:14" ht="15.75">
      <c r="A64" s="110" t="s">
        <v>2054</v>
      </c>
      <c r="B64" s="900"/>
      <c r="C64" s="110"/>
      <c r="D64" s="900"/>
      <c r="E64" s="900"/>
      <c r="F64" s="900"/>
      <c r="G64" s="110" t="str">
        <f>A64</f>
        <v>FERC FORM NO. 1 (ED. 12-96) NYPSC Modified-96</v>
      </c>
      <c r="H64" s="900"/>
      <c r="I64" s="110"/>
      <c r="J64" s="110"/>
    </row>
    <row r="65" spans="1:14">
      <c r="A65" s="901" t="s">
        <v>2055</v>
      </c>
      <c r="B65" s="901"/>
      <c r="C65" s="901"/>
      <c r="D65" s="901"/>
      <c r="E65" s="901"/>
      <c r="F65" s="901"/>
      <c r="G65" s="901" t="s">
        <v>2056</v>
      </c>
      <c r="H65" s="901"/>
      <c r="I65" s="901"/>
      <c r="J65" s="901"/>
      <c r="K65" s="901"/>
      <c r="L65" s="901"/>
      <c r="M65" s="901"/>
      <c r="N65" s="901"/>
    </row>
  </sheetData>
  <printOptions horizontalCentered="1" verticalCentered="1"/>
  <pageMargins left="0.25" right="0.25" top="0.25" bottom="0.25" header="0" footer="0"/>
  <pageSetup scale="72" fitToWidth="2" orientation="portrait" horizontalDpi="300" verticalDpi="300" r:id="rId1"/>
  <headerFooter alignWithMargins="0"/>
  <colBreaks count="1" manualBreakCount="1">
    <brk id="6"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view="pageBreakPreview" colorId="22" zoomScale="70" zoomScaleNormal="80" zoomScaleSheetLayoutView="70" workbookViewId="0">
      <selection activeCell="H79" sqref="H79"/>
    </sheetView>
  </sheetViews>
  <sheetFormatPr defaultColWidth="9.6640625" defaultRowHeight="15"/>
  <cols>
    <col min="1" max="1" width="4.6640625" style="1591" customWidth="1"/>
    <col min="2" max="2" width="29.77734375" style="1591" customWidth="1"/>
    <col min="3" max="4" width="24.6640625" style="1591" customWidth="1"/>
    <col min="5" max="5" width="27.21875" style="1591" customWidth="1"/>
    <col min="6" max="6" width="1.6640625" style="1591" customWidth="1"/>
    <col min="7" max="7" width="31.44140625" style="1591" customWidth="1"/>
    <col min="8" max="8" width="26.44140625" style="1591" customWidth="1"/>
    <col min="9" max="9" width="9.6640625" style="1591"/>
    <col min="10" max="10" width="25.6640625" style="1591" customWidth="1"/>
    <col min="11" max="11" width="15.6640625" style="1591" customWidth="1"/>
    <col min="12" max="12" width="4.6640625" style="1591" customWidth="1"/>
    <col min="13" max="16384" width="9.6640625" style="1591"/>
  </cols>
  <sheetData>
    <row r="1" spans="1:12">
      <c r="A1" s="2303" t="s">
        <v>1759</v>
      </c>
      <c r="B1" s="2304"/>
      <c r="C1" s="2395" t="s">
        <v>1306</v>
      </c>
      <c r="D1" s="2395" t="s">
        <v>1761</v>
      </c>
      <c r="E1" s="3083" t="s">
        <v>1762</v>
      </c>
      <c r="F1" s="2303" t="s">
        <v>1759</v>
      </c>
      <c r="G1" s="2304"/>
      <c r="H1" s="2395" t="s">
        <v>1306</v>
      </c>
      <c r="I1" s="2397"/>
      <c r="J1" s="2395" t="s">
        <v>1761</v>
      </c>
      <c r="K1" s="2395" t="s">
        <v>1762</v>
      </c>
      <c r="L1" s="2399"/>
    </row>
    <row r="2" spans="1:12">
      <c r="A2" s="1547" t="str">
        <f>'Data Sheet'!$C$25</f>
        <v xml:space="preserve">Niagara Mohawk Power Corporation </v>
      </c>
      <c r="B2" s="2263"/>
      <c r="C2" s="2281" t="s">
        <v>5061</v>
      </c>
      <c r="D2" s="3081" t="s">
        <v>1763</v>
      </c>
      <c r="E2" s="3084"/>
      <c r="F2" s="1547" t="str">
        <f>'Data Sheet'!$C$25</f>
        <v xml:space="preserve">Niagara Mohawk Power Corporation </v>
      </c>
      <c r="G2" s="2263"/>
      <c r="H2" s="2281" t="s">
        <v>5061</v>
      </c>
      <c r="I2" s="2263"/>
      <c r="J2" s="3081" t="s">
        <v>1763</v>
      </c>
      <c r="K2" s="3081"/>
      <c r="L2" s="2387"/>
    </row>
    <row r="3" spans="1:12" ht="15" customHeight="1" thickBot="1">
      <c r="A3" s="2388"/>
      <c r="B3" s="2389"/>
      <c r="C3" s="2388" t="s">
        <v>1100</v>
      </c>
      <c r="D3" s="3082" t="str">
        <f>'Data Sheet'!$C$40</f>
        <v>May 9, 2016</v>
      </c>
      <c r="E3" s="3085" t="str">
        <f>'Data Sheet'!$C$38</f>
        <v>December 31, 2015</v>
      </c>
      <c r="F3" s="2388"/>
      <c r="G3" s="2389"/>
      <c r="H3" s="2388" t="s">
        <v>1100</v>
      </c>
      <c r="I3" s="2389"/>
      <c r="J3" s="3082" t="str">
        <f>'Data Sheet'!$C$40</f>
        <v>May 9, 2016</v>
      </c>
      <c r="K3" s="3086" t="str">
        <f>'Data Sheet'!$C$38</f>
        <v>December 31, 2015</v>
      </c>
      <c r="L3" s="2359"/>
    </row>
    <row r="4" spans="1:12" ht="15" customHeight="1" thickBot="1">
      <c r="A4" s="2401" t="s">
        <v>2057</v>
      </c>
      <c r="B4" s="2402"/>
      <c r="C4" s="2403"/>
      <c r="D4" s="2403"/>
      <c r="E4" s="2404"/>
      <c r="F4" s="2401" t="s">
        <v>2058</v>
      </c>
      <c r="G4" s="2402"/>
      <c r="H4" s="2402"/>
      <c r="I4" s="2403"/>
      <c r="J4" s="2403"/>
      <c r="K4" s="2405"/>
      <c r="L4" s="2406"/>
    </row>
    <row r="5" spans="1:12" ht="15.75">
      <c r="A5" s="1587"/>
      <c r="B5" s="1588"/>
      <c r="C5" s="2264"/>
      <c r="D5" s="2264"/>
      <c r="E5" s="2359"/>
      <c r="F5" s="1587"/>
      <c r="G5" s="1588"/>
      <c r="H5" s="1588"/>
      <c r="I5" s="2264"/>
      <c r="J5" s="2264"/>
      <c r="K5" s="2264"/>
      <c r="L5" s="2387"/>
    </row>
    <row r="6" spans="1:12">
      <c r="A6" s="2281" t="s">
        <v>2059</v>
      </c>
      <c r="B6" s="2263"/>
      <c r="C6" s="2263"/>
      <c r="D6" s="2263" t="s">
        <v>2060</v>
      </c>
      <c r="E6" s="2387"/>
      <c r="F6" s="2281" t="s">
        <v>3745</v>
      </c>
      <c r="G6" s="2263"/>
      <c r="H6" s="2263"/>
      <c r="I6" s="2263" t="s">
        <v>2062</v>
      </c>
      <c r="J6" s="2263"/>
      <c r="K6" s="2263"/>
      <c r="L6" s="2387"/>
    </row>
    <row r="7" spans="1:12">
      <c r="A7" s="2281" t="s">
        <v>2063</v>
      </c>
      <c r="B7" s="2263"/>
      <c r="C7" s="2263"/>
      <c r="D7" s="2263" t="s">
        <v>2064</v>
      </c>
      <c r="E7" s="2387"/>
      <c r="F7" s="2281" t="s">
        <v>3747</v>
      </c>
      <c r="G7" s="2263"/>
      <c r="H7" s="2263"/>
      <c r="I7" s="2263" t="s">
        <v>2066</v>
      </c>
      <c r="J7" s="2263"/>
      <c r="K7" s="2263"/>
      <c r="L7" s="2387"/>
    </row>
    <row r="8" spans="1:12">
      <c r="A8" s="2281" t="s">
        <v>2067</v>
      </c>
      <c r="B8" s="2263"/>
      <c r="C8" s="2263"/>
      <c r="D8" s="2263" t="s">
        <v>2068</v>
      </c>
      <c r="E8" s="2387"/>
      <c r="F8" s="2281" t="s">
        <v>2061</v>
      </c>
      <c r="G8" s="2263"/>
      <c r="H8" s="2263"/>
      <c r="I8" s="2263" t="s">
        <v>2070</v>
      </c>
      <c r="J8" s="2263"/>
      <c r="K8" s="2263"/>
      <c r="L8" s="2387"/>
    </row>
    <row r="9" spans="1:12">
      <c r="A9" s="2281" t="s">
        <v>2071</v>
      </c>
      <c r="B9" s="2263"/>
      <c r="C9" s="2263"/>
      <c r="D9" s="2263" t="s">
        <v>2072</v>
      </c>
      <c r="E9" s="2387"/>
      <c r="F9" s="2281" t="s">
        <v>2065</v>
      </c>
      <c r="G9" s="2263"/>
      <c r="H9" s="2263"/>
      <c r="I9" s="2263" t="s">
        <v>2074</v>
      </c>
      <c r="J9" s="2263"/>
      <c r="K9" s="2263"/>
      <c r="L9" s="2387"/>
    </row>
    <row r="10" spans="1:12">
      <c r="A10" s="2281" t="s">
        <v>29</v>
      </c>
      <c r="B10" s="2263"/>
      <c r="C10" s="2263"/>
      <c r="D10" s="2263" t="s">
        <v>30</v>
      </c>
      <c r="E10" s="2387"/>
      <c r="F10" s="2281" t="s">
        <v>2069</v>
      </c>
      <c r="G10" s="2263"/>
      <c r="H10" s="2263"/>
      <c r="I10" s="2263" t="s">
        <v>32</v>
      </c>
      <c r="J10" s="2263"/>
      <c r="K10" s="2263"/>
      <c r="L10" s="2387"/>
    </row>
    <row r="11" spans="1:12">
      <c r="A11" s="2281" t="s">
        <v>33</v>
      </c>
      <c r="B11" s="2263"/>
      <c r="C11" s="2263"/>
      <c r="D11" s="2263" t="s">
        <v>34</v>
      </c>
      <c r="E11" s="2387"/>
      <c r="F11" s="2281" t="s">
        <v>2073</v>
      </c>
      <c r="G11" s="2263"/>
      <c r="H11" s="2263"/>
      <c r="I11" s="2263" t="s">
        <v>36</v>
      </c>
      <c r="J11" s="2263"/>
      <c r="K11" s="2263"/>
      <c r="L11" s="2387"/>
    </row>
    <row r="12" spans="1:12">
      <c r="A12" s="2281" t="s">
        <v>37</v>
      </c>
      <c r="B12" s="2263"/>
      <c r="C12" s="2263"/>
      <c r="D12" s="2263" t="s">
        <v>38</v>
      </c>
      <c r="E12" s="2387"/>
      <c r="F12" s="2281" t="s">
        <v>31</v>
      </c>
      <c r="G12" s="2263"/>
      <c r="H12" s="2263"/>
      <c r="I12" s="2263" t="s">
        <v>40</v>
      </c>
      <c r="J12" s="2263"/>
      <c r="K12" s="2263"/>
      <c r="L12" s="2387"/>
    </row>
    <row r="13" spans="1:12">
      <c r="A13" s="2281" t="s">
        <v>3781</v>
      </c>
      <c r="B13" s="2263"/>
      <c r="C13" s="2263"/>
      <c r="D13" s="2263" t="s">
        <v>3782</v>
      </c>
      <c r="E13" s="2387"/>
      <c r="F13" s="2281" t="s">
        <v>35</v>
      </c>
      <c r="G13" s="2263"/>
      <c r="H13" s="2263"/>
      <c r="I13" s="2263" t="s">
        <v>3784</v>
      </c>
      <c r="J13" s="2263"/>
      <c r="K13" s="2263"/>
      <c r="L13" s="2387"/>
    </row>
    <row r="14" spans="1:12">
      <c r="A14" s="2281" t="s">
        <v>3785</v>
      </c>
      <c r="B14" s="2263"/>
      <c r="C14" s="2263"/>
      <c r="D14" s="2263" t="s">
        <v>3786</v>
      </c>
      <c r="E14" s="2387"/>
      <c r="F14" s="2746" t="s">
        <v>39</v>
      </c>
      <c r="G14" s="2712"/>
      <c r="H14" s="2712"/>
      <c r="I14" s="2263" t="s">
        <v>3724</v>
      </c>
      <c r="J14" s="2263"/>
      <c r="K14" s="2263"/>
      <c r="L14" s="2387"/>
    </row>
    <row r="15" spans="1:12">
      <c r="A15" s="2281" t="s">
        <v>3725</v>
      </c>
      <c r="B15" s="2263"/>
      <c r="C15" s="2263"/>
      <c r="D15" s="2263" t="s">
        <v>3726</v>
      </c>
      <c r="E15" s="2387"/>
      <c r="F15" s="2746" t="s">
        <v>3783</v>
      </c>
      <c r="G15" s="2712"/>
      <c r="H15" s="2712"/>
      <c r="I15" s="2263" t="s">
        <v>3728</v>
      </c>
      <c r="J15" s="2263"/>
      <c r="K15" s="2263"/>
      <c r="L15" s="2387"/>
    </row>
    <row r="16" spans="1:12">
      <c r="A16" s="2281" t="s">
        <v>3729</v>
      </c>
      <c r="B16" s="2263"/>
      <c r="C16" s="2263"/>
      <c r="D16" s="2496" t="s">
        <v>4027</v>
      </c>
      <c r="E16" s="2520"/>
      <c r="F16" s="2495" t="s">
        <v>4568</v>
      </c>
      <c r="G16" s="2712"/>
      <c r="H16" s="2712"/>
      <c r="I16" s="2263" t="s">
        <v>3731</v>
      </c>
      <c r="J16" s="2263"/>
      <c r="K16" s="2263"/>
      <c r="L16" s="2387"/>
    </row>
    <row r="17" spans="1:12">
      <c r="A17" s="2281" t="s">
        <v>3732</v>
      </c>
      <c r="B17" s="2263"/>
      <c r="C17" s="2263"/>
      <c r="D17" s="1569" t="s">
        <v>4028</v>
      </c>
      <c r="E17" s="2387"/>
      <c r="F17" s="2746" t="s">
        <v>3727</v>
      </c>
      <c r="G17" s="2712"/>
      <c r="H17" s="2712"/>
      <c r="I17" s="2263" t="s">
        <v>3734</v>
      </c>
      <c r="J17" s="2263"/>
      <c r="K17" s="2263"/>
      <c r="L17" s="2387"/>
    </row>
    <row r="18" spans="1:12">
      <c r="A18" s="2281" t="s">
        <v>3735</v>
      </c>
      <c r="B18" s="2263"/>
      <c r="C18" s="2263"/>
      <c r="D18" s="2496" t="s">
        <v>4029</v>
      </c>
      <c r="E18" s="2745"/>
      <c r="F18" s="2746" t="s">
        <v>3730</v>
      </c>
      <c r="G18" s="2712"/>
      <c r="H18" s="2712"/>
      <c r="I18" s="2263" t="s">
        <v>3737</v>
      </c>
      <c r="J18" s="2263"/>
      <c r="K18" s="2263"/>
      <c r="L18" s="2387"/>
    </row>
    <row r="19" spans="1:12">
      <c r="A19" s="2281" t="s">
        <v>3738</v>
      </c>
      <c r="B19" s="2263"/>
      <c r="C19" s="2263"/>
      <c r="D19" s="2496" t="s">
        <v>4567</v>
      </c>
      <c r="E19" s="2745"/>
      <c r="F19" s="2746" t="s">
        <v>3733</v>
      </c>
      <c r="G19" s="2712"/>
      <c r="H19" s="2712"/>
      <c r="I19" s="2263" t="s">
        <v>3740</v>
      </c>
      <c r="J19" s="2263"/>
      <c r="K19" s="2263"/>
      <c r="L19" s="2387"/>
    </row>
    <row r="20" spans="1:12">
      <c r="A20" s="2281" t="s">
        <v>3741</v>
      </c>
      <c r="B20" s="2263"/>
      <c r="C20" s="2263"/>
      <c r="D20" s="1569" t="s">
        <v>4030</v>
      </c>
      <c r="E20" s="2387"/>
      <c r="F20" s="2746" t="s">
        <v>3736</v>
      </c>
      <c r="G20" s="2712"/>
      <c r="H20" s="2712"/>
      <c r="I20" s="2263"/>
      <c r="J20" s="2263"/>
      <c r="K20" s="2263"/>
      <c r="L20" s="2387"/>
    </row>
    <row r="21" spans="1:12">
      <c r="A21" s="2281" t="s">
        <v>3744</v>
      </c>
      <c r="B21" s="2263"/>
      <c r="C21" s="2263"/>
      <c r="D21" s="2263" t="s">
        <v>3742</v>
      </c>
      <c r="E21" s="2387"/>
      <c r="F21" s="2746" t="s">
        <v>3739</v>
      </c>
      <c r="G21" s="2712"/>
      <c r="H21" s="2712"/>
      <c r="I21" s="2263"/>
      <c r="J21" s="2263"/>
      <c r="K21" s="2263"/>
      <c r="L21" s="2387"/>
    </row>
    <row r="22" spans="1:12">
      <c r="A22" s="2281" t="s">
        <v>3746</v>
      </c>
      <c r="B22" s="2263"/>
      <c r="C22" s="2263"/>
      <c r="D22" s="2263" t="s">
        <v>3747</v>
      </c>
      <c r="E22" s="2387"/>
      <c r="F22" s="2746" t="s">
        <v>3743</v>
      </c>
      <c r="G22" s="2712"/>
      <c r="H22" s="2712"/>
      <c r="I22" s="2263"/>
      <c r="J22" s="2263"/>
      <c r="K22" s="2263"/>
      <c r="L22" s="2387"/>
    </row>
    <row r="23" spans="1:12" ht="15.75" thickBot="1">
      <c r="A23" s="2281"/>
      <c r="B23" s="2263"/>
      <c r="C23" s="2263"/>
      <c r="D23" s="2263"/>
      <c r="E23" s="2387"/>
      <c r="F23" s="2746"/>
      <c r="G23" s="2712"/>
      <c r="H23" s="2712"/>
      <c r="I23" s="2263"/>
      <c r="J23" s="2263"/>
      <c r="K23" s="2263"/>
      <c r="L23" s="2387"/>
    </row>
    <row r="24" spans="1:12" ht="15.75" thickBot="1">
      <c r="A24" s="2396"/>
      <c r="B24" s="2407"/>
      <c r="C24" s="2408"/>
      <c r="D24" s="2408"/>
      <c r="E24" s="2399"/>
      <c r="F24" s="2398" t="s">
        <v>3748</v>
      </c>
      <c r="G24" s="2399"/>
      <c r="H24" s="2409" t="s">
        <v>3749</v>
      </c>
      <c r="I24" s="2410" t="s">
        <v>3750</v>
      </c>
      <c r="J24" s="2404"/>
      <c r="K24" s="2399" t="s">
        <v>3751</v>
      </c>
      <c r="L24" s="2396"/>
    </row>
    <row r="25" spans="1:12">
      <c r="A25" s="2411" t="s">
        <v>1688</v>
      </c>
      <c r="B25" s="2412" t="s">
        <v>3532</v>
      </c>
      <c r="C25" s="2264" t="s">
        <v>1743</v>
      </c>
      <c r="D25" s="2264"/>
      <c r="E25" s="2359"/>
      <c r="F25" s="2413" t="s">
        <v>174</v>
      </c>
      <c r="G25" s="2359"/>
      <c r="H25" s="2414" t="s">
        <v>174</v>
      </c>
      <c r="I25" s="2359" t="s">
        <v>173</v>
      </c>
      <c r="J25" s="2359" t="s">
        <v>1796</v>
      </c>
      <c r="K25" s="2359" t="s">
        <v>3752</v>
      </c>
      <c r="L25" s="2411" t="s">
        <v>1688</v>
      </c>
    </row>
    <row r="26" spans="1:12" ht="15.75" thickBot="1">
      <c r="A26" s="2415" t="s">
        <v>1691</v>
      </c>
      <c r="B26" s="2416" t="s">
        <v>2952</v>
      </c>
      <c r="C26" s="2403" t="s">
        <v>2953</v>
      </c>
      <c r="D26" s="2403"/>
      <c r="E26" s="2417"/>
      <c r="F26" s="2418" t="s">
        <v>2954</v>
      </c>
      <c r="G26" s="2417"/>
      <c r="H26" s="2416" t="s">
        <v>2955</v>
      </c>
      <c r="I26" s="2415" t="s">
        <v>2303</v>
      </c>
      <c r="J26" s="2415" t="s">
        <v>2304</v>
      </c>
      <c r="K26" s="2415" t="s">
        <v>2305</v>
      </c>
      <c r="L26" s="2415" t="s">
        <v>1691</v>
      </c>
    </row>
    <row r="27" spans="1:12">
      <c r="A27" s="2419">
        <v>1</v>
      </c>
      <c r="B27" s="2387" t="s">
        <v>5567</v>
      </c>
      <c r="C27" s="2263" t="s">
        <v>5568</v>
      </c>
      <c r="D27" s="2263"/>
      <c r="E27" s="2387"/>
      <c r="F27" s="2420"/>
      <c r="G27" s="2421">
        <f>2006713+1981</f>
        <v>2008694</v>
      </c>
      <c r="H27" s="2422">
        <f>296094+33575</f>
        <v>329669</v>
      </c>
      <c r="I27" s="2387">
        <v>930.2</v>
      </c>
      <c r="J27" s="2422">
        <f>G27+H27</f>
        <v>2338363</v>
      </c>
      <c r="K27" s="2422"/>
      <c r="L27" s="2411">
        <v>1</v>
      </c>
    </row>
    <row r="28" spans="1:12">
      <c r="A28" s="2419">
        <v>2</v>
      </c>
      <c r="B28" s="2387"/>
      <c r="C28" s="2263"/>
      <c r="D28" s="2263"/>
      <c r="E28" s="2387"/>
      <c r="F28" s="2420"/>
      <c r="G28" s="2421"/>
      <c r="H28" s="2422"/>
      <c r="I28" s="2387"/>
      <c r="J28" s="2422"/>
      <c r="K28" s="2422"/>
      <c r="L28" s="2411">
        <v>2</v>
      </c>
    </row>
    <row r="29" spans="1:12">
      <c r="A29" s="2419">
        <v>3</v>
      </c>
      <c r="B29" s="2387"/>
      <c r="C29" s="2263"/>
      <c r="D29" s="2263"/>
      <c r="E29" s="2387"/>
      <c r="F29" s="2420"/>
      <c r="G29" s="2421"/>
      <c r="H29" s="2422"/>
      <c r="I29" s="2387"/>
      <c r="J29" s="2422"/>
      <c r="K29" s="2422"/>
      <c r="L29" s="2411">
        <v>3</v>
      </c>
    </row>
    <row r="30" spans="1:12">
      <c r="A30" s="2419">
        <v>4</v>
      </c>
      <c r="B30" s="2387"/>
      <c r="C30" s="2263" t="s">
        <v>5569</v>
      </c>
      <c r="D30" s="2263"/>
      <c r="E30" s="2387"/>
      <c r="F30" s="2420"/>
      <c r="G30" s="2421"/>
      <c r="H30" s="2422"/>
      <c r="I30" s="2387"/>
      <c r="J30" s="2422"/>
      <c r="K30" s="2422"/>
      <c r="L30" s="2411">
        <v>4</v>
      </c>
    </row>
    <row r="31" spans="1:12">
      <c r="A31" s="2419">
        <v>5</v>
      </c>
      <c r="B31" s="2387"/>
      <c r="C31" s="2263" t="s">
        <v>5570</v>
      </c>
      <c r="D31" s="2263"/>
      <c r="E31" s="2387"/>
      <c r="F31" s="2420"/>
      <c r="G31" s="2421"/>
      <c r="H31" s="2422"/>
      <c r="I31" s="2387"/>
      <c r="J31" s="2422"/>
      <c r="K31" s="2422"/>
      <c r="L31" s="2411">
        <v>5</v>
      </c>
    </row>
    <row r="32" spans="1:12">
      <c r="A32" s="2419">
        <v>6</v>
      </c>
      <c r="B32" s="2387"/>
      <c r="C32" s="2263" t="s">
        <v>5571</v>
      </c>
      <c r="D32" s="2263"/>
      <c r="E32" s="2387"/>
      <c r="F32" s="2420"/>
      <c r="G32" s="2421"/>
      <c r="H32" s="2422"/>
      <c r="I32" s="2387"/>
      <c r="J32" s="2422"/>
      <c r="K32" s="2422"/>
      <c r="L32" s="2411">
        <v>6</v>
      </c>
    </row>
    <row r="33" spans="1:12">
      <c r="A33" s="2419">
        <v>7</v>
      </c>
      <c r="B33" s="2387"/>
      <c r="C33" s="2263"/>
      <c r="D33" s="2263"/>
      <c r="E33" s="2387"/>
      <c r="F33" s="2420"/>
      <c r="G33" s="2421"/>
      <c r="H33" s="2422"/>
      <c r="I33" s="2387"/>
      <c r="J33" s="2422"/>
      <c r="K33" s="2422"/>
      <c r="L33" s="2411">
        <v>7</v>
      </c>
    </row>
    <row r="34" spans="1:12">
      <c r="A34" s="2419">
        <v>8</v>
      </c>
      <c r="B34" s="2387"/>
      <c r="C34" s="2263"/>
      <c r="D34" s="2263"/>
      <c r="E34" s="2387"/>
      <c r="F34" s="2420"/>
      <c r="G34" s="2421"/>
      <c r="H34" s="2422"/>
      <c r="I34" s="2387"/>
      <c r="J34" s="2422"/>
      <c r="K34" s="2422"/>
      <c r="L34" s="2411">
        <v>8</v>
      </c>
    </row>
    <row r="35" spans="1:12">
      <c r="A35" s="2419">
        <v>9</v>
      </c>
      <c r="B35" s="2387"/>
      <c r="C35" s="2263"/>
      <c r="D35" s="2263"/>
      <c r="E35" s="2387"/>
      <c r="F35" s="2420"/>
      <c r="G35" s="2421"/>
      <c r="H35" s="2422"/>
      <c r="I35" s="2387"/>
      <c r="J35" s="2422"/>
      <c r="K35" s="2422"/>
      <c r="L35" s="2411">
        <v>9</v>
      </c>
    </row>
    <row r="36" spans="1:12">
      <c r="A36" s="2419">
        <v>10</v>
      </c>
      <c r="B36" s="2387"/>
      <c r="C36" s="2263"/>
      <c r="D36" s="2263"/>
      <c r="E36" s="2387"/>
      <c r="F36" s="2420"/>
      <c r="G36" s="2421"/>
      <c r="H36" s="2422"/>
      <c r="I36" s="2387"/>
      <c r="J36" s="2422"/>
      <c r="K36" s="2422"/>
      <c r="L36" s="2411">
        <v>10</v>
      </c>
    </row>
    <row r="37" spans="1:12">
      <c r="A37" s="2419">
        <v>11</v>
      </c>
      <c r="B37" s="2387"/>
      <c r="C37" s="2263"/>
      <c r="D37" s="2263"/>
      <c r="E37" s="2387"/>
      <c r="F37" s="2420"/>
      <c r="G37" s="2421"/>
      <c r="H37" s="2422"/>
      <c r="I37" s="2387"/>
      <c r="J37" s="2422"/>
      <c r="K37" s="2422"/>
      <c r="L37" s="2411">
        <v>11</v>
      </c>
    </row>
    <row r="38" spans="1:12">
      <c r="A38" s="2400">
        <v>12</v>
      </c>
      <c r="B38" s="2387"/>
      <c r="C38" s="2263"/>
      <c r="D38" s="2263"/>
      <c r="E38" s="2387"/>
      <c r="F38" s="2281"/>
      <c r="G38" s="2422"/>
      <c r="H38" s="2422"/>
      <c r="I38" s="2387"/>
      <c r="J38" s="2422"/>
      <c r="K38" s="2422"/>
      <c r="L38" s="2411">
        <v>12</v>
      </c>
    </row>
    <row r="39" spans="1:12">
      <c r="A39" s="2400">
        <v>13</v>
      </c>
      <c r="B39" s="2387"/>
      <c r="C39" s="2263"/>
      <c r="D39" s="2263"/>
      <c r="E39" s="2387"/>
      <c r="F39" s="2281"/>
      <c r="G39" s="2422"/>
      <c r="H39" s="2422"/>
      <c r="I39" s="2387"/>
      <c r="J39" s="2422"/>
      <c r="K39" s="2422"/>
      <c r="L39" s="2411">
        <v>13</v>
      </c>
    </row>
    <row r="40" spans="1:12">
      <c r="A40" s="2400">
        <v>14</v>
      </c>
      <c r="B40" s="2387"/>
      <c r="C40" s="2263"/>
      <c r="D40" s="2263"/>
      <c r="E40" s="2387"/>
      <c r="F40" s="2281"/>
      <c r="G40" s="2422"/>
      <c r="H40" s="2422"/>
      <c r="I40" s="2387"/>
      <c r="J40" s="2422"/>
      <c r="K40" s="2422"/>
      <c r="L40" s="2411">
        <v>14</v>
      </c>
    </row>
    <row r="41" spans="1:12">
      <c r="A41" s="2400">
        <v>15</v>
      </c>
      <c r="B41" s="2387"/>
      <c r="C41" s="2263"/>
      <c r="D41" s="2263"/>
      <c r="E41" s="2387"/>
      <c r="F41" s="2281"/>
      <c r="G41" s="2422"/>
      <c r="H41" s="2422"/>
      <c r="I41" s="2387"/>
      <c r="J41" s="2422"/>
      <c r="K41" s="2422"/>
      <c r="L41" s="2411">
        <v>15</v>
      </c>
    </row>
    <row r="42" spans="1:12">
      <c r="A42" s="2400">
        <v>16</v>
      </c>
      <c r="B42" s="2387"/>
      <c r="C42" s="2263"/>
      <c r="D42" s="2263"/>
      <c r="E42" s="2387"/>
      <c r="F42" s="2281"/>
      <c r="G42" s="2422"/>
      <c r="H42" s="2422"/>
      <c r="I42" s="2387"/>
      <c r="J42" s="2422"/>
      <c r="K42" s="2422"/>
      <c r="L42" s="2411">
        <v>16</v>
      </c>
    </row>
    <row r="43" spans="1:12">
      <c r="A43" s="2400">
        <v>17</v>
      </c>
      <c r="B43" s="2387"/>
      <c r="C43" s="2263"/>
      <c r="D43" s="2263"/>
      <c r="E43" s="2387"/>
      <c r="F43" s="2281"/>
      <c r="G43" s="2422"/>
      <c r="H43" s="2422"/>
      <c r="I43" s="2387"/>
      <c r="J43" s="2422"/>
      <c r="K43" s="2422"/>
      <c r="L43" s="2411">
        <v>17</v>
      </c>
    </row>
    <row r="44" spans="1:12">
      <c r="A44" s="2400">
        <v>18</v>
      </c>
      <c r="B44" s="2387"/>
      <c r="C44" s="2263"/>
      <c r="D44" s="2263"/>
      <c r="E44" s="2387"/>
      <c r="F44" s="2281"/>
      <c r="G44" s="2422"/>
      <c r="H44" s="2422"/>
      <c r="I44" s="2387"/>
      <c r="J44" s="2422"/>
      <c r="K44" s="2422"/>
      <c r="L44" s="2411">
        <v>18</v>
      </c>
    </row>
    <row r="45" spans="1:12">
      <c r="A45" s="2400">
        <v>19</v>
      </c>
      <c r="B45" s="2387"/>
      <c r="C45" s="2263"/>
      <c r="D45" s="2263"/>
      <c r="E45" s="2387"/>
      <c r="F45" s="2281"/>
      <c r="G45" s="2422"/>
      <c r="H45" s="2422"/>
      <c r="I45" s="2387"/>
      <c r="J45" s="2422"/>
      <c r="K45" s="2422"/>
      <c r="L45" s="2411">
        <v>19</v>
      </c>
    </row>
    <row r="46" spans="1:12">
      <c r="A46" s="2400">
        <v>20</v>
      </c>
      <c r="B46" s="2387"/>
      <c r="C46" s="2263"/>
      <c r="D46" s="2263"/>
      <c r="E46" s="2387"/>
      <c r="F46" s="2281"/>
      <c r="G46" s="2422"/>
      <c r="H46" s="2422"/>
      <c r="I46" s="2387"/>
      <c r="J46" s="2422"/>
      <c r="K46" s="2422"/>
      <c r="L46" s="2411">
        <v>20</v>
      </c>
    </row>
    <row r="47" spans="1:12">
      <c r="A47" s="2400">
        <v>21</v>
      </c>
      <c r="B47" s="2387"/>
      <c r="C47" s="2263"/>
      <c r="D47" s="2263"/>
      <c r="E47" s="2387"/>
      <c r="F47" s="2281"/>
      <c r="G47" s="2422"/>
      <c r="H47" s="2422"/>
      <c r="I47" s="2387"/>
      <c r="J47" s="2422"/>
      <c r="K47" s="2422"/>
      <c r="L47" s="2411">
        <v>21</v>
      </c>
    </row>
    <row r="48" spans="1:12">
      <c r="A48" s="2400">
        <v>22</v>
      </c>
      <c r="B48" s="2387"/>
      <c r="C48" s="2263"/>
      <c r="D48" s="2263"/>
      <c r="E48" s="2387"/>
      <c r="F48" s="2281"/>
      <c r="G48" s="2422"/>
      <c r="H48" s="2422"/>
      <c r="I48" s="2387"/>
      <c r="J48" s="2422"/>
      <c r="K48" s="2422"/>
      <c r="L48" s="2411">
        <v>22</v>
      </c>
    </row>
    <row r="49" spans="1:12">
      <c r="A49" s="2400">
        <v>23</v>
      </c>
      <c r="B49" s="2387"/>
      <c r="C49" s="2263"/>
      <c r="D49" s="2263"/>
      <c r="E49" s="2387"/>
      <c r="F49" s="2281"/>
      <c r="G49" s="2422"/>
      <c r="H49" s="2422"/>
      <c r="I49" s="2387"/>
      <c r="J49" s="2422"/>
      <c r="K49" s="2422"/>
      <c r="L49" s="2411">
        <v>23</v>
      </c>
    </row>
    <row r="50" spans="1:12">
      <c r="A50" s="2400">
        <v>24</v>
      </c>
      <c r="B50" s="2387"/>
      <c r="C50" s="2263"/>
      <c r="D50" s="2263"/>
      <c r="E50" s="2387"/>
      <c r="F50" s="2281"/>
      <c r="G50" s="2422"/>
      <c r="H50" s="2422"/>
      <c r="I50" s="2387"/>
      <c r="J50" s="2422"/>
      <c r="K50" s="2422"/>
      <c r="L50" s="2411">
        <v>24</v>
      </c>
    </row>
    <row r="51" spans="1:12">
      <c r="A51" s="2400">
        <v>25</v>
      </c>
      <c r="B51" s="2387"/>
      <c r="C51" s="2263"/>
      <c r="D51" s="2263"/>
      <c r="E51" s="2387"/>
      <c r="F51" s="2281"/>
      <c r="G51" s="2422"/>
      <c r="H51" s="2422"/>
      <c r="I51" s="2387"/>
      <c r="J51" s="2422"/>
      <c r="K51" s="2422"/>
      <c r="L51" s="2411">
        <v>25</v>
      </c>
    </row>
    <row r="52" spans="1:12">
      <c r="A52" s="2400">
        <v>26</v>
      </c>
      <c r="B52" s="2387"/>
      <c r="C52" s="2263"/>
      <c r="D52" s="2263"/>
      <c r="E52" s="2387"/>
      <c r="F52" s="2281"/>
      <c r="G52" s="2422"/>
      <c r="H52" s="2422"/>
      <c r="I52" s="2387"/>
      <c r="J52" s="2422"/>
      <c r="K52" s="2422"/>
      <c r="L52" s="2411">
        <v>26</v>
      </c>
    </row>
    <row r="53" spans="1:12">
      <c r="A53" s="2400">
        <v>27</v>
      </c>
      <c r="B53" s="2387"/>
      <c r="C53" s="2263"/>
      <c r="D53" s="2263"/>
      <c r="E53" s="2387"/>
      <c r="F53" s="2281"/>
      <c r="G53" s="2422"/>
      <c r="H53" s="2422"/>
      <c r="I53" s="2387"/>
      <c r="J53" s="2422"/>
      <c r="K53" s="2422"/>
      <c r="L53" s="2411">
        <v>27</v>
      </c>
    </row>
    <row r="54" spans="1:12">
      <c r="A54" s="2400">
        <v>28</v>
      </c>
      <c r="B54" s="2387"/>
      <c r="C54" s="2263"/>
      <c r="D54" s="2263"/>
      <c r="E54" s="2387"/>
      <c r="F54" s="2281"/>
      <c r="G54" s="2422"/>
      <c r="H54" s="2422"/>
      <c r="I54" s="2387"/>
      <c r="J54" s="2422"/>
      <c r="K54" s="2422"/>
      <c r="L54" s="2411">
        <v>28</v>
      </c>
    </row>
    <row r="55" spans="1:12">
      <c r="A55" s="2400">
        <v>29</v>
      </c>
      <c r="B55" s="2387"/>
      <c r="C55" s="2263"/>
      <c r="D55" s="2263"/>
      <c r="E55" s="2387"/>
      <c r="F55" s="2281"/>
      <c r="G55" s="2422"/>
      <c r="H55" s="2422"/>
      <c r="I55" s="2387"/>
      <c r="J55" s="2422"/>
      <c r="K55" s="2422"/>
      <c r="L55" s="2411">
        <v>29</v>
      </c>
    </row>
    <row r="56" spans="1:12">
      <c r="A56" s="2400">
        <v>30</v>
      </c>
      <c r="B56" s="2387"/>
      <c r="C56" s="2263"/>
      <c r="D56" s="2263"/>
      <c r="E56" s="2387"/>
      <c r="F56" s="2281"/>
      <c r="G56" s="2422"/>
      <c r="H56" s="2422"/>
      <c r="I56" s="2387"/>
      <c r="J56" s="2422"/>
      <c r="K56" s="2422"/>
      <c r="L56" s="2411">
        <v>30</v>
      </c>
    </row>
    <row r="57" spans="1:12">
      <c r="A57" s="2400">
        <v>31</v>
      </c>
      <c r="B57" s="2387"/>
      <c r="C57" s="2263"/>
      <c r="D57" s="2263"/>
      <c r="E57" s="2387"/>
      <c r="F57" s="2281"/>
      <c r="G57" s="2422"/>
      <c r="H57" s="2422"/>
      <c r="I57" s="2387"/>
      <c r="J57" s="2422"/>
      <c r="K57" s="2422"/>
      <c r="L57" s="2411">
        <v>31</v>
      </c>
    </row>
    <row r="58" spans="1:12">
      <c r="A58" s="2400">
        <v>32</v>
      </c>
      <c r="B58" s="2387"/>
      <c r="C58" s="2263"/>
      <c r="D58" s="2263"/>
      <c r="E58" s="2387"/>
      <c r="F58" s="2281"/>
      <c r="G58" s="2422"/>
      <c r="H58" s="2422"/>
      <c r="I58" s="2387"/>
      <c r="J58" s="2422"/>
      <c r="K58" s="2422"/>
      <c r="L58" s="2411">
        <v>32</v>
      </c>
    </row>
    <row r="59" spans="1:12">
      <c r="A59" s="2400">
        <v>33</v>
      </c>
      <c r="B59" s="2387"/>
      <c r="C59" s="2263"/>
      <c r="D59" s="2263"/>
      <c r="E59" s="2387"/>
      <c r="F59" s="2281"/>
      <c r="G59" s="2422"/>
      <c r="H59" s="2422"/>
      <c r="I59" s="2387"/>
      <c r="J59" s="2422"/>
      <c r="K59" s="2422"/>
      <c r="L59" s="2411">
        <v>33</v>
      </c>
    </row>
    <row r="60" spans="1:12">
      <c r="A60" s="2400">
        <v>34</v>
      </c>
      <c r="B60" s="2387"/>
      <c r="C60" s="2263"/>
      <c r="D60" s="2263"/>
      <c r="E60" s="2387"/>
      <c r="F60" s="2281"/>
      <c r="G60" s="2422"/>
      <c r="H60" s="2422"/>
      <c r="I60" s="2387"/>
      <c r="J60" s="2422"/>
      <c r="K60" s="2422"/>
      <c r="L60" s="2411">
        <v>34</v>
      </c>
    </row>
    <row r="61" spans="1:12">
      <c r="A61" s="2400">
        <v>35</v>
      </c>
      <c r="B61" s="2387"/>
      <c r="C61" s="2263"/>
      <c r="D61" s="2263"/>
      <c r="E61" s="2387"/>
      <c r="F61" s="2281"/>
      <c r="G61" s="2422"/>
      <c r="H61" s="2422"/>
      <c r="I61" s="2387"/>
      <c r="J61" s="2422"/>
      <c r="K61" s="2422"/>
      <c r="L61" s="2411">
        <v>35</v>
      </c>
    </row>
    <row r="62" spans="1:12">
      <c r="A62" s="2400">
        <v>36</v>
      </c>
      <c r="B62" s="2387"/>
      <c r="C62" s="2263"/>
      <c r="D62" s="2263"/>
      <c r="E62" s="2387"/>
      <c r="F62" s="2281"/>
      <c r="G62" s="2422"/>
      <c r="H62" s="2422"/>
      <c r="I62" s="2387"/>
      <c r="J62" s="2422"/>
      <c r="K62" s="2422"/>
      <c r="L62" s="2411">
        <v>36</v>
      </c>
    </row>
    <row r="63" spans="1:12">
      <c r="A63" s="2400">
        <v>37</v>
      </c>
      <c r="B63" s="2387"/>
      <c r="C63" s="2263"/>
      <c r="D63" s="2263"/>
      <c r="E63" s="2387"/>
      <c r="F63" s="2281"/>
      <c r="G63" s="2422"/>
      <c r="H63" s="2422"/>
      <c r="I63" s="2387"/>
      <c r="J63" s="2422"/>
      <c r="K63" s="2422"/>
      <c r="L63" s="2411">
        <v>37</v>
      </c>
    </row>
    <row r="64" spans="1:12" ht="15.75" thickBot="1">
      <c r="A64" s="2423">
        <v>38</v>
      </c>
      <c r="B64" s="2416" t="s">
        <v>2288</v>
      </c>
      <c r="C64" s="2389"/>
      <c r="D64" s="2389"/>
      <c r="E64" s="2390"/>
      <c r="F64" s="2424"/>
      <c r="G64" s="2425">
        <f>SUM(G27:G63)</f>
        <v>2008694</v>
      </c>
      <c r="H64" s="2425">
        <f>SUM(H27:H63)</f>
        <v>329669</v>
      </c>
      <c r="I64" s="2390"/>
      <c r="J64" s="2425">
        <f>SUM(J27:J63)</f>
        <v>2338363</v>
      </c>
      <c r="K64" s="2425">
        <f>SUM(K27:K63)</f>
        <v>0</v>
      </c>
      <c r="L64" s="2415">
        <v>38</v>
      </c>
    </row>
    <row r="65" spans="1:12">
      <c r="A65" s="2496" t="s">
        <v>4613</v>
      </c>
      <c r="B65" s="2496"/>
      <c r="C65" s="2263"/>
      <c r="D65" s="2263"/>
      <c r="E65" s="2263"/>
      <c r="F65" s="2496" t="s">
        <v>4613</v>
      </c>
      <c r="G65" s="2496"/>
      <c r="H65" s="2264"/>
    </row>
    <row r="66" spans="1:12">
      <c r="A66" s="2264" t="s">
        <v>3754</v>
      </c>
      <c r="B66" s="2264"/>
      <c r="C66" s="2264"/>
      <c r="D66" s="2264"/>
      <c r="E66" s="2264"/>
      <c r="F66" s="2264" t="s">
        <v>3755</v>
      </c>
      <c r="G66" s="2264"/>
      <c r="H66" s="2264"/>
      <c r="I66" s="2264"/>
      <c r="J66" s="2264"/>
      <c r="K66" s="2264"/>
      <c r="L66" s="2264"/>
    </row>
    <row r="67" spans="1:12" ht="15.75">
      <c r="A67" s="1588" t="s">
        <v>416</v>
      </c>
      <c r="B67" s="2264"/>
      <c r="C67" s="2264"/>
      <c r="D67" s="2264"/>
      <c r="E67" s="2264"/>
    </row>
    <row r="69" spans="1:12" ht="16.5" thickBot="1">
      <c r="A69" s="2300" t="str">
        <f>'Data Sheet'!$C$25</f>
        <v xml:space="preserve">Niagara Mohawk Power Corporation </v>
      </c>
      <c r="B69" s="2263"/>
      <c r="C69" s="2263"/>
      <c r="D69" s="2426" t="str">
        <f>'Data Sheet'!$C$40</f>
        <v>May 9, 2016</v>
      </c>
      <c r="E69" s="2263" t="str">
        <f>'Data Sheet'!$C$38</f>
        <v>December 31, 2015</v>
      </c>
      <c r="F69" s="2300" t="str">
        <f>'Data Sheet'!$C$25</f>
        <v xml:space="preserve">Niagara Mohawk Power Corporation </v>
      </c>
      <c r="G69" s="2263"/>
      <c r="H69" s="2263"/>
      <c r="I69" s="2263"/>
      <c r="J69" s="2426" t="str">
        <f>'Data Sheet'!$C$40</f>
        <v>May 9, 2016</v>
      </c>
      <c r="K69" s="1591" t="str">
        <f>'Data Sheet'!$C$38</f>
        <v>December 31, 2015</v>
      </c>
    </row>
    <row r="70" spans="1:12" ht="15.75">
      <c r="A70" s="2303"/>
      <c r="B70" s="2427" t="s">
        <v>3794</v>
      </c>
      <c r="C70" s="2427"/>
      <c r="D70" s="2408"/>
      <c r="E70" s="2399"/>
      <c r="F70" s="2398"/>
      <c r="G70" s="2427" t="s">
        <v>2058</v>
      </c>
      <c r="H70" s="2427"/>
      <c r="I70" s="2427"/>
      <c r="J70" s="2408"/>
      <c r="K70" s="2408"/>
      <c r="L70" s="2399"/>
    </row>
    <row r="71" spans="1:12" ht="15.75" thickBot="1">
      <c r="A71" s="2388"/>
      <c r="B71" s="2389"/>
      <c r="C71" s="2389"/>
      <c r="D71" s="2428"/>
      <c r="E71" s="2390"/>
      <c r="F71" s="2388"/>
      <c r="G71" s="2389"/>
      <c r="H71" s="2389"/>
      <c r="I71" s="2389"/>
      <c r="J71" s="2389"/>
      <c r="K71" s="2389"/>
      <c r="L71" s="2390"/>
    </row>
    <row r="72" spans="1:12" ht="15.75" thickBot="1">
      <c r="A72" s="2396"/>
      <c r="B72" s="2407" t="s">
        <v>3532</v>
      </c>
      <c r="C72" s="2408" t="s">
        <v>1743</v>
      </c>
      <c r="D72" s="2408"/>
      <c r="E72" s="2399"/>
      <c r="F72" s="2398" t="s">
        <v>3748</v>
      </c>
      <c r="G72" s="2399"/>
      <c r="H72" s="2409" t="s">
        <v>3749</v>
      </c>
      <c r="I72" s="2410" t="s">
        <v>3750</v>
      </c>
      <c r="J72" s="2429"/>
      <c r="K72" s="2399" t="s">
        <v>3751</v>
      </c>
      <c r="L72" s="2396"/>
    </row>
    <row r="73" spans="1:12">
      <c r="A73" s="2411" t="s">
        <v>1688</v>
      </c>
      <c r="B73" s="2387"/>
      <c r="C73" s="2263"/>
      <c r="D73" s="2263"/>
      <c r="E73" s="2387"/>
      <c r="F73" s="2413" t="s">
        <v>174</v>
      </c>
      <c r="G73" s="2359"/>
      <c r="H73" s="2414" t="s">
        <v>174</v>
      </c>
      <c r="I73" s="2359" t="s">
        <v>173</v>
      </c>
      <c r="J73" s="2359" t="s">
        <v>1796</v>
      </c>
      <c r="K73" s="2359" t="s">
        <v>3752</v>
      </c>
      <c r="L73" s="2411" t="s">
        <v>1688</v>
      </c>
    </row>
    <row r="74" spans="1:12" ht="15.75" thickBot="1">
      <c r="A74" s="2415" t="s">
        <v>1691</v>
      </c>
      <c r="B74" s="2416" t="s">
        <v>2952</v>
      </c>
      <c r="C74" s="2403" t="s">
        <v>2953</v>
      </c>
      <c r="D74" s="2403"/>
      <c r="E74" s="2417"/>
      <c r="F74" s="2418" t="s">
        <v>2954</v>
      </c>
      <c r="G74" s="2417"/>
      <c r="H74" s="2416" t="s">
        <v>2955</v>
      </c>
      <c r="I74" s="2415" t="s">
        <v>2303</v>
      </c>
      <c r="J74" s="2415" t="s">
        <v>2304</v>
      </c>
      <c r="K74" s="2415" t="s">
        <v>2305</v>
      </c>
      <c r="L74" s="2415" t="s">
        <v>1691</v>
      </c>
    </row>
    <row r="75" spans="1:12">
      <c r="A75" s="2419">
        <v>1</v>
      </c>
      <c r="B75" s="2387"/>
      <c r="C75" s="2263"/>
      <c r="D75" s="2263"/>
      <c r="E75" s="2387"/>
      <c r="F75" s="2420"/>
      <c r="G75" s="2421"/>
      <c r="H75" s="2422"/>
      <c r="I75" s="2387"/>
      <c r="J75" s="2422">
        <f t="shared" ref="J75:J128" si="0">G75+H75</f>
        <v>0</v>
      </c>
      <c r="K75" s="2422"/>
      <c r="L75" s="2419">
        <v>1</v>
      </c>
    </row>
    <row r="76" spans="1:12">
      <c r="A76" s="2419">
        <v>2</v>
      </c>
      <c r="B76" s="2387"/>
      <c r="C76" s="2263"/>
      <c r="D76" s="2263"/>
      <c r="E76" s="2387"/>
      <c r="F76" s="2420"/>
      <c r="G76" s="2421"/>
      <c r="H76" s="2422"/>
      <c r="I76" s="2387"/>
      <c r="J76" s="2422">
        <f t="shared" si="0"/>
        <v>0</v>
      </c>
      <c r="K76" s="2422"/>
      <c r="L76" s="2419">
        <v>2</v>
      </c>
    </row>
    <row r="77" spans="1:12">
      <c r="A77" s="2419">
        <v>3</v>
      </c>
      <c r="B77" s="2387"/>
      <c r="C77" s="2263"/>
      <c r="D77" s="2263"/>
      <c r="E77" s="2387"/>
      <c r="F77" s="2420"/>
      <c r="G77" s="2421"/>
      <c r="H77" s="2422"/>
      <c r="I77" s="2387"/>
      <c r="J77" s="2422">
        <f t="shared" si="0"/>
        <v>0</v>
      </c>
      <c r="K77" s="2422"/>
      <c r="L77" s="2419">
        <v>3</v>
      </c>
    </row>
    <row r="78" spans="1:12">
      <c r="A78" s="2419">
        <v>4</v>
      </c>
      <c r="B78" s="2387"/>
      <c r="C78" s="2263"/>
      <c r="D78" s="2263"/>
      <c r="E78" s="2387"/>
      <c r="F78" s="2420"/>
      <c r="G78" s="2421"/>
      <c r="H78" s="2422"/>
      <c r="I78" s="2387"/>
      <c r="J78" s="2422">
        <f t="shared" si="0"/>
        <v>0</v>
      </c>
      <c r="K78" s="2422"/>
      <c r="L78" s="2419">
        <v>4</v>
      </c>
    </row>
    <row r="79" spans="1:12">
      <c r="A79" s="2419">
        <v>5</v>
      </c>
      <c r="B79" s="2387"/>
      <c r="C79" s="2263"/>
      <c r="D79" s="2263"/>
      <c r="E79" s="2387"/>
      <c r="F79" s="2420"/>
      <c r="G79" s="2421"/>
      <c r="H79" s="2422"/>
      <c r="I79" s="2387"/>
      <c r="J79" s="2422">
        <f t="shared" si="0"/>
        <v>0</v>
      </c>
      <c r="K79" s="2422"/>
      <c r="L79" s="2419">
        <v>5</v>
      </c>
    </row>
    <row r="80" spans="1:12">
      <c r="A80" s="2419">
        <v>6</v>
      </c>
      <c r="B80" s="2387"/>
      <c r="C80" s="2263"/>
      <c r="D80" s="2263"/>
      <c r="E80" s="2387"/>
      <c r="F80" s="2420"/>
      <c r="G80" s="2421"/>
      <c r="H80" s="2422"/>
      <c r="I80" s="2387"/>
      <c r="J80" s="2422">
        <f t="shared" si="0"/>
        <v>0</v>
      </c>
      <c r="K80" s="2422"/>
      <c r="L80" s="2419">
        <v>6</v>
      </c>
    </row>
    <row r="81" spans="1:12">
      <c r="A81" s="2419">
        <v>7</v>
      </c>
      <c r="B81" s="2387"/>
      <c r="C81" s="2263"/>
      <c r="D81" s="2263"/>
      <c r="E81" s="2387"/>
      <c r="F81" s="2420"/>
      <c r="G81" s="2421"/>
      <c r="H81" s="2422"/>
      <c r="I81" s="2387"/>
      <c r="J81" s="2422">
        <f t="shared" si="0"/>
        <v>0</v>
      </c>
      <c r="K81" s="2422"/>
      <c r="L81" s="2419">
        <v>7</v>
      </c>
    </row>
    <row r="82" spans="1:12">
      <c r="A82" s="2419">
        <v>8</v>
      </c>
      <c r="B82" s="2387"/>
      <c r="C82" s="2263"/>
      <c r="D82" s="2263"/>
      <c r="E82" s="2387"/>
      <c r="F82" s="2420"/>
      <c r="G82" s="2421"/>
      <c r="H82" s="2422"/>
      <c r="I82" s="2387"/>
      <c r="J82" s="2422">
        <f t="shared" si="0"/>
        <v>0</v>
      </c>
      <c r="K82" s="2422"/>
      <c r="L82" s="2419">
        <v>8</v>
      </c>
    </row>
    <row r="83" spans="1:12">
      <c r="A83" s="2419">
        <v>9</v>
      </c>
      <c r="B83" s="2387"/>
      <c r="C83" s="2263"/>
      <c r="D83" s="2263"/>
      <c r="E83" s="2387"/>
      <c r="F83" s="2420"/>
      <c r="G83" s="2421"/>
      <c r="H83" s="2422"/>
      <c r="I83" s="2387"/>
      <c r="J83" s="2422">
        <f t="shared" si="0"/>
        <v>0</v>
      </c>
      <c r="K83" s="2422"/>
      <c r="L83" s="2419">
        <v>9</v>
      </c>
    </row>
    <row r="84" spans="1:12">
      <c r="A84" s="2419">
        <v>10</v>
      </c>
      <c r="B84" s="2387"/>
      <c r="C84" s="2263"/>
      <c r="D84" s="2263"/>
      <c r="E84" s="2387"/>
      <c r="F84" s="2420"/>
      <c r="G84" s="2421"/>
      <c r="H84" s="2422"/>
      <c r="I84" s="2387"/>
      <c r="J84" s="2422">
        <f t="shared" si="0"/>
        <v>0</v>
      </c>
      <c r="K84" s="2422"/>
      <c r="L84" s="2419">
        <v>10</v>
      </c>
    </row>
    <row r="85" spans="1:12">
      <c r="A85" s="2419">
        <v>11</v>
      </c>
      <c r="B85" s="2387"/>
      <c r="C85" s="2263"/>
      <c r="D85" s="2263"/>
      <c r="E85" s="2387"/>
      <c r="F85" s="2420"/>
      <c r="G85" s="2421"/>
      <c r="H85" s="2422"/>
      <c r="I85" s="2387"/>
      <c r="J85" s="2422">
        <f t="shared" si="0"/>
        <v>0</v>
      </c>
      <c r="K85" s="2422"/>
      <c r="L85" s="2419">
        <v>11</v>
      </c>
    </row>
    <row r="86" spans="1:12">
      <c r="A86" s="2400">
        <v>12</v>
      </c>
      <c r="B86" s="2387"/>
      <c r="C86" s="2263"/>
      <c r="D86" s="2263"/>
      <c r="E86" s="2387"/>
      <c r="F86" s="2281"/>
      <c r="G86" s="2422"/>
      <c r="H86" s="2422"/>
      <c r="I86" s="2387"/>
      <c r="J86" s="2422">
        <f t="shared" si="0"/>
        <v>0</v>
      </c>
      <c r="K86" s="2422"/>
      <c r="L86" s="2400">
        <v>12</v>
      </c>
    </row>
    <row r="87" spans="1:12">
      <c r="A87" s="2400">
        <v>13</v>
      </c>
      <c r="B87" s="2387"/>
      <c r="C87" s="2263"/>
      <c r="D87" s="2263"/>
      <c r="E87" s="2387"/>
      <c r="F87" s="2281"/>
      <c r="G87" s="2422"/>
      <c r="H87" s="2422"/>
      <c r="I87" s="2387"/>
      <c r="J87" s="2422">
        <f t="shared" si="0"/>
        <v>0</v>
      </c>
      <c r="K87" s="2422"/>
      <c r="L87" s="2400">
        <v>13</v>
      </c>
    </row>
    <row r="88" spans="1:12">
      <c r="A88" s="2400">
        <v>14</v>
      </c>
      <c r="B88" s="2387"/>
      <c r="C88" s="2263"/>
      <c r="D88" s="2263"/>
      <c r="E88" s="2387"/>
      <c r="F88" s="2281"/>
      <c r="G88" s="2422"/>
      <c r="H88" s="2422"/>
      <c r="I88" s="2387"/>
      <c r="J88" s="2422">
        <f t="shared" si="0"/>
        <v>0</v>
      </c>
      <c r="K88" s="2422"/>
      <c r="L88" s="2400">
        <v>14</v>
      </c>
    </row>
    <row r="89" spans="1:12">
      <c r="A89" s="2400">
        <v>15</v>
      </c>
      <c r="B89" s="2387"/>
      <c r="C89" s="2263"/>
      <c r="D89" s="2263"/>
      <c r="E89" s="2387"/>
      <c r="F89" s="2281"/>
      <c r="G89" s="2422"/>
      <c r="H89" s="2422"/>
      <c r="I89" s="2387"/>
      <c r="J89" s="2422">
        <f t="shared" si="0"/>
        <v>0</v>
      </c>
      <c r="K89" s="2422"/>
      <c r="L89" s="2400">
        <v>15</v>
      </c>
    </row>
    <row r="90" spans="1:12">
      <c r="A90" s="2400">
        <v>16</v>
      </c>
      <c r="B90" s="2387"/>
      <c r="C90" s="2263"/>
      <c r="D90" s="2263"/>
      <c r="E90" s="2387"/>
      <c r="F90" s="2281"/>
      <c r="G90" s="2422"/>
      <c r="H90" s="2422"/>
      <c r="I90" s="2387"/>
      <c r="J90" s="2422">
        <f t="shared" si="0"/>
        <v>0</v>
      </c>
      <c r="K90" s="2422"/>
      <c r="L90" s="2400">
        <v>16</v>
      </c>
    </row>
    <row r="91" spans="1:12">
      <c r="A91" s="2400">
        <v>17</v>
      </c>
      <c r="B91" s="2387"/>
      <c r="C91" s="2263"/>
      <c r="D91" s="2263"/>
      <c r="E91" s="2387"/>
      <c r="F91" s="2281"/>
      <c r="G91" s="2422"/>
      <c r="H91" s="2422"/>
      <c r="I91" s="2387"/>
      <c r="J91" s="2422">
        <f t="shared" si="0"/>
        <v>0</v>
      </c>
      <c r="K91" s="2422"/>
      <c r="L91" s="2400">
        <v>17</v>
      </c>
    </row>
    <row r="92" spans="1:12">
      <c r="A92" s="2400">
        <v>18</v>
      </c>
      <c r="B92" s="2387"/>
      <c r="C92" s="2263"/>
      <c r="D92" s="2263"/>
      <c r="E92" s="2387"/>
      <c r="F92" s="2281"/>
      <c r="G92" s="2422"/>
      <c r="H92" s="2422"/>
      <c r="I92" s="2387"/>
      <c r="J92" s="2422">
        <f t="shared" si="0"/>
        <v>0</v>
      </c>
      <c r="K92" s="2422"/>
      <c r="L92" s="2400">
        <v>18</v>
      </c>
    </row>
    <row r="93" spans="1:12">
      <c r="A93" s="2400">
        <v>19</v>
      </c>
      <c r="B93" s="2387"/>
      <c r="C93" s="2263"/>
      <c r="D93" s="2263"/>
      <c r="E93" s="2387"/>
      <c r="F93" s="2281"/>
      <c r="G93" s="2422"/>
      <c r="H93" s="2422"/>
      <c r="I93" s="2387"/>
      <c r="J93" s="2422">
        <f t="shared" si="0"/>
        <v>0</v>
      </c>
      <c r="K93" s="2422"/>
      <c r="L93" s="2400">
        <v>19</v>
      </c>
    </row>
    <row r="94" spans="1:12">
      <c r="A94" s="2400">
        <v>20</v>
      </c>
      <c r="B94" s="2387"/>
      <c r="C94" s="2263"/>
      <c r="D94" s="2263"/>
      <c r="E94" s="2387"/>
      <c r="F94" s="2281"/>
      <c r="G94" s="2422"/>
      <c r="H94" s="2422"/>
      <c r="I94" s="2387"/>
      <c r="J94" s="2422">
        <f t="shared" si="0"/>
        <v>0</v>
      </c>
      <c r="K94" s="2422"/>
      <c r="L94" s="2400">
        <v>20</v>
      </c>
    </row>
    <row r="95" spans="1:12">
      <c r="A95" s="2400">
        <v>21</v>
      </c>
      <c r="B95" s="2387"/>
      <c r="C95" s="2263"/>
      <c r="D95" s="2263"/>
      <c r="E95" s="2387"/>
      <c r="F95" s="2281"/>
      <c r="G95" s="2422"/>
      <c r="H95" s="2422"/>
      <c r="I95" s="2387"/>
      <c r="J95" s="2422">
        <f t="shared" si="0"/>
        <v>0</v>
      </c>
      <c r="K95" s="2422"/>
      <c r="L95" s="2400">
        <v>21</v>
      </c>
    </row>
    <row r="96" spans="1:12">
      <c r="A96" s="2400">
        <v>22</v>
      </c>
      <c r="B96" s="2387"/>
      <c r="C96" s="2263"/>
      <c r="D96" s="2263"/>
      <c r="E96" s="2387"/>
      <c r="F96" s="2281"/>
      <c r="G96" s="2422"/>
      <c r="H96" s="2422"/>
      <c r="I96" s="2387"/>
      <c r="J96" s="2422">
        <f t="shared" si="0"/>
        <v>0</v>
      </c>
      <c r="K96" s="2422"/>
      <c r="L96" s="2400">
        <v>22</v>
      </c>
    </row>
    <row r="97" spans="1:12">
      <c r="A97" s="2400">
        <v>23</v>
      </c>
      <c r="B97" s="2387"/>
      <c r="C97" s="2263"/>
      <c r="D97" s="2263"/>
      <c r="E97" s="2387"/>
      <c r="F97" s="2281"/>
      <c r="G97" s="2422"/>
      <c r="H97" s="2422"/>
      <c r="I97" s="2387"/>
      <c r="J97" s="2422">
        <f t="shared" si="0"/>
        <v>0</v>
      </c>
      <c r="K97" s="2422"/>
      <c r="L97" s="2400">
        <v>23</v>
      </c>
    </row>
    <row r="98" spans="1:12">
      <c r="A98" s="2400">
        <v>24</v>
      </c>
      <c r="B98" s="2387"/>
      <c r="C98" s="2263"/>
      <c r="D98" s="2263"/>
      <c r="E98" s="2387"/>
      <c r="F98" s="2281"/>
      <c r="G98" s="2422"/>
      <c r="H98" s="2422"/>
      <c r="I98" s="2387"/>
      <c r="J98" s="2422">
        <f t="shared" si="0"/>
        <v>0</v>
      </c>
      <c r="K98" s="2422"/>
      <c r="L98" s="2400">
        <v>24</v>
      </c>
    </row>
    <row r="99" spans="1:12">
      <c r="A99" s="2400">
        <v>25</v>
      </c>
      <c r="B99" s="2387"/>
      <c r="C99" s="2263"/>
      <c r="D99" s="2263"/>
      <c r="E99" s="2387"/>
      <c r="F99" s="2281"/>
      <c r="G99" s="2422"/>
      <c r="H99" s="2422"/>
      <c r="I99" s="2387"/>
      <c r="J99" s="2422">
        <f t="shared" si="0"/>
        <v>0</v>
      </c>
      <c r="K99" s="2422"/>
      <c r="L99" s="2400">
        <v>25</v>
      </c>
    </row>
    <row r="100" spans="1:12">
      <c r="A100" s="2400">
        <v>26</v>
      </c>
      <c r="B100" s="2387"/>
      <c r="C100" s="2263"/>
      <c r="D100" s="2263"/>
      <c r="E100" s="2387"/>
      <c r="F100" s="2281"/>
      <c r="G100" s="2422"/>
      <c r="H100" s="2422"/>
      <c r="I100" s="2387"/>
      <c r="J100" s="2422">
        <f t="shared" si="0"/>
        <v>0</v>
      </c>
      <c r="K100" s="2422"/>
      <c r="L100" s="2400">
        <v>26</v>
      </c>
    </row>
    <row r="101" spans="1:12">
      <c r="A101" s="2400">
        <v>27</v>
      </c>
      <c r="B101" s="2387"/>
      <c r="C101" s="2263"/>
      <c r="D101" s="2263"/>
      <c r="E101" s="2387"/>
      <c r="F101" s="2281"/>
      <c r="G101" s="2422"/>
      <c r="H101" s="2422"/>
      <c r="I101" s="2387"/>
      <c r="J101" s="2422">
        <f t="shared" si="0"/>
        <v>0</v>
      </c>
      <c r="K101" s="2422"/>
      <c r="L101" s="2400">
        <v>27</v>
      </c>
    </row>
    <row r="102" spans="1:12">
      <c r="A102" s="2400">
        <v>28</v>
      </c>
      <c r="B102" s="2387"/>
      <c r="C102" s="2263"/>
      <c r="D102" s="2263"/>
      <c r="E102" s="2387"/>
      <c r="F102" s="2281"/>
      <c r="G102" s="2422"/>
      <c r="H102" s="2422"/>
      <c r="I102" s="2387"/>
      <c r="J102" s="2422">
        <f t="shared" si="0"/>
        <v>0</v>
      </c>
      <c r="K102" s="2422"/>
      <c r="L102" s="2400">
        <v>28</v>
      </c>
    </row>
    <row r="103" spans="1:12">
      <c r="A103" s="2400">
        <v>29</v>
      </c>
      <c r="B103" s="2387"/>
      <c r="C103" s="2263"/>
      <c r="D103" s="2263"/>
      <c r="E103" s="2387"/>
      <c r="F103" s="2281"/>
      <c r="G103" s="2422"/>
      <c r="H103" s="2422"/>
      <c r="I103" s="2387"/>
      <c r="J103" s="2422">
        <f t="shared" si="0"/>
        <v>0</v>
      </c>
      <c r="K103" s="2422"/>
      <c r="L103" s="2400">
        <v>29</v>
      </c>
    </row>
    <row r="104" spans="1:12">
      <c r="A104" s="2400">
        <v>30</v>
      </c>
      <c r="B104" s="2387"/>
      <c r="C104" s="2263"/>
      <c r="D104" s="2263"/>
      <c r="E104" s="2387"/>
      <c r="F104" s="2281"/>
      <c r="G104" s="2422"/>
      <c r="H104" s="2422"/>
      <c r="I104" s="2387"/>
      <c r="J104" s="2422">
        <f t="shared" si="0"/>
        <v>0</v>
      </c>
      <c r="K104" s="2422"/>
      <c r="L104" s="2400">
        <v>30</v>
      </c>
    </row>
    <row r="105" spans="1:12">
      <c r="A105" s="2400">
        <v>31</v>
      </c>
      <c r="B105" s="2387"/>
      <c r="C105" s="2263"/>
      <c r="D105" s="2263"/>
      <c r="E105" s="2387"/>
      <c r="F105" s="2281"/>
      <c r="G105" s="2422"/>
      <c r="H105" s="2422"/>
      <c r="I105" s="2387"/>
      <c r="J105" s="2422">
        <f t="shared" si="0"/>
        <v>0</v>
      </c>
      <c r="K105" s="2422"/>
      <c r="L105" s="2400">
        <v>31</v>
      </c>
    </row>
    <row r="106" spans="1:12">
      <c r="A106" s="2400">
        <v>32</v>
      </c>
      <c r="B106" s="2387"/>
      <c r="C106" s="2263"/>
      <c r="D106" s="2263"/>
      <c r="E106" s="2387"/>
      <c r="F106" s="2281"/>
      <c r="G106" s="2422"/>
      <c r="H106" s="2422"/>
      <c r="I106" s="2387"/>
      <c r="J106" s="2422">
        <f t="shared" si="0"/>
        <v>0</v>
      </c>
      <c r="K106" s="2422"/>
      <c r="L106" s="2400">
        <v>32</v>
      </c>
    </row>
    <row r="107" spans="1:12">
      <c r="A107" s="2400">
        <v>33</v>
      </c>
      <c r="B107" s="2387"/>
      <c r="C107" s="2263"/>
      <c r="D107" s="2263"/>
      <c r="E107" s="2387"/>
      <c r="F107" s="2281"/>
      <c r="G107" s="2422"/>
      <c r="H107" s="2422"/>
      <c r="I107" s="2387"/>
      <c r="J107" s="2422">
        <f t="shared" si="0"/>
        <v>0</v>
      </c>
      <c r="K107" s="2422"/>
      <c r="L107" s="2400">
        <v>33</v>
      </c>
    </row>
    <row r="108" spans="1:12">
      <c r="A108" s="2400">
        <v>34</v>
      </c>
      <c r="B108" s="2387"/>
      <c r="C108" s="2263"/>
      <c r="D108" s="2263"/>
      <c r="E108" s="2387"/>
      <c r="F108" s="2281"/>
      <c r="G108" s="2422"/>
      <c r="H108" s="2422"/>
      <c r="I108" s="2387"/>
      <c r="J108" s="2422">
        <f t="shared" si="0"/>
        <v>0</v>
      </c>
      <c r="K108" s="2422"/>
      <c r="L108" s="2400">
        <v>34</v>
      </c>
    </row>
    <row r="109" spans="1:12">
      <c r="A109" s="2400">
        <v>35</v>
      </c>
      <c r="B109" s="2387"/>
      <c r="C109" s="2263"/>
      <c r="D109" s="2263"/>
      <c r="E109" s="2387"/>
      <c r="F109" s="2281"/>
      <c r="G109" s="2422"/>
      <c r="H109" s="2422"/>
      <c r="I109" s="2387"/>
      <c r="J109" s="2422">
        <f t="shared" si="0"/>
        <v>0</v>
      </c>
      <c r="K109" s="2422"/>
      <c r="L109" s="2400">
        <v>35</v>
      </c>
    </row>
    <row r="110" spans="1:12">
      <c r="A110" s="2400">
        <v>36</v>
      </c>
      <c r="B110" s="2387"/>
      <c r="C110" s="2263"/>
      <c r="D110" s="2263"/>
      <c r="E110" s="2387"/>
      <c r="F110" s="2281"/>
      <c r="G110" s="2422"/>
      <c r="H110" s="2422"/>
      <c r="I110" s="2387"/>
      <c r="J110" s="2422">
        <f t="shared" si="0"/>
        <v>0</v>
      </c>
      <c r="K110" s="2422"/>
      <c r="L110" s="2400">
        <v>36</v>
      </c>
    </row>
    <row r="111" spans="1:12">
      <c r="A111" s="2400">
        <v>37</v>
      </c>
      <c r="B111" s="2387"/>
      <c r="C111" s="2263"/>
      <c r="D111" s="2263"/>
      <c r="E111" s="2387"/>
      <c r="F111" s="2281"/>
      <c r="G111" s="2422"/>
      <c r="H111" s="2422"/>
      <c r="I111" s="2387"/>
      <c r="J111" s="2422">
        <f t="shared" si="0"/>
        <v>0</v>
      </c>
      <c r="K111" s="2422"/>
      <c r="L111" s="2400">
        <v>37</v>
      </c>
    </row>
    <row r="112" spans="1:12">
      <c r="A112" s="2400">
        <v>38</v>
      </c>
      <c r="B112" s="2387"/>
      <c r="C112" s="2263"/>
      <c r="D112" s="2263"/>
      <c r="E112" s="2387"/>
      <c r="F112" s="2281"/>
      <c r="G112" s="2422"/>
      <c r="H112" s="2422"/>
      <c r="I112" s="2387"/>
      <c r="J112" s="2422">
        <f t="shared" si="0"/>
        <v>0</v>
      </c>
      <c r="K112" s="2422"/>
      <c r="L112" s="2400">
        <v>38</v>
      </c>
    </row>
    <row r="113" spans="1:12">
      <c r="A113" s="2400">
        <v>39</v>
      </c>
      <c r="B113" s="2387"/>
      <c r="C113" s="2263"/>
      <c r="D113" s="2263"/>
      <c r="E113" s="2387"/>
      <c r="F113" s="2281"/>
      <c r="G113" s="2422"/>
      <c r="H113" s="2422"/>
      <c r="I113" s="2387"/>
      <c r="J113" s="2422">
        <f t="shared" si="0"/>
        <v>0</v>
      </c>
      <c r="K113" s="2422"/>
      <c r="L113" s="2400">
        <v>39</v>
      </c>
    </row>
    <row r="114" spans="1:12">
      <c r="A114" s="2400">
        <v>40</v>
      </c>
      <c r="B114" s="2387"/>
      <c r="C114" s="2263"/>
      <c r="D114" s="2263"/>
      <c r="E114" s="2387"/>
      <c r="F114" s="2281"/>
      <c r="G114" s="2422"/>
      <c r="H114" s="2422"/>
      <c r="I114" s="2387"/>
      <c r="J114" s="2422">
        <f t="shared" si="0"/>
        <v>0</v>
      </c>
      <c r="K114" s="2422"/>
      <c r="L114" s="2400">
        <v>40</v>
      </c>
    </row>
    <row r="115" spans="1:12">
      <c r="A115" s="2400">
        <v>41</v>
      </c>
      <c r="B115" s="2387"/>
      <c r="C115" s="2263"/>
      <c r="D115" s="2263"/>
      <c r="E115" s="2387"/>
      <c r="F115" s="2281"/>
      <c r="G115" s="2422"/>
      <c r="H115" s="2422"/>
      <c r="I115" s="2387"/>
      <c r="J115" s="2422">
        <f t="shared" si="0"/>
        <v>0</v>
      </c>
      <c r="K115" s="2422"/>
      <c r="L115" s="2400">
        <v>41</v>
      </c>
    </row>
    <row r="116" spans="1:12">
      <c r="A116" s="2400">
        <v>42</v>
      </c>
      <c r="B116" s="2387"/>
      <c r="C116" s="2263"/>
      <c r="D116" s="2263"/>
      <c r="E116" s="2387"/>
      <c r="F116" s="2281"/>
      <c r="G116" s="2422"/>
      <c r="H116" s="2422"/>
      <c r="I116" s="2387"/>
      <c r="J116" s="2422">
        <f t="shared" si="0"/>
        <v>0</v>
      </c>
      <c r="K116" s="2422"/>
      <c r="L116" s="2400">
        <v>42</v>
      </c>
    </row>
    <row r="117" spans="1:12">
      <c r="A117" s="2400">
        <v>43</v>
      </c>
      <c r="B117" s="2387"/>
      <c r="C117" s="2263"/>
      <c r="D117" s="2263"/>
      <c r="E117" s="2387"/>
      <c r="F117" s="2281"/>
      <c r="G117" s="2422"/>
      <c r="H117" s="2422"/>
      <c r="I117" s="2387"/>
      <c r="J117" s="2422">
        <f t="shared" si="0"/>
        <v>0</v>
      </c>
      <c r="K117" s="2422"/>
      <c r="L117" s="2400">
        <v>43</v>
      </c>
    </row>
    <row r="118" spans="1:12">
      <c r="A118" s="2400">
        <v>44</v>
      </c>
      <c r="B118" s="2387"/>
      <c r="C118" s="2263"/>
      <c r="D118" s="2263"/>
      <c r="E118" s="2387"/>
      <c r="F118" s="2281"/>
      <c r="G118" s="2422"/>
      <c r="H118" s="2422"/>
      <c r="I118" s="2387"/>
      <c r="J118" s="2422">
        <f t="shared" si="0"/>
        <v>0</v>
      </c>
      <c r="K118" s="2422"/>
      <c r="L118" s="2400">
        <v>44</v>
      </c>
    </row>
    <row r="119" spans="1:12">
      <c r="A119" s="2400">
        <v>45</v>
      </c>
      <c r="B119" s="2387"/>
      <c r="C119" s="2263"/>
      <c r="D119" s="2263"/>
      <c r="E119" s="2387"/>
      <c r="F119" s="2281"/>
      <c r="G119" s="2422"/>
      <c r="H119" s="2422"/>
      <c r="I119" s="2387"/>
      <c r="J119" s="2422">
        <f t="shared" si="0"/>
        <v>0</v>
      </c>
      <c r="K119" s="2422"/>
      <c r="L119" s="2400">
        <v>45</v>
      </c>
    </row>
    <row r="120" spans="1:12">
      <c r="A120" s="2400">
        <v>46</v>
      </c>
      <c r="B120" s="2387"/>
      <c r="C120" s="2263"/>
      <c r="D120" s="2263"/>
      <c r="E120" s="2387"/>
      <c r="F120" s="2281"/>
      <c r="G120" s="2422"/>
      <c r="H120" s="2422"/>
      <c r="I120" s="2387"/>
      <c r="J120" s="2422">
        <f t="shared" si="0"/>
        <v>0</v>
      </c>
      <c r="K120" s="2422"/>
      <c r="L120" s="2400">
        <v>46</v>
      </c>
    </row>
    <row r="121" spans="1:12">
      <c r="A121" s="2400">
        <v>47</v>
      </c>
      <c r="B121" s="2387"/>
      <c r="C121" s="2263"/>
      <c r="D121" s="2263"/>
      <c r="E121" s="2387"/>
      <c r="F121" s="2281"/>
      <c r="G121" s="2422"/>
      <c r="H121" s="2422"/>
      <c r="I121" s="2387"/>
      <c r="J121" s="2422">
        <f t="shared" si="0"/>
        <v>0</v>
      </c>
      <c r="K121" s="2422"/>
      <c r="L121" s="2400">
        <v>47</v>
      </c>
    </row>
    <row r="122" spans="1:12">
      <c r="A122" s="2400">
        <v>48</v>
      </c>
      <c r="B122" s="2387"/>
      <c r="C122" s="2263"/>
      <c r="D122" s="2263"/>
      <c r="E122" s="2387"/>
      <c r="F122" s="2281"/>
      <c r="G122" s="2422"/>
      <c r="H122" s="2422"/>
      <c r="I122" s="2387"/>
      <c r="J122" s="2422">
        <f t="shared" si="0"/>
        <v>0</v>
      </c>
      <c r="K122" s="2422"/>
      <c r="L122" s="2400">
        <v>48</v>
      </c>
    </row>
    <row r="123" spans="1:12">
      <c r="A123" s="2400">
        <v>49</v>
      </c>
      <c r="B123" s="2387"/>
      <c r="C123" s="2263"/>
      <c r="D123" s="2263"/>
      <c r="E123" s="2387"/>
      <c r="F123" s="2281"/>
      <c r="G123" s="2422"/>
      <c r="H123" s="2422"/>
      <c r="I123" s="2387"/>
      <c r="J123" s="2422">
        <f t="shared" si="0"/>
        <v>0</v>
      </c>
      <c r="K123" s="2422"/>
      <c r="L123" s="2400">
        <v>49</v>
      </c>
    </row>
    <row r="124" spans="1:12">
      <c r="A124" s="2400">
        <v>50</v>
      </c>
      <c r="B124" s="2387"/>
      <c r="C124" s="2263"/>
      <c r="D124" s="2263"/>
      <c r="E124" s="2387"/>
      <c r="F124" s="2281"/>
      <c r="G124" s="2422"/>
      <c r="H124" s="2422"/>
      <c r="I124" s="2387"/>
      <c r="J124" s="2422">
        <f t="shared" si="0"/>
        <v>0</v>
      </c>
      <c r="K124" s="2422"/>
      <c r="L124" s="2400">
        <v>50</v>
      </c>
    </row>
    <row r="125" spans="1:12">
      <c r="A125" s="2400">
        <v>51</v>
      </c>
      <c r="B125" s="2387"/>
      <c r="C125" s="2263"/>
      <c r="D125" s="2263"/>
      <c r="E125" s="2387"/>
      <c r="F125" s="2281"/>
      <c r="G125" s="2422"/>
      <c r="H125" s="2422"/>
      <c r="I125" s="2387"/>
      <c r="J125" s="2422">
        <f t="shared" si="0"/>
        <v>0</v>
      </c>
      <c r="K125" s="2422"/>
      <c r="L125" s="2400">
        <v>51</v>
      </c>
    </row>
    <row r="126" spans="1:12">
      <c r="A126" s="2400">
        <v>52</v>
      </c>
      <c r="B126" s="2387"/>
      <c r="C126" s="2263"/>
      <c r="D126" s="2263"/>
      <c r="E126" s="2387"/>
      <c r="F126" s="2281"/>
      <c r="G126" s="2422"/>
      <c r="H126" s="2422"/>
      <c r="I126" s="2387"/>
      <c r="J126" s="2422">
        <f t="shared" si="0"/>
        <v>0</v>
      </c>
      <c r="K126" s="2422"/>
      <c r="L126" s="2400">
        <v>52</v>
      </c>
    </row>
    <row r="127" spans="1:12">
      <c r="A127" s="2400">
        <v>53</v>
      </c>
      <c r="B127" s="2387"/>
      <c r="C127" s="2263"/>
      <c r="D127" s="2263"/>
      <c r="E127" s="2387"/>
      <c r="F127" s="2281"/>
      <c r="G127" s="2422"/>
      <c r="H127" s="2422"/>
      <c r="I127" s="2387"/>
      <c r="J127" s="2422">
        <f t="shared" si="0"/>
        <v>0</v>
      </c>
      <c r="K127" s="2422"/>
      <c r="L127" s="2400">
        <v>53</v>
      </c>
    </row>
    <row r="128" spans="1:12">
      <c r="A128" s="2400">
        <v>54</v>
      </c>
      <c r="B128" s="2387"/>
      <c r="C128" s="2263"/>
      <c r="D128" s="2263"/>
      <c r="E128" s="2387"/>
      <c r="F128" s="2281"/>
      <c r="G128" s="2422"/>
      <c r="H128" s="2422"/>
      <c r="I128" s="2387"/>
      <c r="J128" s="2422">
        <f t="shared" si="0"/>
        <v>0</v>
      </c>
      <c r="K128" s="2422"/>
      <c r="L128" s="2400">
        <v>54</v>
      </c>
    </row>
    <row r="129" spans="1:12" ht="15.75" thickBot="1">
      <c r="A129" s="2423">
        <v>55</v>
      </c>
      <c r="B129" s="2416" t="s">
        <v>2288</v>
      </c>
      <c r="C129" s="2389"/>
      <c r="D129" s="2389"/>
      <c r="E129" s="2390"/>
      <c r="F129" s="2424"/>
      <c r="G129" s="2425">
        <f>SUM(G75:G128)</f>
        <v>0</v>
      </c>
      <c r="H129" s="2425">
        <f>SUM(H75:H128)</f>
        <v>0</v>
      </c>
      <c r="I129" s="2390"/>
      <c r="J129" s="2425">
        <f>SUM(J75:J128)</f>
        <v>0</v>
      </c>
      <c r="K129" s="2425">
        <f>SUM(K75:K128)</f>
        <v>0</v>
      </c>
      <c r="L129" s="2423">
        <v>55</v>
      </c>
    </row>
    <row r="130" spans="1:12">
      <c r="A130" s="2496" t="s">
        <v>4613</v>
      </c>
      <c r="B130" s="2496"/>
      <c r="C130" s="2263"/>
      <c r="D130" s="2263"/>
      <c r="E130" s="2263"/>
      <c r="F130" s="2496" t="s">
        <v>4613</v>
      </c>
      <c r="G130" s="2496"/>
      <c r="H130" s="2264"/>
    </row>
    <row r="131" spans="1:12">
      <c r="A131" s="2264" t="s">
        <v>3795</v>
      </c>
      <c r="B131" s="2264"/>
      <c r="C131" s="2264"/>
      <c r="D131" s="2264"/>
      <c r="E131" s="2264"/>
      <c r="F131" s="2264" t="s">
        <v>3796</v>
      </c>
      <c r="G131" s="2264"/>
      <c r="H131" s="2264"/>
      <c r="I131" s="2264"/>
      <c r="J131" s="2264"/>
      <c r="K131" s="2264"/>
      <c r="L131" s="2264"/>
    </row>
    <row r="132" spans="1:12" ht="16.5" thickBot="1">
      <c r="A132" s="2300" t="str">
        <f>'Data Sheet'!$C$25</f>
        <v xml:space="preserve">Niagara Mohawk Power Corporation </v>
      </c>
      <c r="B132" s="2263"/>
      <c r="C132" s="2263"/>
      <c r="D132" s="2426" t="str">
        <f>'Data Sheet'!$C$40</f>
        <v>May 9, 2016</v>
      </c>
      <c r="E132" s="2263" t="str">
        <f>'Data Sheet'!$C$38</f>
        <v>December 31, 2015</v>
      </c>
      <c r="F132" s="2300" t="str">
        <f>'Data Sheet'!$C$25</f>
        <v xml:space="preserve">Niagara Mohawk Power Corporation </v>
      </c>
      <c r="G132" s="2263"/>
      <c r="H132" s="2263"/>
      <c r="I132" s="2263"/>
      <c r="J132" s="2426" t="str">
        <f>'Data Sheet'!$C$40</f>
        <v>May 9, 2016</v>
      </c>
      <c r="K132" s="1591" t="str">
        <f>'Data Sheet'!$C$38</f>
        <v>December 31, 2015</v>
      </c>
    </row>
    <row r="133" spans="1:12" ht="15.75">
      <c r="A133" s="2303"/>
      <c r="B133" s="2427" t="s">
        <v>3794</v>
      </c>
      <c r="C133" s="2427"/>
      <c r="D133" s="2408"/>
      <c r="E133" s="2399"/>
      <c r="F133" s="2398"/>
      <c r="G133" s="2427" t="s">
        <v>2058</v>
      </c>
      <c r="H133" s="2427"/>
      <c r="I133" s="2427"/>
      <c r="J133" s="2408"/>
      <c r="K133" s="2408"/>
      <c r="L133" s="2399"/>
    </row>
    <row r="134" spans="1:12" ht="15.75" thickBot="1">
      <c r="A134" s="2388"/>
      <c r="B134" s="2389"/>
      <c r="C134" s="2389"/>
      <c r="D134" s="2428"/>
      <c r="E134" s="2390"/>
      <c r="F134" s="2388"/>
      <c r="G134" s="2389"/>
      <c r="H134" s="2389"/>
      <c r="I134" s="2389"/>
      <c r="J134" s="2389"/>
      <c r="K134" s="2389"/>
      <c r="L134" s="2390"/>
    </row>
    <row r="135" spans="1:12" ht="15.75" thickBot="1">
      <c r="A135" s="2396"/>
      <c r="B135" s="2407" t="s">
        <v>3532</v>
      </c>
      <c r="C135" s="2408" t="s">
        <v>1743</v>
      </c>
      <c r="D135" s="2408"/>
      <c r="E135" s="2399"/>
      <c r="F135" s="2398" t="s">
        <v>3748</v>
      </c>
      <c r="G135" s="2399"/>
      <c r="H135" s="2409" t="s">
        <v>3749</v>
      </c>
      <c r="I135" s="2410" t="s">
        <v>3750</v>
      </c>
      <c r="J135" s="2429"/>
      <c r="K135" s="2399" t="s">
        <v>3751</v>
      </c>
      <c r="L135" s="2396"/>
    </row>
    <row r="136" spans="1:12">
      <c r="A136" s="2411" t="s">
        <v>1688</v>
      </c>
      <c r="B136" s="2387"/>
      <c r="C136" s="2263"/>
      <c r="D136" s="2263"/>
      <c r="E136" s="2387"/>
      <c r="F136" s="2413" t="s">
        <v>174</v>
      </c>
      <c r="G136" s="2359"/>
      <c r="H136" s="2414" t="s">
        <v>174</v>
      </c>
      <c r="I136" s="2359" t="s">
        <v>173</v>
      </c>
      <c r="J136" s="2359" t="s">
        <v>1796</v>
      </c>
      <c r="K136" s="2359" t="s">
        <v>3752</v>
      </c>
      <c r="L136" s="2411" t="s">
        <v>1688</v>
      </c>
    </row>
    <row r="137" spans="1:12" ht="15.75" thickBot="1">
      <c r="A137" s="2415" t="s">
        <v>1691</v>
      </c>
      <c r="B137" s="2416" t="s">
        <v>2952</v>
      </c>
      <c r="C137" s="2403" t="s">
        <v>2953</v>
      </c>
      <c r="D137" s="2403"/>
      <c r="E137" s="2417"/>
      <c r="F137" s="2418" t="s">
        <v>2954</v>
      </c>
      <c r="G137" s="2417"/>
      <c r="H137" s="2416" t="s">
        <v>2955</v>
      </c>
      <c r="I137" s="2415" t="s">
        <v>2303</v>
      </c>
      <c r="J137" s="2415" t="s">
        <v>2304</v>
      </c>
      <c r="K137" s="2415" t="s">
        <v>2305</v>
      </c>
      <c r="L137" s="2415" t="s">
        <v>1691</v>
      </c>
    </row>
    <row r="138" spans="1:12">
      <c r="A138" s="2419">
        <v>1</v>
      </c>
      <c r="B138" s="2387"/>
      <c r="C138" s="2263"/>
      <c r="D138" s="2263"/>
      <c r="E138" s="2387"/>
      <c r="F138" s="2420"/>
      <c r="G138" s="2421"/>
      <c r="H138" s="2422"/>
      <c r="I138" s="2387"/>
      <c r="J138" s="2422">
        <f t="shared" ref="J138:J191" si="1">G138+H138</f>
        <v>0</v>
      </c>
      <c r="K138" s="2422"/>
      <c r="L138" s="2419">
        <v>1</v>
      </c>
    </row>
    <row r="139" spans="1:12">
      <c r="A139" s="2419">
        <v>2</v>
      </c>
      <c r="B139" s="2387"/>
      <c r="C139" s="2263"/>
      <c r="D139" s="2263"/>
      <c r="E139" s="2387"/>
      <c r="F139" s="2420"/>
      <c r="G139" s="2421"/>
      <c r="H139" s="2422"/>
      <c r="I139" s="2387"/>
      <c r="J139" s="2422">
        <f t="shared" si="1"/>
        <v>0</v>
      </c>
      <c r="K139" s="2422"/>
      <c r="L139" s="2419">
        <v>2</v>
      </c>
    </row>
    <row r="140" spans="1:12">
      <c r="A140" s="2419">
        <v>3</v>
      </c>
      <c r="B140" s="2387"/>
      <c r="C140" s="2263"/>
      <c r="D140" s="2263"/>
      <c r="E140" s="2387"/>
      <c r="F140" s="2420"/>
      <c r="G140" s="2421"/>
      <c r="H140" s="2422"/>
      <c r="I140" s="2387"/>
      <c r="J140" s="2422">
        <f t="shared" si="1"/>
        <v>0</v>
      </c>
      <c r="K140" s="2422"/>
      <c r="L140" s="2419">
        <v>3</v>
      </c>
    </row>
    <row r="141" spans="1:12">
      <c r="A141" s="2419">
        <v>4</v>
      </c>
      <c r="B141" s="2387"/>
      <c r="C141" s="2263"/>
      <c r="D141" s="2263"/>
      <c r="E141" s="2387"/>
      <c r="F141" s="2420"/>
      <c r="G141" s="2421"/>
      <c r="H141" s="2422"/>
      <c r="I141" s="2387"/>
      <c r="J141" s="2422">
        <f t="shared" si="1"/>
        <v>0</v>
      </c>
      <c r="K141" s="2422"/>
      <c r="L141" s="2419">
        <v>4</v>
      </c>
    </row>
    <row r="142" spans="1:12">
      <c r="A142" s="2419">
        <v>5</v>
      </c>
      <c r="B142" s="2387"/>
      <c r="C142" s="2263"/>
      <c r="D142" s="2263"/>
      <c r="E142" s="2387"/>
      <c r="F142" s="2420"/>
      <c r="G142" s="2421"/>
      <c r="H142" s="2422"/>
      <c r="I142" s="2387"/>
      <c r="J142" s="2422">
        <f t="shared" si="1"/>
        <v>0</v>
      </c>
      <c r="K142" s="2422"/>
      <c r="L142" s="2419">
        <v>5</v>
      </c>
    </row>
    <row r="143" spans="1:12">
      <c r="A143" s="2419">
        <v>6</v>
      </c>
      <c r="B143" s="2387"/>
      <c r="C143" s="2263"/>
      <c r="D143" s="2263"/>
      <c r="E143" s="2387"/>
      <c r="F143" s="2420"/>
      <c r="G143" s="2421"/>
      <c r="H143" s="2422"/>
      <c r="I143" s="2387"/>
      <c r="J143" s="2422">
        <f t="shared" si="1"/>
        <v>0</v>
      </c>
      <c r="K143" s="2422"/>
      <c r="L143" s="2419">
        <v>6</v>
      </c>
    </row>
    <row r="144" spans="1:12">
      <c r="A144" s="2419">
        <v>7</v>
      </c>
      <c r="B144" s="2387"/>
      <c r="C144" s="2263"/>
      <c r="D144" s="2263"/>
      <c r="E144" s="2387"/>
      <c r="F144" s="2420"/>
      <c r="G144" s="2421"/>
      <c r="H144" s="2422"/>
      <c r="I144" s="2387"/>
      <c r="J144" s="2422">
        <f t="shared" si="1"/>
        <v>0</v>
      </c>
      <c r="K144" s="2422"/>
      <c r="L144" s="2419">
        <v>7</v>
      </c>
    </row>
    <row r="145" spans="1:12">
      <c r="A145" s="2419">
        <v>8</v>
      </c>
      <c r="B145" s="2387"/>
      <c r="C145" s="2263"/>
      <c r="D145" s="2263"/>
      <c r="E145" s="2387"/>
      <c r="F145" s="2420"/>
      <c r="G145" s="2421"/>
      <c r="H145" s="2422"/>
      <c r="I145" s="2387"/>
      <c r="J145" s="2422">
        <f t="shared" si="1"/>
        <v>0</v>
      </c>
      <c r="K145" s="2422"/>
      <c r="L145" s="2419">
        <v>8</v>
      </c>
    </row>
    <row r="146" spans="1:12">
      <c r="A146" s="2419">
        <v>9</v>
      </c>
      <c r="B146" s="2387"/>
      <c r="C146" s="2263"/>
      <c r="D146" s="2263"/>
      <c r="E146" s="2387"/>
      <c r="F146" s="2420"/>
      <c r="G146" s="2421"/>
      <c r="H146" s="2422"/>
      <c r="I146" s="2387"/>
      <c r="J146" s="2422">
        <f t="shared" si="1"/>
        <v>0</v>
      </c>
      <c r="K146" s="2422"/>
      <c r="L146" s="2419">
        <v>9</v>
      </c>
    </row>
    <row r="147" spans="1:12">
      <c r="A147" s="2419">
        <v>10</v>
      </c>
      <c r="B147" s="2387"/>
      <c r="C147" s="2263"/>
      <c r="D147" s="2263"/>
      <c r="E147" s="2387"/>
      <c r="F147" s="2420"/>
      <c r="G147" s="2421"/>
      <c r="H147" s="2422"/>
      <c r="I147" s="2387"/>
      <c r="J147" s="2422">
        <f t="shared" si="1"/>
        <v>0</v>
      </c>
      <c r="K147" s="2422"/>
      <c r="L147" s="2419">
        <v>10</v>
      </c>
    </row>
    <row r="148" spans="1:12">
      <c r="A148" s="2419">
        <v>11</v>
      </c>
      <c r="B148" s="2387"/>
      <c r="C148" s="2263"/>
      <c r="D148" s="2263"/>
      <c r="E148" s="2387"/>
      <c r="F148" s="2420"/>
      <c r="G148" s="2421"/>
      <c r="H148" s="2422"/>
      <c r="I148" s="2387"/>
      <c r="J148" s="2422">
        <f t="shared" si="1"/>
        <v>0</v>
      </c>
      <c r="K148" s="2422"/>
      <c r="L148" s="2419">
        <v>11</v>
      </c>
    </row>
    <row r="149" spans="1:12">
      <c r="A149" s="2400">
        <v>12</v>
      </c>
      <c r="B149" s="2387"/>
      <c r="C149" s="2263"/>
      <c r="D149" s="2263"/>
      <c r="E149" s="2387"/>
      <c r="F149" s="2281"/>
      <c r="G149" s="2422"/>
      <c r="H149" s="2422"/>
      <c r="I149" s="2387"/>
      <c r="J149" s="2422">
        <f t="shared" si="1"/>
        <v>0</v>
      </c>
      <c r="K149" s="2422"/>
      <c r="L149" s="2400">
        <v>12</v>
      </c>
    </row>
    <row r="150" spans="1:12">
      <c r="A150" s="2400">
        <v>13</v>
      </c>
      <c r="B150" s="2387"/>
      <c r="C150" s="2263"/>
      <c r="D150" s="2263"/>
      <c r="E150" s="2387"/>
      <c r="F150" s="2281"/>
      <c r="G150" s="2422"/>
      <c r="H150" s="2422"/>
      <c r="I150" s="2387"/>
      <c r="J150" s="2422">
        <f t="shared" si="1"/>
        <v>0</v>
      </c>
      <c r="K150" s="2422"/>
      <c r="L150" s="2400">
        <v>13</v>
      </c>
    </row>
    <row r="151" spans="1:12">
      <c r="A151" s="2400">
        <v>14</v>
      </c>
      <c r="B151" s="2387"/>
      <c r="C151" s="2263"/>
      <c r="D151" s="2263"/>
      <c r="E151" s="2387"/>
      <c r="F151" s="2281"/>
      <c r="G151" s="2422"/>
      <c r="H151" s="2422"/>
      <c r="I151" s="2387"/>
      <c r="J151" s="2422">
        <f t="shared" si="1"/>
        <v>0</v>
      </c>
      <c r="K151" s="2422"/>
      <c r="L151" s="2400">
        <v>14</v>
      </c>
    </row>
    <row r="152" spans="1:12">
      <c r="A152" s="2400">
        <v>15</v>
      </c>
      <c r="B152" s="2387"/>
      <c r="C152" s="2263"/>
      <c r="D152" s="2263"/>
      <c r="E152" s="2387"/>
      <c r="F152" s="2281"/>
      <c r="G152" s="2422"/>
      <c r="H152" s="2422"/>
      <c r="I152" s="2387"/>
      <c r="J152" s="2422">
        <f t="shared" si="1"/>
        <v>0</v>
      </c>
      <c r="K152" s="2422"/>
      <c r="L152" s="2400">
        <v>15</v>
      </c>
    </row>
    <row r="153" spans="1:12">
      <c r="A153" s="2400">
        <v>16</v>
      </c>
      <c r="B153" s="2387"/>
      <c r="C153" s="2263"/>
      <c r="D153" s="2263"/>
      <c r="E153" s="2387"/>
      <c r="F153" s="2281"/>
      <c r="G153" s="2422"/>
      <c r="H153" s="2422"/>
      <c r="I153" s="2387"/>
      <c r="J153" s="2422">
        <f t="shared" si="1"/>
        <v>0</v>
      </c>
      <c r="K153" s="2422"/>
      <c r="L153" s="2400">
        <v>16</v>
      </c>
    </row>
    <row r="154" spans="1:12">
      <c r="A154" s="2400">
        <v>17</v>
      </c>
      <c r="B154" s="2387"/>
      <c r="C154" s="2263"/>
      <c r="D154" s="2263"/>
      <c r="E154" s="2387"/>
      <c r="F154" s="2281"/>
      <c r="G154" s="2422"/>
      <c r="H154" s="2422"/>
      <c r="I154" s="2387"/>
      <c r="J154" s="2422">
        <f t="shared" si="1"/>
        <v>0</v>
      </c>
      <c r="K154" s="2422"/>
      <c r="L154" s="2400">
        <v>17</v>
      </c>
    </row>
    <row r="155" spans="1:12">
      <c r="A155" s="2400">
        <v>18</v>
      </c>
      <c r="B155" s="2387"/>
      <c r="C155" s="2263"/>
      <c r="D155" s="2263"/>
      <c r="E155" s="2387"/>
      <c r="F155" s="2281"/>
      <c r="G155" s="2422"/>
      <c r="H155" s="2422"/>
      <c r="I155" s="2387"/>
      <c r="J155" s="2422">
        <f t="shared" si="1"/>
        <v>0</v>
      </c>
      <c r="K155" s="2422"/>
      <c r="L155" s="2400">
        <v>18</v>
      </c>
    </row>
    <row r="156" spans="1:12">
      <c r="A156" s="2400">
        <v>19</v>
      </c>
      <c r="B156" s="2387"/>
      <c r="C156" s="2263"/>
      <c r="D156" s="2263"/>
      <c r="E156" s="2387"/>
      <c r="F156" s="2281"/>
      <c r="G156" s="2422"/>
      <c r="H156" s="2422"/>
      <c r="I156" s="2387"/>
      <c r="J156" s="2422">
        <f t="shared" si="1"/>
        <v>0</v>
      </c>
      <c r="K156" s="2422"/>
      <c r="L156" s="2400">
        <v>19</v>
      </c>
    </row>
    <row r="157" spans="1:12">
      <c r="A157" s="2400">
        <v>20</v>
      </c>
      <c r="B157" s="2387"/>
      <c r="C157" s="2263"/>
      <c r="D157" s="2263"/>
      <c r="E157" s="2387"/>
      <c r="F157" s="2281"/>
      <c r="G157" s="2422"/>
      <c r="H157" s="2422"/>
      <c r="I157" s="2387"/>
      <c r="J157" s="2422">
        <f t="shared" si="1"/>
        <v>0</v>
      </c>
      <c r="K157" s="2422"/>
      <c r="L157" s="2400">
        <v>20</v>
      </c>
    </row>
    <row r="158" spans="1:12">
      <c r="A158" s="2400">
        <v>21</v>
      </c>
      <c r="B158" s="2387"/>
      <c r="C158" s="2263"/>
      <c r="D158" s="2263"/>
      <c r="E158" s="2387"/>
      <c r="F158" s="2281"/>
      <c r="G158" s="2422"/>
      <c r="H158" s="2422"/>
      <c r="I158" s="2387"/>
      <c r="J158" s="2422">
        <f t="shared" si="1"/>
        <v>0</v>
      </c>
      <c r="K158" s="2422"/>
      <c r="L158" s="2400">
        <v>21</v>
      </c>
    </row>
    <row r="159" spans="1:12">
      <c r="A159" s="2400">
        <v>22</v>
      </c>
      <c r="B159" s="2387"/>
      <c r="C159" s="2263"/>
      <c r="D159" s="2263"/>
      <c r="E159" s="2387"/>
      <c r="F159" s="2281"/>
      <c r="G159" s="2422"/>
      <c r="H159" s="2422"/>
      <c r="I159" s="2387"/>
      <c r="J159" s="2422">
        <f t="shared" si="1"/>
        <v>0</v>
      </c>
      <c r="K159" s="2422"/>
      <c r="L159" s="2400">
        <v>22</v>
      </c>
    </row>
    <row r="160" spans="1:12">
      <c r="A160" s="2400">
        <v>23</v>
      </c>
      <c r="B160" s="2387"/>
      <c r="C160" s="2263"/>
      <c r="D160" s="2263"/>
      <c r="E160" s="2387"/>
      <c r="F160" s="2281"/>
      <c r="G160" s="2422"/>
      <c r="H160" s="2422"/>
      <c r="I160" s="2387"/>
      <c r="J160" s="2422">
        <f t="shared" si="1"/>
        <v>0</v>
      </c>
      <c r="K160" s="2422"/>
      <c r="L160" s="2400">
        <v>23</v>
      </c>
    </row>
    <row r="161" spans="1:12">
      <c r="A161" s="2400">
        <v>24</v>
      </c>
      <c r="B161" s="2387"/>
      <c r="C161" s="2263"/>
      <c r="D161" s="2263"/>
      <c r="E161" s="2387"/>
      <c r="F161" s="2281"/>
      <c r="G161" s="2422"/>
      <c r="H161" s="2422"/>
      <c r="I161" s="2387"/>
      <c r="J161" s="2422">
        <f t="shared" si="1"/>
        <v>0</v>
      </c>
      <c r="K161" s="2422"/>
      <c r="L161" s="2400">
        <v>24</v>
      </c>
    </row>
    <row r="162" spans="1:12">
      <c r="A162" s="2400">
        <v>25</v>
      </c>
      <c r="B162" s="2387"/>
      <c r="C162" s="2263"/>
      <c r="D162" s="2263"/>
      <c r="E162" s="2387"/>
      <c r="F162" s="2281"/>
      <c r="G162" s="2422"/>
      <c r="H162" s="2422"/>
      <c r="I162" s="2387"/>
      <c r="J162" s="2422">
        <f t="shared" si="1"/>
        <v>0</v>
      </c>
      <c r="K162" s="2422"/>
      <c r="L162" s="2400">
        <v>25</v>
      </c>
    </row>
    <row r="163" spans="1:12">
      <c r="A163" s="2400">
        <v>26</v>
      </c>
      <c r="B163" s="2387"/>
      <c r="C163" s="2263"/>
      <c r="D163" s="2263"/>
      <c r="E163" s="2387"/>
      <c r="F163" s="2281"/>
      <c r="G163" s="2422"/>
      <c r="H163" s="2422"/>
      <c r="I163" s="2387"/>
      <c r="J163" s="2422">
        <f t="shared" si="1"/>
        <v>0</v>
      </c>
      <c r="K163" s="2422"/>
      <c r="L163" s="2400">
        <v>26</v>
      </c>
    </row>
    <row r="164" spans="1:12">
      <c r="A164" s="2400">
        <v>27</v>
      </c>
      <c r="B164" s="2387"/>
      <c r="C164" s="2263"/>
      <c r="D164" s="2263"/>
      <c r="E164" s="2387"/>
      <c r="F164" s="2281"/>
      <c r="G164" s="2422"/>
      <c r="H164" s="2422"/>
      <c r="I164" s="2387"/>
      <c r="J164" s="2422">
        <f t="shared" si="1"/>
        <v>0</v>
      </c>
      <c r="K164" s="2422"/>
      <c r="L164" s="2400">
        <v>27</v>
      </c>
    </row>
    <row r="165" spans="1:12">
      <c r="A165" s="2400">
        <v>28</v>
      </c>
      <c r="B165" s="2387"/>
      <c r="C165" s="2263"/>
      <c r="D165" s="2263"/>
      <c r="E165" s="2387"/>
      <c r="F165" s="2281"/>
      <c r="G165" s="2422"/>
      <c r="H165" s="2422"/>
      <c r="I165" s="2387"/>
      <c r="J165" s="2422">
        <f t="shared" si="1"/>
        <v>0</v>
      </c>
      <c r="K165" s="2422"/>
      <c r="L165" s="2400">
        <v>28</v>
      </c>
    </row>
    <row r="166" spans="1:12">
      <c r="A166" s="2400">
        <v>29</v>
      </c>
      <c r="B166" s="2387"/>
      <c r="C166" s="2263"/>
      <c r="D166" s="2263"/>
      <c r="E166" s="2387"/>
      <c r="F166" s="2281"/>
      <c r="G166" s="2422"/>
      <c r="H166" s="2422"/>
      <c r="I166" s="2387"/>
      <c r="J166" s="2422">
        <f t="shared" si="1"/>
        <v>0</v>
      </c>
      <c r="K166" s="2422"/>
      <c r="L166" s="2400">
        <v>29</v>
      </c>
    </row>
    <row r="167" spans="1:12">
      <c r="A167" s="2400">
        <v>30</v>
      </c>
      <c r="B167" s="2387"/>
      <c r="C167" s="2263"/>
      <c r="D167" s="2263"/>
      <c r="E167" s="2387"/>
      <c r="F167" s="2281"/>
      <c r="G167" s="2422"/>
      <c r="H167" s="2422"/>
      <c r="I167" s="2387"/>
      <c r="J167" s="2422">
        <f t="shared" si="1"/>
        <v>0</v>
      </c>
      <c r="K167" s="2422"/>
      <c r="L167" s="2400">
        <v>30</v>
      </c>
    </row>
    <row r="168" spans="1:12">
      <c r="A168" s="2400">
        <v>31</v>
      </c>
      <c r="B168" s="2387"/>
      <c r="C168" s="2263"/>
      <c r="D168" s="2263"/>
      <c r="E168" s="2387"/>
      <c r="F168" s="2281"/>
      <c r="G168" s="2422"/>
      <c r="H168" s="2422"/>
      <c r="I168" s="2387"/>
      <c r="J168" s="2422">
        <f t="shared" si="1"/>
        <v>0</v>
      </c>
      <c r="K168" s="2422"/>
      <c r="L168" s="2400">
        <v>31</v>
      </c>
    </row>
    <row r="169" spans="1:12">
      <c r="A169" s="2400">
        <v>32</v>
      </c>
      <c r="B169" s="2387"/>
      <c r="C169" s="2263"/>
      <c r="D169" s="2263"/>
      <c r="E169" s="2387"/>
      <c r="F169" s="2281"/>
      <c r="G169" s="2422"/>
      <c r="H169" s="2422"/>
      <c r="I169" s="2387"/>
      <c r="J169" s="2422">
        <f t="shared" si="1"/>
        <v>0</v>
      </c>
      <c r="K169" s="2422"/>
      <c r="L169" s="2400">
        <v>32</v>
      </c>
    </row>
    <row r="170" spans="1:12">
      <c r="A170" s="2400">
        <v>33</v>
      </c>
      <c r="B170" s="2387"/>
      <c r="C170" s="2263"/>
      <c r="D170" s="2263"/>
      <c r="E170" s="2387"/>
      <c r="F170" s="2281"/>
      <c r="G170" s="2422"/>
      <c r="H170" s="2422"/>
      <c r="I170" s="2387"/>
      <c r="J170" s="2422">
        <f t="shared" si="1"/>
        <v>0</v>
      </c>
      <c r="K170" s="2422"/>
      <c r="L170" s="2400">
        <v>33</v>
      </c>
    </row>
    <row r="171" spans="1:12">
      <c r="A171" s="2400">
        <v>34</v>
      </c>
      <c r="B171" s="2387"/>
      <c r="C171" s="2263"/>
      <c r="D171" s="2263"/>
      <c r="E171" s="2387"/>
      <c r="F171" s="2281"/>
      <c r="G171" s="2422"/>
      <c r="H171" s="2422"/>
      <c r="I171" s="2387"/>
      <c r="J171" s="2422">
        <f t="shared" si="1"/>
        <v>0</v>
      </c>
      <c r="K171" s="2422"/>
      <c r="L171" s="2400">
        <v>34</v>
      </c>
    </row>
    <row r="172" spans="1:12">
      <c r="A172" s="2400">
        <v>35</v>
      </c>
      <c r="B172" s="2387"/>
      <c r="C172" s="2263"/>
      <c r="D172" s="2263"/>
      <c r="E172" s="2387"/>
      <c r="F172" s="2281"/>
      <c r="G172" s="2422"/>
      <c r="H172" s="2422"/>
      <c r="I172" s="2387"/>
      <c r="J172" s="2422">
        <f t="shared" si="1"/>
        <v>0</v>
      </c>
      <c r="K172" s="2422"/>
      <c r="L172" s="2400">
        <v>35</v>
      </c>
    </row>
    <row r="173" spans="1:12">
      <c r="A173" s="2400">
        <v>36</v>
      </c>
      <c r="B173" s="2387"/>
      <c r="C173" s="2263"/>
      <c r="D173" s="2263"/>
      <c r="E173" s="2387"/>
      <c r="F173" s="2281"/>
      <c r="G173" s="2422"/>
      <c r="H173" s="2422"/>
      <c r="I173" s="2387"/>
      <c r="J173" s="2422">
        <f t="shared" si="1"/>
        <v>0</v>
      </c>
      <c r="K173" s="2422"/>
      <c r="L173" s="2400">
        <v>36</v>
      </c>
    </row>
    <row r="174" spans="1:12">
      <c r="A174" s="2400">
        <v>37</v>
      </c>
      <c r="B174" s="2387"/>
      <c r="C174" s="2263"/>
      <c r="D174" s="2263"/>
      <c r="E174" s="2387"/>
      <c r="F174" s="2281"/>
      <c r="G174" s="2422"/>
      <c r="H174" s="2422"/>
      <c r="I174" s="2387"/>
      <c r="J174" s="2422">
        <f t="shared" si="1"/>
        <v>0</v>
      </c>
      <c r="K174" s="2422"/>
      <c r="L174" s="2400">
        <v>37</v>
      </c>
    </row>
    <row r="175" spans="1:12">
      <c r="A175" s="2400">
        <v>38</v>
      </c>
      <c r="B175" s="2387"/>
      <c r="C175" s="2263"/>
      <c r="D175" s="2263"/>
      <c r="E175" s="2387"/>
      <c r="F175" s="2281"/>
      <c r="G175" s="2422"/>
      <c r="H175" s="2422"/>
      <c r="I175" s="2387"/>
      <c r="J175" s="2422">
        <f t="shared" si="1"/>
        <v>0</v>
      </c>
      <c r="K175" s="2422"/>
      <c r="L175" s="2400">
        <v>38</v>
      </c>
    </row>
    <row r="176" spans="1:12">
      <c r="A176" s="2400">
        <v>39</v>
      </c>
      <c r="B176" s="2387"/>
      <c r="C176" s="2263"/>
      <c r="D176" s="2263"/>
      <c r="E176" s="2387"/>
      <c r="F176" s="2281"/>
      <c r="G176" s="2422"/>
      <c r="H176" s="2422"/>
      <c r="I176" s="2387"/>
      <c r="J176" s="2422">
        <f t="shared" si="1"/>
        <v>0</v>
      </c>
      <c r="K176" s="2422"/>
      <c r="L176" s="2400">
        <v>39</v>
      </c>
    </row>
    <row r="177" spans="1:12">
      <c r="A177" s="2400">
        <v>40</v>
      </c>
      <c r="B177" s="2387"/>
      <c r="C177" s="2263"/>
      <c r="D177" s="2263"/>
      <c r="E177" s="2387"/>
      <c r="F177" s="2281"/>
      <c r="G177" s="2422"/>
      <c r="H177" s="2422"/>
      <c r="I177" s="2387"/>
      <c r="J177" s="2422">
        <f t="shared" si="1"/>
        <v>0</v>
      </c>
      <c r="K177" s="2422"/>
      <c r="L177" s="2400">
        <v>40</v>
      </c>
    </row>
    <row r="178" spans="1:12">
      <c r="A178" s="2400">
        <v>41</v>
      </c>
      <c r="B178" s="2387"/>
      <c r="C178" s="2263"/>
      <c r="D178" s="2263"/>
      <c r="E178" s="2387"/>
      <c r="F178" s="2281"/>
      <c r="G178" s="2422"/>
      <c r="H178" s="2422"/>
      <c r="I178" s="2387"/>
      <c r="J178" s="2422">
        <f t="shared" si="1"/>
        <v>0</v>
      </c>
      <c r="K178" s="2422"/>
      <c r="L178" s="2400">
        <v>41</v>
      </c>
    </row>
    <row r="179" spans="1:12">
      <c r="A179" s="2400">
        <v>42</v>
      </c>
      <c r="B179" s="2387"/>
      <c r="C179" s="2263"/>
      <c r="D179" s="2263"/>
      <c r="E179" s="2387"/>
      <c r="F179" s="2281"/>
      <c r="G179" s="2422"/>
      <c r="H179" s="2422"/>
      <c r="I179" s="2387"/>
      <c r="J179" s="2422">
        <f t="shared" si="1"/>
        <v>0</v>
      </c>
      <c r="K179" s="2422"/>
      <c r="L179" s="2400">
        <v>42</v>
      </c>
    </row>
    <row r="180" spans="1:12">
      <c r="A180" s="2400">
        <v>43</v>
      </c>
      <c r="B180" s="2387"/>
      <c r="C180" s="2263"/>
      <c r="D180" s="2263"/>
      <c r="E180" s="2387"/>
      <c r="F180" s="2281"/>
      <c r="G180" s="2422"/>
      <c r="H180" s="2422"/>
      <c r="I180" s="2387"/>
      <c r="J180" s="2422">
        <f t="shared" si="1"/>
        <v>0</v>
      </c>
      <c r="K180" s="2422"/>
      <c r="L180" s="2400">
        <v>43</v>
      </c>
    </row>
    <row r="181" spans="1:12">
      <c r="A181" s="2400">
        <v>44</v>
      </c>
      <c r="B181" s="2387"/>
      <c r="C181" s="2263"/>
      <c r="D181" s="2263"/>
      <c r="E181" s="2387"/>
      <c r="F181" s="2281"/>
      <c r="G181" s="2422"/>
      <c r="H181" s="2422"/>
      <c r="I181" s="2387"/>
      <c r="J181" s="2422">
        <f t="shared" si="1"/>
        <v>0</v>
      </c>
      <c r="K181" s="2422"/>
      <c r="L181" s="2400">
        <v>44</v>
      </c>
    </row>
    <row r="182" spans="1:12">
      <c r="A182" s="2400">
        <v>45</v>
      </c>
      <c r="B182" s="2387"/>
      <c r="C182" s="2263"/>
      <c r="D182" s="2263"/>
      <c r="E182" s="2387"/>
      <c r="F182" s="2281"/>
      <c r="G182" s="2422"/>
      <c r="H182" s="2422"/>
      <c r="I182" s="2387"/>
      <c r="J182" s="2422">
        <f t="shared" si="1"/>
        <v>0</v>
      </c>
      <c r="K182" s="2422"/>
      <c r="L182" s="2400">
        <v>45</v>
      </c>
    </row>
    <row r="183" spans="1:12">
      <c r="A183" s="2400">
        <v>46</v>
      </c>
      <c r="B183" s="2387"/>
      <c r="C183" s="2263"/>
      <c r="D183" s="2263"/>
      <c r="E183" s="2387"/>
      <c r="F183" s="2281"/>
      <c r="G183" s="2422"/>
      <c r="H183" s="2422"/>
      <c r="I183" s="2387"/>
      <c r="J183" s="2422">
        <f t="shared" si="1"/>
        <v>0</v>
      </c>
      <c r="K183" s="2422"/>
      <c r="L183" s="2400">
        <v>46</v>
      </c>
    </row>
    <row r="184" spans="1:12">
      <c r="A184" s="2400">
        <v>47</v>
      </c>
      <c r="B184" s="2387"/>
      <c r="C184" s="2263"/>
      <c r="D184" s="2263"/>
      <c r="E184" s="2387"/>
      <c r="F184" s="2281"/>
      <c r="G184" s="2422"/>
      <c r="H184" s="2422"/>
      <c r="I184" s="2387"/>
      <c r="J184" s="2422">
        <f t="shared" si="1"/>
        <v>0</v>
      </c>
      <c r="K184" s="2422"/>
      <c r="L184" s="2400">
        <v>47</v>
      </c>
    </row>
    <row r="185" spans="1:12">
      <c r="A185" s="2400">
        <v>48</v>
      </c>
      <c r="B185" s="2387"/>
      <c r="C185" s="2263"/>
      <c r="D185" s="2263"/>
      <c r="E185" s="2387"/>
      <c r="F185" s="2281"/>
      <c r="G185" s="2422"/>
      <c r="H185" s="2422"/>
      <c r="I185" s="2387"/>
      <c r="J185" s="2422">
        <f t="shared" si="1"/>
        <v>0</v>
      </c>
      <c r="K185" s="2422"/>
      <c r="L185" s="2400">
        <v>48</v>
      </c>
    </row>
    <row r="186" spans="1:12">
      <c r="A186" s="2400">
        <v>49</v>
      </c>
      <c r="B186" s="2387"/>
      <c r="C186" s="2263"/>
      <c r="D186" s="2263"/>
      <c r="E186" s="2387"/>
      <c r="F186" s="2281"/>
      <c r="G186" s="2422"/>
      <c r="H186" s="2422"/>
      <c r="I186" s="2387"/>
      <c r="J186" s="2422">
        <f t="shared" si="1"/>
        <v>0</v>
      </c>
      <c r="K186" s="2422"/>
      <c r="L186" s="2400">
        <v>49</v>
      </c>
    </row>
    <row r="187" spans="1:12">
      <c r="A187" s="2400">
        <v>50</v>
      </c>
      <c r="B187" s="2387"/>
      <c r="C187" s="2263"/>
      <c r="D187" s="2263"/>
      <c r="E187" s="2387"/>
      <c r="F187" s="2281"/>
      <c r="G187" s="2422"/>
      <c r="H187" s="2422"/>
      <c r="I187" s="2387"/>
      <c r="J187" s="2422">
        <f t="shared" si="1"/>
        <v>0</v>
      </c>
      <c r="K187" s="2422"/>
      <c r="L187" s="2400">
        <v>50</v>
      </c>
    </row>
    <row r="188" spans="1:12">
      <c r="A188" s="2400">
        <v>51</v>
      </c>
      <c r="B188" s="2387"/>
      <c r="C188" s="2263"/>
      <c r="D188" s="2263"/>
      <c r="E188" s="2387"/>
      <c r="F188" s="2281"/>
      <c r="G188" s="2422"/>
      <c r="H188" s="2422"/>
      <c r="I188" s="2387"/>
      <c r="J188" s="2422">
        <f t="shared" si="1"/>
        <v>0</v>
      </c>
      <c r="K188" s="2422"/>
      <c r="L188" s="2400">
        <v>51</v>
      </c>
    </row>
    <row r="189" spans="1:12">
      <c r="A189" s="2400">
        <v>52</v>
      </c>
      <c r="B189" s="2387"/>
      <c r="C189" s="2263"/>
      <c r="D189" s="2263"/>
      <c r="E189" s="2387"/>
      <c r="F189" s="2281"/>
      <c r="G189" s="2422"/>
      <c r="H189" s="2422"/>
      <c r="I189" s="2387"/>
      <c r="J189" s="2422">
        <f t="shared" si="1"/>
        <v>0</v>
      </c>
      <c r="K189" s="2422"/>
      <c r="L189" s="2400">
        <v>52</v>
      </c>
    </row>
    <row r="190" spans="1:12">
      <c r="A190" s="2400">
        <v>53</v>
      </c>
      <c r="B190" s="2387"/>
      <c r="C190" s="2263"/>
      <c r="D190" s="2263"/>
      <c r="E190" s="2387"/>
      <c r="F190" s="2281"/>
      <c r="G190" s="2422"/>
      <c r="H190" s="2422"/>
      <c r="I190" s="2387"/>
      <c r="J190" s="2422">
        <f t="shared" si="1"/>
        <v>0</v>
      </c>
      <c r="K190" s="2422"/>
      <c r="L190" s="2400">
        <v>53</v>
      </c>
    </row>
    <row r="191" spans="1:12">
      <c r="A191" s="2400">
        <v>54</v>
      </c>
      <c r="B191" s="2387"/>
      <c r="C191" s="2263"/>
      <c r="D191" s="2263"/>
      <c r="E191" s="2387"/>
      <c r="F191" s="2281"/>
      <c r="G191" s="2422"/>
      <c r="H191" s="2422"/>
      <c r="I191" s="2387"/>
      <c r="J191" s="2422">
        <f t="shared" si="1"/>
        <v>0</v>
      </c>
      <c r="K191" s="2422"/>
      <c r="L191" s="2400">
        <v>54</v>
      </c>
    </row>
    <row r="192" spans="1:12" ht="15.75" thickBot="1">
      <c r="A192" s="2423">
        <v>55</v>
      </c>
      <c r="B192" s="2416" t="s">
        <v>2288</v>
      </c>
      <c r="C192" s="2389"/>
      <c r="D192" s="2389"/>
      <c r="E192" s="2390"/>
      <c r="F192" s="2424"/>
      <c r="G192" s="2425">
        <f>SUM(G138:G191)</f>
        <v>0</v>
      </c>
      <c r="H192" s="2425">
        <f>SUM(H138:H191)</f>
        <v>0</v>
      </c>
      <c r="I192" s="2390"/>
      <c r="J192" s="2425">
        <f>SUM(J138:J191)</f>
        <v>0</v>
      </c>
      <c r="K192" s="2425">
        <f>SUM(K138:K191)</f>
        <v>0</v>
      </c>
      <c r="L192" s="2423">
        <v>55</v>
      </c>
    </row>
    <row r="193" spans="1:12">
      <c r="A193" s="2496" t="s">
        <v>4613</v>
      </c>
      <c r="B193" s="2496"/>
      <c r="C193" s="2263"/>
      <c r="D193" s="2263"/>
      <c r="E193" s="2263"/>
      <c r="F193" s="2496" t="s">
        <v>4613</v>
      </c>
      <c r="G193" s="2496"/>
      <c r="H193" s="2264"/>
    </row>
    <row r="194" spans="1:12">
      <c r="A194" s="2264" t="s">
        <v>3797</v>
      </c>
      <c r="B194" s="2264"/>
      <c r="C194" s="2264"/>
      <c r="D194" s="2264"/>
      <c r="E194" s="2264"/>
      <c r="F194" s="2264" t="s">
        <v>3798</v>
      </c>
      <c r="G194" s="2264"/>
      <c r="H194" s="2264"/>
      <c r="I194" s="2264"/>
      <c r="J194" s="2264"/>
      <c r="K194" s="2264"/>
      <c r="L194" s="2264"/>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view="pageBreakPreview" topLeftCell="A97" colorId="22" zoomScale="80" zoomScaleNormal="80" zoomScaleSheetLayoutView="80" workbookViewId="0">
      <selection activeCell="H79" sqref="H79"/>
    </sheetView>
  </sheetViews>
  <sheetFormatPr defaultColWidth="9.6640625" defaultRowHeight="15"/>
  <cols>
    <col min="1" max="1" width="4.6640625" style="1591" customWidth="1"/>
    <col min="2" max="2" width="49" style="1591" customWidth="1"/>
    <col min="3" max="3" width="4.6640625" style="1591" customWidth="1"/>
    <col min="4" max="4" width="24.44140625" style="1591" customWidth="1"/>
    <col min="5" max="5" width="16.6640625" style="1591" customWidth="1"/>
    <col min="6" max="6" width="17.33203125" style="1591" customWidth="1"/>
    <col min="7" max="16384" width="9.6640625" style="1591"/>
  </cols>
  <sheetData>
    <row r="1" spans="1:6">
      <c r="A1" s="2303" t="s">
        <v>1759</v>
      </c>
      <c r="B1" s="2305"/>
      <c r="C1" s="3087" t="s">
        <v>1306</v>
      </c>
      <c r="D1" s="1700"/>
      <c r="E1" s="2395" t="s">
        <v>1761</v>
      </c>
      <c r="F1" s="2396" t="s">
        <v>1762</v>
      </c>
    </row>
    <row r="2" spans="1:6">
      <c r="A2" s="1547" t="str">
        <f>'Data Sheet'!$C$25</f>
        <v xml:space="preserve">Niagara Mohawk Power Corporation </v>
      </c>
      <c r="B2" s="2460"/>
      <c r="C2" s="2281" t="s">
        <v>5573</v>
      </c>
      <c r="D2" s="1569"/>
      <c r="E2" s="3081" t="s">
        <v>1763</v>
      </c>
      <c r="F2" s="2431"/>
    </row>
    <row r="3" spans="1:6" ht="15" customHeight="1" thickBot="1">
      <c r="A3" s="2432"/>
      <c r="B3" s="2462"/>
      <c r="C3" s="2389" t="s">
        <v>1100</v>
      </c>
      <c r="D3" s="1580"/>
      <c r="E3" s="3082" t="str">
        <f>'Data Sheet'!$C$40</f>
        <v>May 9, 2016</v>
      </c>
      <c r="F3" s="2226" t="str">
        <f>'Data Sheet'!$C$38</f>
        <v>December 31, 2015</v>
      </c>
    </row>
    <row r="4" spans="1:6" ht="15" customHeight="1" thickBot="1">
      <c r="A4" s="2434" t="s">
        <v>3799</v>
      </c>
      <c r="B4" s="2435"/>
      <c r="C4" s="2403"/>
      <c r="D4" s="2403"/>
      <c r="E4" s="2403"/>
      <c r="F4" s="2404"/>
    </row>
    <row r="5" spans="1:6" ht="15.75">
      <c r="A5" s="2436"/>
      <c r="B5" s="2437"/>
      <c r="C5" s="2264"/>
      <c r="D5" s="2264"/>
      <c r="E5" s="2264"/>
      <c r="F5" s="2399"/>
    </row>
    <row r="6" spans="1:6">
      <c r="A6" s="2281" t="s">
        <v>3800</v>
      </c>
      <c r="B6" s="2263"/>
      <c r="C6" s="2263"/>
      <c r="D6" s="2263" t="s">
        <v>2670</v>
      </c>
      <c r="E6" s="2263"/>
      <c r="F6" s="2387"/>
    </row>
    <row r="7" spans="1:6">
      <c r="A7" s="2281" t="s">
        <v>2671</v>
      </c>
      <c r="B7" s="2263"/>
      <c r="C7" s="2263"/>
      <c r="D7" s="2263" t="s">
        <v>2672</v>
      </c>
      <c r="E7" s="2263"/>
      <c r="F7" s="2387"/>
    </row>
    <row r="8" spans="1:6">
      <c r="A8" s="2281" t="s">
        <v>2673</v>
      </c>
      <c r="B8" s="2263"/>
      <c r="C8" s="2263"/>
      <c r="D8" s="2263" t="s">
        <v>2674</v>
      </c>
      <c r="E8" s="2263"/>
      <c r="F8" s="2387"/>
    </row>
    <row r="9" spans="1:6">
      <c r="A9" s="2281" t="s">
        <v>2675</v>
      </c>
      <c r="B9" s="2263"/>
      <c r="C9" s="2263"/>
      <c r="D9" s="2263" t="s">
        <v>2676</v>
      </c>
      <c r="E9" s="2263"/>
      <c r="F9" s="2387"/>
    </row>
    <row r="10" spans="1:6" ht="15.75" thickBot="1">
      <c r="A10" s="2281"/>
      <c r="B10" s="2263"/>
      <c r="C10" s="2263"/>
      <c r="D10" s="2263"/>
      <c r="E10" s="2263"/>
      <c r="F10" s="2387"/>
    </row>
    <row r="11" spans="1:6">
      <c r="A11" s="2396"/>
      <c r="B11" s="2438"/>
      <c r="C11" s="2407"/>
      <c r="D11" s="2407"/>
      <c r="E11" s="2407" t="s">
        <v>2677</v>
      </c>
      <c r="F11" s="2407"/>
    </row>
    <row r="12" spans="1:6">
      <c r="A12" s="2411" t="s">
        <v>1688</v>
      </c>
      <c r="B12" s="2264" t="s">
        <v>3532</v>
      </c>
      <c r="C12" s="2359"/>
      <c r="D12" s="2412" t="s">
        <v>2678</v>
      </c>
      <c r="E12" s="2412" t="s">
        <v>2724</v>
      </c>
      <c r="F12" s="2412" t="s">
        <v>2288</v>
      </c>
    </row>
    <row r="13" spans="1:6">
      <c r="A13" s="2411" t="s">
        <v>1691</v>
      </c>
      <c r="B13" s="2439"/>
      <c r="C13" s="2387"/>
      <c r="D13" s="2412" t="s">
        <v>1335</v>
      </c>
      <c r="E13" s="2412" t="s">
        <v>2725</v>
      </c>
      <c r="F13" s="2412"/>
    </row>
    <row r="14" spans="1:6" ht="15.75" thickBot="1">
      <c r="A14" s="2415"/>
      <c r="B14" s="2403" t="s">
        <v>2952</v>
      </c>
      <c r="C14" s="2417"/>
      <c r="D14" s="2416" t="s">
        <v>2953</v>
      </c>
      <c r="E14" s="2416" t="s">
        <v>2954</v>
      </c>
      <c r="F14" s="2416" t="s">
        <v>2955</v>
      </c>
    </row>
    <row r="15" spans="1:6">
      <c r="A15" s="2440">
        <v>1</v>
      </c>
      <c r="B15" s="2441" t="s">
        <v>2929</v>
      </c>
      <c r="C15" s="2307"/>
      <c r="D15" s="2442"/>
      <c r="E15" s="2443"/>
      <c r="F15" s="2444"/>
    </row>
    <row r="16" spans="1:6" ht="15.75" thickBot="1">
      <c r="A16" s="2440">
        <v>2</v>
      </c>
      <c r="B16" s="2275" t="s">
        <v>3561</v>
      </c>
      <c r="C16" s="2307"/>
      <c r="D16" s="2445"/>
      <c r="E16" s="2446"/>
      <c r="F16" s="2447"/>
    </row>
    <row r="17" spans="1:7">
      <c r="A17" s="2440">
        <v>3</v>
      </c>
      <c r="B17" s="2275" t="s">
        <v>2726</v>
      </c>
      <c r="C17" s="2307"/>
      <c r="D17" s="2449">
        <v>0</v>
      </c>
      <c r="E17" s="2442"/>
      <c r="F17" s="2447"/>
    </row>
    <row r="18" spans="1:7">
      <c r="A18" s="2440">
        <v>4</v>
      </c>
      <c r="B18" s="2275" t="s">
        <v>2727</v>
      </c>
      <c r="C18" s="2307"/>
      <c r="D18" s="2449">
        <v>12384945.950000003</v>
      </c>
      <c r="E18" s="2442"/>
      <c r="F18" s="2447"/>
    </row>
    <row r="19" spans="1:7">
      <c r="A19" s="2747">
        <v>5</v>
      </c>
      <c r="B19" s="2501" t="s">
        <v>4353</v>
      </c>
      <c r="C19" s="2521"/>
      <c r="D19" s="2449"/>
      <c r="E19" s="2442"/>
      <c r="F19" s="2447"/>
      <c r="G19" s="1546"/>
    </row>
    <row r="20" spans="1:7">
      <c r="A20" s="2440">
        <v>6</v>
      </c>
      <c r="B20" s="2275" t="s">
        <v>2728</v>
      </c>
      <c r="C20" s="2307"/>
      <c r="D20" s="2449">
        <v>64823997.199999534</v>
      </c>
      <c r="E20" s="2442"/>
      <c r="F20" s="2447"/>
    </row>
    <row r="21" spans="1:7">
      <c r="A21" s="2440">
        <v>7</v>
      </c>
      <c r="B21" s="2275" t="s">
        <v>2729</v>
      </c>
      <c r="C21" s="2307"/>
      <c r="D21" s="2449">
        <v>19087763.259999998</v>
      </c>
      <c r="E21" s="2442"/>
      <c r="F21" s="2447"/>
    </row>
    <row r="22" spans="1:7">
      <c r="A22" s="2440">
        <v>8</v>
      </c>
      <c r="B22" s="2275" t="s">
        <v>2730</v>
      </c>
      <c r="C22" s="2307"/>
      <c r="D22" s="2449">
        <v>6190371.9499999993</v>
      </c>
      <c r="E22" s="2442"/>
      <c r="F22" s="2447"/>
    </row>
    <row r="23" spans="1:7">
      <c r="A23" s="2440">
        <v>9</v>
      </c>
      <c r="B23" s="2275" t="s">
        <v>2731</v>
      </c>
      <c r="C23" s="2307"/>
      <c r="D23" s="2449">
        <v>1416990.3400000005</v>
      </c>
      <c r="E23" s="2442"/>
      <c r="F23" s="2447"/>
    </row>
    <row r="24" spans="1:7">
      <c r="A24" s="2440">
        <v>10</v>
      </c>
      <c r="B24" s="2275" t="s">
        <v>3564</v>
      </c>
      <c r="C24" s="2307"/>
      <c r="D24" s="2449">
        <v>75298836</v>
      </c>
      <c r="E24" s="2442"/>
      <c r="F24" s="2447"/>
    </row>
    <row r="25" spans="1:7" ht="15.75" thickBot="1">
      <c r="A25" s="2440">
        <v>11</v>
      </c>
      <c r="B25" s="2275" t="s">
        <v>1010</v>
      </c>
      <c r="C25" s="2307"/>
      <c r="D25" s="2449">
        <f>SUM(D17:D24)</f>
        <v>179202904.69999951</v>
      </c>
      <c r="E25" s="2442"/>
      <c r="F25" s="2447"/>
    </row>
    <row r="26" spans="1:7" ht="15.75" thickBot="1">
      <c r="A26" s="2440">
        <v>12</v>
      </c>
      <c r="B26" s="2275" t="s">
        <v>3553</v>
      </c>
      <c r="C26" s="2307"/>
      <c r="D26" s="2450"/>
      <c r="E26" s="2446"/>
      <c r="F26" s="2447"/>
    </row>
    <row r="27" spans="1:7">
      <c r="A27" s="2440">
        <v>13</v>
      </c>
      <c r="B27" s="2275" t="s">
        <v>2726</v>
      </c>
      <c r="C27" s="2307"/>
      <c r="D27" s="2449">
        <v>0.01</v>
      </c>
      <c r="E27" s="2442"/>
      <c r="F27" s="2447"/>
    </row>
    <row r="28" spans="1:7">
      <c r="A28" s="2440">
        <v>14</v>
      </c>
      <c r="B28" s="2275" t="s">
        <v>2727</v>
      </c>
      <c r="C28" s="2307"/>
      <c r="D28" s="2449">
        <v>7027473.7100000149</v>
      </c>
      <c r="E28" s="2442"/>
      <c r="F28" s="2447"/>
    </row>
    <row r="29" spans="1:7">
      <c r="A29" s="2747">
        <v>15</v>
      </c>
      <c r="B29" s="2501" t="s">
        <v>4353</v>
      </c>
      <c r="C29" s="2521"/>
      <c r="D29" s="2449"/>
      <c r="E29" s="2442"/>
      <c r="F29" s="2447"/>
      <c r="G29" s="1546"/>
    </row>
    <row r="30" spans="1:7">
      <c r="A30" s="2440">
        <v>16</v>
      </c>
      <c r="B30" s="2275" t="s">
        <v>2728</v>
      </c>
      <c r="C30" s="2307"/>
      <c r="D30" s="2449">
        <v>43458216.069999196</v>
      </c>
      <c r="E30" s="2442"/>
      <c r="F30" s="2447"/>
    </row>
    <row r="31" spans="1:7">
      <c r="A31" s="2440">
        <v>17</v>
      </c>
      <c r="B31" s="2275" t="s">
        <v>3564</v>
      </c>
      <c r="C31" s="2307"/>
      <c r="D31" s="2449">
        <v>0</v>
      </c>
      <c r="E31" s="2442"/>
      <c r="F31" s="2447"/>
    </row>
    <row r="32" spans="1:7" ht="15.75" thickBot="1">
      <c r="A32" s="2440">
        <v>18</v>
      </c>
      <c r="B32" s="2275" t="s">
        <v>1011</v>
      </c>
      <c r="C32" s="2307"/>
      <c r="D32" s="2449">
        <f>SUM(D27:D31)</f>
        <v>50485689.789999209</v>
      </c>
      <c r="E32" s="2442"/>
      <c r="F32" s="2447"/>
    </row>
    <row r="33" spans="1:6" ht="15.75" thickBot="1">
      <c r="A33" s="2440">
        <v>19</v>
      </c>
      <c r="B33" s="2275" t="s">
        <v>1012</v>
      </c>
      <c r="C33" s="2307"/>
      <c r="D33" s="2450"/>
      <c r="E33" s="2446"/>
      <c r="F33" s="2447"/>
    </row>
    <row r="34" spans="1:6">
      <c r="A34" s="2440">
        <v>20</v>
      </c>
      <c r="B34" s="2275" t="s">
        <v>1013</v>
      </c>
      <c r="C34" s="2307"/>
      <c r="D34" s="2449">
        <f>D17+D27</f>
        <v>0.01</v>
      </c>
      <c r="E34" s="2442"/>
      <c r="F34" s="2447"/>
    </row>
    <row r="35" spans="1:6">
      <c r="A35" s="2440">
        <v>21</v>
      </c>
      <c r="B35" s="1714" t="s">
        <v>4031</v>
      </c>
      <c r="C35" s="2307"/>
      <c r="D35" s="2449">
        <f>D18+D28</f>
        <v>19412419.660000019</v>
      </c>
      <c r="E35" s="2442"/>
      <c r="F35" s="2447"/>
    </row>
    <row r="36" spans="1:6">
      <c r="A36" s="2747">
        <v>22</v>
      </c>
      <c r="B36" s="2501" t="s">
        <v>4354</v>
      </c>
      <c r="C36" s="2521"/>
      <c r="D36" s="2703">
        <f>D19+D29</f>
        <v>0</v>
      </c>
      <c r="E36" s="2442"/>
      <c r="F36" s="2447"/>
    </row>
    <row r="37" spans="1:6">
      <c r="A37" s="2440">
        <v>23</v>
      </c>
      <c r="B37" s="1714" t="s">
        <v>4032</v>
      </c>
      <c r="C37" s="2307"/>
      <c r="D37" s="2449">
        <f>D20+D30</f>
        <v>108282213.26999873</v>
      </c>
      <c r="E37" s="2442"/>
      <c r="F37" s="2447"/>
    </row>
    <row r="38" spans="1:6">
      <c r="A38" s="2440">
        <v>24</v>
      </c>
      <c r="B38" s="1714" t="s">
        <v>4033</v>
      </c>
      <c r="C38" s="2307"/>
      <c r="D38" s="2449">
        <f>D21</f>
        <v>19087763.259999998</v>
      </c>
      <c r="E38" s="2442"/>
      <c r="F38" s="2447"/>
    </row>
    <row r="39" spans="1:6">
      <c r="A39" s="2440">
        <v>25</v>
      </c>
      <c r="B39" s="1714" t="s">
        <v>4034</v>
      </c>
      <c r="C39" s="2307"/>
      <c r="D39" s="2449">
        <f>D22</f>
        <v>6190371.9499999993</v>
      </c>
      <c r="E39" s="2442"/>
      <c r="F39" s="2447"/>
    </row>
    <row r="40" spans="1:6">
      <c r="A40" s="2440">
        <v>26</v>
      </c>
      <c r="B40" s="1714" t="s">
        <v>4035</v>
      </c>
      <c r="C40" s="2307"/>
      <c r="D40" s="2449">
        <f>D23</f>
        <v>1416990.3400000005</v>
      </c>
      <c r="E40" s="2442"/>
      <c r="F40" s="2447"/>
    </row>
    <row r="41" spans="1:6" ht="15.75" thickBot="1">
      <c r="A41" s="2440">
        <v>27</v>
      </c>
      <c r="B41" s="1714" t="s">
        <v>4036</v>
      </c>
      <c r="C41" s="2307"/>
      <c r="D41" s="2449">
        <f>D24+D31</f>
        <v>75298836</v>
      </c>
      <c r="E41" s="2445"/>
      <c r="F41" s="2451"/>
    </row>
    <row r="42" spans="1:6" ht="15.75" thickBot="1">
      <c r="A42" s="2440">
        <v>28</v>
      </c>
      <c r="B42" s="1714" t="s">
        <v>4037</v>
      </c>
      <c r="C42" s="2307"/>
      <c r="D42" s="2449">
        <f>SUM(D34:D41)</f>
        <v>229688594.48999873</v>
      </c>
      <c r="E42" s="2449">
        <v>0</v>
      </c>
      <c r="F42" s="2449">
        <f>D42+E42</f>
        <v>229688594.48999873</v>
      </c>
    </row>
    <row r="43" spans="1:6">
      <c r="A43" s="2440">
        <v>29</v>
      </c>
      <c r="B43" s="2441" t="s">
        <v>2930</v>
      </c>
      <c r="C43" s="2307"/>
      <c r="D43" s="2443"/>
      <c r="E43" s="2452"/>
      <c r="F43" s="2453"/>
    </row>
    <row r="44" spans="1:6" ht="15.75" thickBot="1">
      <c r="A44" s="2440">
        <v>30</v>
      </c>
      <c r="B44" s="2275" t="s">
        <v>3561</v>
      </c>
      <c r="C44" s="2307"/>
      <c r="D44" s="2454"/>
      <c r="E44" s="2446"/>
      <c r="F44" s="2447"/>
    </row>
    <row r="45" spans="1:6">
      <c r="A45" s="2440">
        <v>31</v>
      </c>
      <c r="B45" s="2275" t="s">
        <v>2140</v>
      </c>
      <c r="C45" s="2307"/>
      <c r="D45" s="2449">
        <v>0</v>
      </c>
      <c r="E45" s="2442"/>
      <c r="F45" s="2447"/>
    </row>
    <row r="46" spans="1:6">
      <c r="A46" s="2440">
        <v>32</v>
      </c>
      <c r="B46" s="2275" t="s">
        <v>2141</v>
      </c>
      <c r="C46" s="2307"/>
      <c r="D46" s="2449"/>
      <c r="E46" s="2442"/>
      <c r="F46" s="2447"/>
    </row>
    <row r="47" spans="1:6">
      <c r="A47" s="2440">
        <v>33</v>
      </c>
      <c r="B47" s="2275" t="s">
        <v>2142</v>
      </c>
      <c r="C47" s="2307"/>
      <c r="D47" s="2449">
        <v>1357.5900000000001</v>
      </c>
      <c r="E47" s="2442"/>
      <c r="F47" s="2447"/>
    </row>
    <row r="48" spans="1:6">
      <c r="A48" s="2440">
        <v>34</v>
      </c>
      <c r="B48" s="2275" t="s">
        <v>2143</v>
      </c>
      <c r="C48" s="2307"/>
      <c r="D48" s="2449">
        <v>0</v>
      </c>
      <c r="E48" s="2442"/>
      <c r="F48" s="2447"/>
    </row>
    <row r="49" spans="1:6">
      <c r="A49" s="2440">
        <v>35</v>
      </c>
      <c r="B49" s="2275" t="s">
        <v>2727</v>
      </c>
      <c r="C49" s="2307"/>
      <c r="D49" s="2449">
        <v>0</v>
      </c>
      <c r="E49" s="2442"/>
      <c r="F49" s="2447"/>
    </row>
    <row r="50" spans="1:6">
      <c r="A50" s="2440">
        <v>36</v>
      </c>
      <c r="B50" s="2275" t="s">
        <v>2728</v>
      </c>
      <c r="C50" s="2307"/>
      <c r="D50" s="2449">
        <v>19602146.349999994</v>
      </c>
      <c r="E50" s="2442"/>
      <c r="F50" s="2447"/>
    </row>
    <row r="51" spans="1:6">
      <c r="A51" s="2440">
        <v>37</v>
      </c>
      <c r="B51" s="2275" t="s">
        <v>2729</v>
      </c>
      <c r="C51" s="2307"/>
      <c r="D51" s="2449">
        <v>4258199.2299999995</v>
      </c>
      <c r="E51" s="2442"/>
      <c r="F51" s="2447"/>
    </row>
    <row r="52" spans="1:6">
      <c r="A52" s="2440">
        <v>38</v>
      </c>
      <c r="B52" s="2275" t="s">
        <v>2730</v>
      </c>
      <c r="C52" s="2307"/>
      <c r="D52" s="2449">
        <v>1699416.0400000007</v>
      </c>
      <c r="E52" s="2442"/>
      <c r="F52" s="2447"/>
    </row>
    <row r="53" spans="1:6">
      <c r="A53" s="2440">
        <v>39</v>
      </c>
      <c r="B53" s="2275" t="s">
        <v>2731</v>
      </c>
      <c r="C53" s="2307"/>
      <c r="D53" s="2449">
        <v>759790.60999999964</v>
      </c>
      <c r="E53" s="2442"/>
      <c r="F53" s="2447"/>
    </row>
    <row r="54" spans="1:6">
      <c r="A54" s="2440">
        <v>40</v>
      </c>
      <c r="B54" s="2275" t="s">
        <v>3564</v>
      </c>
      <c r="C54" s="2307"/>
      <c r="D54" s="2449">
        <v>11902426</v>
      </c>
      <c r="E54" s="2442"/>
      <c r="F54" s="2447"/>
    </row>
    <row r="55" spans="1:6" ht="15.75" thickBot="1">
      <c r="A55" s="2440">
        <v>41</v>
      </c>
      <c r="B55" s="2275" t="s">
        <v>2144</v>
      </c>
      <c r="C55" s="2307"/>
      <c r="D55" s="2449">
        <f>SUM(D45:D54)</f>
        <v>38223335.819999993</v>
      </c>
      <c r="E55" s="2442"/>
      <c r="F55" s="2447"/>
    </row>
    <row r="56" spans="1:6" ht="15.75" thickBot="1">
      <c r="A56" s="2440">
        <v>42</v>
      </c>
      <c r="B56" s="2275" t="s">
        <v>3553</v>
      </c>
      <c r="C56" s="2307"/>
      <c r="D56" s="2450"/>
      <c r="E56" s="2446"/>
      <c r="F56" s="2447"/>
    </row>
    <row r="57" spans="1:6" ht="15.75" thickBot="1">
      <c r="A57" s="2440">
        <v>43</v>
      </c>
      <c r="B57" s="2275" t="s">
        <v>2140</v>
      </c>
      <c r="C57" s="2307"/>
      <c r="D57" s="2455">
        <v>0</v>
      </c>
      <c r="E57" s="2442"/>
      <c r="F57" s="2447"/>
    </row>
    <row r="58" spans="1:6" ht="15.75" thickBot="1">
      <c r="A58" s="2440">
        <v>44</v>
      </c>
      <c r="B58" s="2275" t="s">
        <v>2145</v>
      </c>
      <c r="C58" s="2307"/>
      <c r="D58" s="2455"/>
      <c r="E58" s="2442"/>
      <c r="F58" s="2447"/>
    </row>
    <row r="59" spans="1:6" ht="15.75" thickBot="1">
      <c r="A59" s="2440">
        <v>45</v>
      </c>
      <c r="B59" s="2275" t="s">
        <v>2142</v>
      </c>
      <c r="C59" s="2307"/>
      <c r="D59" s="2455"/>
      <c r="E59" s="2442"/>
      <c r="F59" s="2447"/>
    </row>
    <row r="60" spans="1:6" ht="15.75" thickBot="1">
      <c r="A60" s="2440">
        <v>46</v>
      </c>
      <c r="B60" s="2275" t="s">
        <v>2143</v>
      </c>
      <c r="C60" s="2307"/>
      <c r="D60" s="2455">
        <v>0</v>
      </c>
      <c r="E60" s="2442"/>
      <c r="F60" s="2447"/>
    </row>
    <row r="61" spans="1:6" ht="15.75" thickBot="1">
      <c r="A61" s="2440">
        <v>47</v>
      </c>
      <c r="B61" s="2275" t="s">
        <v>2727</v>
      </c>
      <c r="C61" s="2307"/>
      <c r="D61" s="2455">
        <v>23171.850000000002</v>
      </c>
      <c r="E61" s="2442"/>
      <c r="F61" s="2447"/>
    </row>
    <row r="62" spans="1:6" ht="15.75" thickBot="1">
      <c r="A62" s="2440">
        <v>48</v>
      </c>
      <c r="B62" s="2275" t="s">
        <v>2728</v>
      </c>
      <c r="C62" s="2307"/>
      <c r="D62" s="2455">
        <v>10983337.17</v>
      </c>
      <c r="E62" s="2442"/>
      <c r="F62" s="2447"/>
    </row>
    <row r="63" spans="1:6">
      <c r="A63" s="2440">
        <v>49</v>
      </c>
      <c r="B63" s="2275" t="s">
        <v>3564</v>
      </c>
      <c r="C63" s="2307"/>
      <c r="D63" s="2448"/>
      <c r="E63" s="2442"/>
      <c r="F63" s="2447"/>
    </row>
    <row r="64" spans="1:6" ht="15.75" thickBot="1">
      <c r="A64" s="2415">
        <v>50</v>
      </c>
      <c r="B64" s="2389" t="s">
        <v>2133</v>
      </c>
      <c r="C64" s="2390"/>
      <c r="D64" s="2455">
        <f>SUM(D57:D63)</f>
        <v>11006509.02</v>
      </c>
      <c r="E64" s="2445"/>
      <c r="F64" s="2451"/>
    </row>
    <row r="65" spans="1:6">
      <c r="A65" s="2590" t="s">
        <v>4613</v>
      </c>
      <c r="B65" s="1955"/>
    </row>
    <row r="66" spans="1:6" ht="15.75" thickBot="1">
      <c r="A66" s="2264" t="s">
        <v>2134</v>
      </c>
      <c r="B66" s="2264"/>
      <c r="C66" s="2264"/>
      <c r="D66" s="2264"/>
      <c r="E66" s="2264"/>
      <c r="F66" s="2264"/>
    </row>
    <row r="67" spans="1:6">
      <c r="A67" s="2303" t="s">
        <v>1759</v>
      </c>
      <c r="B67" s="2304"/>
      <c r="C67" s="2395" t="s">
        <v>1306</v>
      </c>
      <c r="D67" s="2304"/>
      <c r="E67" s="2395" t="s">
        <v>1761</v>
      </c>
      <c r="F67" s="2396" t="s">
        <v>1762</v>
      </c>
    </row>
    <row r="68" spans="1:6">
      <c r="A68" s="1547" t="str">
        <f>'Data Sheet'!$C$25</f>
        <v xml:space="preserve">Niagara Mohawk Power Corporation </v>
      </c>
      <c r="B68" s="2263"/>
      <c r="C68" s="2281" t="s">
        <v>5061</v>
      </c>
      <c r="D68" s="2263"/>
      <c r="E68" s="3081" t="s">
        <v>1763</v>
      </c>
      <c r="F68" s="2400"/>
    </row>
    <row r="69" spans="1:6" ht="15.75" thickBot="1">
      <c r="A69" s="2388"/>
      <c r="B69" s="2389"/>
      <c r="C69" s="2388" t="s">
        <v>1100</v>
      </c>
      <c r="D69" s="2389"/>
      <c r="E69" s="3082" t="str">
        <f>'Data Sheet'!$C$40</f>
        <v>May 9, 2016</v>
      </c>
      <c r="F69" s="2226" t="str">
        <f>'Data Sheet'!$C$38</f>
        <v>December 31, 2015</v>
      </c>
    </row>
    <row r="70" spans="1:6" ht="16.5" thickBot="1">
      <c r="A70" s="2401" t="s">
        <v>2135</v>
      </c>
      <c r="B70" s="2402"/>
      <c r="C70" s="2403"/>
      <c r="D70" s="2403"/>
      <c r="E70" s="2403"/>
      <c r="F70" s="2404"/>
    </row>
    <row r="71" spans="1:6">
      <c r="A71" s="2396"/>
      <c r="B71" s="2438"/>
      <c r="C71" s="2407"/>
      <c r="D71" s="2407"/>
      <c r="E71" s="2407" t="s">
        <v>2677</v>
      </c>
      <c r="F71" s="2407"/>
    </row>
    <row r="72" spans="1:6">
      <c r="A72" s="2411" t="s">
        <v>1688</v>
      </c>
      <c r="B72" s="2264" t="s">
        <v>3532</v>
      </c>
      <c r="C72" s="2359"/>
      <c r="D72" s="2412" t="s">
        <v>2678</v>
      </c>
      <c r="E72" s="2412" t="s">
        <v>2724</v>
      </c>
      <c r="F72" s="2412" t="s">
        <v>2288</v>
      </c>
    </row>
    <row r="73" spans="1:6">
      <c r="A73" s="2411" t="s">
        <v>1691</v>
      </c>
      <c r="B73" s="2456"/>
      <c r="C73" s="2387"/>
      <c r="D73" s="2412" t="s">
        <v>1335</v>
      </c>
      <c r="E73" s="2412" t="s">
        <v>2725</v>
      </c>
      <c r="F73" s="2412"/>
    </row>
    <row r="74" spans="1:6" ht="15.75" thickBot="1">
      <c r="A74" s="2415"/>
      <c r="B74" s="2403" t="s">
        <v>2952</v>
      </c>
      <c r="C74" s="2417"/>
      <c r="D74" s="2416" t="s">
        <v>2953</v>
      </c>
      <c r="E74" s="2416" t="s">
        <v>2954</v>
      </c>
      <c r="F74" s="2416" t="s">
        <v>2955</v>
      </c>
    </row>
    <row r="75" spans="1:6">
      <c r="A75" s="2440"/>
      <c r="B75" s="2441" t="s">
        <v>2136</v>
      </c>
      <c r="C75" s="2307"/>
      <c r="D75" s="2457"/>
      <c r="E75" s="2443"/>
      <c r="F75" s="2444"/>
    </row>
    <row r="76" spans="1:6" ht="15.75" thickBot="1">
      <c r="A76" s="2440">
        <v>51</v>
      </c>
      <c r="B76" s="2275" t="s">
        <v>1012</v>
      </c>
      <c r="C76" s="2307"/>
      <c r="D76" s="2445"/>
      <c r="E76" s="2446"/>
      <c r="F76" s="2447"/>
    </row>
    <row r="77" spans="1:6">
      <c r="A77" s="2440">
        <v>52</v>
      </c>
      <c r="B77" s="2275" t="s">
        <v>2137</v>
      </c>
      <c r="C77" s="2307"/>
      <c r="D77" s="2449">
        <f>D45+D57</f>
        <v>0</v>
      </c>
      <c r="E77" s="2442"/>
      <c r="F77" s="2447"/>
    </row>
    <row r="78" spans="1:6">
      <c r="A78" s="2411">
        <v>53</v>
      </c>
      <c r="B78" s="2263" t="s">
        <v>2138</v>
      </c>
      <c r="C78" s="2387"/>
      <c r="D78" s="2422"/>
      <c r="E78" s="2442"/>
      <c r="F78" s="2447"/>
    </row>
    <row r="79" spans="1:6">
      <c r="A79" s="2440"/>
      <c r="B79" s="2275" t="s">
        <v>2139</v>
      </c>
      <c r="C79" s="2307"/>
      <c r="D79" s="2449">
        <f>D46+D58</f>
        <v>0</v>
      </c>
      <c r="E79" s="2442"/>
      <c r="F79" s="2447"/>
    </row>
    <row r="80" spans="1:6">
      <c r="A80" s="2440">
        <v>54</v>
      </c>
      <c r="B80" s="2275" t="s">
        <v>2109</v>
      </c>
      <c r="C80" s="2307"/>
      <c r="D80" s="2449">
        <f>D47+D59</f>
        <v>1357.5900000000001</v>
      </c>
      <c r="E80" s="2442"/>
      <c r="F80" s="2447"/>
    </row>
    <row r="81" spans="1:6">
      <c r="A81" s="2411">
        <v>55</v>
      </c>
      <c r="B81" s="2263" t="s">
        <v>2143</v>
      </c>
      <c r="C81" s="2387"/>
      <c r="D81" s="2422"/>
      <c r="E81" s="2442"/>
      <c r="F81" s="2447"/>
    </row>
    <row r="82" spans="1:6">
      <c r="A82" s="2440"/>
      <c r="B82" s="2275" t="s">
        <v>2110</v>
      </c>
      <c r="C82" s="2307"/>
      <c r="D82" s="2449">
        <f>D48+D60</f>
        <v>0</v>
      </c>
      <c r="E82" s="2442"/>
      <c r="F82" s="2447"/>
    </row>
    <row r="83" spans="1:6">
      <c r="A83" s="2440">
        <v>56</v>
      </c>
      <c r="B83" s="2275" t="s">
        <v>2111</v>
      </c>
      <c r="C83" s="2307"/>
      <c r="D83" s="2449">
        <f>D49+D61</f>
        <v>23171.850000000002</v>
      </c>
      <c r="E83" s="2442"/>
      <c r="F83" s="2447"/>
    </row>
    <row r="84" spans="1:6">
      <c r="A84" s="2440">
        <v>57</v>
      </c>
      <c r="B84" s="2275" t="s">
        <v>2112</v>
      </c>
      <c r="C84" s="2307"/>
      <c r="D84" s="2449">
        <f>D50+D62</f>
        <v>30585483.519999996</v>
      </c>
      <c r="E84" s="2442"/>
      <c r="F84" s="2447"/>
    </row>
    <row r="85" spans="1:6">
      <c r="A85" s="2440">
        <v>58</v>
      </c>
      <c r="B85" s="2275" t="s">
        <v>2113</v>
      </c>
      <c r="C85" s="2307"/>
      <c r="D85" s="2449">
        <f>D51</f>
        <v>4258199.2299999995</v>
      </c>
      <c r="E85" s="2442"/>
      <c r="F85" s="2447"/>
    </row>
    <row r="86" spans="1:6">
      <c r="A86" s="2440">
        <v>59</v>
      </c>
      <c r="B86" s="2275" t="s">
        <v>2114</v>
      </c>
      <c r="C86" s="2307"/>
      <c r="D86" s="2449">
        <f>D52</f>
        <v>1699416.0400000007</v>
      </c>
      <c r="E86" s="2442"/>
      <c r="F86" s="2447"/>
    </row>
    <row r="87" spans="1:6">
      <c r="A87" s="2440">
        <v>60</v>
      </c>
      <c r="B87" s="2275" t="s">
        <v>2115</v>
      </c>
      <c r="C87" s="2307"/>
      <c r="D87" s="2449">
        <f>D53</f>
        <v>759790.60999999964</v>
      </c>
      <c r="E87" s="2442"/>
      <c r="F87" s="2447"/>
    </row>
    <row r="88" spans="1:6" ht="15.75" thickBot="1">
      <c r="A88" s="2440">
        <v>61</v>
      </c>
      <c r="B88" s="2275" t="s">
        <v>2116</v>
      </c>
      <c r="C88" s="2307"/>
      <c r="D88" s="2449">
        <f>D54+D63</f>
        <v>11902426</v>
      </c>
      <c r="E88" s="2445"/>
      <c r="F88" s="2451"/>
    </row>
    <row r="89" spans="1:6">
      <c r="A89" s="2440">
        <v>62</v>
      </c>
      <c r="B89" s="2275" t="s">
        <v>2117</v>
      </c>
      <c r="C89" s="2307"/>
      <c r="D89" s="2449">
        <f>SUM(D77:D88)</f>
        <v>49229844.839999996</v>
      </c>
      <c r="E89" s="2449">
        <v>627495.99021335342</v>
      </c>
      <c r="F89" s="2449">
        <f>D89+E89</f>
        <v>49857340.830213353</v>
      </c>
    </row>
    <row r="90" spans="1:6">
      <c r="A90" s="2440">
        <v>63</v>
      </c>
      <c r="B90" s="2441" t="s">
        <v>2118</v>
      </c>
      <c r="C90" s="2307"/>
      <c r="D90" s="2449"/>
      <c r="E90" s="2449"/>
      <c r="F90" s="2449">
        <f>D90+E90</f>
        <v>0</v>
      </c>
    </row>
    <row r="91" spans="1:6">
      <c r="A91" s="2440">
        <v>64</v>
      </c>
      <c r="B91" s="2275" t="s">
        <v>2119</v>
      </c>
      <c r="C91" s="2307"/>
      <c r="D91" s="2448"/>
      <c r="E91" s="2448"/>
      <c r="F91" s="2449">
        <f>D91+E91</f>
        <v>0</v>
      </c>
    </row>
    <row r="92" spans="1:6" ht="15.75" thickBot="1">
      <c r="A92" s="2440">
        <v>65</v>
      </c>
      <c r="B92" s="2275" t="s">
        <v>2120</v>
      </c>
      <c r="C92" s="2307"/>
      <c r="D92" s="2449">
        <f>D42+D89+D91</f>
        <v>278918439.32999873</v>
      </c>
      <c r="E92" s="2449">
        <f>E42+E89+E91</f>
        <v>627495.99021335342</v>
      </c>
      <c r="F92" s="2449">
        <f>F42+F89+F91</f>
        <v>279545935.32021207</v>
      </c>
    </row>
    <row r="93" spans="1:6">
      <c r="A93" s="2440">
        <v>66</v>
      </c>
      <c r="B93" s="2441" t="s">
        <v>2121</v>
      </c>
      <c r="C93" s="2307"/>
      <c r="D93" s="2457"/>
      <c r="E93" s="2443"/>
      <c r="F93" s="2444"/>
    </row>
    <row r="94" spans="1:6" ht="15.75" thickBot="1">
      <c r="A94" s="2440">
        <v>67</v>
      </c>
      <c r="B94" s="2275" t="s">
        <v>2122</v>
      </c>
      <c r="C94" s="2307"/>
      <c r="D94" s="2445"/>
      <c r="E94" s="2454"/>
      <c r="F94" s="2451"/>
    </row>
    <row r="95" spans="1:6">
      <c r="A95" s="2440">
        <v>68</v>
      </c>
      <c r="B95" s="2275" t="s">
        <v>2123</v>
      </c>
      <c r="C95" s="2307"/>
      <c r="D95" s="2449">
        <v>127441829.25999951</v>
      </c>
      <c r="E95" s="2449">
        <v>5377601.9564976702</v>
      </c>
      <c r="F95" s="2449">
        <f>D95+E95</f>
        <v>132819431.21649718</v>
      </c>
    </row>
    <row r="96" spans="1:6">
      <c r="A96" s="2440">
        <v>69</v>
      </c>
      <c r="B96" s="2275" t="s">
        <v>2124</v>
      </c>
      <c r="C96" s="2307"/>
      <c r="D96" s="2449">
        <v>28983821.850000061</v>
      </c>
      <c r="E96" s="2449">
        <v>1754349.6355889784</v>
      </c>
      <c r="F96" s="2449">
        <f>D96+E96</f>
        <v>30738171.485589039</v>
      </c>
    </row>
    <row r="97" spans="1:6">
      <c r="A97" s="2440">
        <v>70</v>
      </c>
      <c r="B97" s="2275" t="s">
        <v>2125</v>
      </c>
      <c r="C97" s="2307"/>
      <c r="D97" s="2448"/>
      <c r="E97" s="2448"/>
      <c r="F97" s="2449">
        <f>D97+E97</f>
        <v>0</v>
      </c>
    </row>
    <row r="98" spans="1:6" ht="15.75" thickBot="1">
      <c r="A98" s="2440">
        <v>71</v>
      </c>
      <c r="B98" s="2275" t="s">
        <v>2126</v>
      </c>
      <c r="C98" s="2307"/>
      <c r="D98" s="2449">
        <f>SUM(D95:D97)</f>
        <v>156425651.10999957</v>
      </c>
      <c r="E98" s="2449">
        <f>SUM(E95:E97)</f>
        <v>7131951.5920866486</v>
      </c>
      <c r="F98" s="2449">
        <f>SUM(F95:F97)</f>
        <v>163557602.70208621</v>
      </c>
    </row>
    <row r="99" spans="1:6" ht="15.75" thickBot="1">
      <c r="A99" s="2440">
        <v>72</v>
      </c>
      <c r="B99" s="2275" t="s">
        <v>2127</v>
      </c>
      <c r="C99" s="2307"/>
      <c r="D99" s="2458"/>
      <c r="E99" s="2450"/>
      <c r="F99" s="2459"/>
    </row>
    <row r="100" spans="1:6">
      <c r="A100" s="2440">
        <v>73</v>
      </c>
      <c r="B100" s="2275" t="s">
        <v>2123</v>
      </c>
      <c r="C100" s="2307"/>
      <c r="D100" s="2449">
        <v>0</v>
      </c>
      <c r="E100" s="2449">
        <v>0</v>
      </c>
      <c r="F100" s="2449">
        <f>D100+E100</f>
        <v>0</v>
      </c>
    </row>
    <row r="101" spans="1:6">
      <c r="A101" s="2440">
        <v>74</v>
      </c>
      <c r="B101" s="2275" t="s">
        <v>2124</v>
      </c>
      <c r="C101" s="2307"/>
      <c r="D101" s="2449">
        <v>0</v>
      </c>
      <c r="E101" s="2449">
        <v>0</v>
      </c>
      <c r="F101" s="2449">
        <f>D101+E101</f>
        <v>0</v>
      </c>
    </row>
    <row r="102" spans="1:6">
      <c r="A102" s="2440">
        <v>75</v>
      </c>
      <c r="B102" s="2275" t="s">
        <v>2125</v>
      </c>
      <c r="C102" s="2307"/>
      <c r="D102" s="2448"/>
      <c r="E102" s="2448"/>
      <c r="F102" s="2449">
        <f>D102+E102</f>
        <v>0</v>
      </c>
    </row>
    <row r="103" spans="1:6">
      <c r="A103" s="2440">
        <v>76</v>
      </c>
      <c r="B103" s="2275" t="s">
        <v>2732</v>
      </c>
      <c r="C103" s="2307"/>
      <c r="D103" s="2449">
        <f>SUM(D100:D102)</f>
        <v>0</v>
      </c>
      <c r="E103" s="2449">
        <f>SUM(E100:E102)</f>
        <v>0</v>
      </c>
      <c r="F103" s="2449">
        <f>SUM(F100:F102)</f>
        <v>0</v>
      </c>
    </row>
    <row r="104" spans="1:6">
      <c r="A104" s="2411">
        <v>77</v>
      </c>
      <c r="B104" s="2263" t="s">
        <v>2733</v>
      </c>
      <c r="C104" s="2387"/>
      <c r="D104" s="2422"/>
      <c r="E104" s="2422"/>
      <c r="F104" s="2422"/>
    </row>
    <row r="105" spans="1:6">
      <c r="A105" s="2411">
        <v>78</v>
      </c>
      <c r="B105" s="3201" t="s">
        <v>6410</v>
      </c>
      <c r="C105" s="2460"/>
      <c r="D105" s="2422">
        <v>2460900.8700000038</v>
      </c>
      <c r="E105" s="2422">
        <v>-1.6217390060144794</v>
      </c>
      <c r="F105" s="2422">
        <f t="shared" ref="F105:F107" si="0">D105+E105</f>
        <v>2460899.2482609977</v>
      </c>
    </row>
    <row r="106" spans="1:6">
      <c r="A106" s="2411">
        <v>79</v>
      </c>
      <c r="B106" s="3201"/>
      <c r="C106" s="2460"/>
      <c r="D106" s="2422"/>
      <c r="E106" s="2422"/>
      <c r="F106" s="2422"/>
    </row>
    <row r="107" spans="1:6">
      <c r="A107" s="2411">
        <v>80</v>
      </c>
      <c r="B107" s="3201" t="s">
        <v>5572</v>
      </c>
      <c r="C107" s="2460"/>
      <c r="D107" s="2422">
        <v>866266.44000000227</v>
      </c>
      <c r="E107" s="2422">
        <v>0</v>
      </c>
      <c r="F107" s="2422">
        <f t="shared" si="0"/>
        <v>866266.44000000227</v>
      </c>
    </row>
    <row r="108" spans="1:6">
      <c r="A108" s="2411">
        <v>81</v>
      </c>
      <c r="B108" s="2430"/>
      <c r="C108" s="2460"/>
      <c r="D108" s="2461"/>
      <c r="E108" s="2461"/>
      <c r="F108" s="2422"/>
    </row>
    <row r="109" spans="1:6">
      <c r="A109" s="2411">
        <v>82</v>
      </c>
      <c r="B109" s="2430"/>
      <c r="C109" s="2460"/>
      <c r="D109" s="2461"/>
      <c r="E109" s="2461"/>
      <c r="F109" s="2422"/>
    </row>
    <row r="110" spans="1:6">
      <c r="A110" s="2411">
        <v>83</v>
      </c>
      <c r="B110" s="2430"/>
      <c r="C110" s="2460"/>
      <c r="D110" s="2461"/>
      <c r="E110" s="2461"/>
      <c r="F110" s="2422"/>
    </row>
    <row r="111" spans="1:6">
      <c r="A111" s="2411">
        <v>84</v>
      </c>
      <c r="B111" s="2430"/>
      <c r="C111" s="2460"/>
      <c r="D111" s="2461"/>
      <c r="E111" s="2461"/>
      <c r="F111" s="2422"/>
    </row>
    <row r="112" spans="1:6">
      <c r="A112" s="2411">
        <v>85</v>
      </c>
      <c r="B112" s="2430"/>
      <c r="C112" s="2460"/>
      <c r="D112" s="2461"/>
      <c r="E112" s="2461"/>
      <c r="F112" s="2422"/>
    </row>
    <row r="113" spans="1:6">
      <c r="A113" s="2411">
        <v>86</v>
      </c>
      <c r="B113" s="2430"/>
      <c r="C113" s="2460"/>
      <c r="D113" s="2461"/>
      <c r="E113" s="2461"/>
      <c r="F113" s="2422"/>
    </row>
    <row r="114" spans="1:6">
      <c r="A114" s="2411">
        <v>87</v>
      </c>
      <c r="B114" s="2430"/>
      <c r="C114" s="2460"/>
      <c r="D114" s="2461"/>
      <c r="E114" s="2461"/>
      <c r="F114" s="2422"/>
    </row>
    <row r="115" spans="1:6">
      <c r="A115" s="2411">
        <v>88</v>
      </c>
      <c r="B115" s="2430"/>
      <c r="C115" s="2460"/>
      <c r="D115" s="2461"/>
      <c r="E115" s="2461"/>
      <c r="F115" s="2422"/>
    </row>
    <row r="116" spans="1:6">
      <c r="A116" s="2411">
        <v>89</v>
      </c>
      <c r="B116" s="2430"/>
      <c r="C116" s="2460"/>
      <c r="D116" s="2461"/>
      <c r="E116" s="2461"/>
      <c r="F116" s="2422"/>
    </row>
    <row r="117" spans="1:6">
      <c r="A117" s="2411">
        <v>90</v>
      </c>
      <c r="B117" s="2430"/>
      <c r="C117" s="2460"/>
      <c r="D117" s="2461"/>
      <c r="E117" s="2461"/>
      <c r="F117" s="2422"/>
    </row>
    <row r="118" spans="1:6">
      <c r="A118" s="2411">
        <v>91</v>
      </c>
      <c r="B118" s="2430"/>
      <c r="C118" s="2460"/>
      <c r="D118" s="2461"/>
      <c r="E118" s="2461"/>
      <c r="F118" s="2422"/>
    </row>
    <row r="119" spans="1:6">
      <c r="A119" s="2411">
        <v>92</v>
      </c>
      <c r="B119" s="2430"/>
      <c r="C119" s="2460"/>
      <c r="D119" s="2461"/>
      <c r="E119" s="2461"/>
      <c r="F119" s="2422"/>
    </row>
    <row r="120" spans="1:6">
      <c r="A120" s="2411">
        <v>93</v>
      </c>
      <c r="B120" s="2430"/>
      <c r="C120" s="2460"/>
      <c r="D120" s="2461"/>
      <c r="E120" s="2461"/>
      <c r="F120" s="2422"/>
    </row>
    <row r="121" spans="1:6">
      <c r="A121" s="2411">
        <v>94</v>
      </c>
      <c r="B121" s="2430"/>
      <c r="C121" s="2460"/>
      <c r="D121" s="2461"/>
      <c r="E121" s="2461"/>
      <c r="F121" s="2422"/>
    </row>
    <row r="122" spans="1:6">
      <c r="A122" s="2411">
        <v>95</v>
      </c>
      <c r="B122" s="2430"/>
      <c r="C122" s="2460"/>
      <c r="D122" s="2461"/>
      <c r="E122" s="2461"/>
      <c r="F122" s="2422"/>
    </row>
    <row r="123" spans="1:6">
      <c r="A123" s="2411">
        <v>96</v>
      </c>
      <c r="B123" s="2430"/>
      <c r="C123" s="2460"/>
      <c r="D123" s="2461"/>
      <c r="E123" s="2461"/>
      <c r="F123" s="2422"/>
    </row>
    <row r="124" spans="1:6" ht="15.75" thickBot="1">
      <c r="A124" s="2415">
        <v>97</v>
      </c>
      <c r="B124" s="2433"/>
      <c r="C124" s="2462"/>
      <c r="D124" s="2463"/>
      <c r="E124" s="2463"/>
      <c r="F124" s="2455"/>
    </row>
    <row r="125" spans="1:6" ht="15.75" thickBot="1">
      <c r="A125" s="2415">
        <v>98</v>
      </c>
      <c r="B125" s="2389" t="s">
        <v>2734</v>
      </c>
      <c r="C125" s="2390"/>
      <c r="D125" s="2455">
        <f>SUM(D105:D124)</f>
        <v>3327167.3100000061</v>
      </c>
      <c r="E125" s="2455">
        <f>SUM(E105:E124)</f>
        <v>-1.6217390060144794</v>
      </c>
      <c r="F125" s="2455">
        <f>SUM(F104:F124)</f>
        <v>3327165.688261</v>
      </c>
    </row>
    <row r="126" spans="1:6" ht="15.75" thickBot="1">
      <c r="A126" s="2415">
        <v>99</v>
      </c>
      <c r="B126" s="2389" t="s">
        <v>2735</v>
      </c>
      <c r="C126" s="2390"/>
      <c r="D126" s="2455">
        <f>D92+D98+D103+D125</f>
        <v>438671257.74999827</v>
      </c>
      <c r="E126" s="2455">
        <f>E92+E98+E103+E125</f>
        <v>7759445.9605609961</v>
      </c>
      <c r="F126" s="2455">
        <f>F92+F98+F103+F125</f>
        <v>446430703.71055925</v>
      </c>
    </row>
    <row r="127" spans="1:6">
      <c r="A127" s="2590" t="s">
        <v>4613</v>
      </c>
      <c r="B127" s="1955"/>
    </row>
    <row r="128" spans="1:6">
      <c r="A128" s="2264" t="s">
        <v>2736</v>
      </c>
      <c r="B128" s="2264"/>
      <c r="C128" s="2264"/>
      <c r="D128" s="2264"/>
      <c r="E128" s="2264"/>
      <c r="F128" s="2264"/>
    </row>
  </sheetData>
  <printOptions horizontalCentered="1" verticalCentered="1"/>
  <pageMargins left="0.5" right="0.5" top="0.25" bottom="0.25" header="0" footer="0"/>
  <pageSetup scale="68" fitToHeight="2" orientation="portrait" horizontalDpi="300" verticalDpi="300" r:id="rId1"/>
  <headerFooter alignWithMargins="0"/>
  <rowBreaks count="1" manualBreakCount="1">
    <brk id="66"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9"/>
  <sheetViews>
    <sheetView defaultGridColor="0" view="pageBreakPreview" topLeftCell="A103" colorId="22" zoomScale="80" zoomScaleNormal="100" zoomScaleSheetLayoutView="80" workbookViewId="0">
      <selection activeCell="H79" sqref="H79"/>
    </sheetView>
  </sheetViews>
  <sheetFormatPr defaultColWidth="9.6640625" defaultRowHeight="15"/>
  <cols>
    <col min="1" max="1" width="7" style="6" customWidth="1"/>
    <col min="2" max="2" width="33.88671875" style="6" customWidth="1"/>
    <col min="3" max="3" width="16.77734375" style="6" customWidth="1"/>
    <col min="4" max="4" width="22.109375" style="6" customWidth="1"/>
    <col min="5" max="5" width="16.109375" style="6" customWidth="1"/>
    <col min="6" max="6" width="15.77734375" style="6" customWidth="1"/>
    <col min="7" max="7" width="16.44140625" style="6" customWidth="1"/>
    <col min="8" max="8" width="6.77734375" style="6" customWidth="1"/>
    <col min="9" max="16384" width="9.6640625" style="6"/>
  </cols>
  <sheetData>
    <row r="1" spans="1:8">
      <c r="A1" s="24" t="s">
        <v>1759</v>
      </c>
      <c r="B1" s="61"/>
      <c r="C1" s="61"/>
      <c r="D1" s="3148" t="s">
        <v>1306</v>
      </c>
      <c r="E1" s="62"/>
      <c r="F1" s="2799" t="s">
        <v>1761</v>
      </c>
      <c r="G1" s="396" t="s">
        <v>1762</v>
      </c>
      <c r="H1" s="2800"/>
    </row>
    <row r="2" spans="1:8">
      <c r="A2" s="67" t="str">
        <f>'Data Sheet'!$C$25</f>
        <v xml:space="preserve">Niagara Mohawk Power Corporation </v>
      </c>
      <c r="B2" s="2801"/>
      <c r="C2" s="2801"/>
      <c r="D2" s="3149" t="s">
        <v>5573</v>
      </c>
      <c r="E2" s="2803"/>
      <c r="F2" s="3056" t="s">
        <v>1763</v>
      </c>
      <c r="G2" s="2802"/>
      <c r="H2" s="2803"/>
    </row>
    <row r="3" spans="1:8" ht="15" customHeight="1" thickBot="1">
      <c r="A3" s="2804"/>
      <c r="B3" s="2805"/>
      <c r="C3" s="2805"/>
      <c r="D3" s="3150" t="s">
        <v>1100</v>
      </c>
      <c r="E3" s="2812"/>
      <c r="F3" s="3088" t="str">
        <f>'Data Sheet'!$C$40</f>
        <v>May 9, 2016</v>
      </c>
      <c r="G3" s="321" t="str">
        <f>'Data Sheet'!$C$38</f>
        <v>December 31, 2015</v>
      </c>
      <c r="H3" s="71"/>
    </row>
    <row r="4" spans="1:8" ht="15" customHeight="1" thickBot="1">
      <c r="A4" s="571" t="s">
        <v>2737</v>
      </c>
      <c r="B4" s="572"/>
      <c r="C4" s="572"/>
      <c r="D4" s="572"/>
      <c r="E4" s="572"/>
      <c r="F4" s="533"/>
      <c r="G4" s="533"/>
      <c r="H4" s="2806"/>
    </row>
    <row r="5" spans="1:8" ht="15.75">
      <c r="A5" s="63"/>
      <c r="B5" s="12"/>
      <c r="C5" s="12"/>
      <c r="D5" s="12"/>
      <c r="E5" s="12"/>
      <c r="F5" s="64"/>
      <c r="G5" s="64"/>
      <c r="H5" s="373"/>
    </row>
    <row r="6" spans="1:8">
      <c r="A6" s="67" t="s">
        <v>2738</v>
      </c>
      <c r="B6" s="12"/>
      <c r="C6" s="12"/>
      <c r="D6" s="12"/>
      <c r="E6" s="12" t="s">
        <v>2739</v>
      </c>
      <c r="F6" s="12"/>
      <c r="G6" s="64"/>
      <c r="H6" s="65"/>
    </row>
    <row r="7" spans="1:8">
      <c r="A7" s="67" t="s">
        <v>2740</v>
      </c>
      <c r="B7" s="12"/>
      <c r="C7" s="12"/>
      <c r="D7" s="12"/>
      <c r="E7" s="12" t="s">
        <v>2741</v>
      </c>
      <c r="F7" s="12"/>
      <c r="G7" s="12"/>
      <c r="H7" s="68"/>
    </row>
    <row r="8" spans="1:8">
      <c r="A8" s="67" t="s">
        <v>2742</v>
      </c>
      <c r="B8" s="12"/>
      <c r="C8" s="12"/>
      <c r="D8" s="12"/>
      <c r="E8" s="12" t="s">
        <v>2743</v>
      </c>
      <c r="F8" s="12"/>
      <c r="G8" s="12"/>
      <c r="H8" s="68"/>
    </row>
    <row r="9" spans="1:8">
      <c r="A9" s="67" t="s">
        <v>2744</v>
      </c>
      <c r="B9" s="12"/>
      <c r="C9" s="12"/>
      <c r="D9" s="12"/>
      <c r="E9" s="12" t="s">
        <v>2745</v>
      </c>
      <c r="F9" s="12"/>
      <c r="G9" s="12"/>
      <c r="H9" s="68"/>
    </row>
    <row r="10" spans="1:8">
      <c r="A10" s="67" t="s">
        <v>2746</v>
      </c>
      <c r="B10" s="12"/>
      <c r="C10" s="12"/>
      <c r="D10" s="12"/>
      <c r="E10" s="12" t="s">
        <v>2747</v>
      </c>
      <c r="F10" s="12"/>
      <c r="G10" s="12"/>
      <c r="H10" s="68"/>
    </row>
    <row r="11" spans="1:8">
      <c r="A11" s="67" t="s">
        <v>2748</v>
      </c>
      <c r="B11" s="12"/>
      <c r="C11" s="12"/>
      <c r="D11" s="12"/>
      <c r="E11" s="12" t="s">
        <v>2749</v>
      </c>
      <c r="F11" s="12"/>
      <c r="G11" s="12"/>
      <c r="H11" s="68"/>
    </row>
    <row r="12" spans="1:8">
      <c r="A12" s="67" t="s">
        <v>2750</v>
      </c>
      <c r="B12" s="12"/>
      <c r="C12" s="12"/>
      <c r="D12" s="12"/>
      <c r="E12" s="12" t="s">
        <v>2751</v>
      </c>
      <c r="F12" s="12"/>
      <c r="G12" s="12"/>
      <c r="H12" s="68"/>
    </row>
    <row r="13" spans="1:8">
      <c r="A13" s="67" t="s">
        <v>2752</v>
      </c>
      <c r="B13" s="12"/>
      <c r="C13" s="12"/>
      <c r="D13" s="12"/>
      <c r="E13" s="12" t="s">
        <v>2753</v>
      </c>
      <c r="F13" s="12"/>
      <c r="G13" s="12"/>
      <c r="H13" s="68"/>
    </row>
    <row r="14" spans="1:8">
      <c r="A14" s="67" t="s">
        <v>2754</v>
      </c>
      <c r="B14" s="12"/>
      <c r="C14" s="12"/>
      <c r="D14" s="12"/>
      <c r="E14" s="12" t="s">
        <v>1548</v>
      </c>
      <c r="F14" s="12"/>
      <c r="G14" s="12"/>
      <c r="H14" s="68"/>
    </row>
    <row r="15" spans="1:8">
      <c r="A15" s="67" t="s">
        <v>1549</v>
      </c>
      <c r="B15" s="12"/>
      <c r="C15" s="12"/>
      <c r="D15" s="12"/>
      <c r="E15" s="12" t="s">
        <v>1550</v>
      </c>
      <c r="F15" s="12"/>
      <c r="G15" s="12"/>
      <c r="H15" s="68"/>
    </row>
    <row r="16" spans="1:8">
      <c r="A16" s="67" t="s">
        <v>1551</v>
      </c>
      <c r="B16" s="12"/>
      <c r="C16" s="12"/>
      <c r="D16" s="12"/>
      <c r="E16" s="12" t="s">
        <v>1552</v>
      </c>
      <c r="F16" s="12"/>
      <c r="G16" s="12"/>
      <c r="H16" s="68"/>
    </row>
    <row r="17" spans="1:8">
      <c r="A17" s="67" t="s">
        <v>1553</v>
      </c>
      <c r="B17" s="12"/>
      <c r="C17" s="12"/>
      <c r="D17" s="12"/>
      <c r="E17" s="12" t="s">
        <v>1554</v>
      </c>
      <c r="F17" s="12"/>
      <c r="G17" s="12"/>
      <c r="H17" s="68"/>
    </row>
    <row r="18" spans="1:8" ht="15.75" thickBot="1">
      <c r="A18" s="67"/>
      <c r="B18" s="12"/>
      <c r="C18" s="12"/>
      <c r="D18" s="12"/>
      <c r="E18" s="12"/>
      <c r="F18" s="12"/>
      <c r="G18" s="12"/>
      <c r="H18" s="68"/>
    </row>
    <row r="19" spans="1:8">
      <c r="A19" s="3151" t="s">
        <v>2182</v>
      </c>
      <c r="B19" s="2807"/>
      <c r="C19" s="3152" t="s">
        <v>850</v>
      </c>
      <c r="D19" s="3152"/>
      <c r="E19" s="3152"/>
      <c r="F19" s="3152"/>
      <c r="G19" s="3152" t="s">
        <v>1555</v>
      </c>
      <c r="H19" s="2808"/>
    </row>
    <row r="20" spans="1:8">
      <c r="A20" s="3153" t="s">
        <v>1691</v>
      </c>
      <c r="B20" s="3154" t="s">
        <v>1556</v>
      </c>
      <c r="C20" s="3155" t="s">
        <v>3123</v>
      </c>
      <c r="D20" s="3154" t="s">
        <v>1557</v>
      </c>
      <c r="E20" s="3154" t="s">
        <v>1558</v>
      </c>
      <c r="F20" s="3154" t="s">
        <v>1559</v>
      </c>
      <c r="G20" s="3154" t="s">
        <v>3123</v>
      </c>
      <c r="H20" s="2803"/>
    </row>
    <row r="21" spans="1:8">
      <c r="A21" s="3156">
        <v>301</v>
      </c>
      <c r="B21" s="3157" t="s">
        <v>1560</v>
      </c>
      <c r="C21" s="3158"/>
      <c r="D21" s="3158"/>
      <c r="E21" s="3158"/>
      <c r="F21" s="3158"/>
      <c r="G21" s="3158">
        <f>SUM(B21:E21)</f>
        <v>0</v>
      </c>
      <c r="H21" s="2803"/>
    </row>
    <row r="22" spans="1:8">
      <c r="A22" s="3156">
        <v>302</v>
      </c>
      <c r="B22" s="3157" t="s">
        <v>1561</v>
      </c>
      <c r="C22" s="3159"/>
      <c r="D22" s="3159"/>
      <c r="E22" s="3159"/>
      <c r="F22" s="3159"/>
      <c r="G22" s="3159">
        <f>SUM(B22:E22)</f>
        <v>0</v>
      </c>
      <c r="H22" s="2803"/>
    </row>
    <row r="23" spans="1:8">
      <c r="A23" s="3156">
        <v>303</v>
      </c>
      <c r="B23" s="3157" t="s">
        <v>1562</v>
      </c>
      <c r="C23" s="3160"/>
      <c r="D23" s="3160"/>
      <c r="E23" s="3160"/>
      <c r="F23" s="3160"/>
      <c r="G23" s="3160"/>
      <c r="H23" s="2803"/>
    </row>
    <row r="24" spans="1:8">
      <c r="A24" s="67"/>
      <c r="B24" s="12" t="s">
        <v>1563</v>
      </c>
      <c r="C24" s="468">
        <f>SUM(C21:C23)</f>
        <v>0</v>
      </c>
      <c r="D24" s="468">
        <f>SUM(D21:D23)</f>
        <v>0</v>
      </c>
      <c r="E24" s="468">
        <f>SUM(E21:E23)</f>
        <v>0</v>
      </c>
      <c r="F24" s="468">
        <f>SUM(F21:F23)</f>
        <v>0</v>
      </c>
      <c r="G24" s="468">
        <f>SUM(G21:G23)</f>
        <v>0</v>
      </c>
      <c r="H24" s="2803"/>
    </row>
    <row r="25" spans="1:8">
      <c r="A25" s="67"/>
      <c r="B25" s="12"/>
      <c r="C25" s="12"/>
      <c r="D25" s="12"/>
      <c r="E25" s="12"/>
      <c r="F25" s="12"/>
      <c r="G25" s="12"/>
      <c r="H25" s="2803"/>
    </row>
    <row r="26" spans="1:8">
      <c r="A26" s="67"/>
      <c r="B26" s="12" t="s">
        <v>2928</v>
      </c>
      <c r="C26" s="72"/>
      <c r="D26" s="72"/>
      <c r="E26" s="72"/>
      <c r="F26" s="72"/>
      <c r="G26" s="72"/>
      <c r="H26" s="2803"/>
    </row>
    <row r="27" spans="1:8">
      <c r="A27" s="67"/>
      <c r="B27" s="12" t="s">
        <v>1564</v>
      </c>
      <c r="C27" s="72">
        <v>0</v>
      </c>
      <c r="D27" s="72">
        <v>0</v>
      </c>
      <c r="E27" s="72">
        <v>0</v>
      </c>
      <c r="F27" s="72">
        <v>0</v>
      </c>
      <c r="G27" s="72">
        <v>0</v>
      </c>
      <c r="H27" s="2803"/>
    </row>
    <row r="28" spans="1:8">
      <c r="A28" s="67"/>
      <c r="B28" s="12"/>
      <c r="C28" s="12"/>
      <c r="D28" s="12"/>
      <c r="E28" s="12"/>
      <c r="F28" s="12"/>
      <c r="G28" s="12"/>
      <c r="H28" s="2803"/>
    </row>
    <row r="29" spans="1:8">
      <c r="A29" s="3156">
        <v>389</v>
      </c>
      <c r="B29" s="3157" t="s">
        <v>1565</v>
      </c>
      <c r="C29" s="3159">
        <v>5196679.4700000007</v>
      </c>
      <c r="D29" s="3159">
        <v>0</v>
      </c>
      <c r="E29" s="3159">
        <v>-4909</v>
      </c>
      <c r="F29" s="3159">
        <v>0</v>
      </c>
      <c r="G29" s="3159">
        <f>SUM(C29:F29)</f>
        <v>5191770.4700000007</v>
      </c>
      <c r="H29" s="2803"/>
    </row>
    <row r="30" spans="1:8">
      <c r="A30" s="3156">
        <v>390</v>
      </c>
      <c r="B30" s="3157" t="s">
        <v>1566</v>
      </c>
      <c r="C30" s="3159">
        <v>202959009.20414594</v>
      </c>
      <c r="D30" s="3159">
        <v>3853800</v>
      </c>
      <c r="E30" s="3159">
        <v>-904013</v>
      </c>
      <c r="F30" s="3159">
        <f>-107801-6</f>
        <v>-107807</v>
      </c>
      <c r="G30" s="3159">
        <f t="shared" ref="G30:G39" si="0">SUM(C30:F30)</f>
        <v>205800989.20414594</v>
      </c>
      <c r="H30" s="2803"/>
    </row>
    <row r="31" spans="1:8">
      <c r="A31" s="3161">
        <v>391</v>
      </c>
      <c r="B31" s="3157" t="s">
        <v>1567</v>
      </c>
      <c r="C31" s="3159">
        <v>52624163.899999999</v>
      </c>
      <c r="D31" s="3159">
        <v>64896</v>
      </c>
      <c r="E31" s="3159">
        <v>0</v>
      </c>
      <c r="F31" s="3159">
        <v>0</v>
      </c>
      <c r="G31" s="3159">
        <f t="shared" si="0"/>
        <v>52689059.899999999</v>
      </c>
      <c r="H31" s="2803"/>
    </row>
    <row r="32" spans="1:8">
      <c r="A32" s="3161">
        <v>392</v>
      </c>
      <c r="B32" s="3157" t="s">
        <v>1568</v>
      </c>
      <c r="C32" s="3159">
        <v>4908362.9799999995</v>
      </c>
      <c r="D32" s="3159">
        <v>23632</v>
      </c>
      <c r="E32" s="3159">
        <v>0</v>
      </c>
      <c r="F32" s="3159">
        <v>0</v>
      </c>
      <c r="G32" s="3159">
        <f t="shared" si="0"/>
        <v>4931994.9799999995</v>
      </c>
      <c r="H32" s="2803"/>
    </row>
    <row r="33" spans="1:8">
      <c r="A33" s="3161">
        <v>393</v>
      </c>
      <c r="B33" s="3157" t="s">
        <v>1569</v>
      </c>
      <c r="C33" s="3159">
        <v>5195119.16</v>
      </c>
      <c r="D33" s="3159">
        <v>0</v>
      </c>
      <c r="E33" s="3159">
        <v>0</v>
      </c>
      <c r="F33" s="3159">
        <v>0</v>
      </c>
      <c r="G33" s="3159">
        <f t="shared" si="0"/>
        <v>5195119.16</v>
      </c>
      <c r="H33" s="2803"/>
    </row>
    <row r="34" spans="1:8">
      <c r="A34" s="3161">
        <v>394</v>
      </c>
      <c r="B34" s="3157" t="s">
        <v>1570</v>
      </c>
      <c r="C34" s="3159">
        <v>11793150.390000001</v>
      </c>
      <c r="D34" s="3159">
        <v>184777</v>
      </c>
      <c r="E34" s="3159">
        <v>0</v>
      </c>
      <c r="F34" s="3159">
        <v>0</v>
      </c>
      <c r="G34" s="3159">
        <f t="shared" si="0"/>
        <v>11977927.390000001</v>
      </c>
      <c r="H34" s="2803"/>
    </row>
    <row r="35" spans="1:8">
      <c r="A35" s="3161">
        <v>395</v>
      </c>
      <c r="B35" s="3157" t="s">
        <v>1571</v>
      </c>
      <c r="C35" s="3159">
        <v>108148.78</v>
      </c>
      <c r="D35" s="3159">
        <v>0</v>
      </c>
      <c r="E35" s="3159">
        <v>0</v>
      </c>
      <c r="F35" s="3159">
        <v>0</v>
      </c>
      <c r="G35" s="3159">
        <f t="shared" si="0"/>
        <v>108148.78</v>
      </c>
      <c r="H35" s="2803"/>
    </row>
    <row r="36" spans="1:8">
      <c r="A36" s="3161">
        <v>396</v>
      </c>
      <c r="B36" s="3157" t="s">
        <v>1572</v>
      </c>
      <c r="C36" s="3159">
        <v>0</v>
      </c>
      <c r="D36" s="3159">
        <v>0</v>
      </c>
      <c r="E36" s="3159">
        <v>0</v>
      </c>
      <c r="F36" s="3159">
        <v>0</v>
      </c>
      <c r="G36" s="3159">
        <f t="shared" si="0"/>
        <v>0</v>
      </c>
      <c r="H36" s="2803"/>
    </row>
    <row r="37" spans="1:8">
      <c r="A37" s="3161">
        <v>397</v>
      </c>
      <c r="B37" s="3157" t="s">
        <v>634</v>
      </c>
      <c r="C37" s="3159">
        <v>57616497.93</v>
      </c>
      <c r="D37" s="3159">
        <v>183843</v>
      </c>
      <c r="E37" s="3159">
        <v>0</v>
      </c>
      <c r="F37" s="3159">
        <v>0</v>
      </c>
      <c r="G37" s="3159">
        <f t="shared" si="0"/>
        <v>57800340.93</v>
      </c>
      <c r="H37" s="2803"/>
    </row>
    <row r="38" spans="1:8">
      <c r="A38" s="3161">
        <v>398</v>
      </c>
      <c r="B38" s="3157" t="s">
        <v>1573</v>
      </c>
      <c r="C38" s="3159">
        <v>1552642.04</v>
      </c>
      <c r="D38" s="3159">
        <v>-852560</v>
      </c>
      <c r="E38" s="3159">
        <v>0</v>
      </c>
      <c r="F38" s="3159">
        <v>0</v>
      </c>
      <c r="G38" s="3159">
        <f t="shared" si="0"/>
        <v>700082.04</v>
      </c>
      <c r="H38" s="2803"/>
    </row>
    <row r="39" spans="1:8">
      <c r="A39" s="3161">
        <v>399</v>
      </c>
      <c r="B39" s="3157" t="s">
        <v>1574</v>
      </c>
      <c r="C39" s="3160">
        <v>0</v>
      </c>
      <c r="D39" s="3160">
        <v>0</v>
      </c>
      <c r="E39" s="3160">
        <v>0</v>
      </c>
      <c r="F39" s="3160">
        <v>0</v>
      </c>
      <c r="G39" s="3159">
        <f t="shared" si="0"/>
        <v>0</v>
      </c>
      <c r="H39" s="2803"/>
    </row>
    <row r="40" spans="1:8">
      <c r="A40" s="3161"/>
      <c r="B40" s="12" t="s">
        <v>1575</v>
      </c>
      <c r="C40" s="3162">
        <f>SUM(C29:C38)</f>
        <v>341953773.85414594</v>
      </c>
      <c r="D40" s="3162">
        <f>SUM(D29:D38)</f>
        <v>3458388</v>
      </c>
      <c r="E40" s="3162">
        <f>SUM(E29:E38)</f>
        <v>-908922</v>
      </c>
      <c r="F40" s="3162">
        <f>SUM(F29:F38)</f>
        <v>-107807</v>
      </c>
      <c r="G40" s="3162">
        <f>SUM(G29:G38)</f>
        <v>344395432.85414594</v>
      </c>
      <c r="H40" s="2803"/>
    </row>
    <row r="41" spans="1:8">
      <c r="A41" s="67"/>
      <c r="B41" s="12"/>
      <c r="C41" s="3159"/>
      <c r="D41" s="3159"/>
      <c r="E41" s="3159"/>
      <c r="F41" s="3159"/>
      <c r="G41" s="3159"/>
      <c r="H41" s="2803"/>
    </row>
    <row r="42" spans="1:8" ht="15.75" thickBot="1">
      <c r="A42" s="3161"/>
      <c r="B42" s="12" t="s">
        <v>1576</v>
      </c>
      <c r="C42" s="3163">
        <f>(C24+C40)</f>
        <v>341953773.85414594</v>
      </c>
      <c r="D42" s="3163">
        <f>(D24+D40)</f>
        <v>3458388</v>
      </c>
      <c r="E42" s="3163">
        <f>(E24+E40)</f>
        <v>-908922</v>
      </c>
      <c r="F42" s="3163">
        <f>(F24+F40)</f>
        <v>-107807</v>
      </c>
      <c r="G42" s="3163">
        <f>(G24+G40)</f>
        <v>344395432.85414594</v>
      </c>
      <c r="H42" s="2803"/>
    </row>
    <row r="43" spans="1:8" ht="15.75" thickTop="1">
      <c r="A43" s="3161"/>
      <c r="B43" s="3157"/>
      <c r="C43" s="3157"/>
      <c r="D43" s="3157"/>
      <c r="E43" s="3157"/>
      <c r="F43" s="3157"/>
      <c r="G43" s="3157"/>
      <c r="H43" s="2803"/>
    </row>
    <row r="44" spans="1:8">
      <c r="A44" s="3161"/>
      <c r="B44" s="12"/>
      <c r="C44" s="12"/>
      <c r="D44" s="12"/>
      <c r="E44" s="12"/>
      <c r="F44" s="12"/>
      <c r="G44" s="12"/>
      <c r="H44" s="2803"/>
    </row>
    <row r="45" spans="1:8">
      <c r="A45" s="2802"/>
      <c r="B45" s="2801"/>
      <c r="C45" s="2801"/>
      <c r="D45" s="2801"/>
      <c r="E45" s="2801"/>
      <c r="F45" s="2801"/>
      <c r="G45" s="2801"/>
      <c r="H45" s="2803"/>
    </row>
    <row r="46" spans="1:8">
      <c r="A46" s="2802"/>
      <c r="B46" s="2801"/>
      <c r="C46" s="2801"/>
      <c r="D46" s="2801"/>
      <c r="E46" s="2801"/>
      <c r="F46" s="2801"/>
      <c r="G46" s="2801"/>
      <c r="H46" s="2803"/>
    </row>
    <row r="47" spans="1:8">
      <c r="A47" s="2802"/>
      <c r="B47" s="2801"/>
      <c r="C47" s="2801"/>
      <c r="D47" s="2801"/>
      <c r="E47" s="2801"/>
      <c r="F47" s="2801"/>
      <c r="G47" s="2801"/>
      <c r="H47" s="2803"/>
    </row>
    <row r="48" spans="1:8">
      <c r="A48" s="2802"/>
      <c r="B48" s="2801"/>
      <c r="C48" s="2801"/>
      <c r="D48" s="2801"/>
      <c r="E48" s="2801"/>
      <c r="F48" s="2801"/>
      <c r="G48" s="2801"/>
      <c r="H48" s="2803"/>
    </row>
    <row r="49" spans="1:8" ht="15.75">
      <c r="A49" s="2802"/>
      <c r="B49" s="2810" t="s">
        <v>1577</v>
      </c>
      <c r="C49" s="2811"/>
      <c r="D49" s="2811"/>
      <c r="E49" s="2811"/>
      <c r="F49" s="64"/>
      <c r="G49" s="64"/>
      <c r="H49" s="2803"/>
    </row>
    <row r="50" spans="1:8">
      <c r="A50" s="2802"/>
      <c r="B50" s="2801"/>
      <c r="C50" s="2801"/>
      <c r="D50" s="2801"/>
      <c r="E50" s="2801"/>
      <c r="F50" s="2801"/>
      <c r="G50" s="2801"/>
      <c r="H50" s="2803"/>
    </row>
    <row r="51" spans="1:8">
      <c r="A51" s="2802"/>
      <c r="B51" s="2801"/>
      <c r="C51" s="2801"/>
      <c r="D51" s="2801"/>
      <c r="E51" s="2801"/>
      <c r="F51" s="2801"/>
      <c r="G51" s="2801"/>
      <c r="H51" s="2803"/>
    </row>
    <row r="52" spans="1:8">
      <c r="A52" s="2802"/>
      <c r="B52" s="2801"/>
      <c r="C52" s="2801"/>
      <c r="D52" s="2801"/>
      <c r="E52" s="2801"/>
      <c r="F52" s="2801"/>
      <c r="G52" s="2801"/>
      <c r="H52" s="2803"/>
    </row>
    <row r="53" spans="1:8">
      <c r="A53" s="2802"/>
      <c r="B53" s="2801"/>
      <c r="C53" s="2801"/>
      <c r="D53" s="2801"/>
      <c r="E53" s="2801"/>
      <c r="F53" s="2801"/>
      <c r="G53" s="2801"/>
      <c r="H53" s="2803"/>
    </row>
    <row r="54" spans="1:8">
      <c r="A54" s="2802"/>
      <c r="B54" s="2801"/>
      <c r="C54" s="2801"/>
      <c r="D54" s="2801"/>
      <c r="E54" s="2801"/>
      <c r="F54" s="2801"/>
      <c r="G54" s="2801"/>
      <c r="H54" s="2803"/>
    </row>
    <row r="55" spans="1:8">
      <c r="A55" s="2802"/>
      <c r="B55" s="2801"/>
      <c r="C55" s="2801"/>
      <c r="D55" s="2801"/>
      <c r="E55" s="2801"/>
      <c r="F55" s="2801"/>
      <c r="G55" s="2801"/>
      <c r="H55" s="2803"/>
    </row>
    <row r="56" spans="1:8">
      <c r="A56" s="2802"/>
      <c r="B56" s="2801"/>
      <c r="C56" s="2801"/>
      <c r="D56" s="2801"/>
      <c r="E56" s="2801"/>
      <c r="F56" s="2801"/>
      <c r="G56" s="2801"/>
      <c r="H56" s="2803"/>
    </row>
    <row r="57" spans="1:8">
      <c r="A57" s="2802"/>
      <c r="B57" s="2801"/>
      <c r="C57" s="2801"/>
      <c r="D57" s="2801"/>
      <c r="E57" s="2801"/>
      <c r="F57" s="2801"/>
      <c r="G57" s="2801"/>
      <c r="H57" s="2803"/>
    </row>
    <row r="58" spans="1:8">
      <c r="A58" s="2802"/>
      <c r="B58" s="2801"/>
      <c r="C58" s="2801"/>
      <c r="D58" s="2801"/>
      <c r="E58" s="2801"/>
      <c r="F58" s="2801"/>
      <c r="G58" s="2801"/>
      <c r="H58" s="2803"/>
    </row>
    <row r="59" spans="1:8">
      <c r="A59" s="2802"/>
      <c r="B59" s="2801"/>
      <c r="C59" s="2801"/>
      <c r="D59" s="2801"/>
      <c r="E59" s="2801"/>
      <c r="F59" s="2801"/>
      <c r="G59" s="2801"/>
      <c r="H59" s="2803"/>
    </row>
    <row r="60" spans="1:8" ht="15.75" thickBot="1">
      <c r="A60" s="2804"/>
      <c r="B60" s="2805"/>
      <c r="C60" s="2805"/>
      <c r="D60" s="2805"/>
      <c r="E60" s="2805"/>
      <c r="F60" s="2805"/>
      <c r="G60" s="2805"/>
      <c r="H60" s="2812"/>
    </row>
    <row r="61" spans="1:8" ht="15.75">
      <c r="A61" s="110" t="s">
        <v>1578</v>
      </c>
      <c r="B61" s="12"/>
      <c r="C61" s="12"/>
      <c r="D61" s="12"/>
      <c r="E61" s="12"/>
      <c r="F61" s="12"/>
      <c r="G61" s="12"/>
      <c r="H61" s="272" t="s">
        <v>1579</v>
      </c>
    </row>
    <row r="62" spans="1:8">
      <c r="A62" s="64" t="s">
        <v>1580</v>
      </c>
      <c r="B62" s="64"/>
      <c r="C62" s="64"/>
      <c r="D62" s="64"/>
      <c r="E62" s="64"/>
      <c r="F62" s="64"/>
      <c r="G62" s="64"/>
      <c r="H62" s="64"/>
    </row>
    <row r="66" spans="1:8" ht="15.75" thickBot="1"/>
    <row r="67" spans="1:8">
      <c r="A67" s="24" t="s">
        <v>1759</v>
      </c>
      <c r="B67" s="61"/>
      <c r="C67" s="61"/>
      <c r="D67" s="2799" t="s">
        <v>1306</v>
      </c>
      <c r="E67" s="61"/>
      <c r="F67" s="2799" t="s">
        <v>1761</v>
      </c>
      <c r="G67" s="396" t="s">
        <v>1762</v>
      </c>
      <c r="H67" s="2800"/>
    </row>
    <row r="68" spans="1:8">
      <c r="A68" s="67" t="str">
        <f>'Data Sheet'!$C$25</f>
        <v xml:space="preserve">Niagara Mohawk Power Corporation </v>
      </c>
      <c r="B68" s="3157"/>
      <c r="C68" s="3157"/>
      <c r="D68" s="67" t="s">
        <v>5573</v>
      </c>
      <c r="E68" s="3157"/>
      <c r="F68" s="3120" t="s">
        <v>1763</v>
      </c>
      <c r="G68" s="3161"/>
      <c r="H68" s="3164"/>
    </row>
    <row r="69" spans="1:8" ht="15.75" thickBot="1">
      <c r="A69" s="3165"/>
      <c r="B69" s="3166"/>
      <c r="C69" s="3166"/>
      <c r="D69" s="107" t="s">
        <v>1100</v>
      </c>
      <c r="E69" s="3166"/>
      <c r="F69" s="3088" t="str">
        <f>'Data Sheet'!$C$40</f>
        <v>May 9, 2016</v>
      </c>
      <c r="G69" s="321" t="str">
        <f>'Data Sheet'!$C$38</f>
        <v>December 31, 2015</v>
      </c>
      <c r="H69" s="71"/>
    </row>
    <row r="70" spans="1:8" ht="16.5" thickBot="1">
      <c r="A70" s="571" t="s">
        <v>1581</v>
      </c>
      <c r="B70" s="572"/>
      <c r="C70" s="572"/>
      <c r="D70" s="572"/>
      <c r="E70" s="572"/>
      <c r="F70" s="533"/>
      <c r="G70" s="533"/>
      <c r="H70" s="2806"/>
    </row>
    <row r="71" spans="1:8" ht="15.75">
      <c r="A71" s="63"/>
      <c r="B71" s="66"/>
      <c r="C71" s="66"/>
      <c r="D71" s="66"/>
      <c r="E71" s="66"/>
      <c r="F71" s="64"/>
      <c r="G71" s="64"/>
      <c r="H71" s="373"/>
    </row>
    <row r="72" spans="1:8" ht="15.75">
      <c r="A72" s="2809"/>
      <c r="B72" s="2810" t="s">
        <v>1582</v>
      </c>
      <c r="C72" s="2811"/>
      <c r="D72" s="2811"/>
      <c r="E72" s="2811"/>
      <c r="F72" s="64"/>
      <c r="G72" s="64"/>
      <c r="H72" s="68"/>
    </row>
    <row r="73" spans="1:8">
      <c r="A73" s="3156"/>
      <c r="B73" s="3157"/>
      <c r="C73" s="3157"/>
      <c r="D73" s="3157"/>
      <c r="E73" s="3157"/>
      <c r="F73" s="12"/>
      <c r="G73" s="12"/>
      <c r="H73" s="68"/>
    </row>
    <row r="74" spans="1:8">
      <c r="A74" s="3156"/>
      <c r="B74" s="3157" t="s">
        <v>6396</v>
      </c>
      <c r="C74" s="12"/>
      <c r="D74" s="12"/>
      <c r="E74" s="12"/>
      <c r="F74" s="3158">
        <v>140509237</v>
      </c>
      <c r="G74" s="12"/>
      <c r="H74" s="68"/>
    </row>
    <row r="75" spans="1:8">
      <c r="A75" s="3156"/>
      <c r="B75" s="3157" t="s">
        <v>1583</v>
      </c>
      <c r="C75" s="12"/>
      <c r="D75" s="12"/>
      <c r="E75" s="3157"/>
      <c r="F75" s="12"/>
      <c r="G75" s="12"/>
      <c r="H75" s="68"/>
    </row>
    <row r="76" spans="1:8">
      <c r="A76" s="3156"/>
      <c r="B76" s="3157" t="s">
        <v>1584</v>
      </c>
      <c r="C76" s="12"/>
      <c r="D76" s="12"/>
      <c r="E76" s="3158">
        <v>12717357</v>
      </c>
      <c r="F76" s="12"/>
      <c r="G76" s="12"/>
      <c r="H76" s="68"/>
    </row>
    <row r="77" spans="1:8">
      <c r="A77" s="3156"/>
      <c r="B77" s="3157" t="s">
        <v>1585</v>
      </c>
      <c r="C77" s="12"/>
      <c r="D77" s="12"/>
      <c r="E77" s="3158">
        <v>2604760</v>
      </c>
      <c r="F77" s="12"/>
      <c r="G77" s="12"/>
      <c r="H77" s="68"/>
    </row>
    <row r="78" spans="1:8">
      <c r="A78" s="3156"/>
      <c r="B78" s="3157" t="s">
        <v>1586</v>
      </c>
      <c r="C78" s="12"/>
      <c r="D78" s="12"/>
      <c r="E78" s="3159"/>
      <c r="F78" s="12"/>
      <c r="G78" s="12"/>
      <c r="H78" s="68"/>
    </row>
    <row r="79" spans="1:8">
      <c r="A79" s="3156"/>
      <c r="B79" s="3157" t="s">
        <v>3569</v>
      </c>
      <c r="C79" s="12"/>
      <c r="D79" s="12"/>
      <c r="E79" s="3159"/>
      <c r="F79" s="12"/>
      <c r="G79" s="12"/>
      <c r="H79" s="68"/>
    </row>
    <row r="80" spans="1:8">
      <c r="A80" s="3156"/>
      <c r="B80" s="3157" t="s">
        <v>3570</v>
      </c>
      <c r="C80" s="12"/>
      <c r="D80" s="12"/>
      <c r="E80" s="3160"/>
      <c r="F80" s="12"/>
      <c r="G80" s="12"/>
      <c r="H80" s="68"/>
    </row>
    <row r="81" spans="1:8">
      <c r="A81" s="3156"/>
      <c r="B81" s="3157"/>
      <c r="C81" s="12"/>
      <c r="D81" s="12"/>
      <c r="E81" s="3157"/>
      <c r="F81" s="12"/>
      <c r="G81" s="12"/>
      <c r="H81" s="68"/>
    </row>
    <row r="82" spans="1:8">
      <c r="A82" s="3156"/>
      <c r="B82" s="3157" t="s">
        <v>3571</v>
      </c>
      <c r="C82" s="12"/>
      <c r="D82" s="12"/>
      <c r="E82" s="3160">
        <f>SUM(E76:E80)</f>
        <v>15322117</v>
      </c>
      <c r="F82" s="12"/>
      <c r="G82" s="12"/>
      <c r="H82" s="68"/>
    </row>
    <row r="83" spans="1:8">
      <c r="A83" s="3161"/>
      <c r="B83" s="3157"/>
      <c r="C83" s="12"/>
      <c r="D83" s="12"/>
      <c r="E83" s="3157"/>
      <c r="F83" s="12"/>
      <c r="G83" s="12"/>
      <c r="H83" s="68"/>
    </row>
    <row r="84" spans="1:8">
      <c r="A84" s="3161"/>
      <c r="B84" s="3157" t="s">
        <v>16</v>
      </c>
      <c r="C84" s="12"/>
      <c r="D84" s="12"/>
      <c r="E84" s="3157"/>
      <c r="F84" s="12"/>
      <c r="G84" s="12"/>
      <c r="H84" s="68"/>
    </row>
    <row r="85" spans="1:8">
      <c r="A85" s="3161"/>
      <c r="B85" s="3157" t="s">
        <v>17</v>
      </c>
      <c r="C85" s="12"/>
      <c r="D85" s="12"/>
      <c r="E85" s="3158">
        <v>908921.47</v>
      </c>
      <c r="F85" s="12"/>
      <c r="G85" s="12"/>
      <c r="H85" s="68"/>
    </row>
    <row r="86" spans="1:8">
      <c r="A86" s="3161"/>
      <c r="B86" s="3157" t="s">
        <v>18</v>
      </c>
      <c r="C86" s="12"/>
      <c r="D86" s="12"/>
      <c r="E86" s="3158">
        <v>512153.47</v>
      </c>
      <c r="F86" s="12"/>
      <c r="G86" s="12"/>
      <c r="H86" s="68"/>
    </row>
    <row r="87" spans="1:8">
      <c r="A87" s="3161"/>
      <c r="B87" s="3157" t="s">
        <v>19</v>
      </c>
      <c r="C87" s="12"/>
      <c r="D87" s="12"/>
      <c r="E87" s="3160"/>
      <c r="F87" s="12"/>
      <c r="G87" s="12"/>
      <c r="H87" s="68"/>
    </row>
    <row r="88" spans="1:8">
      <c r="A88" s="3161"/>
      <c r="B88" s="3157"/>
      <c r="C88" s="12"/>
      <c r="D88" s="12"/>
      <c r="E88" s="3159"/>
      <c r="F88" s="12"/>
      <c r="G88" s="12"/>
      <c r="H88" s="68"/>
    </row>
    <row r="89" spans="1:8">
      <c r="A89" s="3161"/>
      <c r="B89" s="3157" t="s">
        <v>3572</v>
      </c>
      <c r="C89" s="12"/>
      <c r="D89" s="12"/>
      <c r="E89" s="3167">
        <f>SUM(E85:E87)</f>
        <v>1421074.94</v>
      </c>
      <c r="F89" s="12"/>
      <c r="G89" s="12"/>
      <c r="H89" s="68"/>
    </row>
    <row r="90" spans="1:8">
      <c r="A90" s="3161"/>
      <c r="B90" s="3157"/>
      <c r="C90" s="12"/>
      <c r="D90" s="12"/>
      <c r="E90" s="303"/>
      <c r="F90" s="12"/>
      <c r="G90" s="12"/>
      <c r="H90" s="68"/>
    </row>
    <row r="91" spans="1:8">
      <c r="A91" s="3161"/>
      <c r="B91" s="3157" t="s">
        <v>3573</v>
      </c>
      <c r="C91" s="12"/>
      <c r="D91" s="12"/>
      <c r="E91" s="303"/>
      <c r="F91" s="12"/>
      <c r="G91" s="12"/>
      <c r="H91" s="68"/>
    </row>
    <row r="92" spans="1:8">
      <c r="A92" s="3161"/>
      <c r="B92" s="3157" t="s">
        <v>3574</v>
      </c>
      <c r="C92" s="12"/>
      <c r="D92" s="12"/>
      <c r="E92" s="3158">
        <v>-208156</v>
      </c>
      <c r="F92" s="12"/>
      <c r="G92" s="12"/>
      <c r="H92" s="68"/>
    </row>
    <row r="93" spans="1:8">
      <c r="A93" s="3161"/>
      <c r="B93" s="3157" t="s">
        <v>3575</v>
      </c>
      <c r="C93" s="12"/>
      <c r="D93" s="12"/>
      <c r="E93" s="3158">
        <v>425.32000000029802</v>
      </c>
      <c r="F93" s="12"/>
      <c r="G93" s="12"/>
      <c r="H93" s="68"/>
    </row>
    <row r="94" spans="1:8">
      <c r="A94" s="3161"/>
      <c r="B94" s="3157" t="s">
        <v>3576</v>
      </c>
      <c r="C94" s="12"/>
      <c r="D94" s="12"/>
      <c r="E94" s="3160"/>
      <c r="F94" s="12"/>
      <c r="G94" s="12"/>
      <c r="H94" s="68"/>
    </row>
    <row r="95" spans="1:8">
      <c r="A95" s="3161"/>
      <c r="B95" s="3157"/>
      <c r="C95" s="12"/>
      <c r="D95" s="12"/>
      <c r="E95" s="3157"/>
      <c r="F95" s="12"/>
      <c r="G95" s="12"/>
      <c r="H95" s="68"/>
    </row>
    <row r="96" spans="1:8" ht="15.75" thickBot="1">
      <c r="A96" s="3161"/>
      <c r="B96" s="3157" t="s">
        <v>6397</v>
      </c>
      <c r="C96" s="12"/>
      <c r="D96" s="12"/>
      <c r="E96" s="3163">
        <f>(F74+E82-E89+E92+E93+E94)</f>
        <v>154202548.38</v>
      </c>
      <c r="F96" s="12"/>
      <c r="G96" s="12"/>
      <c r="H96" s="68"/>
    </row>
    <row r="97" spans="1:8" ht="15.75" thickTop="1">
      <c r="A97" s="3161"/>
      <c r="B97" s="3157"/>
      <c r="C97" s="12"/>
      <c r="D97" s="3157"/>
      <c r="E97" s="12"/>
      <c r="F97" s="12"/>
      <c r="G97" s="12"/>
      <c r="H97" s="68"/>
    </row>
    <row r="98" spans="1:8">
      <c r="A98" s="2802"/>
      <c r="B98" s="12"/>
      <c r="C98" s="12"/>
      <c r="D98" s="12"/>
      <c r="E98" s="12"/>
      <c r="F98" s="12"/>
      <c r="G98" s="12"/>
      <c r="H98" s="68"/>
    </row>
    <row r="99" spans="1:8" ht="15.75">
      <c r="A99" s="2802"/>
      <c r="B99" s="2810" t="s">
        <v>3577</v>
      </c>
      <c r="C99" s="2811"/>
      <c r="D99" s="2811"/>
      <c r="E99" s="2811"/>
      <c r="F99" s="64"/>
      <c r="G99" s="64"/>
      <c r="H99" s="68"/>
    </row>
    <row r="100" spans="1:8">
      <c r="A100" s="2802"/>
      <c r="B100" s="3157"/>
      <c r="C100" s="3157"/>
      <c r="D100" s="3157"/>
      <c r="E100" s="2801"/>
      <c r="F100" s="12"/>
      <c r="G100" s="12"/>
      <c r="H100" s="68"/>
    </row>
    <row r="101" spans="1:8">
      <c r="A101" s="2802"/>
      <c r="B101" s="3157" t="s">
        <v>5681</v>
      </c>
      <c r="C101" s="3157"/>
      <c r="D101" s="3157"/>
      <c r="E101" s="2801"/>
      <c r="F101" s="12"/>
      <c r="G101" s="12"/>
      <c r="H101" s="68"/>
    </row>
    <row r="102" spans="1:8">
      <c r="A102" s="2802"/>
      <c r="B102" s="3157" t="s">
        <v>5682</v>
      </c>
      <c r="C102" s="3157"/>
      <c r="D102" s="3157"/>
      <c r="E102" s="2801"/>
      <c r="F102" s="12"/>
      <c r="G102" s="12"/>
      <c r="H102" s="68"/>
    </row>
    <row r="103" spans="1:8">
      <c r="A103" s="2802"/>
      <c r="B103" s="3168">
        <v>0.17</v>
      </c>
      <c r="C103" s="3157" t="s">
        <v>5683</v>
      </c>
      <c r="D103" s="3157"/>
      <c r="E103" s="2801"/>
      <c r="F103" s="12"/>
      <c r="G103" s="12"/>
      <c r="H103" s="68"/>
    </row>
    <row r="104" spans="1:8">
      <c r="A104" s="2802"/>
      <c r="B104" s="3168">
        <v>0.83</v>
      </c>
      <c r="C104" s="3157" t="s">
        <v>5684</v>
      </c>
      <c r="D104" s="3157"/>
      <c r="E104" s="2801"/>
      <c r="F104" s="12"/>
      <c r="G104" s="12"/>
      <c r="H104" s="68"/>
    </row>
    <row r="105" spans="1:8">
      <c r="A105" s="2802"/>
      <c r="B105" s="12"/>
      <c r="C105" s="3157"/>
      <c r="D105" s="3157"/>
      <c r="E105" s="2801"/>
      <c r="F105" s="12"/>
      <c r="G105" s="12"/>
      <c r="H105" s="68"/>
    </row>
    <row r="106" spans="1:8">
      <c r="A106" s="2802"/>
      <c r="B106" s="2801"/>
      <c r="C106" s="2801"/>
      <c r="D106" s="2801"/>
      <c r="E106" s="2801"/>
      <c r="F106" s="12"/>
      <c r="G106" s="12"/>
      <c r="H106" s="68"/>
    </row>
    <row r="107" spans="1:8">
      <c r="A107" s="2802"/>
      <c r="B107" s="2801"/>
      <c r="C107" s="2801"/>
      <c r="D107" s="2801"/>
      <c r="E107" s="2801"/>
      <c r="F107" s="12"/>
      <c r="G107" s="12"/>
      <c r="H107" s="68"/>
    </row>
    <row r="108" spans="1:8">
      <c r="A108" s="2802"/>
      <c r="B108" s="12"/>
      <c r="C108" s="2801"/>
      <c r="D108" s="2801"/>
      <c r="E108" s="2801"/>
      <c r="F108" s="12"/>
      <c r="G108" s="12"/>
      <c r="H108" s="68"/>
    </row>
    <row r="109" spans="1:8">
      <c r="A109" s="2802"/>
      <c r="B109" s="12"/>
      <c r="C109" s="2801"/>
      <c r="D109" s="2801"/>
      <c r="E109" s="2801"/>
      <c r="F109" s="12"/>
      <c r="G109" s="12"/>
      <c r="H109" s="68"/>
    </row>
    <row r="110" spans="1:8">
      <c r="A110" s="2802"/>
      <c r="B110" s="12"/>
      <c r="C110" s="2801"/>
      <c r="D110" s="2801"/>
      <c r="E110" s="2801"/>
      <c r="F110" s="12"/>
      <c r="G110" s="12"/>
      <c r="H110" s="68"/>
    </row>
    <row r="111" spans="1:8">
      <c r="A111" s="2802"/>
      <c r="B111" s="12"/>
      <c r="C111" s="2801"/>
      <c r="D111" s="2801"/>
      <c r="E111" s="2801"/>
      <c r="F111" s="12"/>
      <c r="G111" s="12"/>
      <c r="H111" s="68"/>
    </row>
    <row r="112" spans="1:8">
      <c r="A112" s="2802"/>
      <c r="B112" s="12"/>
      <c r="C112" s="2801"/>
      <c r="D112" s="2801"/>
      <c r="E112" s="2801"/>
      <c r="F112" s="12"/>
      <c r="G112" s="12"/>
      <c r="H112" s="68"/>
    </row>
    <row r="113" spans="1:8">
      <c r="A113" s="2802"/>
      <c r="B113" s="12"/>
      <c r="C113" s="2801"/>
      <c r="D113" s="2801"/>
      <c r="E113" s="2801"/>
      <c r="F113" s="12"/>
      <c r="G113" s="12"/>
      <c r="H113" s="68"/>
    </row>
    <row r="114" spans="1:8">
      <c r="A114" s="2802"/>
      <c r="B114" s="12"/>
      <c r="C114" s="2801"/>
      <c r="D114" s="2801"/>
      <c r="E114" s="2801"/>
      <c r="F114" s="12"/>
      <c r="G114" s="12"/>
      <c r="H114" s="68"/>
    </row>
    <row r="115" spans="1:8">
      <c r="A115" s="2802"/>
      <c r="B115" s="12"/>
      <c r="C115" s="2801"/>
      <c r="D115" s="2801"/>
      <c r="E115" s="2801"/>
      <c r="F115" s="12"/>
      <c r="G115" s="12"/>
      <c r="H115" s="68"/>
    </row>
    <row r="116" spans="1:8">
      <c r="A116" s="2802"/>
      <c r="B116" s="12"/>
      <c r="C116" s="2801"/>
      <c r="D116" s="2801"/>
      <c r="E116" s="2801"/>
      <c r="F116" s="12"/>
      <c r="G116" s="12"/>
      <c r="H116" s="68"/>
    </row>
    <row r="117" spans="1:8">
      <c r="A117" s="2802"/>
      <c r="B117" s="12"/>
      <c r="C117" s="2801"/>
      <c r="D117" s="2801"/>
      <c r="E117" s="2801"/>
      <c r="F117" s="12"/>
      <c r="G117" s="12"/>
      <c r="H117" s="68"/>
    </row>
    <row r="118" spans="1:8">
      <c r="A118" s="2802"/>
      <c r="B118" s="12"/>
      <c r="C118" s="2801"/>
      <c r="D118" s="2801"/>
      <c r="E118" s="2801"/>
      <c r="F118" s="12"/>
      <c r="G118" s="12"/>
      <c r="H118" s="68"/>
    </row>
    <row r="119" spans="1:8">
      <c r="A119" s="2802"/>
      <c r="B119" s="12"/>
      <c r="C119" s="2801"/>
      <c r="D119" s="2801"/>
      <c r="E119" s="2801"/>
      <c r="F119" s="12"/>
      <c r="G119" s="12"/>
      <c r="H119" s="68"/>
    </row>
    <row r="120" spans="1:8">
      <c r="A120" s="2802"/>
      <c r="B120" s="12"/>
      <c r="C120" s="2801"/>
      <c r="D120" s="2801"/>
      <c r="E120" s="2801"/>
      <c r="F120" s="12"/>
      <c r="G120" s="12"/>
      <c r="H120" s="68"/>
    </row>
    <row r="121" spans="1:8">
      <c r="A121" s="2802"/>
      <c r="B121" s="12"/>
      <c r="C121" s="2801"/>
      <c r="D121" s="2801"/>
      <c r="E121" s="2801"/>
      <c r="F121" s="12"/>
      <c r="G121" s="12"/>
      <c r="H121" s="68"/>
    </row>
    <row r="122" spans="1:8">
      <c r="A122" s="2802"/>
      <c r="B122" s="12"/>
      <c r="C122" s="2801"/>
      <c r="D122" s="2801"/>
      <c r="E122" s="2801"/>
      <c r="F122" s="12"/>
      <c r="G122" s="12"/>
      <c r="H122" s="68"/>
    </row>
    <row r="123" spans="1:8">
      <c r="A123" s="2802"/>
      <c r="B123" s="12"/>
      <c r="C123" s="2801"/>
      <c r="D123" s="2801"/>
      <c r="E123" s="2801"/>
      <c r="F123" s="12"/>
      <c r="G123" s="12"/>
      <c r="H123" s="68"/>
    </row>
    <row r="124" spans="1:8">
      <c r="A124" s="2802"/>
      <c r="B124" s="12"/>
      <c r="C124" s="2801"/>
      <c r="D124" s="2801"/>
      <c r="E124" s="2801"/>
      <c r="F124" s="12"/>
      <c r="G124" s="12"/>
      <c r="H124" s="68"/>
    </row>
    <row r="125" spans="1:8">
      <c r="A125" s="2802"/>
      <c r="B125" s="12"/>
      <c r="C125" s="2801"/>
      <c r="D125" s="2801"/>
      <c r="E125" s="2801"/>
      <c r="F125" s="12"/>
      <c r="G125" s="12"/>
      <c r="H125" s="68"/>
    </row>
    <row r="126" spans="1:8">
      <c r="A126" s="2802"/>
      <c r="B126" s="12"/>
      <c r="C126" s="2801"/>
      <c r="D126" s="2801"/>
      <c r="E126" s="2801"/>
      <c r="F126" s="12"/>
      <c r="G126" s="12"/>
      <c r="H126" s="68"/>
    </row>
    <row r="127" spans="1:8" ht="15.75" thickBot="1">
      <c r="A127" s="2804"/>
      <c r="B127" s="108"/>
      <c r="C127" s="108"/>
      <c r="D127" s="108"/>
      <c r="E127" s="2805"/>
      <c r="F127" s="108"/>
      <c r="G127" s="108"/>
      <c r="H127" s="109"/>
    </row>
    <row r="128" spans="1:8" ht="15.75">
      <c r="A128" s="110" t="s">
        <v>3578</v>
      </c>
      <c r="B128" s="12"/>
      <c r="C128" s="12"/>
      <c r="D128" s="12"/>
      <c r="E128" s="272"/>
      <c r="F128" s="12"/>
      <c r="G128" s="272" t="s">
        <v>1579</v>
      </c>
    </row>
    <row r="129" spans="1:8">
      <c r="A129" s="64" t="s">
        <v>3579</v>
      </c>
      <c r="B129" s="64"/>
      <c r="C129" s="64"/>
      <c r="D129" s="64"/>
      <c r="E129" s="64"/>
      <c r="F129" s="64"/>
      <c r="G129" s="64"/>
      <c r="H129" s="64"/>
    </row>
  </sheetData>
  <printOptions horizontalCentered="1" verticalCentered="1"/>
  <pageMargins left="0.25" right="0.25" top="0" bottom="0" header="0.25" footer="0.25"/>
  <pageSetup scale="62" fitToHeight="2" orientation="portrait" horizontalDpi="300" verticalDpi="300" r:id="rId1"/>
  <headerFooter alignWithMargins="0"/>
  <rowBreaks count="1" manualBreakCount="1">
    <brk id="63"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election activeCell="H79" sqref="H79"/>
    </sheetView>
  </sheetViews>
  <sheetFormatPr defaultRowHeight="15"/>
  <cols>
    <col min="1" max="1" width="4" customWidth="1"/>
    <col min="2" max="2" width="44.88671875" customWidth="1"/>
    <col min="3" max="3" width="20.44140625" bestFit="1" customWidth="1"/>
    <col min="4" max="4" width="16.109375" customWidth="1"/>
    <col min="5" max="5" width="18.44140625" customWidth="1"/>
    <col min="6" max="6" width="16.109375" customWidth="1"/>
  </cols>
  <sheetData>
    <row r="1" spans="1:6" ht="15.75" thickBot="1"/>
    <row r="2" spans="1:6" ht="15.75" thickTop="1">
      <c r="A2" s="1327" t="s">
        <v>3221</v>
      </c>
      <c r="B2" s="1328"/>
      <c r="C2" s="1329" t="s">
        <v>3222</v>
      </c>
      <c r="D2" s="1330" t="s">
        <v>1761</v>
      </c>
      <c r="E2" s="1331" t="s">
        <v>1762</v>
      </c>
      <c r="F2" s="1332"/>
    </row>
    <row r="3" spans="1:6">
      <c r="A3" s="1333" t="str">
        <f>'Data Sheet'!C25</f>
        <v xml:space="preserve">Niagara Mohawk Power Corporation </v>
      </c>
      <c r="B3" s="76"/>
      <c r="C3" s="811" t="s">
        <v>5060</v>
      </c>
      <c r="D3" s="73" t="s">
        <v>3240</v>
      </c>
      <c r="E3" s="93"/>
      <c r="F3" s="1334"/>
    </row>
    <row r="4" spans="1:6">
      <c r="A4" s="1335" t="s">
        <v>3223</v>
      </c>
      <c r="B4" s="76"/>
      <c r="C4" s="811" t="s">
        <v>3224</v>
      </c>
      <c r="D4" s="3069" t="str">
        <f>'Data Sheet'!C40</f>
        <v>May 9, 2016</v>
      </c>
      <c r="E4" s="2959" t="str">
        <f>'Data Sheet'!C38</f>
        <v>December 31, 2015</v>
      </c>
      <c r="F4" s="1336"/>
    </row>
    <row r="5" spans="1:6">
      <c r="A5" s="1337" t="s">
        <v>4038</v>
      </c>
      <c r="B5" s="227"/>
      <c r="C5" s="227"/>
      <c r="D5" s="227"/>
      <c r="E5" s="227"/>
      <c r="F5" s="1338"/>
    </row>
    <row r="6" spans="1:6">
      <c r="A6" s="1342" t="s">
        <v>4039</v>
      </c>
      <c r="B6" s="1343"/>
      <c r="C6" s="811"/>
      <c r="D6" s="811"/>
      <c r="E6" s="84"/>
      <c r="F6" s="1334"/>
    </row>
    <row r="7" spans="1:6">
      <c r="A7" s="1342" t="s">
        <v>4040</v>
      </c>
      <c r="B7" s="1343"/>
      <c r="C7" s="811"/>
      <c r="D7" s="811"/>
      <c r="E7" s="811"/>
      <c r="F7" s="1334"/>
    </row>
    <row r="8" spans="1:6">
      <c r="A8" s="1342" t="s">
        <v>4041</v>
      </c>
      <c r="B8" s="1343"/>
      <c r="C8" s="1343"/>
      <c r="D8" s="1343"/>
      <c r="E8" s="1343"/>
      <c r="F8" s="1344"/>
    </row>
    <row r="9" spans="1:6">
      <c r="A9" s="1342" t="s">
        <v>4042</v>
      </c>
      <c r="B9" s="1343"/>
      <c r="C9" s="1343"/>
      <c r="D9" s="1343"/>
      <c r="E9" s="1343"/>
      <c r="F9" s="1344"/>
    </row>
    <row r="10" spans="1:6">
      <c r="A10" s="1342" t="s">
        <v>4043</v>
      </c>
      <c r="B10" s="1343"/>
      <c r="C10" s="1343"/>
      <c r="D10" s="1343"/>
      <c r="E10" s="1343"/>
      <c r="F10" s="1344"/>
    </row>
    <row r="11" spans="1:6">
      <c r="A11" s="1342"/>
      <c r="B11" s="1343"/>
      <c r="C11" s="1343"/>
      <c r="D11" s="1343"/>
      <c r="E11" s="1343"/>
      <c r="F11" s="1344"/>
    </row>
    <row r="12" spans="1:6">
      <c r="A12" s="1342"/>
      <c r="B12" s="1343"/>
      <c r="C12" s="1343"/>
      <c r="D12" s="1343"/>
      <c r="E12" s="1343"/>
      <c r="F12" s="1344"/>
    </row>
    <row r="13" spans="1:6">
      <c r="A13" s="1342"/>
      <c r="B13" s="1343"/>
      <c r="C13" s="1343"/>
      <c r="D13" s="1343"/>
      <c r="E13" s="1343"/>
      <c r="F13" s="1344"/>
    </row>
    <row r="14" spans="1:6">
      <c r="A14" s="1345" t="s">
        <v>1688</v>
      </c>
      <c r="B14" s="1346"/>
      <c r="C14" s="1427"/>
      <c r="D14" s="1427"/>
      <c r="E14" s="1427"/>
      <c r="F14" s="1428"/>
    </row>
    <row r="15" spans="1:6">
      <c r="A15" s="1349" t="s">
        <v>1691</v>
      </c>
      <c r="B15" s="1430" t="s">
        <v>4044</v>
      </c>
      <c r="C15" s="1360" t="s">
        <v>3925</v>
      </c>
      <c r="D15" s="1360" t="s">
        <v>3925</v>
      </c>
      <c r="E15" s="1360" t="s">
        <v>3925</v>
      </c>
      <c r="F15" s="1350" t="s">
        <v>3925</v>
      </c>
    </row>
    <row r="16" spans="1:6">
      <c r="A16" s="1349"/>
      <c r="B16" s="1430"/>
      <c r="C16" s="1360" t="s">
        <v>3926</v>
      </c>
      <c r="D16" s="1360" t="s">
        <v>3927</v>
      </c>
      <c r="E16" s="1360" t="s">
        <v>3928</v>
      </c>
      <c r="F16" s="1350" t="s">
        <v>2293</v>
      </c>
    </row>
    <row r="17" spans="1:6">
      <c r="A17" s="1351"/>
      <c r="B17" s="1348" t="s">
        <v>2952</v>
      </c>
      <c r="C17" s="1360" t="s">
        <v>2953</v>
      </c>
      <c r="D17" s="1360" t="s">
        <v>2954</v>
      </c>
      <c r="E17" s="1360" t="s">
        <v>2955</v>
      </c>
      <c r="F17" s="1350" t="s">
        <v>2303</v>
      </c>
    </row>
    <row r="18" spans="1:6">
      <c r="A18" s="1352">
        <v>1</v>
      </c>
      <c r="B18" s="1353" t="s">
        <v>1922</v>
      </c>
      <c r="C18" s="1361"/>
      <c r="D18" s="1361"/>
      <c r="E18" s="1361"/>
      <c r="F18" s="1355"/>
    </row>
    <row r="19" spans="1:6">
      <c r="A19" s="1352">
        <v>2</v>
      </c>
      <c r="B19" s="1353" t="s">
        <v>4045</v>
      </c>
      <c r="C19" s="2857">
        <v>218901882.36000001</v>
      </c>
      <c r="D19" s="2857">
        <v>70772815.340000004</v>
      </c>
      <c r="E19" s="2857">
        <v>102198302.87000002</v>
      </c>
      <c r="F19" s="2948">
        <v>62155138.82</v>
      </c>
    </row>
    <row r="20" spans="1:6" s="1426" customFormat="1">
      <c r="A20" s="2787">
        <v>3</v>
      </c>
      <c r="B20" s="1435" t="s">
        <v>4355</v>
      </c>
      <c r="C20" s="2858"/>
      <c r="D20" s="2858"/>
      <c r="E20" s="2858"/>
      <c r="F20" s="2949"/>
    </row>
    <row r="21" spans="1:6">
      <c r="A21" s="1352">
        <v>4</v>
      </c>
      <c r="B21" s="1353" t="s">
        <v>4046</v>
      </c>
      <c r="C21" s="2857">
        <v>-3955067.9</v>
      </c>
      <c r="D21" s="2857">
        <v>-2861456.8</v>
      </c>
      <c r="E21" s="2857">
        <v>-1947193.7</v>
      </c>
      <c r="F21" s="2948">
        <v>-1878592.1</v>
      </c>
    </row>
    <row r="22" spans="1:6">
      <c r="A22" s="1352">
        <v>5</v>
      </c>
      <c r="B22" s="1353" t="s">
        <v>4047</v>
      </c>
      <c r="C22" s="2857"/>
      <c r="D22" s="2857"/>
      <c r="E22" s="2857"/>
      <c r="F22" s="2948"/>
    </row>
    <row r="23" spans="1:6">
      <c r="A23" s="1352">
        <v>6</v>
      </c>
      <c r="B23" s="1353" t="s">
        <v>4048</v>
      </c>
      <c r="C23" s="2857">
        <v>1979524.3800000004</v>
      </c>
      <c r="D23" s="2857">
        <v>5613107.5499999998</v>
      </c>
      <c r="E23" s="2857">
        <v>5465729.0899999999</v>
      </c>
      <c r="F23" s="2948">
        <v>6282933.8499999996</v>
      </c>
    </row>
    <row r="24" spans="1:6">
      <c r="A24" s="1352">
        <v>7</v>
      </c>
      <c r="B24" s="1353" t="s">
        <v>4049</v>
      </c>
      <c r="C24" s="1354"/>
      <c r="D24" s="1362"/>
      <c r="E24" s="1362"/>
      <c r="F24" s="1363"/>
    </row>
    <row r="25" spans="1:6">
      <c r="A25" s="1352">
        <v>8</v>
      </c>
      <c r="B25" s="1353"/>
      <c r="C25" s="1354"/>
      <c r="D25" s="1365"/>
      <c r="E25" s="1365"/>
      <c r="F25" s="1366"/>
    </row>
    <row r="26" spans="1:6">
      <c r="A26" s="1352">
        <v>9</v>
      </c>
      <c r="B26" s="1353"/>
      <c r="C26" s="1354"/>
      <c r="D26" s="1358"/>
      <c r="E26" s="1356"/>
      <c r="F26" s="1357"/>
    </row>
    <row r="27" spans="1:6">
      <c r="A27" s="1352">
        <v>10</v>
      </c>
      <c r="B27" s="1353"/>
      <c r="C27" s="1354"/>
      <c r="D27" s="1358"/>
      <c r="E27" s="1358"/>
      <c r="F27" s="1359"/>
    </row>
    <row r="28" spans="1:6">
      <c r="A28" s="1352">
        <v>11</v>
      </c>
      <c r="B28" s="1353"/>
      <c r="C28" s="1354"/>
      <c r="D28" s="1358"/>
      <c r="E28" s="1358"/>
      <c r="F28" s="1359"/>
    </row>
    <row r="29" spans="1:6">
      <c r="A29" s="1352">
        <v>12</v>
      </c>
      <c r="B29" s="1353"/>
      <c r="C29" s="1354"/>
      <c r="D29" s="1358"/>
      <c r="E29" s="1358"/>
      <c r="F29" s="1359"/>
    </row>
    <row r="30" spans="1:6">
      <c r="A30" s="1352">
        <v>13</v>
      </c>
      <c r="B30" s="1353"/>
      <c r="C30" s="1354"/>
      <c r="D30" s="1358"/>
      <c r="E30" s="1358"/>
      <c r="F30" s="1359"/>
    </row>
    <row r="31" spans="1:6">
      <c r="A31" s="1352">
        <v>14</v>
      </c>
      <c r="B31" s="1353"/>
      <c r="C31" s="1354"/>
      <c r="D31" s="1358"/>
      <c r="E31" s="1358"/>
      <c r="F31" s="1359"/>
    </row>
    <row r="32" spans="1:6">
      <c r="A32" s="1352">
        <v>15</v>
      </c>
      <c r="B32" s="1353"/>
      <c r="C32" s="1354"/>
      <c r="D32" s="1358"/>
      <c r="E32" s="1358"/>
      <c r="F32" s="1359"/>
    </row>
    <row r="33" spans="1:6">
      <c r="A33" s="1352">
        <v>16</v>
      </c>
      <c r="B33" s="1353"/>
      <c r="C33" s="1354"/>
      <c r="D33" s="1358"/>
      <c r="E33" s="1358"/>
      <c r="F33" s="1359"/>
    </row>
    <row r="34" spans="1:6">
      <c r="A34" s="1352">
        <v>17</v>
      </c>
      <c r="B34" s="1353"/>
      <c r="C34" s="1354"/>
      <c r="D34" s="1368"/>
      <c r="E34" s="1368"/>
      <c r="F34" s="1369"/>
    </row>
    <row r="35" spans="1:6">
      <c r="A35" s="1352">
        <v>18</v>
      </c>
      <c r="B35" s="1353"/>
      <c r="C35" s="1354"/>
      <c r="D35" s="1368"/>
      <c r="E35" s="1368"/>
      <c r="F35" s="1369"/>
    </row>
    <row r="36" spans="1:6">
      <c r="A36" s="1352">
        <v>19</v>
      </c>
      <c r="B36" s="1353"/>
      <c r="C36" s="1354"/>
      <c r="D36" s="1358"/>
      <c r="E36" s="1358"/>
      <c r="F36" s="1359"/>
    </row>
    <row r="37" spans="1:6">
      <c r="A37" s="1352">
        <v>20</v>
      </c>
      <c r="B37" s="1353"/>
      <c r="C37" s="1354"/>
      <c r="D37" s="1358"/>
      <c r="E37" s="1358"/>
      <c r="F37" s="1359"/>
    </row>
    <row r="38" spans="1:6">
      <c r="A38" s="1352">
        <v>21</v>
      </c>
      <c r="B38" s="1353"/>
      <c r="C38" s="1354"/>
      <c r="D38" s="1358"/>
      <c r="E38" s="1358"/>
      <c r="F38" s="1359"/>
    </row>
    <row r="39" spans="1:6">
      <c r="A39" s="1352">
        <v>22</v>
      </c>
      <c r="B39" s="1353"/>
      <c r="C39" s="1361"/>
      <c r="D39" s="1368"/>
      <c r="E39" s="1368"/>
      <c r="F39" s="1369"/>
    </row>
    <row r="40" spans="1:6">
      <c r="A40" s="1352">
        <v>23</v>
      </c>
      <c r="B40" s="1353"/>
      <c r="C40" s="1354"/>
      <c r="D40" s="1358"/>
      <c r="E40" s="1358"/>
      <c r="F40" s="1359"/>
    </row>
    <row r="41" spans="1:6">
      <c r="A41" s="1352">
        <v>24</v>
      </c>
      <c r="B41" s="1353"/>
      <c r="C41" s="1354"/>
      <c r="D41" s="1358"/>
      <c r="E41" s="1358"/>
      <c r="F41" s="1359"/>
    </row>
    <row r="42" spans="1:6">
      <c r="A42" s="1352">
        <v>25</v>
      </c>
      <c r="B42" s="1353"/>
      <c r="C42" s="1354"/>
      <c r="D42" s="1368"/>
      <c r="E42" s="1368"/>
      <c r="F42" s="1369"/>
    </row>
    <row r="43" spans="1:6">
      <c r="A43" s="1352">
        <v>26</v>
      </c>
      <c r="B43" s="1353"/>
      <c r="C43" s="1354"/>
      <c r="D43" s="1358"/>
      <c r="E43" s="1358"/>
      <c r="F43" s="1359"/>
    </row>
    <row r="44" spans="1:6">
      <c r="A44" s="1352">
        <v>27</v>
      </c>
      <c r="B44" s="1353"/>
      <c r="C44" s="1354"/>
      <c r="D44" s="1358"/>
      <c r="E44" s="1358"/>
      <c r="F44" s="1359"/>
    </row>
    <row r="45" spans="1:6">
      <c r="A45" s="1352">
        <v>28</v>
      </c>
      <c r="B45" s="1353"/>
      <c r="C45" s="1354"/>
      <c r="D45" s="1358"/>
      <c r="E45" s="1358"/>
      <c r="F45" s="1359"/>
    </row>
    <row r="46" spans="1:6">
      <c r="A46" s="1352">
        <v>29</v>
      </c>
      <c r="B46" s="1353"/>
      <c r="C46" s="1354"/>
      <c r="D46" s="1358"/>
      <c r="E46" s="1358"/>
      <c r="F46" s="1359"/>
    </row>
    <row r="47" spans="1:6">
      <c r="A47" s="1352">
        <v>30</v>
      </c>
      <c r="B47" s="1353"/>
      <c r="C47" s="1354"/>
      <c r="D47" s="1358"/>
      <c r="E47" s="1358"/>
      <c r="F47" s="1359"/>
    </row>
    <row r="48" spans="1:6">
      <c r="A48" s="1352">
        <v>31</v>
      </c>
      <c r="B48" s="1353"/>
      <c r="C48" s="1354"/>
      <c r="D48" s="1358"/>
      <c r="E48" s="1358"/>
      <c r="F48" s="1359"/>
    </row>
    <row r="49" spans="1:6">
      <c r="A49" s="1352">
        <v>32</v>
      </c>
      <c r="B49" s="1353"/>
      <c r="C49" s="1354"/>
      <c r="D49" s="1358"/>
      <c r="E49" s="1358"/>
      <c r="F49" s="1359"/>
    </row>
    <row r="50" spans="1:6">
      <c r="A50" s="1352">
        <v>33</v>
      </c>
      <c r="B50" s="1353"/>
      <c r="C50" s="1354"/>
      <c r="D50" s="1358"/>
      <c r="E50" s="1358"/>
      <c r="F50" s="1359"/>
    </row>
    <row r="51" spans="1:6">
      <c r="A51" s="1352">
        <v>34</v>
      </c>
      <c r="B51" s="1353"/>
      <c r="C51" s="1354"/>
      <c r="D51" s="1368"/>
      <c r="E51" s="1368"/>
      <c r="F51" s="1369"/>
    </row>
    <row r="52" spans="1:6">
      <c r="A52" s="1352">
        <v>35</v>
      </c>
      <c r="B52" s="1353"/>
      <c r="C52" s="1354"/>
      <c r="D52" s="1358"/>
      <c r="E52" s="1358"/>
      <c r="F52" s="1359"/>
    </row>
    <row r="53" spans="1:6">
      <c r="A53" s="1352">
        <v>36</v>
      </c>
      <c r="B53" s="1353"/>
      <c r="C53" s="1354"/>
      <c r="D53" s="1358"/>
      <c r="E53" s="1358"/>
      <c r="F53" s="1359"/>
    </row>
    <row r="54" spans="1:6">
      <c r="A54" s="1352">
        <v>37</v>
      </c>
      <c r="B54" s="1353"/>
      <c r="C54" s="1354"/>
      <c r="D54" s="1358"/>
      <c r="E54" s="1358"/>
      <c r="F54" s="1359"/>
    </row>
    <row r="55" spans="1:6">
      <c r="A55" s="1352">
        <v>38</v>
      </c>
      <c r="B55" s="1353"/>
      <c r="C55" s="1354"/>
      <c r="D55" s="1358"/>
      <c r="E55" s="1358"/>
      <c r="F55" s="1359"/>
    </row>
    <row r="56" spans="1:6">
      <c r="A56" s="1352">
        <v>39</v>
      </c>
      <c r="B56" s="1353"/>
      <c r="C56" s="1354"/>
      <c r="D56" s="1358"/>
      <c r="E56" s="1358"/>
      <c r="F56" s="1359"/>
    </row>
    <row r="57" spans="1:6">
      <c r="A57" s="1352">
        <v>40</v>
      </c>
      <c r="B57" s="1353"/>
      <c r="C57" s="1354"/>
      <c r="D57" s="1358"/>
      <c r="E57" s="1358"/>
      <c r="F57" s="1359"/>
    </row>
    <row r="58" spans="1:6">
      <c r="A58" s="1352">
        <v>41</v>
      </c>
      <c r="B58" s="1353"/>
      <c r="C58" s="1354"/>
      <c r="D58" s="1358"/>
      <c r="E58" s="1358"/>
      <c r="F58" s="1359"/>
    </row>
    <row r="59" spans="1:6">
      <c r="A59" s="1352">
        <v>42</v>
      </c>
      <c r="B59" s="1353"/>
      <c r="C59" s="1354"/>
      <c r="D59" s="1358"/>
      <c r="E59" s="1358"/>
      <c r="F59" s="1359"/>
    </row>
    <row r="60" spans="1:6">
      <c r="A60" s="1352">
        <v>43</v>
      </c>
      <c r="B60" s="1353"/>
      <c r="C60" s="1354"/>
      <c r="D60" s="1358"/>
      <c r="E60" s="1358"/>
      <c r="F60" s="1359"/>
    </row>
    <row r="61" spans="1:6">
      <c r="A61" s="1352">
        <v>44</v>
      </c>
      <c r="B61" s="1353"/>
      <c r="C61" s="1354"/>
      <c r="D61" s="1358"/>
      <c r="E61" s="1358"/>
      <c r="F61" s="1359"/>
    </row>
    <row r="62" spans="1:6">
      <c r="A62" s="1352">
        <v>45</v>
      </c>
      <c r="B62" s="1353"/>
      <c r="C62" s="1354"/>
      <c r="D62" s="1358"/>
      <c r="E62" s="1358"/>
      <c r="F62" s="1359"/>
    </row>
    <row r="63" spans="1:6">
      <c r="A63" s="1352">
        <v>46</v>
      </c>
      <c r="B63" s="1353"/>
      <c r="C63" s="1354"/>
      <c r="D63" s="1358"/>
      <c r="E63" s="1358"/>
      <c r="F63" s="1359"/>
    </row>
    <row r="64" spans="1:6" ht="15.75" thickBot="1">
      <c r="A64" s="1374">
        <v>47</v>
      </c>
      <c r="B64" s="1375" t="s">
        <v>169</v>
      </c>
      <c r="C64" s="2946">
        <f>SUM(C18:C63)</f>
        <v>216926338.84</v>
      </c>
      <c r="D64" s="2946">
        <f>SUM(D18:D63)</f>
        <v>73524466.090000004</v>
      </c>
      <c r="E64" s="2946">
        <f>SUM(E18:E63)</f>
        <v>105716838.26000002</v>
      </c>
      <c r="F64" s="2947">
        <f>SUM(F18:F63)</f>
        <v>66559480.57</v>
      </c>
    </row>
    <row r="65" spans="1:6" ht="15.75" thickTop="1">
      <c r="A65" s="811"/>
      <c r="B65" s="811"/>
      <c r="C65" s="811"/>
      <c r="D65" s="971"/>
      <c r="E65" s="971"/>
      <c r="F65" s="971"/>
    </row>
    <row r="66" spans="1:6">
      <c r="A66" s="1507" t="s">
        <v>4612</v>
      </c>
      <c r="B66" s="1507"/>
      <c r="C66" s="12"/>
      <c r="D66" s="12"/>
      <c r="E66" s="12"/>
      <c r="F66" s="12"/>
    </row>
    <row r="67" spans="1:6">
      <c r="A67" s="64" t="s">
        <v>4050</v>
      </c>
      <c r="B67" s="64"/>
      <c r="C67" s="64"/>
      <c r="D67" s="64"/>
      <c r="E67" s="64"/>
      <c r="F67" s="64"/>
    </row>
  </sheetData>
  <pageMargins left="0.7" right="0.7" top="0.75" bottom="0.75" header="0.3" footer="0.3"/>
  <pageSetup scale="63" orientation="portrait" r:id="rId1"/>
  <colBreaks count="1" manualBreakCount="1">
    <brk id="6"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topLeftCell="A31" zoomScale="80" zoomScaleNormal="70" zoomScaleSheetLayoutView="80" workbookViewId="0">
      <selection activeCell="H79" sqref="H79"/>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7.88671875" customWidth="1"/>
    <col min="7" max="7" width="15.5546875" customWidth="1"/>
    <col min="8" max="8" width="14.77734375" customWidth="1"/>
    <col min="9" max="9" width="14.5546875" customWidth="1"/>
  </cols>
  <sheetData>
    <row r="1" spans="1:9" ht="15.75" thickBot="1">
      <c r="A1" s="836"/>
    </row>
    <row r="2" spans="1:9" ht="15.75" thickTop="1">
      <c r="A2" s="1327" t="s">
        <v>3221</v>
      </c>
      <c r="B2" s="1329"/>
      <c r="C2" s="1329"/>
      <c r="D2" s="1328"/>
      <c r="E2" s="1329" t="s">
        <v>3222</v>
      </c>
      <c r="F2" s="1329"/>
      <c r="G2" s="1442" t="s">
        <v>1761</v>
      </c>
      <c r="H2" s="3447" t="s">
        <v>4051</v>
      </c>
      <c r="I2" s="3448"/>
    </row>
    <row r="3" spans="1:9">
      <c r="A3" s="1333" t="str">
        <f>'Data Sheet'!C25</f>
        <v xml:space="preserve">Niagara Mohawk Power Corporation </v>
      </c>
      <c r="B3" s="811"/>
      <c r="C3" s="811"/>
      <c r="D3" s="76"/>
      <c r="E3" s="811" t="s">
        <v>5060</v>
      </c>
      <c r="F3" s="811"/>
      <c r="G3" s="690" t="s">
        <v>3240</v>
      </c>
      <c r="H3" s="3449"/>
      <c r="I3" s="3450"/>
    </row>
    <row r="4" spans="1:9">
      <c r="A4" s="1335" t="s">
        <v>3223</v>
      </c>
      <c r="B4" s="811"/>
      <c r="C4" s="811"/>
      <c r="D4" s="76"/>
      <c r="E4" s="811" t="s">
        <v>3224</v>
      </c>
      <c r="F4" s="811"/>
      <c r="G4" s="3068" t="str">
        <f>'Data Sheet'!C40</f>
        <v>May 9, 2016</v>
      </c>
      <c r="H4" s="3451" t="str">
        <f>'Data Sheet'!C38</f>
        <v>December 31, 2015</v>
      </c>
      <c r="I4" s="3452"/>
    </row>
    <row r="5" spans="1:9">
      <c r="A5" s="1337" t="s">
        <v>4052</v>
      </c>
      <c r="B5" s="1443"/>
      <c r="C5" s="1443"/>
      <c r="D5" s="1443"/>
      <c r="E5" s="227"/>
      <c r="F5" s="227"/>
      <c r="G5" s="227"/>
      <c r="H5" s="227"/>
      <c r="I5" s="1338"/>
    </row>
    <row r="6" spans="1:9">
      <c r="A6" s="1444" t="s">
        <v>4077</v>
      </c>
      <c r="B6" s="891"/>
      <c r="C6" s="891"/>
      <c r="D6" s="891"/>
      <c r="E6" s="970"/>
      <c r="F6" s="970"/>
      <c r="G6" s="970"/>
      <c r="H6" s="970"/>
      <c r="I6" s="1445"/>
    </row>
    <row r="7" spans="1:9">
      <c r="A7" s="1446" t="s">
        <v>4078</v>
      </c>
      <c r="B7" s="817"/>
      <c r="C7" s="891"/>
      <c r="D7" s="970"/>
      <c r="E7" s="970"/>
      <c r="F7" s="970"/>
      <c r="G7" s="970"/>
      <c r="H7" s="970"/>
      <c r="I7" s="1445"/>
    </row>
    <row r="8" spans="1:9">
      <c r="A8" s="1446"/>
      <c r="B8" s="817"/>
      <c r="C8" s="891"/>
      <c r="D8" s="970"/>
      <c r="E8" s="970"/>
      <c r="F8" s="970"/>
      <c r="G8" s="970"/>
      <c r="H8" s="970"/>
      <c r="I8" s="1445"/>
    </row>
    <row r="9" spans="1:9">
      <c r="A9" s="1446" t="s">
        <v>4053</v>
      </c>
      <c r="B9" s="970"/>
      <c r="C9" s="970"/>
      <c r="D9" s="970"/>
      <c r="E9" s="970"/>
      <c r="F9" s="970"/>
      <c r="G9" s="970"/>
      <c r="H9" s="970"/>
      <c r="I9" s="1445"/>
    </row>
    <row r="10" spans="1:9">
      <c r="A10" s="1447"/>
      <c r="B10" s="970"/>
      <c r="C10" s="970"/>
      <c r="D10" s="970"/>
      <c r="E10" s="970"/>
      <c r="F10" s="970"/>
      <c r="G10" s="970"/>
      <c r="H10" s="970"/>
      <c r="I10" s="1445"/>
    </row>
    <row r="11" spans="1:9">
      <c r="A11" s="1342" t="s">
        <v>4054</v>
      </c>
      <c r="B11" s="1343"/>
      <c r="C11" s="1343"/>
      <c r="D11" s="1343"/>
      <c r="E11" s="1343"/>
      <c r="F11" s="811"/>
      <c r="G11" s="811"/>
      <c r="H11" s="811"/>
      <c r="I11" s="1334"/>
    </row>
    <row r="12" spans="1:9">
      <c r="A12" s="1342"/>
      <c r="B12" s="1343"/>
      <c r="C12" s="1343"/>
      <c r="D12" s="1343"/>
      <c r="E12" s="1343"/>
      <c r="F12" s="811"/>
      <c r="G12" s="811"/>
      <c r="H12" s="811"/>
      <c r="I12" s="1334"/>
    </row>
    <row r="13" spans="1:9">
      <c r="A13" s="1342" t="s">
        <v>4055</v>
      </c>
      <c r="B13" s="1343"/>
      <c r="C13" s="1343"/>
      <c r="D13" s="1343"/>
      <c r="E13" s="1343"/>
      <c r="F13" s="1343"/>
      <c r="G13" s="1343"/>
      <c r="H13" s="1343"/>
      <c r="I13" s="1344"/>
    </row>
    <row r="14" spans="1:9">
      <c r="A14" s="1342"/>
      <c r="B14" s="1343"/>
      <c r="C14" s="1343"/>
      <c r="D14" s="1343"/>
      <c r="E14" s="1343"/>
      <c r="F14" s="1343"/>
      <c r="G14" s="1343"/>
      <c r="H14" s="1343"/>
      <c r="I14" s="1344"/>
    </row>
    <row r="15" spans="1:9">
      <c r="A15" s="1342" t="s">
        <v>4056</v>
      </c>
      <c r="B15" s="1343"/>
      <c r="C15" s="1343"/>
      <c r="D15" s="1343"/>
      <c r="E15" s="1343"/>
      <c r="F15" s="1343"/>
      <c r="G15" s="1343"/>
      <c r="H15" s="1343"/>
      <c r="I15" s="1344"/>
    </row>
    <row r="16" spans="1:9">
      <c r="A16" s="1342"/>
      <c r="B16" s="1343"/>
      <c r="C16" s="1343"/>
      <c r="D16" s="1343"/>
      <c r="E16" s="1343"/>
      <c r="F16" s="1343"/>
      <c r="G16" s="1343"/>
      <c r="H16" s="1343"/>
      <c r="I16" s="1344"/>
    </row>
    <row r="17" spans="1:9">
      <c r="A17" s="1342" t="s">
        <v>4057</v>
      </c>
      <c r="B17" s="1343"/>
      <c r="C17" s="1343"/>
      <c r="D17" s="1343"/>
      <c r="E17" s="1343"/>
      <c r="F17" s="1343"/>
      <c r="G17" s="1343"/>
      <c r="H17" s="1343"/>
      <c r="I17" s="1344"/>
    </row>
    <row r="18" spans="1:9">
      <c r="A18" s="1342"/>
      <c r="B18" s="1343"/>
      <c r="C18" s="1343"/>
      <c r="D18" s="1343"/>
      <c r="E18" s="1343"/>
      <c r="F18" s="1343"/>
      <c r="G18" s="1343"/>
      <c r="H18" s="1343"/>
      <c r="I18" s="1344"/>
    </row>
    <row r="19" spans="1:9">
      <c r="A19" s="1342" t="s">
        <v>4058</v>
      </c>
      <c r="B19" s="1343"/>
      <c r="C19" s="1343"/>
      <c r="D19" s="1343"/>
      <c r="E19" s="1343"/>
      <c r="F19" s="1343"/>
      <c r="G19" s="1343"/>
      <c r="H19" s="1343"/>
      <c r="I19" s="1344"/>
    </row>
    <row r="20" spans="1:9">
      <c r="A20" s="1342"/>
      <c r="B20" s="1343"/>
      <c r="C20" s="1343"/>
      <c r="D20" s="1343"/>
      <c r="E20" s="1343"/>
      <c r="F20" s="1343"/>
      <c r="G20" s="1343"/>
      <c r="H20" s="1343"/>
      <c r="I20" s="1344"/>
    </row>
    <row r="21" spans="1:9">
      <c r="A21" s="1342" t="s">
        <v>4059</v>
      </c>
      <c r="B21" s="1343"/>
      <c r="C21" s="1343"/>
      <c r="D21" s="1343"/>
      <c r="E21" s="1343"/>
      <c r="F21" s="1343"/>
      <c r="G21" s="1343"/>
      <c r="H21" s="1343"/>
      <c r="I21" s="1344"/>
    </row>
    <row r="22" spans="1:9">
      <c r="A22" s="1342" t="s">
        <v>4060</v>
      </c>
      <c r="B22" s="1343"/>
      <c r="C22" s="1343"/>
      <c r="D22" s="1343"/>
      <c r="E22" s="1343"/>
      <c r="F22" s="1343"/>
      <c r="G22" s="1343"/>
      <c r="H22" s="1343"/>
      <c r="I22" s="1344"/>
    </row>
    <row r="23" spans="1:9">
      <c r="A23" s="1342"/>
      <c r="B23" s="1343"/>
      <c r="C23" s="1343"/>
      <c r="D23" s="1343"/>
      <c r="E23" s="1343"/>
      <c r="F23" s="1343"/>
      <c r="G23" s="1343"/>
      <c r="H23" s="1343"/>
      <c r="I23" s="1344"/>
    </row>
    <row r="24" spans="1:9">
      <c r="A24" s="1342"/>
      <c r="B24" s="1343"/>
      <c r="C24" s="1343"/>
      <c r="D24" s="1343"/>
      <c r="E24" s="1343"/>
      <c r="F24" s="1343"/>
      <c r="G24" s="1343"/>
      <c r="H24" s="1343"/>
      <c r="I24" s="1344"/>
    </row>
    <row r="25" spans="1:9">
      <c r="A25" s="1342"/>
      <c r="B25" s="1343"/>
      <c r="C25" s="1343"/>
      <c r="D25" s="1343"/>
      <c r="E25" s="1343"/>
      <c r="F25" s="1343"/>
      <c r="G25" s="1343"/>
      <c r="H25" s="1343"/>
      <c r="I25" s="1344"/>
    </row>
    <row r="26" spans="1:9">
      <c r="A26" s="1339"/>
      <c r="B26" s="1340"/>
      <c r="C26" s="1340"/>
      <c r="D26" s="1340"/>
      <c r="E26" s="1340"/>
      <c r="F26" s="1340"/>
      <c r="G26" s="1340"/>
      <c r="H26" s="1340"/>
      <c r="I26" s="1341"/>
    </row>
    <row r="27" spans="1:9">
      <c r="A27" s="1448"/>
      <c r="B27" s="1449"/>
      <c r="C27" s="3453" t="s">
        <v>4061</v>
      </c>
      <c r="D27" s="3454"/>
      <c r="E27" s="3455"/>
      <c r="F27" s="3453" t="s">
        <v>4062</v>
      </c>
      <c r="G27" s="3454"/>
      <c r="H27" s="3454"/>
      <c r="I27" s="3456"/>
    </row>
    <row r="28" spans="1:9">
      <c r="A28" s="1450"/>
      <c r="B28" s="1451"/>
      <c r="C28" s="3457" t="s">
        <v>4063</v>
      </c>
      <c r="D28" s="3458"/>
      <c r="E28" s="3459"/>
      <c r="F28" s="3453" t="s">
        <v>4063</v>
      </c>
      <c r="G28" s="3454"/>
      <c r="H28" s="3454"/>
      <c r="I28" s="3456"/>
    </row>
    <row r="29" spans="1:9" ht="20.85" customHeight="1">
      <c r="A29" s="1345"/>
      <c r="B29" s="655"/>
      <c r="C29" s="638"/>
      <c r="D29" s="535" t="s">
        <v>4064</v>
      </c>
      <c r="E29" s="1452"/>
      <c r="F29" s="1385"/>
      <c r="G29" s="1385" t="s">
        <v>4064</v>
      </c>
      <c r="H29" s="3460"/>
      <c r="I29" s="3461"/>
    </row>
    <row r="30" spans="1:9">
      <c r="A30" s="1349"/>
      <c r="B30" s="1430" t="s">
        <v>4065</v>
      </c>
      <c r="C30" s="639" t="s">
        <v>4066</v>
      </c>
      <c r="D30" s="288" t="s">
        <v>4067</v>
      </c>
      <c r="E30" s="1430" t="s">
        <v>4068</v>
      </c>
      <c r="F30" s="1360" t="s">
        <v>4066</v>
      </c>
      <c r="G30" s="1360" t="s">
        <v>4067</v>
      </c>
      <c r="H30" s="3462" t="s">
        <v>4068</v>
      </c>
      <c r="I30" s="3463"/>
    </row>
    <row r="31" spans="1:9">
      <c r="A31" s="1349" t="s">
        <v>1688</v>
      </c>
      <c r="B31" s="1430"/>
      <c r="C31" s="639"/>
      <c r="D31" s="288"/>
      <c r="E31" s="1430"/>
      <c r="F31" s="1360"/>
      <c r="G31" s="1360"/>
      <c r="H31" s="3462"/>
      <c r="I31" s="3463"/>
    </row>
    <row r="32" spans="1:9">
      <c r="A32" s="1351" t="s">
        <v>1691</v>
      </c>
      <c r="B32" s="1453" t="s">
        <v>2952</v>
      </c>
      <c r="C32" s="1360" t="s">
        <v>2953</v>
      </c>
      <c r="D32" s="1360" t="s">
        <v>2954</v>
      </c>
      <c r="E32" s="1360" t="s">
        <v>2955</v>
      </c>
      <c r="F32" s="1360" t="s">
        <v>2303</v>
      </c>
      <c r="G32" s="1360" t="s">
        <v>2304</v>
      </c>
      <c r="H32" s="3464" t="s">
        <v>2305</v>
      </c>
      <c r="I32" s="3465"/>
    </row>
    <row r="33" spans="1:9">
      <c r="A33" s="1352">
        <v>1</v>
      </c>
      <c r="B33" s="1454" t="s">
        <v>4069</v>
      </c>
      <c r="C33" s="2957">
        <v>13635970.52777778</v>
      </c>
      <c r="D33" s="1456" t="s">
        <v>5329</v>
      </c>
      <c r="E33" s="2950">
        <v>-34307.1800000004</v>
      </c>
      <c r="F33" s="1455"/>
      <c r="G33" s="1455"/>
      <c r="H33" s="3466"/>
      <c r="I33" s="3467"/>
    </row>
    <row r="34" spans="1:9">
      <c r="A34" s="1352">
        <v>2</v>
      </c>
      <c r="B34" s="1454" t="s">
        <v>4070</v>
      </c>
      <c r="C34" s="1455"/>
      <c r="D34" s="1456" t="s">
        <v>5329</v>
      </c>
      <c r="E34" s="2950">
        <v>4908949.3900000006</v>
      </c>
      <c r="F34" s="2952">
        <v>31.529737177851498</v>
      </c>
      <c r="G34" s="1455" t="s">
        <v>5330</v>
      </c>
      <c r="H34" s="3445">
        <v>123565.04</v>
      </c>
      <c r="I34" s="3446"/>
    </row>
    <row r="35" spans="1:9">
      <c r="A35" s="1352">
        <v>3</v>
      </c>
      <c r="B35" s="1454" t="s">
        <v>4071</v>
      </c>
      <c r="C35" s="1455"/>
      <c r="D35" s="1456" t="s">
        <v>5329</v>
      </c>
      <c r="E35" s="2950">
        <v>2151096.1800000002</v>
      </c>
      <c r="F35" s="2952"/>
      <c r="G35" s="1455"/>
      <c r="H35" s="3468"/>
      <c r="I35" s="3469"/>
    </row>
    <row r="36" spans="1:9">
      <c r="A36" s="1352">
        <v>4</v>
      </c>
      <c r="B36" s="1454" t="s">
        <v>4072</v>
      </c>
      <c r="C36" s="1455"/>
      <c r="D36" s="1456" t="s">
        <v>5329</v>
      </c>
      <c r="E36" s="1435">
        <v>0</v>
      </c>
      <c r="F36" s="2952"/>
      <c r="G36" s="1455"/>
      <c r="H36" s="3468"/>
      <c r="I36" s="3469"/>
    </row>
    <row r="37" spans="1:9">
      <c r="A37" s="1352">
        <v>5</v>
      </c>
      <c r="B37" s="1454" t="s">
        <v>4073</v>
      </c>
      <c r="C37" s="1455"/>
      <c r="D37" s="1456" t="s">
        <v>5329</v>
      </c>
      <c r="E37" s="2951">
        <v>4472242.76</v>
      </c>
      <c r="F37" s="2952"/>
      <c r="G37" s="1455"/>
      <c r="H37" s="3468"/>
      <c r="I37" s="3469"/>
    </row>
    <row r="38" spans="1:9">
      <c r="A38" s="1352">
        <v>6</v>
      </c>
      <c r="B38" s="1454" t="s">
        <v>4074</v>
      </c>
      <c r="C38" s="3472" t="s">
        <v>5331</v>
      </c>
      <c r="D38" s="3473"/>
      <c r="E38" s="3474"/>
      <c r="F38" s="2952"/>
      <c r="G38" s="1455"/>
      <c r="H38" s="3468"/>
      <c r="I38" s="3469"/>
    </row>
    <row r="39" spans="1:9">
      <c r="A39" s="1352">
        <v>7</v>
      </c>
      <c r="B39" s="1454" t="s">
        <v>2287</v>
      </c>
      <c r="C39" s="1455"/>
      <c r="D39" s="1456" t="s">
        <v>5329</v>
      </c>
      <c r="E39" s="2951">
        <v>85981.830000000016</v>
      </c>
      <c r="F39" s="2952"/>
      <c r="G39" s="1455"/>
      <c r="H39" s="3470"/>
      <c r="I39" s="3471"/>
    </row>
    <row r="40" spans="1:9">
      <c r="A40" s="1352">
        <v>8</v>
      </c>
      <c r="B40" s="1454" t="s">
        <v>4075</v>
      </c>
      <c r="C40" s="2952">
        <f>SUM(C33:C39)</f>
        <v>13635970.52777778</v>
      </c>
      <c r="D40" s="1455"/>
      <c r="E40" s="2952">
        <f>SUM(E33:E39)</f>
        <v>11583962.98</v>
      </c>
      <c r="F40" s="2952">
        <f>SUM(F33:F39)</f>
        <v>31.529737177851498</v>
      </c>
      <c r="G40" s="1455"/>
      <c r="H40" s="3479">
        <f>SUM(H34:I39)</f>
        <v>123565.04</v>
      </c>
      <c r="I40" s="3469"/>
    </row>
    <row r="41" spans="1:9">
      <c r="A41" s="1457"/>
      <c r="B41" s="1440"/>
      <c r="C41" s="1458"/>
      <c r="D41" s="1459"/>
      <c r="E41" s="1460"/>
      <c r="F41" s="1458"/>
      <c r="G41" s="1458"/>
      <c r="H41" s="3480"/>
      <c r="I41" s="3481"/>
    </row>
    <row r="42" spans="1:9">
      <c r="A42" s="1461"/>
      <c r="B42" s="1462"/>
      <c r="C42" s="1425"/>
      <c r="D42" s="1463"/>
      <c r="E42" s="1464"/>
      <c r="F42" s="1425"/>
      <c r="G42" s="1425"/>
      <c r="H42" s="3477"/>
      <c r="I42" s="3478"/>
    </row>
    <row r="43" spans="1:9">
      <c r="A43" s="1461"/>
      <c r="B43" s="1462"/>
      <c r="C43" s="1425"/>
      <c r="D43" s="1463"/>
      <c r="E43" s="1464"/>
      <c r="F43" s="1425"/>
      <c r="G43" s="1425"/>
      <c r="H43" s="3477"/>
      <c r="I43" s="3478"/>
    </row>
    <row r="44" spans="1:9">
      <c r="A44" s="1461"/>
      <c r="B44" s="1462"/>
      <c r="C44" s="1425"/>
      <c r="D44" s="1463"/>
      <c r="E44" s="1464"/>
      <c r="F44" s="1425"/>
      <c r="G44" s="1425"/>
      <c r="H44" s="3477"/>
      <c r="I44" s="3478"/>
    </row>
    <row r="45" spans="1:9">
      <c r="A45" s="1461"/>
      <c r="B45" s="1462"/>
      <c r="C45" s="1425"/>
      <c r="D45" s="1463"/>
      <c r="E45" s="1464"/>
      <c r="F45" s="1425"/>
      <c r="G45" s="1425"/>
      <c r="H45" s="3477"/>
      <c r="I45" s="3478"/>
    </row>
    <row r="46" spans="1:9">
      <c r="A46" s="1461"/>
      <c r="B46" s="1462"/>
      <c r="C46" s="1425"/>
      <c r="D46" s="1463"/>
      <c r="E46" s="1464"/>
      <c r="F46" s="1425"/>
      <c r="G46" s="1425"/>
      <c r="H46" s="3477"/>
      <c r="I46" s="3478"/>
    </row>
    <row r="47" spans="1:9">
      <c r="A47" s="1461"/>
      <c r="B47" s="1462"/>
      <c r="C47" s="1425"/>
      <c r="D47" s="1463"/>
      <c r="E47" s="1464"/>
      <c r="F47" s="1425"/>
      <c r="G47" s="1425"/>
      <c r="H47" s="3477"/>
      <c r="I47" s="3478"/>
    </row>
    <row r="48" spans="1:9">
      <c r="A48" s="1461"/>
      <c r="B48" s="1462"/>
      <c r="C48" s="1425"/>
      <c r="D48" s="1463"/>
      <c r="E48" s="1464"/>
      <c r="F48" s="1425"/>
      <c r="G48" s="1425"/>
      <c r="H48" s="3477"/>
      <c r="I48" s="3478"/>
    </row>
    <row r="49" spans="1:9" ht="15.75" customHeight="1">
      <c r="A49" s="1461"/>
      <c r="B49" s="1462"/>
      <c r="C49" s="1425"/>
      <c r="D49" s="1463"/>
      <c r="E49" s="1464"/>
      <c r="F49" s="1425"/>
      <c r="G49" s="1425"/>
      <c r="H49" s="3477"/>
      <c r="I49" s="3463"/>
    </row>
    <row r="50" spans="1:9" ht="15.75" customHeight="1">
      <c r="A50" s="1461"/>
      <c r="B50" s="1462"/>
      <c r="C50" s="1425"/>
      <c r="D50" s="1463"/>
      <c r="E50" s="1464"/>
      <c r="F50" s="1425"/>
      <c r="G50" s="1425"/>
      <c r="H50" s="3477"/>
      <c r="I50" s="3463"/>
    </row>
    <row r="51" spans="1:9" ht="15.75" customHeight="1">
      <c r="A51" s="1461"/>
      <c r="B51" s="1462"/>
      <c r="C51" s="1425"/>
      <c r="D51" s="1463"/>
      <c r="E51" s="1464"/>
      <c r="F51" s="811"/>
      <c r="G51" s="811"/>
      <c r="H51" s="3477"/>
      <c r="I51" s="3463"/>
    </row>
    <row r="52" spans="1:9" ht="15.75" customHeight="1">
      <c r="A52" s="1461"/>
      <c r="B52" s="1462"/>
      <c r="C52" s="1425"/>
      <c r="D52" s="1463"/>
      <c r="E52" s="1464"/>
      <c r="F52" s="811"/>
      <c r="G52" s="811"/>
      <c r="H52" s="3477"/>
      <c r="I52" s="3463"/>
    </row>
    <row r="53" spans="1:9" ht="15.75" customHeight="1" thickBot="1">
      <c r="A53" s="1465"/>
      <c r="B53" s="1466"/>
      <c r="C53" s="1466"/>
      <c r="D53" s="1466"/>
      <c r="E53" s="1467"/>
      <c r="F53" s="1467"/>
      <c r="G53" s="1467"/>
      <c r="H53" s="3475"/>
      <c r="I53" s="3476"/>
    </row>
    <row r="54" spans="1:9" ht="15.75" thickTop="1">
      <c r="A54" s="811"/>
      <c r="B54" s="811"/>
      <c r="C54" s="811"/>
      <c r="D54" s="811"/>
      <c r="E54" s="811"/>
      <c r="F54" s="811"/>
      <c r="G54" s="811"/>
      <c r="H54" s="811"/>
      <c r="I54" s="971"/>
    </row>
    <row r="55" spans="1:9">
      <c r="A55" s="12" t="s">
        <v>4612</v>
      </c>
      <c r="B55" s="12"/>
      <c r="C55" s="12"/>
      <c r="D55" s="12"/>
      <c r="E55" s="12"/>
      <c r="F55" s="12"/>
      <c r="G55" s="12"/>
      <c r="H55" s="12"/>
      <c r="I55" s="12"/>
    </row>
    <row r="56" spans="1:9">
      <c r="A56" s="64" t="s">
        <v>4076</v>
      </c>
      <c r="B56" s="64"/>
      <c r="C56" s="64"/>
      <c r="D56" s="64"/>
      <c r="E56" s="64"/>
      <c r="F56" s="64"/>
      <c r="G56" s="64"/>
      <c r="H56" s="64"/>
      <c r="I56" s="64"/>
    </row>
  </sheetData>
  <mergeCells count="33">
    <mergeCell ref="C38:E3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 ref="H35:I35"/>
    <mergeCell ref="H36:I36"/>
    <mergeCell ref="H37:I37"/>
    <mergeCell ref="H38:I38"/>
    <mergeCell ref="H39:I39"/>
    <mergeCell ref="H34:I34"/>
    <mergeCell ref="H2:I2"/>
    <mergeCell ref="H3:I3"/>
    <mergeCell ref="H4:I4"/>
    <mergeCell ref="C27:E27"/>
    <mergeCell ref="F27:I27"/>
    <mergeCell ref="C28:E28"/>
    <mergeCell ref="F28:I28"/>
    <mergeCell ref="H29:I29"/>
    <mergeCell ref="H30:I30"/>
    <mergeCell ref="H31:I31"/>
    <mergeCell ref="H32:I32"/>
    <mergeCell ref="H33:I33"/>
  </mergeCells>
  <printOptions horizontalCentered="1" verticalCentered="1"/>
  <pageMargins left="0.7" right="0.7" top="0.75" bottom="0.75" header="0.3" footer="0.3"/>
  <pageSetup scale="5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topLeftCell="A19" zoomScale="80" zoomScaleNormal="100" zoomScaleSheetLayoutView="80" workbookViewId="0">
      <selection activeCell="H79" sqref="H79"/>
    </sheetView>
  </sheetViews>
  <sheetFormatPr defaultRowHeight="15"/>
  <cols>
    <col min="1" max="1" width="4" customWidth="1"/>
    <col min="2" max="2" width="16.109375" customWidth="1"/>
    <col min="3" max="3" width="12.21875" customWidth="1"/>
    <col min="4" max="4" width="7.109375" customWidth="1"/>
    <col min="5" max="5" width="7.664062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27" t="s">
        <v>3221</v>
      </c>
      <c r="B2" s="1329"/>
      <c r="C2" s="1329"/>
      <c r="D2" s="1329"/>
      <c r="E2" s="1328"/>
      <c r="F2" s="1329" t="s">
        <v>3222</v>
      </c>
      <c r="G2" s="1329"/>
      <c r="H2" s="1329"/>
      <c r="I2" s="3447" t="s">
        <v>1761</v>
      </c>
      <c r="J2" s="3483"/>
      <c r="K2" s="3447" t="s">
        <v>4051</v>
      </c>
      <c r="L2" s="3484"/>
    </row>
    <row r="3" spans="1:12">
      <c r="A3" s="1333" t="str">
        <f>'Data Sheet'!C25</f>
        <v xml:space="preserve">Niagara Mohawk Power Corporation </v>
      </c>
      <c r="B3" s="811"/>
      <c r="C3" s="811"/>
      <c r="D3" s="811"/>
      <c r="E3" s="76"/>
      <c r="F3" s="811" t="s">
        <v>5060</v>
      </c>
      <c r="G3" s="811"/>
      <c r="H3" s="811"/>
      <c r="I3" s="3397" t="s">
        <v>3240</v>
      </c>
      <c r="J3" s="3485"/>
      <c r="K3" s="3397"/>
      <c r="L3" s="3486"/>
    </row>
    <row r="4" spans="1:12">
      <c r="A4" s="1335" t="s">
        <v>3223</v>
      </c>
      <c r="B4" s="811"/>
      <c r="C4" s="811"/>
      <c r="D4" s="811"/>
      <c r="E4" s="76"/>
      <c r="F4" s="811" t="s">
        <v>3224</v>
      </c>
      <c r="G4" s="811"/>
      <c r="H4" s="811"/>
      <c r="I4" s="3068" t="str">
        <f>'Data Sheet'!C40</f>
        <v>May 9, 2016</v>
      </c>
      <c r="J4" s="692"/>
      <c r="K4" s="3089" t="str">
        <f>'Data Sheet'!C38</f>
        <v>December 31, 2015</v>
      </c>
      <c r="L4" s="3090"/>
    </row>
    <row r="5" spans="1:12">
      <c r="A5" s="1337" t="s">
        <v>4079</v>
      </c>
      <c r="B5" s="1443"/>
      <c r="C5" s="1443"/>
      <c r="D5" s="1443"/>
      <c r="E5" s="227"/>
      <c r="F5" s="227"/>
      <c r="G5" s="227"/>
      <c r="H5" s="227"/>
      <c r="I5" s="227"/>
      <c r="J5" s="227"/>
      <c r="K5" s="227"/>
      <c r="L5" s="1338"/>
    </row>
    <row r="6" spans="1:12">
      <c r="A6" s="1342" t="s">
        <v>4080</v>
      </c>
      <c r="B6" s="1343"/>
      <c r="C6" s="1343"/>
      <c r="D6" s="1343"/>
      <c r="E6" s="1343"/>
      <c r="F6" s="811"/>
      <c r="G6" s="811"/>
      <c r="H6" s="811"/>
      <c r="I6" s="811"/>
      <c r="J6" s="811"/>
      <c r="K6" s="84"/>
      <c r="L6" s="1334"/>
    </row>
    <row r="7" spans="1:12">
      <c r="A7" s="1342" t="s">
        <v>4081</v>
      </c>
      <c r="B7" s="1343"/>
      <c r="C7" s="1343"/>
      <c r="D7" s="1343"/>
      <c r="E7" s="1343"/>
      <c r="F7" s="811"/>
      <c r="G7" s="811"/>
      <c r="H7" s="811"/>
      <c r="I7" s="811"/>
      <c r="J7" s="811"/>
      <c r="K7" s="811"/>
      <c r="L7" s="1334"/>
    </row>
    <row r="8" spans="1:12">
      <c r="A8" s="1342" t="s">
        <v>4082</v>
      </c>
      <c r="B8" s="1343"/>
      <c r="C8" s="1343"/>
      <c r="D8" s="1343"/>
      <c r="E8" s="1343"/>
      <c r="F8" s="1343"/>
      <c r="G8" s="1343"/>
      <c r="H8" s="1343"/>
      <c r="I8" s="1343"/>
      <c r="J8" s="1343"/>
      <c r="K8" s="1343"/>
      <c r="L8" s="1344"/>
    </row>
    <row r="9" spans="1:12">
      <c r="A9" s="1342" t="s">
        <v>4083</v>
      </c>
      <c r="B9" s="1343"/>
      <c r="C9" s="1343"/>
      <c r="D9" s="1343"/>
      <c r="E9" s="1343"/>
      <c r="F9" s="1343"/>
      <c r="G9" s="1343"/>
      <c r="H9" s="1343"/>
      <c r="I9" s="1343"/>
      <c r="J9" s="1343"/>
      <c r="K9" s="1343"/>
      <c r="L9" s="1344"/>
    </row>
    <row r="10" spans="1:12">
      <c r="A10" s="1342" t="s">
        <v>4084</v>
      </c>
      <c r="B10" s="1343"/>
      <c r="C10" s="1343"/>
      <c r="D10" s="1343"/>
      <c r="E10" s="1343"/>
      <c r="F10" s="1343"/>
      <c r="G10" s="1343"/>
      <c r="H10" s="1343"/>
      <c r="I10" s="1343"/>
      <c r="J10" s="1343"/>
      <c r="K10" s="1343"/>
      <c r="L10" s="1344"/>
    </row>
    <row r="11" spans="1:12">
      <c r="A11" s="1342" t="s">
        <v>4085</v>
      </c>
      <c r="B11" s="1343"/>
      <c r="C11" s="1343"/>
      <c r="D11" s="1343"/>
      <c r="E11" s="1343"/>
      <c r="F11" s="1343"/>
      <c r="G11" s="1343"/>
      <c r="H11" s="1343"/>
      <c r="I11" s="1343"/>
      <c r="J11" s="1343"/>
      <c r="K11" s="1343"/>
      <c r="L11" s="1344"/>
    </row>
    <row r="12" spans="1:12">
      <c r="A12" s="1342"/>
      <c r="B12" s="1343"/>
      <c r="C12" s="1343"/>
      <c r="D12" s="1343"/>
      <c r="E12" s="1343"/>
      <c r="F12" s="1343"/>
      <c r="G12" s="1343"/>
      <c r="H12" s="1343"/>
      <c r="I12" s="1343"/>
      <c r="J12" s="1343"/>
      <c r="K12" s="1343"/>
      <c r="L12" s="1344"/>
    </row>
    <row r="13" spans="1:12">
      <c r="A13" s="1342"/>
      <c r="B13" s="1343"/>
      <c r="C13" s="1343"/>
      <c r="D13" s="1343"/>
      <c r="E13" s="1343"/>
      <c r="F13" s="1343"/>
      <c r="G13" s="1343"/>
      <c r="H13" s="1343"/>
      <c r="I13" s="1343"/>
      <c r="J13" s="1343"/>
      <c r="K13" s="1343"/>
      <c r="L13" s="1344"/>
    </row>
    <row r="14" spans="1:12">
      <c r="A14" s="1342"/>
      <c r="B14" s="1343"/>
      <c r="C14" s="1343"/>
      <c r="D14" s="1343"/>
      <c r="E14" s="1343"/>
      <c r="F14" s="1343"/>
      <c r="G14" s="1343"/>
      <c r="H14" s="1343"/>
      <c r="I14" s="1343"/>
      <c r="J14" s="1343"/>
      <c r="K14" s="1343"/>
      <c r="L14" s="1344"/>
    </row>
    <row r="15" spans="1:12">
      <c r="A15" s="1342"/>
      <c r="B15" s="1343"/>
      <c r="C15" s="1343"/>
      <c r="D15" s="1343"/>
      <c r="E15" s="1343"/>
      <c r="F15" s="1343"/>
      <c r="G15" s="1343"/>
      <c r="H15" s="1343"/>
      <c r="I15" s="1343"/>
      <c r="J15" s="1343"/>
      <c r="K15" s="1343"/>
      <c r="L15" s="1344"/>
    </row>
    <row r="16" spans="1:12">
      <c r="A16" s="1342"/>
      <c r="B16" s="1343"/>
      <c r="C16" s="1343"/>
      <c r="D16" s="1343"/>
      <c r="E16" s="1343"/>
      <c r="F16" s="1343"/>
      <c r="G16" s="1343"/>
      <c r="H16" s="1343"/>
      <c r="I16" s="1343"/>
      <c r="J16" s="1343"/>
      <c r="K16" s="1343"/>
      <c r="L16" s="1344"/>
    </row>
    <row r="17" spans="1:12">
      <c r="A17" s="1468" t="s">
        <v>4086</v>
      </c>
      <c r="B17" s="1469"/>
      <c r="C17" s="1469"/>
      <c r="D17" s="1469"/>
      <c r="E17" s="1469"/>
      <c r="F17" s="1469"/>
      <c r="G17" s="1469"/>
      <c r="H17" s="1469"/>
      <c r="I17" s="1469"/>
      <c r="J17" s="1469"/>
      <c r="K17" s="1469"/>
      <c r="L17" s="1470"/>
    </row>
    <row r="18" spans="1:12" ht="20.85" customHeight="1">
      <c r="A18" s="1345" t="s">
        <v>1688</v>
      </c>
      <c r="B18" s="655"/>
      <c r="C18" s="638" t="s">
        <v>4087</v>
      </c>
      <c r="D18" s="535" t="s">
        <v>4088</v>
      </c>
      <c r="E18" s="1452" t="s">
        <v>4089</v>
      </c>
      <c r="F18" s="1385" t="s">
        <v>4090</v>
      </c>
      <c r="G18" s="1385" t="s">
        <v>4090</v>
      </c>
      <c r="H18" s="3460" t="s">
        <v>4091</v>
      </c>
      <c r="I18" s="3487"/>
      <c r="J18" s="1385" t="s">
        <v>4092</v>
      </c>
      <c r="K18" s="1385" t="s">
        <v>4093</v>
      </c>
      <c r="L18" s="1439" t="s">
        <v>2287</v>
      </c>
    </row>
    <row r="19" spans="1:12">
      <c r="A19" s="1349" t="s">
        <v>1691</v>
      </c>
      <c r="B19" s="1430" t="s">
        <v>2545</v>
      </c>
      <c r="C19" s="639" t="s">
        <v>4094</v>
      </c>
      <c r="D19" s="288" t="s">
        <v>3525</v>
      </c>
      <c r="E19" s="1430" t="s">
        <v>3525</v>
      </c>
      <c r="F19" s="1360" t="s">
        <v>4095</v>
      </c>
      <c r="G19" s="1360" t="s">
        <v>4095</v>
      </c>
      <c r="H19" s="3462" t="s">
        <v>4096</v>
      </c>
      <c r="I19" s="3488"/>
      <c r="J19" s="1360" t="s">
        <v>4097</v>
      </c>
      <c r="K19" s="1360" t="s">
        <v>4096</v>
      </c>
      <c r="L19" s="1350" t="s">
        <v>4098</v>
      </c>
    </row>
    <row r="20" spans="1:12">
      <c r="A20" s="1349"/>
      <c r="B20" s="1430"/>
      <c r="C20" s="639"/>
      <c r="D20" s="288" t="s">
        <v>3303</v>
      </c>
      <c r="E20" s="1430" t="s">
        <v>3303</v>
      </c>
      <c r="F20" s="1360" t="s">
        <v>4099</v>
      </c>
      <c r="G20" s="1360" t="s">
        <v>4100</v>
      </c>
      <c r="H20" s="3462" t="s">
        <v>4101</v>
      </c>
      <c r="I20" s="3488"/>
      <c r="J20" s="1360" t="s">
        <v>4102</v>
      </c>
      <c r="K20" s="1360" t="s">
        <v>4101</v>
      </c>
      <c r="L20" s="1350"/>
    </row>
    <row r="21" spans="1:12">
      <c r="A21" s="1351"/>
      <c r="B21" s="1453" t="s">
        <v>2952</v>
      </c>
      <c r="C21" s="1360" t="s">
        <v>2953</v>
      </c>
      <c r="D21" s="1360" t="s">
        <v>2954</v>
      </c>
      <c r="E21" s="1360" t="s">
        <v>2955</v>
      </c>
      <c r="F21" s="1360" t="s">
        <v>2303</v>
      </c>
      <c r="G21" s="1360" t="s">
        <v>2304</v>
      </c>
      <c r="H21" s="3464" t="s">
        <v>2305</v>
      </c>
      <c r="I21" s="3489"/>
      <c r="J21" s="1360" t="s">
        <v>2306</v>
      </c>
      <c r="K21" s="1360" t="s">
        <v>2307</v>
      </c>
      <c r="L21" s="1350" t="s">
        <v>2308</v>
      </c>
    </row>
    <row r="22" spans="1:12">
      <c r="A22" s="1352">
        <v>1</v>
      </c>
      <c r="B22" s="1454" t="s">
        <v>2552</v>
      </c>
      <c r="C22" s="2953">
        <v>6886.8594424969488</v>
      </c>
      <c r="D22" s="2954">
        <v>7</v>
      </c>
      <c r="E22" s="2955">
        <v>0.75</v>
      </c>
      <c r="F22" s="2953">
        <v>5273.8594424969488</v>
      </c>
      <c r="G22" s="2953">
        <v>587</v>
      </c>
      <c r="H22" s="3490">
        <v>1026</v>
      </c>
      <c r="I22" s="3491"/>
      <c r="J22" s="1455"/>
      <c r="K22" s="1455"/>
      <c r="L22" s="1355"/>
    </row>
    <row r="23" spans="1:12">
      <c r="A23" s="1352">
        <v>2</v>
      </c>
      <c r="B23" s="1454" t="s">
        <v>2553</v>
      </c>
      <c r="C23" s="2953">
        <v>6764.5319277608996</v>
      </c>
      <c r="D23" s="2954">
        <v>23</v>
      </c>
      <c r="E23" s="2955">
        <v>0.83333333333333337</v>
      </c>
      <c r="F23" s="2953">
        <v>5187.5319277608996</v>
      </c>
      <c r="G23" s="2953">
        <v>551</v>
      </c>
      <c r="H23" s="3490">
        <v>1026</v>
      </c>
      <c r="I23" s="3491"/>
      <c r="J23" s="1455"/>
      <c r="K23" s="1455"/>
      <c r="L23" s="1357"/>
    </row>
    <row r="24" spans="1:12">
      <c r="A24" s="1352">
        <v>3</v>
      </c>
      <c r="B24" s="1454" t="s">
        <v>2554</v>
      </c>
      <c r="C24" s="2953">
        <v>6474.3629165692919</v>
      </c>
      <c r="D24" s="2954">
        <v>5</v>
      </c>
      <c r="E24" s="2955">
        <v>0.83333333333333337</v>
      </c>
      <c r="F24" s="2956">
        <v>4947.3629165692919</v>
      </c>
      <c r="G24" s="2956">
        <v>501</v>
      </c>
      <c r="H24" s="3490">
        <v>1026</v>
      </c>
      <c r="I24" s="3491"/>
      <c r="J24" s="1455"/>
      <c r="K24" s="1455"/>
      <c r="L24" s="1359"/>
    </row>
    <row r="25" spans="1:12">
      <c r="A25" s="1352">
        <v>4</v>
      </c>
      <c r="B25" s="1454" t="s">
        <v>4103</v>
      </c>
      <c r="C25" s="2957">
        <f>SUM(C22:C24)</f>
        <v>20125.754286827141</v>
      </c>
      <c r="D25" s="1471"/>
      <c r="E25" s="1472"/>
      <c r="F25" s="2957">
        <f>SUM(F22:F24)</f>
        <v>15408.754286827141</v>
      </c>
      <c r="G25" s="2957">
        <f>SUM(G22:G24)</f>
        <v>1639</v>
      </c>
      <c r="H25" s="3479">
        <f>SUM(H22:I24)</f>
        <v>3078</v>
      </c>
      <c r="I25" s="3482"/>
      <c r="J25" s="1455">
        <f>SUM(J22:J24)</f>
        <v>0</v>
      </c>
      <c r="K25" s="1455">
        <f>SUM(K22:K24)</f>
        <v>0</v>
      </c>
      <c r="L25" s="1359"/>
    </row>
    <row r="26" spans="1:12">
      <c r="A26" s="1352">
        <v>5</v>
      </c>
      <c r="B26" s="1454" t="s">
        <v>2555</v>
      </c>
      <c r="C26" s="2952">
        <v>5919.9324753966403</v>
      </c>
      <c r="D26" s="1456">
        <v>1</v>
      </c>
      <c r="E26" s="1353" t="s">
        <v>5332</v>
      </c>
      <c r="F26" s="2952">
        <v>4365.9324753966403</v>
      </c>
      <c r="G26" s="1455">
        <v>528</v>
      </c>
      <c r="H26" s="3445">
        <v>1026</v>
      </c>
      <c r="I26" s="3492"/>
      <c r="J26" s="1455"/>
      <c r="K26" s="1455"/>
      <c r="L26" s="1359"/>
    </row>
    <row r="27" spans="1:12">
      <c r="A27" s="1352">
        <v>6</v>
      </c>
      <c r="B27" s="1454" t="s">
        <v>2556</v>
      </c>
      <c r="C27" s="2952">
        <v>6701.1277697281303</v>
      </c>
      <c r="D27" s="1456">
        <v>27</v>
      </c>
      <c r="E27" s="1353" t="s">
        <v>5333</v>
      </c>
      <c r="F27" s="2952">
        <v>5258.1277697281303</v>
      </c>
      <c r="G27" s="1455">
        <v>381</v>
      </c>
      <c r="H27" s="3445">
        <v>1062</v>
      </c>
      <c r="I27" s="3492"/>
      <c r="J27" s="1455"/>
      <c r="K27" s="1455"/>
      <c r="L27" s="1363"/>
    </row>
    <row r="28" spans="1:12">
      <c r="A28" s="1352">
        <v>7</v>
      </c>
      <c r="B28" s="1454" t="s">
        <v>2557</v>
      </c>
      <c r="C28" s="2952">
        <v>6767.8667256108647</v>
      </c>
      <c r="D28" s="1456">
        <v>23</v>
      </c>
      <c r="E28" s="1353" t="s">
        <v>5334</v>
      </c>
      <c r="F28" s="2952">
        <v>5318.8667256108647</v>
      </c>
      <c r="G28" s="1455">
        <v>387</v>
      </c>
      <c r="H28" s="3493">
        <v>1062</v>
      </c>
      <c r="I28" s="3494"/>
      <c r="J28" s="1455"/>
      <c r="K28" s="1455"/>
      <c r="L28" s="1366"/>
    </row>
    <row r="29" spans="1:12">
      <c r="A29" s="1352">
        <v>8</v>
      </c>
      <c r="B29" s="1454" t="s">
        <v>4104</v>
      </c>
      <c r="C29" s="2957">
        <f>SUM(C26:C28)</f>
        <v>19388.926970735636</v>
      </c>
      <c r="D29" s="1471"/>
      <c r="E29" s="1472"/>
      <c r="F29" s="2957">
        <f>SUM(F26:F28)</f>
        <v>14942.926970735636</v>
      </c>
      <c r="G29" s="2952">
        <f>SUM(G26:G28)</f>
        <v>1296</v>
      </c>
      <c r="H29" s="3445">
        <f>SUM(H26:I28)</f>
        <v>3150</v>
      </c>
      <c r="I29" s="3492"/>
      <c r="J29" s="1455">
        <f>SUM(J26:J28)</f>
        <v>0</v>
      </c>
      <c r="K29" s="1455">
        <f>SUM(K26:K28)</f>
        <v>0</v>
      </c>
      <c r="L29" s="1357"/>
    </row>
    <row r="30" spans="1:12">
      <c r="A30" s="1352">
        <v>9</v>
      </c>
      <c r="B30" s="1454" t="s">
        <v>2558</v>
      </c>
      <c r="C30" s="2952">
        <v>7528</v>
      </c>
      <c r="D30" s="1456">
        <v>28</v>
      </c>
      <c r="E30" s="1353" t="s">
        <v>5333</v>
      </c>
      <c r="F30" s="2952">
        <v>6145</v>
      </c>
      <c r="G30" s="1455">
        <v>450</v>
      </c>
      <c r="H30" s="3468">
        <v>933</v>
      </c>
      <c r="I30" s="3482"/>
      <c r="J30" s="1455"/>
      <c r="K30" s="1455"/>
      <c r="L30" s="1359"/>
    </row>
    <row r="31" spans="1:12">
      <c r="A31" s="1352">
        <v>10</v>
      </c>
      <c r="B31" s="1454" t="s">
        <v>2559</v>
      </c>
      <c r="C31" s="2952">
        <v>7313</v>
      </c>
      <c r="D31" s="1456">
        <v>17</v>
      </c>
      <c r="E31" s="1353" t="s">
        <v>5335</v>
      </c>
      <c r="F31" s="2952">
        <v>6003</v>
      </c>
      <c r="G31" s="1455">
        <v>377</v>
      </c>
      <c r="H31" s="3468">
        <v>933</v>
      </c>
      <c r="I31" s="3482"/>
      <c r="J31" s="1455"/>
      <c r="K31" s="1455"/>
      <c r="L31" s="1359"/>
    </row>
    <row r="32" spans="1:12">
      <c r="A32" s="1352">
        <v>11</v>
      </c>
      <c r="B32" s="1454" t="s">
        <v>1160</v>
      </c>
      <c r="C32" s="2952">
        <v>7464</v>
      </c>
      <c r="D32" s="1456">
        <v>8</v>
      </c>
      <c r="E32" s="1353" t="s">
        <v>5334</v>
      </c>
      <c r="F32" s="2952">
        <v>6166</v>
      </c>
      <c r="G32" s="1455">
        <v>365</v>
      </c>
      <c r="H32" s="3468">
        <v>933</v>
      </c>
      <c r="I32" s="3482"/>
      <c r="J32" s="1455"/>
      <c r="K32" s="1455"/>
      <c r="L32" s="1359"/>
    </row>
    <row r="33" spans="1:12">
      <c r="A33" s="1352">
        <v>12</v>
      </c>
      <c r="B33" s="1454" t="s">
        <v>4105</v>
      </c>
      <c r="C33" s="2957">
        <f>SUM(C30:C32)</f>
        <v>22305</v>
      </c>
      <c r="D33" s="1471"/>
      <c r="E33" s="1472"/>
      <c r="F33" s="2957">
        <f>SUM(F30:F32)</f>
        <v>18314</v>
      </c>
      <c r="G33" s="2952">
        <f>SUM(G30:G32)</f>
        <v>1192</v>
      </c>
      <c r="H33" s="3445">
        <f>SUM(H30:I32)</f>
        <v>2799</v>
      </c>
      <c r="I33" s="3492"/>
      <c r="J33" s="1455">
        <f>SUM(J30:J32)</f>
        <v>0</v>
      </c>
      <c r="K33" s="1455">
        <f>SUM(K30:K32)</f>
        <v>0</v>
      </c>
      <c r="L33" s="1359"/>
    </row>
    <row r="34" spans="1:12">
      <c r="A34" s="1352">
        <v>13</v>
      </c>
      <c r="B34" s="1454" t="s">
        <v>1161</v>
      </c>
      <c r="C34" s="2952">
        <v>5660.5435992313887</v>
      </c>
      <c r="D34" s="1456">
        <v>28</v>
      </c>
      <c r="E34" s="1353" t="s">
        <v>5336</v>
      </c>
      <c r="F34" s="2952">
        <v>4344.5435992313896</v>
      </c>
      <c r="G34" s="1455">
        <v>383</v>
      </c>
      <c r="H34" s="3468">
        <v>933</v>
      </c>
      <c r="I34" s="3482"/>
      <c r="J34" s="1455"/>
      <c r="K34" s="1455"/>
      <c r="L34" s="1359"/>
    </row>
    <row r="35" spans="1:12">
      <c r="A35" s="1352">
        <v>14</v>
      </c>
      <c r="B35" s="1454" t="s">
        <v>1162</v>
      </c>
      <c r="C35" s="2952">
        <v>5878.0983934460282</v>
      </c>
      <c r="D35" s="1456">
        <v>30</v>
      </c>
      <c r="E35" s="1353" t="s">
        <v>5336</v>
      </c>
      <c r="F35" s="2952">
        <v>4498.0983934460282</v>
      </c>
      <c r="G35" s="1455">
        <v>483</v>
      </c>
      <c r="H35" s="3468">
        <v>897</v>
      </c>
      <c r="I35" s="3482"/>
      <c r="J35" s="1455"/>
      <c r="K35" s="1455"/>
      <c r="L35" s="1359"/>
    </row>
    <row r="36" spans="1:12">
      <c r="A36" s="1352">
        <v>15</v>
      </c>
      <c r="B36" s="1454" t="s">
        <v>4106</v>
      </c>
      <c r="C36" s="2952">
        <v>5991.2122011892707</v>
      </c>
      <c r="D36" s="1456">
        <v>28</v>
      </c>
      <c r="E36" s="1353" t="s">
        <v>5335</v>
      </c>
      <c r="F36" s="2952">
        <v>4549.2122011892707</v>
      </c>
      <c r="G36" s="1455">
        <v>545</v>
      </c>
      <c r="H36" s="3468">
        <v>897</v>
      </c>
      <c r="I36" s="3482"/>
      <c r="J36" s="1455"/>
      <c r="K36" s="1455"/>
      <c r="L36" s="1359"/>
    </row>
    <row r="37" spans="1:12">
      <c r="A37" s="1352">
        <v>16</v>
      </c>
      <c r="B37" s="1454" t="s">
        <v>4107</v>
      </c>
      <c r="C37" s="2952">
        <f>SUM(C34:C36)</f>
        <v>17529.854193866689</v>
      </c>
      <c r="D37" s="1471"/>
      <c r="E37" s="1472"/>
      <c r="F37" s="2952">
        <f>SUM(F34:F36)</f>
        <v>13391.854193866689</v>
      </c>
      <c r="G37" s="2952">
        <f>SUM(G34:G36)</f>
        <v>1411</v>
      </c>
      <c r="H37" s="3445">
        <f>SUM(H34:I36)</f>
        <v>2727</v>
      </c>
      <c r="I37" s="3492"/>
      <c r="J37" s="1455">
        <f>SUM(J34:J36)</f>
        <v>0</v>
      </c>
      <c r="K37" s="1455">
        <f>SUM(K34:K36)</f>
        <v>0</v>
      </c>
      <c r="L37" s="1369"/>
    </row>
    <row r="38" spans="1:12" ht="15.75" customHeight="1">
      <c r="A38" s="1370">
        <v>17</v>
      </c>
      <c r="B38" s="1440" t="s">
        <v>4108</v>
      </c>
      <c r="C38" s="1473"/>
      <c r="D38" s="1458"/>
      <c r="E38" s="1371"/>
      <c r="F38" s="1473"/>
      <c r="G38" s="1473"/>
      <c r="H38" s="3495"/>
      <c r="I38" s="3496"/>
      <c r="J38" s="1473"/>
      <c r="K38" s="1473"/>
      <c r="L38" s="1474"/>
    </row>
    <row r="39" spans="1:12" ht="15.75" customHeight="1">
      <c r="A39" s="1475"/>
      <c r="B39" s="1441" t="s">
        <v>4109</v>
      </c>
      <c r="C39" s="2958">
        <f>C25+C29+C33+C37</f>
        <v>79349.535451429459</v>
      </c>
      <c r="D39" s="1477"/>
      <c r="E39" s="1478"/>
      <c r="F39" s="2958">
        <f>F25+F29+F33+F37</f>
        <v>62057.535451429467</v>
      </c>
      <c r="G39" s="2958">
        <f>G25+G29+G33+G37</f>
        <v>5538</v>
      </c>
      <c r="H39" s="3497">
        <f>+H25+H29+H33+H37</f>
        <v>11754</v>
      </c>
      <c r="I39" s="3489"/>
      <c r="J39" s="1476">
        <f>J25+J29+J33+J37</f>
        <v>0</v>
      </c>
      <c r="K39" s="1476">
        <f>K25+K29+K33+K37</f>
        <v>0</v>
      </c>
      <c r="L39" s="1366"/>
    </row>
    <row r="40" spans="1:12" ht="15.75" customHeight="1">
      <c r="A40" s="1370"/>
      <c r="B40" s="1440"/>
      <c r="C40" s="1473"/>
      <c r="D40" s="1479"/>
      <c r="E40" s="1480"/>
      <c r="F40" s="1372"/>
      <c r="G40" s="1372"/>
      <c r="H40" s="3498"/>
      <c r="I40" s="3496"/>
      <c r="J40" s="1481"/>
      <c r="K40" s="1481"/>
      <c r="L40" s="1474"/>
    </row>
    <row r="41" spans="1:12" ht="15.75" customHeight="1">
      <c r="A41" s="1482"/>
      <c r="B41" s="1462"/>
      <c r="C41" s="1483"/>
      <c r="D41" s="1463"/>
      <c r="E41" s="1484"/>
      <c r="F41" s="1485"/>
      <c r="G41" s="1485"/>
      <c r="H41" s="3499"/>
      <c r="I41" s="3488"/>
      <c r="J41" s="1486"/>
      <c r="K41" s="1486"/>
      <c r="L41" s="1487"/>
    </row>
    <row r="42" spans="1:12" ht="15.75" customHeight="1" thickBot="1">
      <c r="A42" s="1488"/>
      <c r="B42" s="1466"/>
      <c r="C42" s="1489"/>
      <c r="D42" s="1466"/>
      <c r="E42" s="1490"/>
      <c r="F42" s="1491"/>
      <c r="G42" s="1491"/>
      <c r="H42" s="3500"/>
      <c r="I42" s="3501"/>
      <c r="J42" s="1491"/>
      <c r="K42" s="1491"/>
      <c r="L42" s="1492"/>
    </row>
    <row r="43" spans="1:12" ht="15.75" thickTop="1">
      <c r="A43" s="811"/>
      <c r="B43" s="811"/>
      <c r="C43" s="811"/>
      <c r="D43" s="811"/>
      <c r="E43" s="811"/>
      <c r="F43" s="811"/>
      <c r="G43" s="811"/>
      <c r="H43" s="811"/>
      <c r="I43" s="971"/>
      <c r="J43" s="971"/>
      <c r="K43" s="971"/>
      <c r="L43" s="971"/>
    </row>
    <row r="44" spans="1:12">
      <c r="A44" s="12" t="s">
        <v>4612</v>
      </c>
      <c r="B44" s="12"/>
      <c r="C44" s="12"/>
      <c r="D44" s="12"/>
      <c r="E44" s="12"/>
      <c r="F44" s="12"/>
      <c r="G44" s="12"/>
      <c r="H44" s="12"/>
      <c r="I44" s="12"/>
      <c r="J44" s="12"/>
      <c r="K44" s="12"/>
      <c r="L44" s="12"/>
    </row>
    <row r="45" spans="1:12">
      <c r="A45" s="64" t="s">
        <v>4110</v>
      </c>
      <c r="B45" s="64"/>
      <c r="C45" s="64"/>
      <c r="D45" s="64"/>
      <c r="E45" s="64"/>
      <c r="F45" s="64"/>
      <c r="G45" s="64"/>
      <c r="H45" s="64"/>
      <c r="I45" s="64"/>
      <c r="J45" s="64"/>
      <c r="K45" s="64"/>
      <c r="L45" s="64"/>
    </row>
  </sheetData>
  <mergeCells count="29">
    <mergeCell ref="H38:I38"/>
    <mergeCell ref="H39:I39"/>
    <mergeCell ref="H40:I40"/>
    <mergeCell ref="H41:I41"/>
    <mergeCell ref="H42:I42"/>
    <mergeCell ref="H37:I37"/>
    <mergeCell ref="H26:I26"/>
    <mergeCell ref="H27:I27"/>
    <mergeCell ref="H28:I28"/>
    <mergeCell ref="H29:I29"/>
    <mergeCell ref="H30:I30"/>
    <mergeCell ref="H31:I31"/>
    <mergeCell ref="H32:I32"/>
    <mergeCell ref="H33:I33"/>
    <mergeCell ref="H34:I34"/>
    <mergeCell ref="H35:I35"/>
    <mergeCell ref="H36:I36"/>
    <mergeCell ref="H25:I25"/>
    <mergeCell ref="I2:J2"/>
    <mergeCell ref="K2:L2"/>
    <mergeCell ref="I3:J3"/>
    <mergeCell ref="K3:L3"/>
    <mergeCell ref="H18:I18"/>
    <mergeCell ref="H19:I19"/>
    <mergeCell ref="H20:I20"/>
    <mergeCell ref="H21:I21"/>
    <mergeCell ref="H22:I22"/>
    <mergeCell ref="H23:I23"/>
    <mergeCell ref="H24:I24"/>
  </mergeCells>
  <pageMargins left="0.7" right="0.7" top="0.75" bottom="0.75" header="0.3" footer="0.3"/>
  <pageSetup scale="5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topLeftCell="A34" zoomScale="80" zoomScaleNormal="100" zoomScaleSheetLayoutView="80" workbookViewId="0">
      <selection activeCell="H79" sqref="H79"/>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27" t="s">
        <v>3221</v>
      </c>
      <c r="B2" s="1329"/>
      <c r="C2" s="1329"/>
      <c r="D2" s="1329"/>
      <c r="E2" s="1328"/>
      <c r="F2" s="1329" t="s">
        <v>3222</v>
      </c>
      <c r="G2" s="1329"/>
      <c r="H2" s="1329"/>
      <c r="I2" s="3447" t="s">
        <v>1761</v>
      </c>
      <c r="J2" s="3483"/>
      <c r="K2" s="3447" t="s">
        <v>4051</v>
      </c>
      <c r="L2" s="3484"/>
    </row>
    <row r="3" spans="1:12">
      <c r="A3" s="1333" t="str">
        <f>'Data Sheet'!C25</f>
        <v xml:space="preserve">Niagara Mohawk Power Corporation </v>
      </c>
      <c r="B3" s="811"/>
      <c r="C3" s="811"/>
      <c r="D3" s="811"/>
      <c r="E3" s="76"/>
      <c r="F3" s="811" t="s">
        <v>5060</v>
      </c>
      <c r="G3" s="811"/>
      <c r="H3" s="811"/>
      <c r="I3" s="3397" t="s">
        <v>3240</v>
      </c>
      <c r="J3" s="3485"/>
      <c r="K3" s="3449"/>
      <c r="L3" s="3502"/>
    </row>
    <row r="4" spans="1:12">
      <c r="A4" s="1335" t="s">
        <v>3223</v>
      </c>
      <c r="B4" s="811"/>
      <c r="C4" s="811"/>
      <c r="D4" s="811"/>
      <c r="E4" s="76"/>
      <c r="F4" s="811" t="s">
        <v>3224</v>
      </c>
      <c r="G4" s="811"/>
      <c r="H4" s="811"/>
      <c r="I4" s="3068" t="str">
        <f>'Data Sheet'!C40</f>
        <v>May 9, 2016</v>
      </c>
      <c r="J4" s="692"/>
      <c r="K4" s="2959" t="str">
        <f>'Data Sheet'!C38</f>
        <v>December 31, 2015</v>
      </c>
      <c r="L4" s="1336"/>
    </row>
    <row r="5" spans="1:12">
      <c r="A5" s="1337" t="s">
        <v>4111</v>
      </c>
      <c r="B5" s="1443"/>
      <c r="C5" s="1443"/>
      <c r="D5" s="1443"/>
      <c r="E5" s="227"/>
      <c r="F5" s="227"/>
      <c r="G5" s="227"/>
      <c r="H5" s="227"/>
      <c r="I5" s="227"/>
      <c r="J5" s="227"/>
      <c r="K5" s="227"/>
      <c r="L5" s="1338"/>
    </row>
    <row r="6" spans="1:12">
      <c r="A6" s="1342" t="s">
        <v>4112</v>
      </c>
      <c r="B6" s="1343"/>
      <c r="C6" s="1343"/>
      <c r="D6" s="1343"/>
      <c r="E6" s="1343"/>
      <c r="F6" s="811"/>
      <c r="G6" s="811"/>
      <c r="H6" s="811"/>
      <c r="I6" s="811"/>
      <c r="J6" s="811"/>
      <c r="K6" s="84"/>
      <c r="L6" s="1334"/>
    </row>
    <row r="7" spans="1:12">
      <c r="A7" s="1342" t="s">
        <v>4081</v>
      </c>
      <c r="B7" s="1343"/>
      <c r="C7" s="1343"/>
      <c r="D7" s="1343"/>
      <c r="E7" s="1343"/>
      <c r="F7" s="811"/>
      <c r="G7" s="811"/>
      <c r="H7" s="811"/>
      <c r="I7" s="811"/>
      <c r="J7" s="811"/>
      <c r="K7" s="811"/>
      <c r="L7" s="1334"/>
    </row>
    <row r="8" spans="1:12">
      <c r="A8" s="1342" t="s">
        <v>4082</v>
      </c>
      <c r="B8" s="1343"/>
      <c r="C8" s="1343"/>
      <c r="D8" s="1343"/>
      <c r="E8" s="1343"/>
      <c r="F8" s="1343"/>
      <c r="G8" s="1343"/>
      <c r="H8" s="1343"/>
      <c r="I8" s="1343"/>
      <c r="J8" s="1343"/>
      <c r="K8" s="1343"/>
      <c r="L8" s="1344"/>
    </row>
    <row r="9" spans="1:12">
      <c r="A9" s="1342" t="s">
        <v>4113</v>
      </c>
      <c r="B9" s="1343"/>
      <c r="C9" s="1343"/>
      <c r="D9" s="1343"/>
      <c r="E9" s="1343"/>
      <c r="F9" s="1343"/>
      <c r="G9" s="1343"/>
      <c r="H9" s="1343"/>
      <c r="I9" s="1343"/>
      <c r="J9" s="1343"/>
      <c r="K9" s="1343"/>
      <c r="L9" s="1344"/>
    </row>
    <row r="10" spans="1:12">
      <c r="A10" s="1342" t="s">
        <v>4114</v>
      </c>
      <c r="B10" s="1343"/>
      <c r="C10" s="1343"/>
      <c r="D10" s="1343"/>
      <c r="E10" s="1343"/>
      <c r="F10" s="1343"/>
      <c r="G10" s="1343"/>
      <c r="H10" s="1343"/>
      <c r="I10" s="1343"/>
      <c r="J10" s="1343"/>
      <c r="K10" s="1343"/>
      <c r="L10" s="1344"/>
    </row>
    <row r="11" spans="1:12">
      <c r="A11" s="1342" t="s">
        <v>4115</v>
      </c>
      <c r="B11" s="1343"/>
      <c r="C11" s="1343"/>
      <c r="D11" s="1343"/>
      <c r="E11" s="1343"/>
      <c r="F11" s="1343"/>
      <c r="G11" s="1343"/>
      <c r="H11" s="1343"/>
      <c r="I11" s="1343"/>
      <c r="J11" s="1343"/>
      <c r="K11" s="1343"/>
      <c r="L11" s="1344"/>
    </row>
    <row r="12" spans="1:12">
      <c r="A12" s="1342" t="s">
        <v>4116</v>
      </c>
      <c r="B12" s="1343"/>
      <c r="C12" s="1343"/>
      <c r="D12" s="1343"/>
      <c r="E12" s="1343"/>
      <c r="F12" s="1343"/>
      <c r="G12" s="1343"/>
      <c r="H12" s="1343"/>
      <c r="I12" s="1343"/>
      <c r="J12" s="1343"/>
      <c r="K12" s="1343"/>
      <c r="L12" s="1344"/>
    </row>
    <row r="13" spans="1:12">
      <c r="A13" s="1342"/>
      <c r="B13" s="1343"/>
      <c r="C13" s="1343"/>
      <c r="D13" s="1343"/>
      <c r="E13" s="1343"/>
      <c r="F13" s="1343"/>
      <c r="G13" s="1343"/>
      <c r="H13" s="1343"/>
      <c r="I13" s="1343"/>
      <c r="J13" s="1343"/>
      <c r="K13" s="1343"/>
      <c r="L13" s="1344"/>
    </row>
    <row r="14" spans="1:12">
      <c r="A14" s="1342"/>
      <c r="B14" s="1343"/>
      <c r="C14" s="1343"/>
      <c r="D14" s="1343"/>
      <c r="E14" s="1343"/>
      <c r="F14" s="1343"/>
      <c r="G14" s="1343"/>
      <c r="H14" s="1343"/>
      <c r="I14" s="1343"/>
      <c r="J14" s="1343"/>
      <c r="K14" s="1343"/>
      <c r="L14" s="1344"/>
    </row>
    <row r="15" spans="1:12">
      <c r="A15" s="1342"/>
      <c r="B15" s="1343"/>
      <c r="C15" s="1343"/>
      <c r="D15" s="1343"/>
      <c r="E15" s="1343"/>
      <c r="F15" s="1343"/>
      <c r="G15" s="1343"/>
      <c r="H15" s="1343"/>
      <c r="I15" s="1343"/>
      <c r="J15" s="1343"/>
      <c r="K15" s="1343"/>
      <c r="L15" s="1344"/>
    </row>
    <row r="16" spans="1:12">
      <c r="A16" s="1342"/>
      <c r="B16" s="1343"/>
      <c r="C16" s="1343"/>
      <c r="D16" s="1343"/>
      <c r="E16" s="1343"/>
      <c r="F16" s="1343"/>
      <c r="G16" s="1343"/>
      <c r="H16" s="1343"/>
      <c r="I16" s="1343"/>
      <c r="J16" s="1343"/>
      <c r="K16" s="1343"/>
      <c r="L16" s="1344"/>
    </row>
    <row r="17" spans="1:12">
      <c r="A17" s="1342"/>
      <c r="B17" s="1343"/>
      <c r="C17" s="1343"/>
      <c r="D17" s="1343"/>
      <c r="E17" s="1343"/>
      <c r="F17" s="1343"/>
      <c r="G17" s="1343"/>
      <c r="H17" s="1343"/>
      <c r="I17" s="1343"/>
      <c r="J17" s="1343"/>
      <c r="K17" s="1343"/>
      <c r="L17" s="1344"/>
    </row>
    <row r="18" spans="1:12">
      <c r="A18" s="1468" t="s">
        <v>4086</v>
      </c>
      <c r="B18" s="1469"/>
      <c r="C18" s="1469"/>
      <c r="D18" s="1469"/>
      <c r="E18" s="1469"/>
      <c r="F18" s="1469"/>
      <c r="G18" s="1469"/>
      <c r="H18" s="1469"/>
      <c r="I18" s="1469"/>
      <c r="J18" s="1469"/>
      <c r="K18" s="1469"/>
      <c r="L18" s="1470"/>
    </row>
    <row r="19" spans="1:12" ht="20.85" customHeight="1">
      <c r="A19" s="1345" t="s">
        <v>1688</v>
      </c>
      <c r="B19" s="655"/>
      <c r="C19" s="638" t="s">
        <v>4087</v>
      </c>
      <c r="D19" s="535" t="s">
        <v>4088</v>
      </c>
      <c r="E19" s="1452" t="s">
        <v>4089</v>
      </c>
      <c r="F19" s="1385" t="s">
        <v>4117</v>
      </c>
      <c r="G19" s="1385" t="s">
        <v>4118</v>
      </c>
      <c r="H19" s="3460" t="s">
        <v>4119</v>
      </c>
      <c r="I19" s="3487"/>
      <c r="J19" s="1385" t="s">
        <v>4120</v>
      </c>
      <c r="K19" s="1385" t="s">
        <v>4096</v>
      </c>
      <c r="L19" s="1439" t="s">
        <v>2288</v>
      </c>
    </row>
    <row r="20" spans="1:12">
      <c r="A20" s="1349" t="s">
        <v>1691</v>
      </c>
      <c r="B20" s="1430" t="s">
        <v>2545</v>
      </c>
      <c r="C20" s="639" t="s">
        <v>4094</v>
      </c>
      <c r="D20" s="288" t="s">
        <v>3525</v>
      </c>
      <c r="E20" s="1430" t="s">
        <v>3525</v>
      </c>
      <c r="F20" s="1360" t="s">
        <v>4121</v>
      </c>
      <c r="G20" s="1360" t="s">
        <v>4121</v>
      </c>
      <c r="H20" s="3462" t="s">
        <v>4122</v>
      </c>
      <c r="I20" s="3488"/>
      <c r="J20" s="1360" t="s">
        <v>4102</v>
      </c>
      <c r="K20" s="1360" t="s">
        <v>4123</v>
      </c>
      <c r="L20" s="1350" t="s">
        <v>4124</v>
      </c>
    </row>
    <row r="21" spans="1:12">
      <c r="A21" s="1349"/>
      <c r="B21" s="1430"/>
      <c r="C21" s="639"/>
      <c r="D21" s="288" t="s">
        <v>3303</v>
      </c>
      <c r="E21" s="1430" t="s">
        <v>3303</v>
      </c>
      <c r="F21" s="1360"/>
      <c r="G21" s="1360"/>
      <c r="H21" s="3462"/>
      <c r="I21" s="3488"/>
      <c r="J21" s="1360" t="s">
        <v>4124</v>
      </c>
      <c r="K21" s="1360"/>
      <c r="L21" s="1350"/>
    </row>
    <row r="22" spans="1:12">
      <c r="A22" s="1351"/>
      <c r="B22" s="1453" t="s">
        <v>2952</v>
      </c>
      <c r="C22" s="1360" t="s">
        <v>2953</v>
      </c>
      <c r="D22" s="1360" t="s">
        <v>2954</v>
      </c>
      <c r="E22" s="1360" t="s">
        <v>2955</v>
      </c>
      <c r="F22" s="1360" t="s">
        <v>2303</v>
      </c>
      <c r="G22" s="1360" t="s">
        <v>2304</v>
      </c>
      <c r="H22" s="3464" t="s">
        <v>2305</v>
      </c>
      <c r="I22" s="3489"/>
      <c r="J22" s="1360" t="s">
        <v>2306</v>
      </c>
      <c r="K22" s="1360" t="s">
        <v>2307</v>
      </c>
      <c r="L22" s="1350" t="s">
        <v>2308</v>
      </c>
    </row>
    <row r="23" spans="1:12">
      <c r="A23" s="1352">
        <v>1</v>
      </c>
      <c r="B23" s="1454" t="s">
        <v>2552</v>
      </c>
      <c r="C23" s="1455"/>
      <c r="D23" s="1456"/>
      <c r="E23" s="1353"/>
      <c r="F23" s="1455"/>
      <c r="G23" s="1455"/>
      <c r="H23" s="3466"/>
      <c r="I23" s="3503"/>
      <c r="J23" s="1455"/>
      <c r="K23" s="1455"/>
      <c r="L23" s="1355"/>
    </row>
    <row r="24" spans="1:12">
      <c r="A24" s="1352">
        <v>2</v>
      </c>
      <c r="B24" s="1454" t="s">
        <v>2553</v>
      </c>
      <c r="C24" s="1455"/>
      <c r="D24" s="1456"/>
      <c r="E24" s="1353"/>
      <c r="F24" s="1455"/>
      <c r="G24" s="1455"/>
      <c r="H24" s="3468"/>
      <c r="I24" s="3482"/>
      <c r="J24" s="1455"/>
      <c r="K24" s="1455"/>
      <c r="L24" s="1357"/>
    </row>
    <row r="25" spans="1:12">
      <c r="A25" s="1352">
        <v>3</v>
      </c>
      <c r="B25" s="1454" t="s">
        <v>2554</v>
      </c>
      <c r="C25" s="1455"/>
      <c r="D25" s="1456"/>
      <c r="E25" s="1353"/>
      <c r="F25" s="1455"/>
      <c r="G25" s="1455"/>
      <c r="H25" s="3468"/>
      <c r="I25" s="3482"/>
      <c r="J25" s="1455"/>
      <c r="K25" s="1455"/>
      <c r="L25" s="1359"/>
    </row>
    <row r="26" spans="1:12">
      <c r="A26" s="1352">
        <v>4</v>
      </c>
      <c r="B26" s="1454" t="s">
        <v>4103</v>
      </c>
      <c r="C26" s="1455">
        <f>SUM(C23:C25)</f>
        <v>0</v>
      </c>
      <c r="D26" s="1471"/>
      <c r="E26" s="1472"/>
      <c r="F26" s="1455">
        <f>SUM(F23:F25)</f>
        <v>0</v>
      </c>
      <c r="G26" s="1455">
        <f>SUM(G23:G25)</f>
        <v>0</v>
      </c>
      <c r="H26" s="3468">
        <f>SUM(H23:I25)</f>
        <v>0</v>
      </c>
      <c r="I26" s="3482"/>
      <c r="J26" s="1455">
        <f>SUM(J23:J25)</f>
        <v>0</v>
      </c>
      <c r="K26" s="1455">
        <f>SUM(K23:K25)</f>
        <v>0</v>
      </c>
      <c r="L26" s="1359"/>
    </row>
    <row r="27" spans="1:12">
      <c r="A27" s="1352">
        <v>5</v>
      </c>
      <c r="B27" s="1454" t="s">
        <v>2555</v>
      </c>
      <c r="C27" s="1455"/>
      <c r="D27" s="1456"/>
      <c r="E27" s="1353"/>
      <c r="F27" s="1455"/>
      <c r="G27" s="1455"/>
      <c r="H27" s="3468"/>
      <c r="I27" s="3482"/>
      <c r="J27" s="1455"/>
      <c r="K27" s="1455"/>
      <c r="L27" s="1359"/>
    </row>
    <row r="28" spans="1:12">
      <c r="A28" s="1352">
        <v>6</v>
      </c>
      <c r="B28" s="1454" t="s">
        <v>2556</v>
      </c>
      <c r="C28" s="1455"/>
      <c r="D28" s="1456"/>
      <c r="E28" s="1353"/>
      <c r="F28" s="1455"/>
      <c r="G28" s="1455"/>
      <c r="H28" s="3468"/>
      <c r="I28" s="3482"/>
      <c r="J28" s="1455"/>
      <c r="K28" s="1455"/>
      <c r="L28" s="1363"/>
    </row>
    <row r="29" spans="1:12">
      <c r="A29" s="1352">
        <v>7</v>
      </c>
      <c r="B29" s="1454" t="s">
        <v>2557</v>
      </c>
      <c r="C29" s="1455"/>
      <c r="D29" s="1456"/>
      <c r="E29" s="1353"/>
      <c r="F29" s="1455"/>
      <c r="G29" s="1455"/>
      <c r="H29" s="3470"/>
      <c r="I29" s="3504"/>
      <c r="J29" s="1455"/>
      <c r="K29" s="1455"/>
      <c r="L29" s="1366"/>
    </row>
    <row r="30" spans="1:12">
      <c r="A30" s="1352">
        <v>8</v>
      </c>
      <c r="B30" s="1454" t="s">
        <v>4104</v>
      </c>
      <c r="C30" s="1455">
        <f>SUM(C27:C29)</f>
        <v>0</v>
      </c>
      <c r="D30" s="1471"/>
      <c r="E30" s="1472"/>
      <c r="F30" s="1455">
        <f>SUM(F27:F29)</f>
        <v>0</v>
      </c>
      <c r="G30" s="1455">
        <f>SUM(G27:G29)</f>
        <v>0</v>
      </c>
      <c r="H30" s="3468">
        <f>SUM(H27:I29)</f>
        <v>0</v>
      </c>
      <c r="I30" s="3482"/>
      <c r="J30" s="1455">
        <f>SUM(J27:J29)</f>
        <v>0</v>
      </c>
      <c r="K30" s="1455">
        <f>SUM(K27:K29)</f>
        <v>0</v>
      </c>
      <c r="L30" s="1357"/>
    </row>
    <row r="31" spans="1:12">
      <c r="A31" s="1352">
        <v>9</v>
      </c>
      <c r="B31" s="1454" t="s">
        <v>2558</v>
      </c>
      <c r="C31" s="1455"/>
      <c r="D31" s="1456"/>
      <c r="E31" s="1353"/>
      <c r="F31" s="1455"/>
      <c r="G31" s="1455"/>
      <c r="H31" s="3468"/>
      <c r="I31" s="3482"/>
      <c r="J31" s="1455"/>
      <c r="K31" s="1455"/>
      <c r="L31" s="1359"/>
    </row>
    <row r="32" spans="1:12">
      <c r="A32" s="1352">
        <v>10</v>
      </c>
      <c r="B32" s="1454" t="s">
        <v>2559</v>
      </c>
      <c r="C32" s="1455"/>
      <c r="D32" s="1456"/>
      <c r="E32" s="1353"/>
      <c r="F32" s="1455"/>
      <c r="G32" s="1455"/>
      <c r="H32" s="3468"/>
      <c r="I32" s="3482"/>
      <c r="J32" s="1455"/>
      <c r="K32" s="1455"/>
      <c r="L32" s="1359"/>
    </row>
    <row r="33" spans="1:12">
      <c r="A33" s="1352">
        <v>11</v>
      </c>
      <c r="B33" s="1454" t="s">
        <v>1160</v>
      </c>
      <c r="C33" s="1455"/>
      <c r="D33" s="1456"/>
      <c r="E33" s="1353"/>
      <c r="F33" s="1455"/>
      <c r="G33" s="1455"/>
      <c r="H33" s="3468"/>
      <c r="I33" s="3482"/>
      <c r="J33" s="1455"/>
      <c r="K33" s="1455"/>
      <c r="L33" s="1359"/>
    </row>
    <row r="34" spans="1:12">
      <c r="A34" s="1352">
        <v>12</v>
      </c>
      <c r="B34" s="1454" t="s">
        <v>4105</v>
      </c>
      <c r="C34" s="1455">
        <f>SUM(C31:C33)</f>
        <v>0</v>
      </c>
      <c r="D34" s="1471"/>
      <c r="E34" s="1472"/>
      <c r="F34" s="1455">
        <f>SUM(F31:F33)</f>
        <v>0</v>
      </c>
      <c r="G34" s="1455">
        <f>SUM(G31:G33)</f>
        <v>0</v>
      </c>
      <c r="H34" s="3468">
        <f>SUM(H31:I33)</f>
        <v>0</v>
      </c>
      <c r="I34" s="3482"/>
      <c r="J34" s="1455">
        <f>SUM(J31:J33)</f>
        <v>0</v>
      </c>
      <c r="K34" s="1455">
        <f>SUM(K31:K33)</f>
        <v>0</v>
      </c>
      <c r="L34" s="1359"/>
    </row>
    <row r="35" spans="1:12">
      <c r="A35" s="1352">
        <v>13</v>
      </c>
      <c r="B35" s="1454" t="s">
        <v>1161</v>
      </c>
      <c r="C35" s="1455"/>
      <c r="D35" s="1456"/>
      <c r="E35" s="1353"/>
      <c r="F35" s="1455"/>
      <c r="G35" s="1455"/>
      <c r="H35" s="3468"/>
      <c r="I35" s="3482"/>
      <c r="J35" s="1455"/>
      <c r="K35" s="1455"/>
      <c r="L35" s="1359"/>
    </row>
    <row r="36" spans="1:12">
      <c r="A36" s="1352">
        <v>14</v>
      </c>
      <c r="B36" s="1454" t="s">
        <v>1162</v>
      </c>
      <c r="C36" s="1455"/>
      <c r="D36" s="1456"/>
      <c r="E36" s="1353"/>
      <c r="F36" s="1455"/>
      <c r="G36" s="1455"/>
      <c r="H36" s="3468"/>
      <c r="I36" s="3482"/>
      <c r="J36" s="1455"/>
      <c r="K36" s="1455"/>
      <c r="L36" s="1359"/>
    </row>
    <row r="37" spans="1:12">
      <c r="A37" s="1352">
        <v>15</v>
      </c>
      <c r="B37" s="1454" t="s">
        <v>4106</v>
      </c>
      <c r="C37" s="1455"/>
      <c r="D37" s="1456"/>
      <c r="E37" s="1353"/>
      <c r="F37" s="1455"/>
      <c r="G37" s="1455"/>
      <c r="H37" s="3468"/>
      <c r="I37" s="3482"/>
      <c r="J37" s="1455"/>
      <c r="K37" s="1455"/>
      <c r="L37" s="1359"/>
    </row>
    <row r="38" spans="1:12">
      <c r="A38" s="1352">
        <v>16</v>
      </c>
      <c r="B38" s="1454" t="s">
        <v>4107</v>
      </c>
      <c r="C38" s="1455">
        <f>SUM(C35:C37)</f>
        <v>0</v>
      </c>
      <c r="D38" s="1471"/>
      <c r="E38" s="1472"/>
      <c r="F38" s="1455">
        <f>SUM(F35:F37)</f>
        <v>0</v>
      </c>
      <c r="G38" s="1455">
        <f>SUM(G35:G37)</f>
        <v>0</v>
      </c>
      <c r="H38" s="3468">
        <f>SUM(H35:I37)</f>
        <v>0</v>
      </c>
      <c r="I38" s="3482"/>
      <c r="J38" s="1455">
        <f>SUM(J35:J37)</f>
        <v>0</v>
      </c>
      <c r="K38" s="1455">
        <f>SUM(K35:K37)</f>
        <v>0</v>
      </c>
      <c r="L38" s="1369"/>
    </row>
    <row r="39" spans="1:12" ht="15.75" customHeight="1">
      <c r="A39" s="1370">
        <v>17</v>
      </c>
      <c r="B39" s="1440" t="s">
        <v>4108</v>
      </c>
      <c r="C39" s="1473"/>
      <c r="D39" s="1458"/>
      <c r="E39" s="1371"/>
      <c r="F39" s="1473"/>
      <c r="G39" s="1473"/>
      <c r="H39" s="3495"/>
      <c r="I39" s="3496"/>
      <c r="J39" s="1473"/>
      <c r="K39" s="1473"/>
      <c r="L39" s="1474"/>
    </row>
    <row r="40" spans="1:12" ht="15.75" customHeight="1">
      <c r="A40" s="1475"/>
      <c r="B40" s="1441" t="s">
        <v>4109</v>
      </c>
      <c r="C40" s="1476">
        <f>C26+C30+C34+C38</f>
        <v>0</v>
      </c>
      <c r="D40" s="1477"/>
      <c r="E40" s="1478"/>
      <c r="F40" s="1476">
        <f>F26+F30+F34+F38</f>
        <v>0</v>
      </c>
      <c r="G40" s="1476">
        <f>G26+G30+G34+G38</f>
        <v>0</v>
      </c>
      <c r="H40" s="3470">
        <v>0</v>
      </c>
      <c r="I40" s="3489"/>
      <c r="J40" s="1476">
        <f>J26+J30+J34+J38</f>
        <v>0</v>
      </c>
      <c r="K40" s="1476">
        <f>K26+K30+K34+K38</f>
        <v>0</v>
      </c>
      <c r="L40" s="1366"/>
    </row>
    <row r="41" spans="1:12" ht="15.75" customHeight="1">
      <c r="A41" s="1370"/>
      <c r="B41" s="1440"/>
      <c r="C41" s="1473"/>
      <c r="D41" s="1479"/>
      <c r="E41" s="1480"/>
      <c r="F41" s="1372"/>
      <c r="G41" s="1372"/>
      <c r="H41" s="3498"/>
      <c r="I41" s="3496"/>
      <c r="J41" s="1481"/>
      <c r="K41" s="1481"/>
      <c r="L41" s="1474"/>
    </row>
    <row r="42" spans="1:12" ht="15.75" customHeight="1">
      <c r="A42" s="1482"/>
      <c r="B42" s="1462"/>
      <c r="C42" s="1483"/>
      <c r="D42" s="1463"/>
      <c r="E42" s="1484"/>
      <c r="F42" s="1485"/>
      <c r="G42" s="1485"/>
      <c r="H42" s="3499"/>
      <c r="I42" s="3488"/>
      <c r="J42" s="1486"/>
      <c r="K42" s="1486"/>
      <c r="L42" s="1487"/>
    </row>
    <row r="43" spans="1:12" ht="15.75" customHeight="1" thickBot="1">
      <c r="A43" s="1488"/>
      <c r="B43" s="1466"/>
      <c r="C43" s="1489"/>
      <c r="D43" s="1466"/>
      <c r="E43" s="1490"/>
      <c r="F43" s="1491"/>
      <c r="G43" s="1491"/>
      <c r="H43" s="3500"/>
      <c r="I43" s="3501"/>
      <c r="J43" s="1491"/>
      <c r="K43" s="1491"/>
      <c r="L43" s="1492"/>
    </row>
    <row r="44" spans="1:12" ht="15.75" thickTop="1">
      <c r="A44" s="811"/>
      <c r="B44" s="811"/>
      <c r="C44" s="811"/>
      <c r="D44" s="811"/>
      <c r="E44" s="811"/>
      <c r="F44" s="811"/>
      <c r="G44" s="811"/>
      <c r="H44" s="811"/>
      <c r="I44" s="971"/>
      <c r="J44" s="971"/>
      <c r="K44" s="971"/>
      <c r="L44" s="971"/>
    </row>
    <row r="45" spans="1:12">
      <c r="A45" s="12" t="s">
        <v>4612</v>
      </c>
      <c r="B45" s="12"/>
      <c r="C45" s="12"/>
      <c r="D45" s="12"/>
      <c r="E45" s="12"/>
      <c r="F45" s="12"/>
      <c r="G45" s="12"/>
      <c r="H45" s="12"/>
      <c r="I45" s="12"/>
      <c r="J45" s="12"/>
      <c r="K45" s="12"/>
      <c r="L45" s="12"/>
    </row>
    <row r="46" spans="1:12">
      <c r="A46" s="64" t="s">
        <v>4125</v>
      </c>
      <c r="B46" s="64"/>
      <c r="C46" s="64"/>
      <c r="D46" s="64"/>
      <c r="E46" s="64"/>
      <c r="F46" s="64"/>
      <c r="G46" s="64"/>
      <c r="H46" s="64"/>
      <c r="I46" s="64"/>
      <c r="J46" s="64"/>
      <c r="K46" s="64"/>
      <c r="L46" s="64"/>
    </row>
  </sheetData>
  <mergeCells count="29">
    <mergeCell ref="H39:I39"/>
    <mergeCell ref="H40:I40"/>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H26:I26"/>
    <mergeCell ref="I2:J2"/>
    <mergeCell ref="K2:L2"/>
    <mergeCell ref="I3:J3"/>
    <mergeCell ref="K3:L3"/>
    <mergeCell ref="H19:I19"/>
    <mergeCell ref="H20:I20"/>
    <mergeCell ref="H21:I21"/>
    <mergeCell ref="H22:I22"/>
    <mergeCell ref="H23:I23"/>
    <mergeCell ref="H24:I24"/>
    <mergeCell ref="H25:I25"/>
  </mergeCells>
  <pageMargins left="0.7" right="0.7" top="0.75" bottom="0.75" header="0.3" footer="0.3"/>
  <pageSetup scale="5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view="pageBreakPreview" topLeftCell="B1" colorId="22" zoomScale="80" zoomScaleNormal="100" zoomScaleSheetLayoutView="80" workbookViewId="0">
      <selection activeCell="H79" sqref="H79"/>
    </sheetView>
  </sheetViews>
  <sheetFormatPr defaultColWidth="9.6640625" defaultRowHeight="15"/>
  <cols>
    <col min="1" max="1" width="4.6640625" customWidth="1"/>
    <col min="2" max="2" width="14.6640625" customWidth="1"/>
    <col min="3" max="3" width="16.6640625" customWidth="1"/>
    <col min="4" max="4" width="19.77734375" customWidth="1"/>
    <col min="5" max="5" width="4.6640625" customWidth="1"/>
    <col min="6" max="6" width="11" customWidth="1"/>
    <col min="7" max="7" width="17.44140625" customWidth="1"/>
    <col min="8" max="8" width="18.33203125" customWidth="1"/>
  </cols>
  <sheetData>
    <row r="1" spans="1:8">
      <c r="A1" s="24" t="s">
        <v>1759</v>
      </c>
      <c r="B1" s="61"/>
      <c r="C1" s="61"/>
      <c r="D1" s="574" t="s">
        <v>1306</v>
      </c>
      <c r="E1" s="575"/>
      <c r="F1" s="576"/>
      <c r="G1" s="577" t="s">
        <v>1761</v>
      </c>
      <c r="H1" s="410" t="s">
        <v>1762</v>
      </c>
    </row>
    <row r="2" spans="1:8">
      <c r="A2" s="67" t="str">
        <f>'Data Sheet'!$C$25</f>
        <v xml:space="preserve">Niagara Mohawk Power Corporation </v>
      </c>
      <c r="B2" s="528"/>
      <c r="C2" s="528"/>
      <c r="D2" s="2813" t="s">
        <v>5061</v>
      </c>
      <c r="E2" s="12"/>
      <c r="F2" s="287"/>
      <c r="G2" s="286" t="s">
        <v>1763</v>
      </c>
      <c r="H2" s="529"/>
    </row>
    <row r="3" spans="1:8" ht="15" customHeight="1">
      <c r="A3" s="578"/>
      <c r="B3" s="528"/>
      <c r="C3" s="528"/>
      <c r="D3" s="2813" t="s">
        <v>1100</v>
      </c>
      <c r="E3" s="12"/>
      <c r="F3" s="12"/>
      <c r="G3" s="977" t="str">
        <f>'Data Sheet'!$C$40</f>
        <v>May 9, 2016</v>
      </c>
      <c r="H3" s="920" t="str">
        <f>'Data Sheet'!$C$38</f>
        <v>December 31, 2015</v>
      </c>
    </row>
    <row r="4" spans="1:8" ht="15" customHeight="1">
      <c r="A4" s="542" t="s">
        <v>3580</v>
      </c>
      <c r="B4" s="543"/>
      <c r="C4" s="543"/>
      <c r="D4" s="227"/>
      <c r="E4" s="227"/>
      <c r="F4" s="227"/>
      <c r="G4" s="227"/>
      <c r="H4" s="228"/>
    </row>
    <row r="5" spans="1:8">
      <c r="A5" s="579"/>
      <c r="B5" s="14"/>
      <c r="C5" s="14"/>
      <c r="D5" s="13"/>
      <c r="E5" s="13"/>
      <c r="F5" s="13"/>
      <c r="G5" s="13"/>
      <c r="H5" s="20"/>
    </row>
    <row r="6" spans="1:8">
      <c r="A6" s="17" t="s">
        <v>3581</v>
      </c>
      <c r="B6" s="14"/>
      <c r="C6" s="14"/>
      <c r="D6" s="14"/>
      <c r="E6" s="14"/>
      <c r="F6" s="13"/>
      <c r="G6" s="13"/>
      <c r="H6" s="20"/>
    </row>
    <row r="7" spans="1:8">
      <c r="A7" s="17" t="s">
        <v>3582</v>
      </c>
      <c r="B7" s="14"/>
      <c r="C7" s="14"/>
      <c r="D7" s="14"/>
      <c r="E7" s="14"/>
      <c r="F7" s="14"/>
      <c r="G7" s="14"/>
      <c r="H7" s="18"/>
    </row>
    <row r="8" spans="1:8">
      <c r="A8" s="17"/>
      <c r="B8" s="14"/>
      <c r="C8" s="14"/>
      <c r="D8" s="14"/>
      <c r="E8" s="14"/>
      <c r="F8" s="14"/>
      <c r="G8" s="14"/>
      <c r="H8" s="18"/>
    </row>
    <row r="9" spans="1:8">
      <c r="A9" s="580" t="s">
        <v>1688</v>
      </c>
      <c r="B9" s="581" t="s">
        <v>1742</v>
      </c>
      <c r="C9" s="582"/>
      <c r="D9" s="583" t="s">
        <v>3526</v>
      </c>
      <c r="E9" s="583" t="s">
        <v>1688</v>
      </c>
      <c r="F9" s="583" t="s">
        <v>1742</v>
      </c>
      <c r="G9" s="584"/>
      <c r="H9" s="585" t="s">
        <v>3526</v>
      </c>
    </row>
    <row r="10" spans="1:8">
      <c r="A10" s="586" t="s">
        <v>1691</v>
      </c>
      <c r="B10" s="587" t="s">
        <v>2952</v>
      </c>
      <c r="C10" s="588"/>
      <c r="D10" s="589" t="s">
        <v>2953</v>
      </c>
      <c r="E10" s="589" t="s">
        <v>1691</v>
      </c>
      <c r="F10" s="589" t="s">
        <v>2952</v>
      </c>
      <c r="G10" s="590"/>
      <c r="H10" s="591" t="s">
        <v>2953</v>
      </c>
    </row>
    <row r="11" spans="1:8">
      <c r="A11" s="586">
        <v>1</v>
      </c>
      <c r="B11" s="587" t="s">
        <v>3583</v>
      </c>
      <c r="C11" s="588"/>
      <c r="D11" s="592"/>
      <c r="E11" s="589">
        <v>22</v>
      </c>
      <c r="F11" s="587" t="s">
        <v>3584</v>
      </c>
      <c r="G11" s="588"/>
      <c r="H11" s="593"/>
    </row>
    <row r="12" spans="1:8">
      <c r="A12" s="586">
        <v>2</v>
      </c>
      <c r="B12" s="594" t="s">
        <v>3585</v>
      </c>
      <c r="C12" s="515"/>
      <c r="D12" s="595"/>
      <c r="E12" s="596">
        <v>23</v>
      </c>
      <c r="F12" s="597" t="s">
        <v>3586</v>
      </c>
      <c r="G12" s="14"/>
      <c r="H12" s="2963">
        <v>13036719.468</v>
      </c>
    </row>
    <row r="13" spans="1:8">
      <c r="A13" s="586">
        <v>3</v>
      </c>
      <c r="B13" s="594" t="s">
        <v>3587</v>
      </c>
      <c r="C13" s="515"/>
      <c r="D13" s="598"/>
      <c r="E13" s="589"/>
      <c r="F13" s="594" t="s">
        <v>3588</v>
      </c>
      <c r="G13" s="515"/>
      <c r="H13" s="599"/>
    </row>
    <row r="14" spans="1:8">
      <c r="A14" s="586">
        <v>4</v>
      </c>
      <c r="B14" s="594" t="s">
        <v>3589</v>
      </c>
      <c r="C14" s="515"/>
      <c r="D14" s="598"/>
      <c r="E14" s="596">
        <v>24</v>
      </c>
      <c r="F14" s="597" t="s">
        <v>3590</v>
      </c>
      <c r="G14" s="14"/>
      <c r="H14" s="2963">
        <v>5897.1379999999999</v>
      </c>
    </row>
    <row r="15" spans="1:8">
      <c r="A15" s="586">
        <v>5</v>
      </c>
      <c r="B15" s="594" t="s">
        <v>3591</v>
      </c>
      <c r="C15" s="515"/>
      <c r="D15" s="598"/>
      <c r="E15" s="589"/>
      <c r="F15" s="594" t="s">
        <v>3592</v>
      </c>
      <c r="G15" s="515"/>
      <c r="H15" s="599"/>
    </row>
    <row r="16" spans="1:8">
      <c r="A16" s="586">
        <v>6</v>
      </c>
      <c r="B16" s="594" t="s">
        <v>3593</v>
      </c>
      <c r="C16" s="515"/>
      <c r="D16" s="598"/>
      <c r="E16" s="596">
        <v>25</v>
      </c>
      <c r="F16" s="597" t="s">
        <v>3594</v>
      </c>
      <c r="G16" s="14"/>
      <c r="H16" s="2963">
        <v>421416.12099999998</v>
      </c>
    </row>
    <row r="17" spans="1:8">
      <c r="A17" s="586">
        <v>7</v>
      </c>
      <c r="B17" s="594" t="s">
        <v>2129</v>
      </c>
      <c r="C17" s="515"/>
      <c r="D17" s="598"/>
      <c r="E17" s="589"/>
      <c r="F17" s="594" t="s">
        <v>3592</v>
      </c>
      <c r="G17" s="515"/>
      <c r="H17" s="599"/>
    </row>
    <row r="18" spans="1:8">
      <c r="A18" s="586">
        <v>8</v>
      </c>
      <c r="B18" s="594" t="s">
        <v>3595</v>
      </c>
      <c r="C18" s="515"/>
      <c r="D18" s="598"/>
      <c r="E18" s="589">
        <v>26</v>
      </c>
      <c r="F18" s="594" t="s">
        <v>3596</v>
      </c>
      <c r="G18" s="515"/>
      <c r="H18" s="600"/>
    </row>
    <row r="19" spans="1:8">
      <c r="A19" s="532">
        <v>9</v>
      </c>
      <c r="B19" s="597" t="s">
        <v>3597</v>
      </c>
      <c r="C19" s="14"/>
      <c r="D19" s="601"/>
      <c r="E19" s="596">
        <v>27</v>
      </c>
      <c r="F19" s="2544" t="s">
        <v>3598</v>
      </c>
      <c r="G19" s="602"/>
      <c r="H19" s="2964">
        <v>21377.530999999999</v>
      </c>
    </row>
    <row r="20" spans="1:8">
      <c r="A20" s="586"/>
      <c r="B20" s="594" t="s">
        <v>3599</v>
      </c>
      <c r="C20" s="515"/>
      <c r="D20" s="603">
        <f>SUM(D13:D17)-D18</f>
        <v>0</v>
      </c>
      <c r="E20" s="589"/>
      <c r="F20" s="594" t="s">
        <v>3600</v>
      </c>
      <c r="G20" s="515"/>
      <c r="H20" s="599"/>
    </row>
    <row r="21" spans="1:8">
      <c r="A21" s="586">
        <v>10</v>
      </c>
      <c r="B21" s="594" t="s">
        <v>3601</v>
      </c>
      <c r="C21" s="515"/>
      <c r="D21" s="2960">
        <v>13874985.121970002</v>
      </c>
      <c r="E21" s="589">
        <v>28</v>
      </c>
      <c r="F21" s="594" t="s">
        <v>3602</v>
      </c>
      <c r="G21" s="515"/>
      <c r="H21" s="2965">
        <v>389574.86397000123</v>
      </c>
    </row>
    <row r="22" spans="1:8">
      <c r="A22" s="2748">
        <v>11</v>
      </c>
      <c r="B22" s="2749" t="s">
        <v>4171</v>
      </c>
      <c r="C22" s="2750"/>
      <c r="D22" s="2751"/>
      <c r="E22" s="2752">
        <v>29</v>
      </c>
      <c r="F22" s="2753" t="s">
        <v>4172</v>
      </c>
      <c r="G22" s="2754"/>
      <c r="H22" s="2755"/>
    </row>
    <row r="23" spans="1:8">
      <c r="A23" s="2748">
        <v>12</v>
      </c>
      <c r="B23" s="2749" t="s">
        <v>4126</v>
      </c>
      <c r="C23" s="2750"/>
      <c r="D23" s="604"/>
      <c r="E23" s="596">
        <v>30</v>
      </c>
      <c r="F23" s="605" t="s">
        <v>3603</v>
      </c>
      <c r="G23" s="13"/>
      <c r="H23" s="606"/>
    </row>
    <row r="24" spans="1:8">
      <c r="A24" s="586">
        <v>13</v>
      </c>
      <c r="B24" s="594" t="s">
        <v>1927</v>
      </c>
      <c r="C24" s="515"/>
      <c r="D24" s="598"/>
      <c r="E24" s="589"/>
      <c r="F24" s="587" t="s">
        <v>4170</v>
      </c>
      <c r="G24" s="588"/>
      <c r="H24" s="599">
        <f>SUM(H12:H22)</f>
        <v>13874985.121970002</v>
      </c>
    </row>
    <row r="25" spans="1:8">
      <c r="A25" s="586">
        <v>14</v>
      </c>
      <c r="B25" s="594" t="s">
        <v>3604</v>
      </c>
      <c r="C25" s="515"/>
      <c r="D25" s="598"/>
      <c r="E25" s="592"/>
      <c r="F25" s="607"/>
      <c r="G25" s="607"/>
      <c r="H25" s="608"/>
    </row>
    <row r="26" spans="1:8">
      <c r="A26" s="586">
        <v>15</v>
      </c>
      <c r="B26" s="594" t="s">
        <v>3605</v>
      </c>
      <c r="C26" s="515"/>
      <c r="D26" s="603">
        <f>D24-D25</f>
        <v>0</v>
      </c>
      <c r="E26" s="592"/>
      <c r="F26" s="607"/>
      <c r="G26" s="607"/>
      <c r="H26" s="608"/>
    </row>
    <row r="27" spans="1:8">
      <c r="A27" s="586">
        <v>16</v>
      </c>
      <c r="B27" s="594" t="s">
        <v>3606</v>
      </c>
      <c r="C27" s="515"/>
      <c r="D27" s="604"/>
      <c r="E27" s="607"/>
      <c r="F27" s="607"/>
      <c r="G27" s="607"/>
      <c r="H27" s="608"/>
    </row>
    <row r="28" spans="1:8">
      <c r="A28" s="586">
        <v>17</v>
      </c>
      <c r="B28" s="594" t="s">
        <v>1927</v>
      </c>
      <c r="C28" s="515"/>
      <c r="D28" s="2960">
        <v>3239081.8874089322</v>
      </c>
      <c r="E28" s="592"/>
      <c r="F28" s="607"/>
      <c r="G28" s="607"/>
      <c r="H28" s="608"/>
    </row>
    <row r="29" spans="1:8">
      <c r="A29" s="586">
        <v>18</v>
      </c>
      <c r="B29" s="594" t="s">
        <v>3604</v>
      </c>
      <c r="C29" s="515"/>
      <c r="D29" s="2960">
        <v>3239081.8874089322</v>
      </c>
      <c r="E29" s="592"/>
      <c r="F29" s="607"/>
      <c r="G29" s="607"/>
      <c r="H29" s="608"/>
    </row>
    <row r="30" spans="1:8">
      <c r="A30" s="532">
        <v>19</v>
      </c>
      <c r="B30" s="597" t="s">
        <v>3607</v>
      </c>
      <c r="C30" s="14"/>
      <c r="D30" s="609"/>
      <c r="E30" s="592"/>
      <c r="F30" s="607"/>
      <c r="G30" s="607"/>
      <c r="H30" s="608"/>
    </row>
    <row r="31" spans="1:8">
      <c r="A31" s="586"/>
      <c r="B31" s="594" t="s">
        <v>3608</v>
      </c>
      <c r="C31" s="515"/>
      <c r="D31" s="603">
        <f>D28-D29</f>
        <v>0</v>
      </c>
      <c r="E31" s="592"/>
      <c r="F31" s="607"/>
      <c r="G31" s="607"/>
      <c r="H31" s="608"/>
    </row>
    <row r="32" spans="1:8">
      <c r="A32" s="586">
        <v>20</v>
      </c>
      <c r="B32" s="594" t="s">
        <v>3609</v>
      </c>
      <c r="C32" s="515"/>
      <c r="D32" s="598"/>
      <c r="E32" s="592"/>
      <c r="F32" s="607"/>
      <c r="G32" s="607"/>
      <c r="H32" s="608"/>
    </row>
    <row r="33" spans="1:8">
      <c r="A33" s="532">
        <v>21</v>
      </c>
      <c r="B33" s="605" t="s">
        <v>3610</v>
      </c>
      <c r="C33" s="13"/>
      <c r="D33" s="609"/>
      <c r="E33" s="592"/>
      <c r="F33" s="607"/>
      <c r="G33" s="607"/>
      <c r="H33" s="608"/>
    </row>
    <row r="34" spans="1:8">
      <c r="A34" s="532"/>
      <c r="B34" s="605" t="s">
        <v>3611</v>
      </c>
      <c r="C34" s="13"/>
      <c r="D34" s="609">
        <f>D20+D21+D26+D31+D32</f>
        <v>13874985.121970002</v>
      </c>
      <c r="E34" s="592"/>
      <c r="F34" s="607"/>
      <c r="G34" s="607"/>
      <c r="H34" s="608"/>
    </row>
    <row r="35" spans="1:8">
      <c r="A35" s="610" t="s">
        <v>3612</v>
      </c>
      <c r="B35" s="611"/>
      <c r="C35" s="611"/>
      <c r="D35" s="611"/>
      <c r="E35" s="611"/>
      <c r="F35" s="611"/>
      <c r="G35" s="611"/>
      <c r="H35" s="612"/>
    </row>
    <row r="36" spans="1:8">
      <c r="A36" s="17"/>
      <c r="B36" s="14"/>
      <c r="C36" s="14"/>
      <c r="D36" s="14"/>
      <c r="E36" s="14"/>
      <c r="F36" s="14"/>
      <c r="G36" s="14"/>
      <c r="H36" s="18"/>
    </row>
    <row r="37" spans="1:8">
      <c r="A37" s="17" t="s">
        <v>3613</v>
      </c>
      <c r="B37" s="14"/>
      <c r="C37" s="14"/>
      <c r="D37" s="14"/>
      <c r="E37" s="14" t="s">
        <v>3614</v>
      </c>
      <c r="F37" s="14"/>
      <c r="G37" s="14"/>
      <c r="H37" s="18"/>
    </row>
    <row r="38" spans="1:8">
      <c r="A38" s="17" t="s">
        <v>3615</v>
      </c>
      <c r="B38" s="14"/>
      <c r="C38" s="14"/>
      <c r="D38" s="14"/>
      <c r="E38" s="14" t="s">
        <v>3616</v>
      </c>
      <c r="F38" s="14"/>
      <c r="G38" s="14"/>
      <c r="H38" s="18"/>
    </row>
    <row r="39" spans="1:8">
      <c r="A39" s="17" t="s">
        <v>3617</v>
      </c>
      <c r="B39" s="14"/>
      <c r="C39" s="14"/>
      <c r="D39" s="14"/>
      <c r="E39" s="14" t="s">
        <v>3618</v>
      </c>
      <c r="F39" s="14"/>
      <c r="G39" s="14"/>
      <c r="H39" s="18"/>
    </row>
    <row r="40" spans="1:8">
      <c r="A40" s="17" t="s">
        <v>3619</v>
      </c>
      <c r="B40" s="14"/>
      <c r="C40" s="14"/>
      <c r="D40" s="14"/>
      <c r="E40" s="14" t="s">
        <v>3620</v>
      </c>
      <c r="F40" s="14"/>
      <c r="G40" s="14"/>
      <c r="H40" s="18"/>
    </row>
    <row r="41" spans="1:8">
      <c r="A41" s="17" t="s">
        <v>3621</v>
      </c>
      <c r="B41" s="14"/>
      <c r="C41" s="14"/>
      <c r="D41" s="14"/>
      <c r="E41" s="14" t="s">
        <v>3622</v>
      </c>
      <c r="F41" s="14"/>
      <c r="G41" s="14"/>
      <c r="H41" s="18"/>
    </row>
    <row r="42" spans="1:8">
      <c r="A42" s="17" t="s">
        <v>2536</v>
      </c>
      <c r="B42" s="14"/>
      <c r="C42" s="14"/>
      <c r="D42" s="14"/>
      <c r="E42" s="14" t="s">
        <v>2537</v>
      </c>
      <c r="F42" s="14"/>
      <c r="G42" s="14"/>
      <c r="H42" s="18"/>
    </row>
    <row r="43" spans="1:8">
      <c r="A43" s="17" t="s">
        <v>2538</v>
      </c>
      <c r="B43" s="14"/>
      <c r="C43" s="14"/>
      <c r="D43" s="14"/>
      <c r="E43" s="14" t="s">
        <v>2539</v>
      </c>
      <c r="F43" s="14"/>
      <c r="G43" s="14"/>
      <c r="H43" s="18"/>
    </row>
    <row r="44" spans="1:8">
      <c r="A44" s="17" t="s">
        <v>2540</v>
      </c>
      <c r="B44" s="14"/>
      <c r="C44" s="14"/>
      <c r="D44" s="14"/>
      <c r="E44" s="14" t="s">
        <v>2541</v>
      </c>
      <c r="F44" s="14"/>
      <c r="G44" s="14"/>
      <c r="H44" s="18"/>
    </row>
    <row r="45" spans="1:8">
      <c r="A45" s="17"/>
      <c r="B45" s="14"/>
      <c r="C45" s="14"/>
      <c r="D45" s="14"/>
      <c r="E45" s="14"/>
      <c r="F45" s="14"/>
      <c r="G45" s="14"/>
      <c r="H45" s="18"/>
    </row>
    <row r="46" spans="1:8">
      <c r="A46" s="613" t="s">
        <v>2542</v>
      </c>
      <c r="B46" s="614"/>
      <c r="C46" s="614"/>
      <c r="D46" s="614"/>
      <c r="E46" s="614"/>
      <c r="F46" s="614"/>
      <c r="G46" s="614"/>
      <c r="H46" s="615"/>
    </row>
    <row r="47" spans="1:8">
      <c r="A47" s="17"/>
      <c r="B47" s="597"/>
      <c r="C47" s="597"/>
      <c r="D47" s="605" t="s">
        <v>2543</v>
      </c>
      <c r="E47" s="13"/>
      <c r="F47" s="587" t="s">
        <v>2544</v>
      </c>
      <c r="G47" s="588"/>
      <c r="H47" s="616"/>
    </row>
    <row r="48" spans="1:8">
      <c r="A48" s="532" t="s">
        <v>1688</v>
      </c>
      <c r="B48" s="596" t="s">
        <v>2545</v>
      </c>
      <c r="C48" s="596" t="s">
        <v>2546</v>
      </c>
      <c r="D48" s="605" t="s">
        <v>3259</v>
      </c>
      <c r="E48" s="13"/>
      <c r="F48" s="596" t="s">
        <v>2547</v>
      </c>
      <c r="G48" s="596" t="s">
        <v>2548</v>
      </c>
      <c r="H48" s="617" t="s">
        <v>2549</v>
      </c>
    </row>
    <row r="49" spans="1:8">
      <c r="A49" s="532" t="s">
        <v>1691</v>
      </c>
      <c r="B49" s="597"/>
      <c r="C49" s="597"/>
      <c r="D49" s="605" t="s">
        <v>2550</v>
      </c>
      <c r="E49" s="13"/>
      <c r="F49" s="596" t="s">
        <v>2551</v>
      </c>
      <c r="G49" s="596"/>
      <c r="H49" s="617"/>
    </row>
    <row r="50" spans="1:8">
      <c r="A50" s="618"/>
      <c r="B50" s="589" t="s">
        <v>2952</v>
      </c>
      <c r="C50" s="589" t="s">
        <v>2953</v>
      </c>
      <c r="D50" s="587" t="s">
        <v>2954</v>
      </c>
      <c r="E50" s="588"/>
      <c r="F50" s="589" t="s">
        <v>2955</v>
      </c>
      <c r="G50" s="589" t="s">
        <v>2303</v>
      </c>
      <c r="H50" s="591" t="s">
        <v>2304</v>
      </c>
    </row>
    <row r="51" spans="1:8">
      <c r="A51" s="17">
        <v>31</v>
      </c>
      <c r="B51" s="594" t="s">
        <v>2552</v>
      </c>
      <c r="C51" s="2960">
        <v>1383119.8353599999</v>
      </c>
      <c r="D51" s="2960">
        <v>41808.835485561438</v>
      </c>
      <c r="E51" s="619"/>
      <c r="F51" s="2960">
        <v>5860</v>
      </c>
      <c r="G51" s="2961">
        <v>7</v>
      </c>
      <c r="H51" s="2962" t="s">
        <v>5335</v>
      </c>
    </row>
    <row r="52" spans="1:8">
      <c r="A52" s="17">
        <v>32</v>
      </c>
      <c r="B52" s="594" t="s">
        <v>2553</v>
      </c>
      <c r="C52" s="2960">
        <v>1259267.21206</v>
      </c>
      <c r="D52" s="2960">
        <v>33198.027544711804</v>
      </c>
      <c r="E52" s="619"/>
      <c r="F52" s="2960">
        <v>5738</v>
      </c>
      <c r="G52" s="2961">
        <v>23</v>
      </c>
      <c r="H52" s="2962" t="s">
        <v>5337</v>
      </c>
    </row>
    <row r="53" spans="1:8">
      <c r="A53" s="17">
        <v>33</v>
      </c>
      <c r="B53" s="594" t="s">
        <v>2554</v>
      </c>
      <c r="C53" s="2960">
        <v>1169310.9354200002</v>
      </c>
      <c r="D53" s="2960">
        <v>23556.860704141891</v>
      </c>
      <c r="E53" s="619"/>
      <c r="F53" s="2960">
        <v>5448</v>
      </c>
      <c r="G53" s="2961">
        <v>5</v>
      </c>
      <c r="H53" s="2962" t="s">
        <v>5337</v>
      </c>
    </row>
    <row r="54" spans="1:8">
      <c r="A54" s="17">
        <v>34</v>
      </c>
      <c r="B54" s="594" t="s">
        <v>2555</v>
      </c>
      <c r="C54" s="2960">
        <v>970159.81292000029</v>
      </c>
      <c r="D54" s="2960">
        <v>40285.837513377359</v>
      </c>
      <c r="E54" s="619"/>
      <c r="F54" s="2960">
        <v>4893</v>
      </c>
      <c r="G54" s="2961">
        <v>1</v>
      </c>
      <c r="H54" s="2962" t="s">
        <v>5332</v>
      </c>
    </row>
    <row r="55" spans="1:8">
      <c r="A55" s="17">
        <v>35</v>
      </c>
      <c r="B55" s="594" t="s">
        <v>2556</v>
      </c>
      <c r="C55" s="2960">
        <v>1035648.13771</v>
      </c>
      <c r="D55" s="2960">
        <v>38367.186596517189</v>
      </c>
      <c r="E55" s="619"/>
      <c r="F55" s="2960">
        <v>5639</v>
      </c>
      <c r="G55" s="2961">
        <v>27</v>
      </c>
      <c r="H55" s="2962" t="s">
        <v>5333</v>
      </c>
    </row>
    <row r="56" spans="1:8">
      <c r="A56" s="17">
        <v>36</v>
      </c>
      <c r="B56" s="594" t="s">
        <v>2557</v>
      </c>
      <c r="C56" s="2960">
        <v>1108699.3595199999</v>
      </c>
      <c r="D56" s="2960">
        <v>46095.83572527815</v>
      </c>
      <c r="E56" s="619"/>
      <c r="F56" s="2960">
        <v>5705</v>
      </c>
      <c r="G56" s="2961">
        <v>23</v>
      </c>
      <c r="H56" s="2962" t="s">
        <v>5334</v>
      </c>
    </row>
    <row r="57" spans="1:8">
      <c r="A57" s="17">
        <v>37</v>
      </c>
      <c r="B57" s="594" t="s">
        <v>2558</v>
      </c>
      <c r="C57" s="2960">
        <v>1347469.91105</v>
      </c>
      <c r="D57" s="2960">
        <v>44514.596483990048</v>
      </c>
      <c r="E57" s="619"/>
      <c r="F57" s="2960">
        <v>6595</v>
      </c>
      <c r="G57" s="2961">
        <v>28</v>
      </c>
      <c r="H57" s="2962" t="s">
        <v>5333</v>
      </c>
    </row>
    <row r="58" spans="1:8">
      <c r="A58" s="17">
        <v>38</v>
      </c>
      <c r="B58" s="594" t="s">
        <v>2559</v>
      </c>
      <c r="C58" s="2960">
        <v>1308244.91463</v>
      </c>
      <c r="D58" s="2960">
        <v>29672.697086597702</v>
      </c>
      <c r="E58" s="619"/>
      <c r="F58" s="2960">
        <v>6379</v>
      </c>
      <c r="G58" s="2961">
        <v>17</v>
      </c>
      <c r="H58" s="2962" t="s">
        <v>5335</v>
      </c>
    </row>
    <row r="59" spans="1:8">
      <c r="A59" s="17">
        <v>39</v>
      </c>
      <c r="B59" s="594" t="s">
        <v>1160</v>
      </c>
      <c r="C59" s="2960">
        <v>1139159.2193200001</v>
      </c>
      <c r="D59" s="2960">
        <v>27661.681809621354</v>
      </c>
      <c r="E59" s="619"/>
      <c r="F59" s="2960">
        <v>6531</v>
      </c>
      <c r="G59" s="2961">
        <v>8</v>
      </c>
      <c r="H59" s="2962" t="s">
        <v>5334</v>
      </c>
    </row>
    <row r="60" spans="1:8">
      <c r="A60" s="17">
        <v>40</v>
      </c>
      <c r="B60" s="594" t="s">
        <v>1161</v>
      </c>
      <c r="C60" s="2960">
        <v>956993.46987000003</v>
      </c>
      <c r="D60" s="2960">
        <v>30074.856722893303</v>
      </c>
      <c r="E60" s="619"/>
      <c r="F60" s="2960">
        <v>4727</v>
      </c>
      <c r="G60" s="2961">
        <v>28</v>
      </c>
      <c r="H60" s="2962" t="s">
        <v>5336</v>
      </c>
    </row>
    <row r="61" spans="1:8">
      <c r="A61" s="17">
        <v>41</v>
      </c>
      <c r="B61" s="594" t="s">
        <v>1162</v>
      </c>
      <c r="C61" s="2960">
        <v>1054703.56984</v>
      </c>
      <c r="D61" s="2960">
        <v>42656.64999558511</v>
      </c>
      <c r="E61" s="619"/>
      <c r="F61" s="2960">
        <v>4981</v>
      </c>
      <c r="G61" s="2961">
        <v>30</v>
      </c>
      <c r="H61" s="2962" t="s">
        <v>5336</v>
      </c>
    </row>
    <row r="62" spans="1:8">
      <c r="A62" s="17">
        <v>42</v>
      </c>
      <c r="B62" s="594" t="s">
        <v>1163</v>
      </c>
      <c r="C62" s="2960">
        <v>1142208.7442700001</v>
      </c>
      <c r="D62" s="2960">
        <v>41764.682788302125</v>
      </c>
      <c r="E62" s="619"/>
      <c r="F62" s="2960">
        <v>5094</v>
      </c>
      <c r="G62" s="2961">
        <v>28</v>
      </c>
      <c r="H62" s="2962" t="s">
        <v>5335</v>
      </c>
    </row>
    <row r="63" spans="1:8" ht="15.75" thickBot="1">
      <c r="A63" s="21">
        <v>43</v>
      </c>
      <c r="B63" s="620" t="s">
        <v>169</v>
      </c>
      <c r="C63" s="621">
        <f>SUM(C51:C62)</f>
        <v>13874985.121970002</v>
      </c>
      <c r="D63" s="621">
        <f>SUM(D51:D62)</f>
        <v>439657.74845657742</v>
      </c>
      <c r="E63" s="622"/>
      <c r="F63" s="623"/>
      <c r="G63" s="624"/>
      <c r="H63" s="625"/>
    </row>
    <row r="64" spans="1:8">
      <c r="A64" s="1507" t="s">
        <v>4619</v>
      </c>
      <c r="B64" s="2512"/>
      <c r="C64" s="2512"/>
      <c r="D64" s="900"/>
      <c r="E64" s="901"/>
      <c r="F64" s="901"/>
    </row>
    <row r="65" spans="1:8">
      <c r="A65" s="901" t="s">
        <v>1164</v>
      </c>
      <c r="B65" s="901"/>
      <c r="C65" s="901"/>
      <c r="D65" s="901"/>
      <c r="E65" s="901"/>
      <c r="F65" s="901"/>
      <c r="G65" s="901"/>
      <c r="H65" s="901"/>
    </row>
  </sheetData>
  <printOptions horizontalCentered="1" verticalCentered="1"/>
  <pageMargins left="0.5" right="0.5" top="0.5" bottom="0.5" header="0" footer="0"/>
  <pageSetup scale="73"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colorId="22" zoomScaleNormal="100" workbookViewId="0">
      <selection activeCell="H79" sqref="H79"/>
    </sheetView>
  </sheetViews>
  <sheetFormatPr defaultColWidth="9.6640625" defaultRowHeight="15"/>
  <cols>
    <col min="1" max="1" width="2.6640625" style="6" customWidth="1"/>
    <col min="2" max="2" width="33.6640625" style="6" customWidth="1"/>
    <col min="3" max="3" width="3.6640625" style="6" customWidth="1"/>
    <col min="4" max="4" width="2.6640625" style="6" customWidth="1"/>
    <col min="5" max="5" width="2.33203125" style="6" customWidth="1"/>
    <col min="6" max="6" width="13.6640625" style="6" customWidth="1"/>
    <col min="7" max="7" width="13.77734375" style="6" customWidth="1"/>
    <col min="8" max="8" width="17.44140625" style="6" customWidth="1"/>
    <col min="9" max="16384" width="9.6640625" style="6"/>
  </cols>
  <sheetData>
    <row r="1" spans="1:8">
      <c r="A1" s="818"/>
      <c r="B1" s="819" t="s">
        <v>1759</v>
      </c>
      <c r="C1" s="820" t="s">
        <v>1306</v>
      </c>
      <c r="D1" s="821"/>
      <c r="E1" s="821"/>
      <c r="F1" s="819"/>
      <c r="G1" s="821" t="s">
        <v>1761</v>
      </c>
      <c r="H1" s="822" t="s">
        <v>1762</v>
      </c>
    </row>
    <row r="2" spans="1:8">
      <c r="A2" s="823"/>
      <c r="B2" s="824" t="str">
        <f>'Data Sheet'!$C$25</f>
        <v xml:space="preserve">Niagara Mohawk Power Corporation </v>
      </c>
      <c r="C2" s="431" t="s">
        <v>1307</v>
      </c>
      <c r="D2" s="6" t="s">
        <v>4700</v>
      </c>
      <c r="F2" s="824" t="s">
        <v>1309</v>
      </c>
      <c r="G2" s="825" t="s">
        <v>1763</v>
      </c>
      <c r="H2" s="826"/>
    </row>
    <row r="3" spans="1:8" ht="15" customHeight="1">
      <c r="A3" s="827"/>
      <c r="B3" s="463"/>
      <c r="C3" s="481" t="s">
        <v>1310</v>
      </c>
      <c r="D3" s="463" t="s">
        <v>1308</v>
      </c>
      <c r="E3" s="463"/>
      <c r="F3" s="828" t="s">
        <v>1311</v>
      </c>
      <c r="G3" s="682" t="str">
        <f>'Data Sheet'!$C$40</f>
        <v>May 9, 2016</v>
      </c>
      <c r="H3" s="1253" t="str">
        <f>'Data Sheet'!$C$38</f>
        <v>December 31, 2015</v>
      </c>
    </row>
    <row r="4" spans="1:8" ht="15" customHeight="1">
      <c r="A4" s="843" t="s">
        <v>1679</v>
      </c>
      <c r="B4" s="844"/>
      <c r="C4" s="844"/>
      <c r="D4" s="844"/>
      <c r="E4" s="844"/>
      <c r="F4" s="844"/>
      <c r="G4" s="844"/>
      <c r="H4" s="845"/>
    </row>
    <row r="5" spans="1:8">
      <c r="A5" s="846"/>
      <c r="B5" s="825"/>
      <c r="C5" s="847"/>
      <c r="D5" s="847"/>
      <c r="E5" s="847"/>
      <c r="F5" s="847"/>
      <c r="G5" s="847"/>
      <c r="H5" s="848"/>
    </row>
    <row r="6" spans="1:8" ht="120">
      <c r="A6" s="846"/>
      <c r="B6" s="849" t="s">
        <v>1783</v>
      </c>
      <c r="C6" s="832"/>
      <c r="D6" s="847"/>
      <c r="E6" s="825"/>
      <c r="F6" s="3248" t="s">
        <v>1784</v>
      </c>
      <c r="G6" s="3238"/>
      <c r="H6" s="3239"/>
    </row>
    <row r="7" spans="1:8">
      <c r="A7" s="846"/>
      <c r="B7" s="832"/>
      <c r="C7" s="832"/>
      <c r="D7" s="847"/>
      <c r="E7" s="825"/>
      <c r="F7" s="847"/>
      <c r="G7" s="847"/>
      <c r="H7" s="848"/>
    </row>
    <row r="8" spans="1:8">
      <c r="A8" s="850"/>
      <c r="B8" s="844"/>
      <c r="C8" s="844"/>
      <c r="D8" s="844"/>
      <c r="E8" s="851"/>
      <c r="F8" s="844"/>
      <c r="G8" s="844"/>
      <c r="H8" s="845"/>
    </row>
    <row r="9" spans="1:8">
      <c r="A9" s="2825"/>
      <c r="B9" s="2826"/>
      <c r="C9" s="2826"/>
      <c r="D9" s="2826"/>
      <c r="E9" s="2827"/>
      <c r="F9" s="2826"/>
      <c r="G9" s="2826"/>
      <c r="H9" s="2828"/>
    </row>
    <row r="10" spans="1:8" ht="145.5" customHeight="1">
      <c r="A10" s="846"/>
      <c r="B10" s="3249" t="s">
        <v>4690</v>
      </c>
      <c r="C10" s="3249"/>
      <c r="D10" s="3249"/>
      <c r="E10" s="3249"/>
      <c r="F10" s="3249"/>
      <c r="G10" s="3249"/>
      <c r="H10" s="3250"/>
    </row>
    <row r="11" spans="1:8">
      <c r="A11" s="846"/>
      <c r="B11" s="847"/>
      <c r="C11" s="847"/>
      <c r="D11" s="847"/>
      <c r="E11" s="825"/>
      <c r="F11" s="847"/>
      <c r="G11" s="847"/>
      <c r="H11" s="848"/>
    </row>
    <row r="12" spans="1:8">
      <c r="A12" s="846"/>
      <c r="B12" s="847"/>
      <c r="C12" s="847"/>
      <c r="D12" s="847"/>
      <c r="E12" s="825"/>
      <c r="F12" s="847"/>
      <c r="G12" s="847"/>
      <c r="H12" s="848"/>
    </row>
    <row r="13" spans="1:8">
      <c r="A13" s="846"/>
      <c r="B13" s="847"/>
      <c r="C13" s="847"/>
      <c r="D13" s="847"/>
      <c r="E13" s="825"/>
      <c r="F13" s="847"/>
      <c r="G13" s="847"/>
      <c r="H13" s="848"/>
    </row>
    <row r="14" spans="1:8">
      <c r="A14" s="846"/>
      <c r="B14" s="847"/>
      <c r="C14" s="847"/>
      <c r="D14" s="847"/>
      <c r="E14" s="825"/>
      <c r="F14" s="847"/>
      <c r="G14" s="847"/>
      <c r="H14" s="848"/>
    </row>
    <row r="15" spans="1:8">
      <c r="A15" s="846"/>
      <c r="B15" s="847"/>
      <c r="C15" s="847"/>
      <c r="D15" s="847"/>
      <c r="E15" s="825"/>
      <c r="F15" s="847"/>
      <c r="G15" s="847"/>
      <c r="H15" s="848"/>
    </row>
    <row r="16" spans="1:8">
      <c r="A16" s="846"/>
      <c r="B16" s="847"/>
      <c r="C16" s="847"/>
      <c r="D16" s="847"/>
      <c r="E16" s="825"/>
      <c r="F16" s="847"/>
      <c r="G16" s="847"/>
      <c r="H16" s="848"/>
    </row>
    <row r="17" spans="1:8">
      <c r="A17" s="846"/>
      <c r="B17" s="847"/>
      <c r="C17" s="847"/>
      <c r="D17" s="847"/>
      <c r="E17" s="825"/>
      <c r="F17" s="825"/>
      <c r="G17" s="825"/>
      <c r="H17" s="852"/>
    </row>
    <row r="18" spans="1:8">
      <c r="A18" s="846"/>
      <c r="B18" s="847"/>
      <c r="C18" s="847"/>
      <c r="D18" s="847"/>
      <c r="E18" s="825"/>
      <c r="F18" s="825"/>
      <c r="G18" s="825"/>
      <c r="H18" s="852"/>
    </row>
    <row r="19" spans="1:8">
      <c r="A19" s="846"/>
      <c r="B19" s="847"/>
      <c r="C19" s="847"/>
      <c r="D19" s="847"/>
      <c r="E19" s="825"/>
      <c r="F19" s="825"/>
      <c r="G19" s="825"/>
      <c r="H19" s="852"/>
    </row>
    <row r="20" spans="1:8">
      <c r="A20" s="846"/>
      <c r="B20" s="847"/>
      <c r="C20" s="847"/>
      <c r="D20" s="847"/>
      <c r="E20" s="825"/>
      <c r="F20" s="825"/>
      <c r="G20" s="825"/>
      <c r="H20" s="852"/>
    </row>
    <row r="21" spans="1:8">
      <c r="A21" s="846"/>
      <c r="B21" s="847"/>
      <c r="C21" s="847"/>
      <c r="D21" s="847"/>
      <c r="E21" s="825"/>
      <c r="F21" s="825"/>
      <c r="G21" s="825"/>
      <c r="H21" s="852"/>
    </row>
    <row r="22" spans="1:8">
      <c r="A22" s="846"/>
      <c r="B22" s="847"/>
      <c r="C22" s="847"/>
      <c r="D22" s="847"/>
      <c r="E22" s="825"/>
      <c r="F22" s="825"/>
      <c r="G22" s="825"/>
      <c r="H22" s="852"/>
    </row>
    <row r="23" spans="1:8">
      <c r="A23" s="846"/>
      <c r="B23" s="847"/>
      <c r="C23" s="847"/>
      <c r="D23" s="847"/>
      <c r="E23" s="825"/>
      <c r="F23" s="825"/>
      <c r="G23" s="825"/>
      <c r="H23" s="852"/>
    </row>
    <row r="24" spans="1:8">
      <c r="A24" s="846"/>
      <c r="B24" s="847"/>
      <c r="C24" s="847"/>
      <c r="D24" s="847"/>
      <c r="E24" s="825"/>
      <c r="F24" s="825"/>
      <c r="G24" s="825"/>
      <c r="H24" s="852"/>
    </row>
    <row r="25" spans="1:8">
      <c r="A25" s="846"/>
      <c r="B25" s="847"/>
      <c r="C25" s="847"/>
      <c r="D25" s="847"/>
      <c r="E25" s="825"/>
      <c r="F25" s="825"/>
      <c r="G25" s="825"/>
      <c r="H25" s="852"/>
    </row>
    <row r="26" spans="1:8">
      <c r="A26" s="846"/>
      <c r="B26" s="847"/>
      <c r="C26" s="847"/>
      <c r="D26" s="847"/>
      <c r="E26" s="825"/>
      <c r="F26" s="825"/>
      <c r="G26" s="825"/>
      <c r="H26" s="852"/>
    </row>
    <row r="27" spans="1:8">
      <c r="A27" s="846"/>
      <c r="B27" s="847"/>
      <c r="C27" s="847"/>
      <c r="D27" s="847"/>
      <c r="E27" s="825"/>
      <c r="F27" s="825"/>
      <c r="G27" s="825"/>
      <c r="H27" s="852"/>
    </row>
    <row r="28" spans="1:8">
      <c r="A28" s="846"/>
      <c r="B28" s="847"/>
      <c r="C28" s="847"/>
      <c r="D28" s="847"/>
      <c r="E28" s="825"/>
      <c r="F28" s="825"/>
      <c r="G28" s="825"/>
      <c r="H28" s="852"/>
    </row>
    <row r="29" spans="1:8">
      <c r="A29" s="846"/>
      <c r="B29" s="847"/>
      <c r="C29" s="847"/>
      <c r="D29" s="847"/>
      <c r="E29" s="825"/>
      <c r="F29" s="825"/>
      <c r="G29" s="825"/>
      <c r="H29" s="852"/>
    </row>
    <row r="30" spans="1:8">
      <c r="A30" s="846"/>
      <c r="B30" s="847"/>
      <c r="C30" s="847"/>
      <c r="D30" s="847"/>
      <c r="E30" s="825"/>
      <c r="F30" s="825"/>
      <c r="G30" s="825"/>
      <c r="H30" s="852"/>
    </row>
    <row r="31" spans="1:8">
      <c r="A31" s="846"/>
      <c r="B31" s="847"/>
      <c r="C31" s="847"/>
      <c r="D31" s="847"/>
      <c r="E31" s="825"/>
      <c r="F31" s="825"/>
      <c r="G31" s="825"/>
      <c r="H31" s="852"/>
    </row>
    <row r="32" spans="1:8">
      <c r="A32" s="846"/>
      <c r="B32" s="825"/>
      <c r="C32" s="825"/>
      <c r="D32" s="825"/>
      <c r="E32" s="825"/>
      <c r="F32" s="825"/>
      <c r="G32" s="825"/>
      <c r="H32" s="852"/>
    </row>
    <row r="33" spans="1:8">
      <c r="A33" s="846"/>
      <c r="B33" s="825"/>
      <c r="C33" s="825"/>
      <c r="D33" s="825"/>
      <c r="E33" s="825"/>
      <c r="F33" s="825"/>
      <c r="G33" s="825"/>
      <c r="H33" s="852"/>
    </row>
    <row r="34" spans="1:8">
      <c r="A34" s="846"/>
      <c r="B34" s="825"/>
      <c r="C34" s="825"/>
      <c r="D34" s="825"/>
      <c r="E34" s="825"/>
      <c r="F34" s="825"/>
      <c r="G34" s="825"/>
      <c r="H34" s="852"/>
    </row>
    <row r="35" spans="1:8">
      <c r="A35" s="846"/>
      <c r="B35" s="825"/>
      <c r="C35" s="825"/>
      <c r="D35" s="825"/>
      <c r="E35" s="825"/>
      <c r="F35" s="825"/>
      <c r="G35" s="825"/>
      <c r="H35" s="852"/>
    </row>
    <row r="36" spans="1:8">
      <c r="A36" s="846"/>
      <c r="B36" s="825"/>
      <c r="C36" s="825"/>
      <c r="D36" s="825"/>
      <c r="E36" s="825"/>
      <c r="F36" s="825"/>
      <c r="G36" s="825"/>
      <c r="H36" s="852"/>
    </row>
    <row r="37" spans="1:8">
      <c r="A37" s="846"/>
      <c r="B37" s="825"/>
      <c r="C37" s="825"/>
      <c r="D37" s="825"/>
      <c r="E37" s="825"/>
      <c r="F37" s="825"/>
      <c r="G37" s="825"/>
      <c r="H37" s="852"/>
    </row>
    <row r="38" spans="1:8">
      <c r="A38" s="846"/>
      <c r="B38" s="825"/>
      <c r="C38" s="825"/>
      <c r="D38" s="825"/>
      <c r="E38" s="825"/>
      <c r="F38" s="825"/>
      <c r="G38" s="825"/>
      <c r="H38" s="852"/>
    </row>
    <row r="39" spans="1:8">
      <c r="A39" s="846"/>
      <c r="B39" s="825"/>
      <c r="C39" s="825"/>
      <c r="D39" s="825"/>
      <c r="E39" s="825"/>
      <c r="F39" s="825"/>
      <c r="G39" s="825"/>
      <c r="H39" s="852"/>
    </row>
    <row r="40" spans="1:8">
      <c r="A40" s="846"/>
      <c r="B40" s="825"/>
      <c r="C40" s="825"/>
      <c r="D40" s="825"/>
      <c r="E40" s="825"/>
      <c r="F40" s="825"/>
      <c r="G40" s="825"/>
      <c r="H40" s="852"/>
    </row>
    <row r="41" spans="1:8">
      <c r="A41" s="846"/>
      <c r="B41" s="825"/>
      <c r="C41" s="825"/>
      <c r="D41" s="825"/>
      <c r="E41" s="825"/>
      <c r="F41" s="825"/>
      <c r="G41" s="825"/>
      <c r="H41" s="852"/>
    </row>
    <row r="42" spans="1:8">
      <c r="A42" s="846"/>
      <c r="B42" s="825"/>
      <c r="C42" s="825"/>
      <c r="D42" s="825"/>
      <c r="E42" s="825"/>
      <c r="F42" s="825"/>
      <c r="G42" s="825"/>
      <c r="H42" s="852"/>
    </row>
    <row r="43" spans="1:8">
      <c r="A43" s="846"/>
      <c r="B43" s="825"/>
      <c r="C43" s="847"/>
      <c r="D43" s="847"/>
      <c r="E43" s="847"/>
      <c r="F43" s="847"/>
      <c r="G43" s="847"/>
      <c r="H43" s="848"/>
    </row>
    <row r="44" spans="1:8">
      <c r="A44" s="846"/>
      <c r="B44" s="825"/>
      <c r="C44" s="825"/>
      <c r="D44" s="825"/>
      <c r="E44" s="825"/>
      <c r="F44" s="825"/>
      <c r="G44" s="825"/>
      <c r="H44" s="852"/>
    </row>
    <row r="45" spans="1:8">
      <c r="A45" s="846"/>
      <c r="B45" s="825"/>
      <c r="C45" s="825"/>
      <c r="D45" s="825"/>
      <c r="E45" s="825"/>
      <c r="F45" s="825"/>
      <c r="G45" s="825"/>
      <c r="H45" s="852"/>
    </row>
    <row r="46" spans="1:8">
      <c r="A46" s="846"/>
      <c r="B46" s="825"/>
      <c r="C46" s="825"/>
      <c r="D46" s="825"/>
      <c r="E46" s="825"/>
      <c r="F46" s="825"/>
      <c r="G46" s="825"/>
      <c r="H46" s="852"/>
    </row>
    <row r="47" spans="1:8" ht="15.75" thickBot="1">
      <c r="A47" s="853"/>
      <c r="B47" s="854"/>
      <c r="C47" s="855"/>
      <c r="D47" s="855"/>
      <c r="E47" s="855"/>
      <c r="F47" s="855"/>
      <c r="G47" s="855"/>
      <c r="H47" s="856"/>
    </row>
    <row r="48" spans="1:8">
      <c r="A48" s="825"/>
      <c r="B48" s="825"/>
      <c r="C48" s="847"/>
      <c r="D48" s="847"/>
      <c r="E48" s="847"/>
      <c r="F48" s="847"/>
      <c r="G48" s="847"/>
      <c r="H48" s="847"/>
    </row>
    <row r="49" spans="1:8">
      <c r="A49" s="857" t="s">
        <v>1680</v>
      </c>
      <c r="B49" s="825"/>
      <c r="C49" s="847"/>
      <c r="D49" s="847"/>
      <c r="E49" s="847"/>
      <c r="F49" s="847"/>
      <c r="G49" s="847"/>
      <c r="H49" s="847"/>
    </row>
    <row r="50" spans="1:8">
      <c r="A50" s="847" t="s">
        <v>1681</v>
      </c>
      <c r="B50" s="847"/>
      <c r="C50" s="847"/>
      <c r="D50" s="7"/>
      <c r="E50" s="847"/>
      <c r="F50" s="847"/>
      <c r="G50" s="847"/>
      <c r="H50" s="84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0"/>
      <c r="B55" s="30"/>
      <c r="C55" s="30"/>
      <c r="D55" s="64"/>
      <c r="E55" s="30"/>
      <c r="F55" s="30"/>
      <c r="G55" s="30"/>
      <c r="H55" s="30"/>
    </row>
    <row r="56" spans="1:8">
      <c r="A56" s="30"/>
      <c r="B56" s="30"/>
      <c r="C56" s="30"/>
      <c r="D56" s="64"/>
      <c r="E56" s="30"/>
      <c r="F56" s="30"/>
      <c r="G56" s="30"/>
      <c r="H56" s="30"/>
    </row>
    <row r="57" spans="1:8">
      <c r="A57" s="30"/>
      <c r="B57" s="30"/>
      <c r="C57" s="30"/>
      <c r="D57" s="64"/>
      <c r="E57" s="30"/>
      <c r="F57" s="30"/>
      <c r="G57" s="30"/>
      <c r="H57" s="30"/>
    </row>
    <row r="58" spans="1:8">
      <c r="A58" s="25"/>
      <c r="B58" s="25"/>
      <c r="C58" s="25"/>
      <c r="D58" s="25"/>
      <c r="E58" s="25"/>
      <c r="F58" s="25"/>
      <c r="G58" s="25"/>
      <c r="H58" s="25"/>
    </row>
    <row r="59" spans="1:8">
      <c r="A59" s="12"/>
      <c r="B59" s="12"/>
      <c r="C59" s="25"/>
      <c r="D59" s="25"/>
      <c r="E59" s="25"/>
      <c r="F59" s="25"/>
      <c r="G59" s="25"/>
      <c r="H59" s="25"/>
    </row>
    <row r="60" spans="1:8">
      <c r="A60" s="12"/>
      <c r="B60" s="12"/>
      <c r="C60" s="25"/>
      <c r="D60" s="25"/>
      <c r="E60" s="25"/>
      <c r="F60" s="25"/>
      <c r="G60" s="25"/>
      <c r="H60" s="25"/>
    </row>
    <row r="61" spans="1:8">
      <c r="A61" s="12"/>
      <c r="B61" s="12"/>
      <c r="C61" s="25"/>
      <c r="D61" s="25"/>
      <c r="E61" s="25"/>
      <c r="F61" s="25"/>
      <c r="G61" s="25"/>
      <c r="H61" s="25"/>
    </row>
    <row r="62" spans="1:8">
      <c r="A62" s="12"/>
      <c r="B62" s="12"/>
      <c r="C62" s="25"/>
      <c r="D62" s="25"/>
      <c r="E62" s="25"/>
      <c r="F62" s="25"/>
      <c r="G62" s="25"/>
      <c r="H62" s="25"/>
    </row>
    <row r="63" spans="1:8">
      <c r="A63" s="12"/>
      <c r="B63" s="12"/>
      <c r="C63" s="25"/>
      <c r="D63" s="25"/>
      <c r="E63" s="25"/>
      <c r="F63" s="25"/>
      <c r="G63" s="25"/>
      <c r="H63" s="25"/>
    </row>
    <row r="64" spans="1:8">
      <c r="A64" s="12"/>
      <c r="B64" s="12"/>
      <c r="C64" s="25"/>
      <c r="D64" s="25"/>
      <c r="E64" s="25"/>
      <c r="F64" s="25"/>
      <c r="G64" s="25"/>
      <c r="H64" s="25"/>
    </row>
    <row r="65" spans="1:8">
      <c r="A65" s="12"/>
      <c r="B65" s="12"/>
      <c r="C65" s="25"/>
      <c r="D65" s="25"/>
      <c r="E65" s="25"/>
      <c r="F65" s="25"/>
      <c r="G65" s="25"/>
      <c r="H65" s="25"/>
    </row>
    <row r="66" spans="1:8">
      <c r="A66" s="12"/>
      <c r="B66" s="12"/>
      <c r="C66" s="25"/>
      <c r="D66" s="25"/>
      <c r="E66" s="25"/>
      <c r="F66" s="25"/>
      <c r="G66" s="25"/>
      <c r="H66" s="25"/>
    </row>
    <row r="67" spans="1:8">
      <c r="A67" s="12"/>
      <c r="B67" s="12"/>
      <c r="C67" s="25"/>
      <c r="D67" s="25"/>
      <c r="E67" s="25"/>
      <c r="F67" s="25"/>
      <c r="G67" s="25"/>
      <c r="H67" s="25"/>
    </row>
  </sheetData>
  <mergeCells count="2">
    <mergeCell ref="F6:H6"/>
    <mergeCell ref="B10:H10"/>
  </mergeCells>
  <printOptions horizontalCentered="1" verticalCentered="1"/>
  <pageMargins left="0.25" right="0.25" top="0.25" bottom="0.25" header="0" footer="0"/>
  <pageSetup scale="75"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view="pageBreakPreview" topLeftCell="B1" colorId="22" zoomScale="50" zoomScaleNormal="60" zoomScaleSheetLayoutView="50" workbookViewId="0">
      <selection activeCell="H79" sqref="H79"/>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02" t="s">
        <v>1759</v>
      </c>
      <c r="B1" s="903"/>
      <c r="C1" s="1005" t="s">
        <v>1306</v>
      </c>
      <c r="D1" s="1008"/>
      <c r="E1" s="1005" t="s">
        <v>1761</v>
      </c>
      <c r="F1" s="1017"/>
      <c r="G1" s="1005" t="s">
        <v>1762</v>
      </c>
      <c r="H1" s="993"/>
      <c r="I1" s="902" t="s">
        <v>1759</v>
      </c>
      <c r="J1" s="903"/>
      <c r="K1" s="903"/>
      <c r="L1" s="1005" t="s">
        <v>1306</v>
      </c>
      <c r="M1" s="903"/>
      <c r="N1" s="1005" t="s">
        <v>1761</v>
      </c>
      <c r="O1" s="1017"/>
      <c r="P1" s="1005" t="s">
        <v>1762</v>
      </c>
      <c r="Q1" s="1017"/>
      <c r="R1" s="993"/>
    </row>
    <row r="2" spans="1:18">
      <c r="A2" s="67" t="str">
        <f>'Data Sheet'!$C$25</f>
        <v xml:space="preserve">Niagara Mohawk Power Corporation </v>
      </c>
      <c r="B2" s="900"/>
      <c r="C2" s="67" t="s">
        <v>5061</v>
      </c>
      <c r="D2" s="900"/>
      <c r="E2" s="3091" t="s">
        <v>1763</v>
      </c>
      <c r="F2" s="901"/>
      <c r="G2" s="3091"/>
      <c r="H2" s="963"/>
      <c r="I2" s="67" t="str">
        <f>'Data Sheet'!$C$25</f>
        <v xml:space="preserve">Niagara Mohawk Power Corporation </v>
      </c>
      <c r="J2" s="900"/>
      <c r="K2" s="900"/>
      <c r="L2" s="67" t="s">
        <v>5061</v>
      </c>
      <c r="M2" s="900"/>
      <c r="N2" s="3091" t="s">
        <v>1763</v>
      </c>
      <c r="O2" s="901"/>
      <c r="P2" s="3091"/>
      <c r="Q2" s="945"/>
      <c r="R2" s="963"/>
    </row>
    <row r="3" spans="1:18" ht="15" customHeight="1" thickBot="1">
      <c r="A3" s="979"/>
      <c r="B3" s="952"/>
      <c r="C3" s="979" t="s">
        <v>1100</v>
      </c>
      <c r="D3" s="952"/>
      <c r="E3" s="3092" t="str">
        <f>'Data Sheet'!$C$40</f>
        <v>May 9, 2016</v>
      </c>
      <c r="F3" s="1012"/>
      <c r="G3" s="3093" t="str">
        <f>'Data Sheet'!$C$38</f>
        <v>December 31, 2015</v>
      </c>
      <c r="H3" s="1023"/>
      <c r="I3" s="979"/>
      <c r="J3" s="952"/>
      <c r="K3" s="952"/>
      <c r="L3" s="979" t="s">
        <v>1100</v>
      </c>
      <c r="M3" s="952"/>
      <c r="N3" s="3092" t="str">
        <f>'Data Sheet'!$C$40</f>
        <v>May 9, 2016</v>
      </c>
      <c r="O3" s="1012"/>
      <c r="P3" s="3093" t="str">
        <f>'Data Sheet'!$C$38</f>
        <v>December 31, 2015</v>
      </c>
      <c r="Q3" s="901"/>
      <c r="R3" s="1023"/>
    </row>
    <row r="4" spans="1:18" ht="15" customHeight="1" thickBot="1">
      <c r="A4" s="571" t="s">
        <v>1165</v>
      </c>
      <c r="B4" s="572"/>
      <c r="C4" s="572"/>
      <c r="D4" s="1012"/>
      <c r="E4" s="1012"/>
      <c r="F4" s="1012"/>
      <c r="G4" s="1014"/>
      <c r="H4" s="1023"/>
      <c r="I4" s="571" t="s">
        <v>1166</v>
      </c>
      <c r="J4" s="572"/>
      <c r="K4" s="572"/>
      <c r="L4" s="1012"/>
      <c r="M4" s="1012"/>
      <c r="N4" s="1012"/>
      <c r="O4" s="1012"/>
      <c r="P4" s="1012"/>
      <c r="Q4" s="1014"/>
      <c r="R4" s="980"/>
    </row>
    <row r="5" spans="1:18" ht="15.75">
      <c r="A5" s="63"/>
      <c r="B5" s="66"/>
      <c r="C5" s="66"/>
      <c r="D5" s="901"/>
      <c r="E5" s="901"/>
      <c r="F5" s="901"/>
      <c r="G5" s="1017"/>
      <c r="H5" s="963"/>
      <c r="I5" s="63"/>
      <c r="J5" s="66"/>
      <c r="K5" s="66"/>
      <c r="L5" s="901"/>
      <c r="M5" s="901"/>
      <c r="N5" s="901"/>
      <c r="O5" s="901"/>
      <c r="P5" s="901"/>
      <c r="Q5" s="1017"/>
      <c r="R5" s="963"/>
    </row>
    <row r="6" spans="1:18">
      <c r="A6" s="962" t="s">
        <v>1167</v>
      </c>
      <c r="B6" s="900"/>
      <c r="C6" s="900"/>
      <c r="D6" s="900" t="s">
        <v>1168</v>
      </c>
      <c r="E6" s="900"/>
      <c r="F6" s="900"/>
      <c r="G6" s="900"/>
      <c r="H6" s="963"/>
      <c r="I6" s="17" t="s">
        <v>1169</v>
      </c>
      <c r="J6" s="14"/>
      <c r="K6" s="14"/>
      <c r="L6" s="14"/>
      <c r="M6" s="14"/>
      <c r="N6" s="14" t="s">
        <v>1170</v>
      </c>
      <c r="O6" s="14"/>
      <c r="P6" s="14"/>
      <c r="Q6" s="14"/>
      <c r="R6" s="18"/>
    </row>
    <row r="7" spans="1:18">
      <c r="A7" s="962" t="s">
        <v>1171</v>
      </c>
      <c r="B7" s="900"/>
      <c r="C7" s="900"/>
      <c r="D7" s="900" t="s">
        <v>1172</v>
      </c>
      <c r="E7" s="900"/>
      <c r="F7" s="900"/>
      <c r="G7" s="900"/>
      <c r="H7" s="963"/>
      <c r="I7" s="17" t="s">
        <v>1173</v>
      </c>
      <c r="J7" s="14"/>
      <c r="K7" s="14"/>
      <c r="L7" s="14"/>
      <c r="M7" s="14"/>
      <c r="N7" s="14" t="s">
        <v>1174</v>
      </c>
      <c r="O7" s="14"/>
      <c r="P7" s="14"/>
      <c r="Q7" s="14"/>
      <c r="R7" s="18"/>
    </row>
    <row r="8" spans="1:18">
      <c r="A8" s="962" t="s">
        <v>471</v>
      </c>
      <c r="B8" s="900"/>
      <c r="C8" s="900"/>
      <c r="D8" s="900" t="s">
        <v>472</v>
      </c>
      <c r="E8" s="900"/>
      <c r="F8" s="900"/>
      <c r="G8" s="900"/>
      <c r="H8" s="963"/>
      <c r="I8" s="17" t="s">
        <v>473</v>
      </c>
      <c r="J8" s="14"/>
      <c r="K8" s="14"/>
      <c r="L8" s="14"/>
      <c r="M8" s="14"/>
      <c r="N8" s="14" t="s">
        <v>1201</v>
      </c>
      <c r="O8" s="14"/>
      <c r="P8" s="14"/>
      <c r="Q8" s="14"/>
      <c r="R8" s="18"/>
    </row>
    <row r="9" spans="1:18">
      <c r="A9" s="962" t="s">
        <v>1202</v>
      </c>
      <c r="B9" s="900"/>
      <c r="C9" s="900"/>
      <c r="D9" s="900" t="s">
        <v>1203</v>
      </c>
      <c r="E9" s="900"/>
      <c r="F9" s="900"/>
      <c r="G9" s="900"/>
      <c r="H9" s="963"/>
      <c r="I9" s="2756" t="s">
        <v>1204</v>
      </c>
      <c r="J9" s="2757"/>
      <c r="K9" s="2757"/>
      <c r="L9" s="2757"/>
      <c r="M9" s="2757"/>
      <c r="N9" s="14" t="s">
        <v>1205</v>
      </c>
      <c r="O9" s="14"/>
      <c r="P9" s="14"/>
      <c r="Q9" s="14"/>
      <c r="R9" s="18"/>
    </row>
    <row r="10" spans="1:18">
      <c r="A10" s="962" t="s">
        <v>1206</v>
      </c>
      <c r="B10" s="900"/>
      <c r="C10" s="900"/>
      <c r="D10" s="900" t="s">
        <v>1207</v>
      </c>
      <c r="E10" s="900"/>
      <c r="F10" s="900"/>
      <c r="G10" s="900"/>
      <c r="H10" s="963"/>
      <c r="I10" s="2756" t="s">
        <v>4569</v>
      </c>
      <c r="J10" s="2757"/>
      <c r="K10" s="2757"/>
      <c r="L10" s="2757"/>
      <c r="M10" s="2757"/>
      <c r="N10" s="14" t="s">
        <v>1208</v>
      </c>
      <c r="O10" s="14"/>
      <c r="P10" s="14"/>
      <c r="Q10" s="14"/>
      <c r="R10" s="18"/>
    </row>
    <row r="11" spans="1:18">
      <c r="A11" s="962" t="s">
        <v>1209</v>
      </c>
      <c r="B11" s="900"/>
      <c r="C11" s="900"/>
      <c r="D11" s="900" t="s">
        <v>1210</v>
      </c>
      <c r="E11" s="900"/>
      <c r="F11" s="900"/>
      <c r="G11" s="900"/>
      <c r="H11" s="963"/>
      <c r="I11" s="2756" t="s">
        <v>4570</v>
      </c>
      <c r="J11" s="2757"/>
      <c r="K11" s="2757"/>
      <c r="L11" s="2757"/>
      <c r="M11" s="2757"/>
      <c r="N11" s="14" t="s">
        <v>1211</v>
      </c>
      <c r="O11" s="14"/>
      <c r="P11" s="14"/>
      <c r="Q11" s="14"/>
      <c r="R11" s="18"/>
    </row>
    <row r="12" spans="1:18">
      <c r="A12" s="962" t="s">
        <v>1212</v>
      </c>
      <c r="B12" s="900"/>
      <c r="C12" s="900"/>
      <c r="D12" s="900" t="s">
        <v>1213</v>
      </c>
      <c r="E12" s="900"/>
      <c r="F12" s="900"/>
      <c r="G12" s="900"/>
      <c r="H12" s="963"/>
      <c r="I12" s="2756" t="s">
        <v>1214</v>
      </c>
      <c r="J12" s="2757"/>
      <c r="K12" s="2757"/>
      <c r="L12" s="2757"/>
      <c r="M12" s="2757"/>
      <c r="N12" s="14" t="s">
        <v>1215</v>
      </c>
      <c r="O12" s="14"/>
      <c r="P12" s="14"/>
      <c r="Q12" s="14"/>
      <c r="R12" s="18"/>
    </row>
    <row r="13" spans="1:18">
      <c r="A13" s="962" t="s">
        <v>1216</v>
      </c>
      <c r="B13" s="900"/>
      <c r="C13" s="900"/>
      <c r="D13" s="900" t="s">
        <v>1217</v>
      </c>
      <c r="E13" s="900"/>
      <c r="F13" s="900"/>
      <c r="G13" s="900"/>
      <c r="H13" s="963"/>
      <c r="I13" s="17" t="s">
        <v>1218</v>
      </c>
      <c r="J13" s="14"/>
      <c r="K13" s="14"/>
      <c r="L13" s="14"/>
      <c r="M13" s="14"/>
      <c r="N13" s="14" t="s">
        <v>1219</v>
      </c>
      <c r="O13" s="14"/>
      <c r="P13" s="14"/>
      <c r="Q13" s="14"/>
      <c r="R13" s="18"/>
    </row>
    <row r="14" spans="1:18">
      <c r="A14" s="962" t="s">
        <v>1220</v>
      </c>
      <c r="B14" s="900"/>
      <c r="C14" s="900"/>
      <c r="D14" s="900" t="s">
        <v>1221</v>
      </c>
      <c r="E14" s="900"/>
      <c r="F14" s="900"/>
      <c r="G14" s="900"/>
      <c r="H14" s="963"/>
      <c r="I14" s="17" t="s">
        <v>1222</v>
      </c>
      <c r="J14" s="14"/>
      <c r="K14" s="14"/>
      <c r="L14" s="14"/>
      <c r="M14" s="14"/>
      <c r="N14" s="14" t="s">
        <v>1223</v>
      </c>
      <c r="O14" s="14"/>
      <c r="P14" s="14"/>
      <c r="Q14" s="14"/>
      <c r="R14" s="18"/>
    </row>
    <row r="15" spans="1:18" ht="15.75" thickBot="1">
      <c r="A15" s="962"/>
      <c r="B15" s="900"/>
      <c r="C15" s="900"/>
      <c r="D15" s="900"/>
      <c r="E15" s="900"/>
      <c r="F15" s="900"/>
      <c r="G15" s="900"/>
      <c r="H15" s="963"/>
      <c r="I15" s="962"/>
      <c r="J15" s="900"/>
      <c r="K15" s="900"/>
      <c r="L15" s="900"/>
      <c r="M15" s="900"/>
      <c r="N15" s="900"/>
      <c r="O15" s="900"/>
      <c r="P15" s="900"/>
      <c r="Q15" s="900"/>
      <c r="R15" s="963"/>
    </row>
    <row r="16" spans="1:18">
      <c r="A16" s="1018"/>
      <c r="B16" s="993"/>
      <c r="C16" s="1035" t="s">
        <v>1224</v>
      </c>
      <c r="D16" s="1032"/>
      <c r="E16" s="1016"/>
      <c r="F16" s="1035" t="s">
        <v>1224</v>
      </c>
      <c r="G16" s="1032"/>
      <c r="H16" s="1016"/>
      <c r="I16" s="1036" t="s">
        <v>1224</v>
      </c>
      <c r="J16" s="1032"/>
      <c r="K16" s="1016"/>
      <c r="L16" s="1035" t="s">
        <v>1224</v>
      </c>
      <c r="M16" s="1032"/>
      <c r="N16" s="1016"/>
      <c r="O16" s="1035" t="s">
        <v>1224</v>
      </c>
      <c r="P16" s="1032"/>
      <c r="Q16" s="1016"/>
      <c r="R16" s="1037"/>
    </row>
    <row r="17" spans="1:18">
      <c r="A17" s="1019" t="s">
        <v>1688</v>
      </c>
      <c r="B17" s="961" t="s">
        <v>1742</v>
      </c>
      <c r="C17" s="900"/>
      <c r="D17" s="900"/>
      <c r="E17" s="963"/>
      <c r="F17" s="900"/>
      <c r="G17" s="900"/>
      <c r="H17" s="963"/>
      <c r="I17" s="1009"/>
      <c r="J17" s="900"/>
      <c r="K17" s="963"/>
      <c r="L17" s="900"/>
      <c r="M17" s="900"/>
      <c r="N17" s="963"/>
      <c r="O17" s="900"/>
      <c r="P17" s="900"/>
      <c r="Q17" s="900"/>
      <c r="R17" s="1019" t="s">
        <v>1688</v>
      </c>
    </row>
    <row r="18" spans="1:18" ht="15.75" thickBot="1">
      <c r="A18" s="1021" t="s">
        <v>1691</v>
      </c>
      <c r="B18" s="1023" t="s">
        <v>2952</v>
      </c>
      <c r="C18" s="952"/>
      <c r="D18" s="1012" t="s">
        <v>2953</v>
      </c>
      <c r="E18" s="980"/>
      <c r="F18" s="952"/>
      <c r="G18" s="1012" t="s">
        <v>2954</v>
      </c>
      <c r="H18" s="980"/>
      <c r="I18" s="1038"/>
      <c r="J18" s="1012" t="s">
        <v>2955</v>
      </c>
      <c r="K18" s="980"/>
      <c r="L18" s="1012"/>
      <c r="M18" s="1012" t="s">
        <v>2303</v>
      </c>
      <c r="N18" s="980"/>
      <c r="O18" s="952"/>
      <c r="P18" s="990" t="s">
        <v>2304</v>
      </c>
      <c r="Q18" s="1012"/>
      <c r="R18" s="1021" t="s">
        <v>1691</v>
      </c>
    </row>
    <row r="19" spans="1:18">
      <c r="A19" s="1010">
        <v>1</v>
      </c>
      <c r="B19" s="963" t="s">
        <v>1225</v>
      </c>
      <c r="C19" s="900"/>
      <c r="D19" s="900"/>
      <c r="E19" s="961"/>
      <c r="F19" s="901"/>
      <c r="G19" s="901"/>
      <c r="H19" s="963"/>
      <c r="I19" s="962"/>
      <c r="J19" s="900"/>
      <c r="K19" s="963"/>
      <c r="L19" s="900"/>
      <c r="M19" s="901"/>
      <c r="N19" s="961"/>
      <c r="O19" s="901"/>
      <c r="P19" s="901"/>
      <c r="Q19" s="901"/>
      <c r="R19" s="1010">
        <v>1</v>
      </c>
    </row>
    <row r="20" spans="1:18">
      <c r="A20" s="1039"/>
      <c r="B20" s="975" t="s">
        <v>1226</v>
      </c>
      <c r="C20" s="915"/>
      <c r="D20" s="915"/>
      <c r="E20" s="1000"/>
      <c r="F20" s="1033"/>
      <c r="G20" s="1033"/>
      <c r="H20" s="975"/>
      <c r="I20" s="914"/>
      <c r="J20" s="915"/>
      <c r="K20" s="975"/>
      <c r="L20" s="915"/>
      <c r="M20" s="1033"/>
      <c r="N20" s="1000"/>
      <c r="O20" s="1033"/>
      <c r="P20" s="1033"/>
      <c r="Q20" s="1033"/>
      <c r="R20" s="1039"/>
    </row>
    <row r="21" spans="1:18">
      <c r="A21" s="1010">
        <v>2</v>
      </c>
      <c r="B21" s="963" t="s">
        <v>1227</v>
      </c>
      <c r="C21" s="900"/>
      <c r="D21" s="900"/>
      <c r="E21" s="913"/>
      <c r="F21" s="945"/>
      <c r="G21" s="945"/>
      <c r="H21" s="913"/>
      <c r="I21" s="962"/>
      <c r="J21" s="900"/>
      <c r="K21" s="963"/>
      <c r="L21" s="900"/>
      <c r="M21" s="945"/>
      <c r="N21" s="913"/>
      <c r="O21" s="945"/>
      <c r="P21" s="945"/>
      <c r="Q21" s="945"/>
      <c r="R21" s="1010">
        <v>2</v>
      </c>
    </row>
    <row r="22" spans="1:18">
      <c r="A22" s="1039"/>
      <c r="B22" s="975" t="s">
        <v>1228</v>
      </c>
      <c r="C22" s="915"/>
      <c r="D22" s="915"/>
      <c r="E22" s="1000"/>
      <c r="F22" s="1033"/>
      <c r="G22" s="1033"/>
      <c r="H22" s="1000"/>
      <c r="I22" s="914"/>
      <c r="J22" s="915"/>
      <c r="K22" s="975"/>
      <c r="L22" s="915"/>
      <c r="M22" s="1033"/>
      <c r="N22" s="1000"/>
      <c r="O22" s="1033"/>
      <c r="P22" s="1033"/>
      <c r="Q22" s="1033"/>
      <c r="R22" s="1039"/>
    </row>
    <row r="23" spans="1:18">
      <c r="A23" s="1039">
        <v>3</v>
      </c>
      <c r="B23" s="975" t="s">
        <v>1229</v>
      </c>
      <c r="C23" s="1040"/>
      <c r="D23" s="1040"/>
      <c r="E23" s="1041"/>
      <c r="F23" s="1042"/>
      <c r="G23" s="1042"/>
      <c r="H23" s="1043"/>
      <c r="I23" s="1044"/>
      <c r="J23" s="1040"/>
      <c r="K23" s="1043"/>
      <c r="L23" s="1040"/>
      <c r="M23" s="1042"/>
      <c r="N23" s="1041"/>
      <c r="O23" s="1042"/>
      <c r="P23" s="1042"/>
      <c r="Q23" s="1042"/>
      <c r="R23" s="1039">
        <v>3</v>
      </c>
    </row>
    <row r="24" spans="1:18">
      <c r="A24" s="1045">
        <v>4</v>
      </c>
      <c r="B24" s="975" t="s">
        <v>1230</v>
      </c>
      <c r="C24" s="1040"/>
      <c r="D24" s="1040"/>
      <c r="E24" s="1043"/>
      <c r="F24" s="1040"/>
      <c r="G24" s="1040"/>
      <c r="H24" s="1043"/>
      <c r="I24" s="1046"/>
      <c r="J24" s="1040"/>
      <c r="K24" s="1043"/>
      <c r="L24" s="1040"/>
      <c r="M24" s="1040"/>
      <c r="N24" s="1043"/>
      <c r="O24" s="1040"/>
      <c r="P24" s="1040"/>
      <c r="Q24" s="1040"/>
      <c r="R24" s="1039">
        <v>4</v>
      </c>
    </row>
    <row r="25" spans="1:18">
      <c r="A25" s="1025">
        <v>5</v>
      </c>
      <c r="B25" s="963" t="s">
        <v>1231</v>
      </c>
      <c r="C25" s="1047"/>
      <c r="D25" s="1047"/>
      <c r="E25" s="1048"/>
      <c r="F25" s="1047"/>
      <c r="G25" s="1047"/>
      <c r="H25" s="1048"/>
      <c r="I25" s="1049"/>
      <c r="J25" s="1047"/>
      <c r="K25" s="1048"/>
      <c r="L25" s="1047"/>
      <c r="M25" s="1047"/>
      <c r="N25" s="1048"/>
      <c r="O25" s="1047"/>
      <c r="P25" s="1047"/>
      <c r="Q25" s="1047"/>
      <c r="R25" s="1010">
        <v>5</v>
      </c>
    </row>
    <row r="26" spans="1:18">
      <c r="A26" s="1045"/>
      <c r="B26" s="975" t="s">
        <v>1232</v>
      </c>
      <c r="C26" s="1040"/>
      <c r="D26" s="1040"/>
      <c r="E26" s="1043"/>
      <c r="F26" s="1040"/>
      <c r="G26" s="1040"/>
      <c r="H26" s="1043"/>
      <c r="I26" s="1046"/>
      <c r="J26" s="1040"/>
      <c r="K26" s="1043"/>
      <c r="L26" s="1040"/>
      <c r="M26" s="1040"/>
      <c r="N26" s="1043"/>
      <c r="O26" s="1040"/>
      <c r="P26" s="1040"/>
      <c r="Q26" s="1040"/>
      <c r="R26" s="1039"/>
    </row>
    <row r="27" spans="1:18">
      <c r="A27" s="1045">
        <v>6</v>
      </c>
      <c r="B27" s="975" t="s">
        <v>1233</v>
      </c>
      <c r="C27" s="1040"/>
      <c r="D27" s="1040"/>
      <c r="E27" s="1043"/>
      <c r="F27" s="1040"/>
      <c r="G27" s="1040"/>
      <c r="H27" s="1043"/>
      <c r="I27" s="1046"/>
      <c r="J27" s="1040"/>
      <c r="K27" s="1043"/>
      <c r="L27" s="1040"/>
      <c r="M27" s="1040"/>
      <c r="N27" s="1043"/>
      <c r="O27" s="1040"/>
      <c r="P27" s="1040"/>
      <c r="Q27" s="1040"/>
      <c r="R27" s="1039">
        <v>6</v>
      </c>
    </row>
    <row r="28" spans="1:18">
      <c r="A28" s="1045">
        <v>7</v>
      </c>
      <c r="B28" s="975" t="s">
        <v>1234</v>
      </c>
      <c r="C28" s="915"/>
      <c r="D28" s="915"/>
      <c r="E28" s="975"/>
      <c r="F28" s="915"/>
      <c r="G28" s="915"/>
      <c r="H28" s="975"/>
      <c r="I28" s="1050"/>
      <c r="J28" s="915"/>
      <c r="K28" s="975"/>
      <c r="L28" s="915"/>
      <c r="M28" s="915"/>
      <c r="N28" s="975"/>
      <c r="O28" s="915"/>
      <c r="P28" s="915"/>
      <c r="Q28" s="915"/>
      <c r="R28" s="1039">
        <v>7</v>
      </c>
    </row>
    <row r="29" spans="1:18">
      <c r="A29" s="1045">
        <v>8</v>
      </c>
      <c r="B29" s="975" t="s">
        <v>1235</v>
      </c>
      <c r="C29" s="915"/>
      <c r="D29" s="915"/>
      <c r="E29" s="975"/>
      <c r="F29" s="915"/>
      <c r="G29" s="915"/>
      <c r="H29" s="975"/>
      <c r="I29" s="1050"/>
      <c r="J29" s="915"/>
      <c r="K29" s="975"/>
      <c r="L29" s="915"/>
      <c r="M29" s="915"/>
      <c r="N29" s="975"/>
      <c r="O29" s="915"/>
      <c r="P29" s="915"/>
      <c r="Q29" s="915"/>
      <c r="R29" s="1039">
        <v>8</v>
      </c>
    </row>
    <row r="30" spans="1:18">
      <c r="A30" s="1045">
        <v>9</v>
      </c>
      <c r="B30" s="975" t="s">
        <v>1236</v>
      </c>
      <c r="C30" s="915"/>
      <c r="D30" s="915"/>
      <c r="E30" s="975"/>
      <c r="F30" s="915"/>
      <c r="G30" s="915"/>
      <c r="H30" s="975"/>
      <c r="I30" s="1050"/>
      <c r="J30" s="915"/>
      <c r="K30" s="975"/>
      <c r="L30" s="915"/>
      <c r="M30" s="915"/>
      <c r="N30" s="975"/>
      <c r="O30" s="915"/>
      <c r="P30" s="915"/>
      <c r="Q30" s="915"/>
      <c r="R30" s="1039">
        <v>9</v>
      </c>
    </row>
    <row r="31" spans="1:18">
      <c r="A31" s="1045">
        <v>10</v>
      </c>
      <c r="B31" s="975" t="s">
        <v>1237</v>
      </c>
      <c r="C31" s="915"/>
      <c r="D31" s="915"/>
      <c r="E31" s="975"/>
      <c r="F31" s="915"/>
      <c r="G31" s="915"/>
      <c r="H31" s="975"/>
      <c r="I31" s="1050"/>
      <c r="J31" s="915"/>
      <c r="K31" s="975"/>
      <c r="L31" s="915"/>
      <c r="M31" s="915"/>
      <c r="N31" s="975"/>
      <c r="O31" s="915"/>
      <c r="P31" s="915"/>
      <c r="Q31" s="915"/>
      <c r="R31" s="1039">
        <v>10</v>
      </c>
    </row>
    <row r="32" spans="1:18">
      <c r="A32" s="1045">
        <v>11</v>
      </c>
      <c r="B32" s="975" t="s">
        <v>1238</v>
      </c>
      <c r="C32" s="1034"/>
      <c r="D32" s="1034"/>
      <c r="E32" s="1051"/>
      <c r="F32" s="1034"/>
      <c r="G32" s="1034"/>
      <c r="H32" s="1051"/>
      <c r="I32" s="1052"/>
      <c r="J32" s="1034"/>
      <c r="K32" s="1051"/>
      <c r="L32" s="1034"/>
      <c r="M32" s="1034"/>
      <c r="N32" s="1051"/>
      <c r="O32" s="1034"/>
      <c r="P32" s="1034"/>
      <c r="Q32" s="1034"/>
      <c r="R32" s="1039">
        <v>11</v>
      </c>
    </row>
    <row r="33" spans="1:19">
      <c r="A33" s="1045">
        <v>12</v>
      </c>
      <c r="B33" s="975" t="s">
        <v>1239</v>
      </c>
      <c r="C33" s="1034" t="s">
        <v>1748</v>
      </c>
      <c r="D33" s="1034" t="s">
        <v>1748</v>
      </c>
      <c r="E33" s="1051" t="s">
        <v>1748</v>
      </c>
      <c r="F33" s="1034"/>
      <c r="G33" s="1034"/>
      <c r="H33" s="1051"/>
      <c r="I33" s="1052"/>
      <c r="J33" s="1034"/>
      <c r="K33" s="1051"/>
      <c r="L33" s="1034"/>
      <c r="M33" s="1034"/>
      <c r="N33" s="1051"/>
      <c r="O33" s="1034"/>
      <c r="P33" s="1034"/>
      <c r="Q33" s="1034"/>
      <c r="R33" s="1039">
        <v>12</v>
      </c>
    </row>
    <row r="34" spans="1:19">
      <c r="A34" s="1045">
        <v>13</v>
      </c>
      <c r="B34" s="975" t="s">
        <v>1240</v>
      </c>
      <c r="C34" s="1053"/>
      <c r="D34" s="1053"/>
      <c r="E34" s="1054"/>
      <c r="F34" s="1053"/>
      <c r="G34" s="1053"/>
      <c r="H34" s="1054"/>
      <c r="I34" s="1055"/>
      <c r="J34" s="1053"/>
      <c r="K34" s="1054"/>
      <c r="L34" s="1053"/>
      <c r="M34" s="1053"/>
      <c r="N34" s="1054"/>
      <c r="O34" s="1053"/>
      <c r="P34" s="1053"/>
      <c r="Q34" s="1053"/>
      <c r="R34" s="1039">
        <v>13</v>
      </c>
    </row>
    <row r="35" spans="1:19">
      <c r="A35" s="1039">
        <v>14</v>
      </c>
      <c r="B35" s="975" t="s">
        <v>1241</v>
      </c>
      <c r="C35" s="1034"/>
      <c r="D35" s="1034"/>
      <c r="E35" s="1051"/>
      <c r="F35" s="1034"/>
      <c r="G35" s="1034"/>
      <c r="H35" s="1051"/>
      <c r="I35" s="1056"/>
      <c r="J35" s="1034"/>
      <c r="K35" s="1051"/>
      <c r="L35" s="1034"/>
      <c r="M35" s="1034"/>
      <c r="N35" s="1051"/>
      <c r="O35" s="1034"/>
      <c r="P35" s="1034"/>
      <c r="Q35" s="1034"/>
      <c r="R35" s="1039">
        <v>14</v>
      </c>
    </row>
    <row r="36" spans="1:19">
      <c r="A36" s="1039">
        <v>15</v>
      </c>
      <c r="B36" s="975" t="s">
        <v>1242</v>
      </c>
      <c r="C36" s="1034"/>
      <c r="D36" s="1034"/>
      <c r="E36" s="1051"/>
      <c r="F36" s="1034"/>
      <c r="G36" s="1034"/>
      <c r="H36" s="1051"/>
      <c r="I36" s="1056"/>
      <c r="J36" s="1034"/>
      <c r="K36" s="1051"/>
      <c r="L36" s="1034"/>
      <c r="M36" s="1034"/>
      <c r="N36" s="1051"/>
      <c r="O36" s="1034"/>
      <c r="P36" s="1034"/>
      <c r="Q36" s="1034"/>
      <c r="R36" s="1039">
        <v>15</v>
      </c>
    </row>
    <row r="37" spans="1:19">
      <c r="A37" s="2758">
        <v>16</v>
      </c>
      <c r="B37" s="2759" t="s">
        <v>4127</v>
      </c>
      <c r="C37" s="1364"/>
      <c r="D37" s="1364"/>
      <c r="E37" s="2760"/>
      <c r="F37" s="1364"/>
      <c r="G37" s="1364"/>
      <c r="H37" s="2760"/>
      <c r="I37" s="2761"/>
      <c r="J37" s="1364"/>
      <c r="K37" s="2760"/>
      <c r="L37" s="1364"/>
      <c r="M37" s="1364"/>
      <c r="N37" s="2760"/>
      <c r="O37" s="1364"/>
      <c r="P37" s="1364"/>
      <c r="Q37" s="1364"/>
      <c r="R37" s="2758">
        <v>16</v>
      </c>
      <c r="S37" s="6"/>
    </row>
    <row r="38" spans="1:19">
      <c r="A38" s="1039">
        <v>17</v>
      </c>
      <c r="B38" s="975" t="s">
        <v>1243</v>
      </c>
      <c r="C38" s="1053"/>
      <c r="D38" s="1053">
        <f>SUM(D34:D37)</f>
        <v>0</v>
      </c>
      <c r="E38" s="1054"/>
      <c r="F38" s="1053"/>
      <c r="G38" s="1053">
        <f>SUM(G34:G37)</f>
        <v>0</v>
      </c>
      <c r="H38" s="1054"/>
      <c r="I38" s="1057"/>
      <c r="J38" s="1053">
        <f>SUM(J34:J37)</f>
        <v>0</v>
      </c>
      <c r="K38" s="1054"/>
      <c r="L38" s="1053"/>
      <c r="M38" s="1053">
        <f>SUM(M34:M37)</f>
        <v>0</v>
      </c>
      <c r="N38" s="1054"/>
      <c r="O38" s="1053"/>
      <c r="P38" s="1053">
        <f>SUM(P34:P37)</f>
        <v>0</v>
      </c>
      <c r="Q38" s="1053"/>
      <c r="R38" s="1039">
        <v>17</v>
      </c>
    </row>
    <row r="39" spans="1:19">
      <c r="A39" s="1039">
        <v>18</v>
      </c>
      <c r="B39" s="2759" t="s">
        <v>4571</v>
      </c>
      <c r="C39" s="1058"/>
      <c r="D39" s="1058"/>
      <c r="E39" s="1059"/>
      <c r="F39" s="1058"/>
      <c r="G39" s="1058"/>
      <c r="H39" s="1059"/>
      <c r="I39" s="1060"/>
      <c r="J39" s="1058"/>
      <c r="K39" s="1059"/>
      <c r="L39" s="1058"/>
      <c r="M39" s="1058"/>
      <c r="N39" s="1059"/>
      <c r="O39" s="1058"/>
      <c r="P39" s="1058"/>
      <c r="Q39" s="1058"/>
      <c r="R39" s="1039">
        <v>17</v>
      </c>
    </row>
    <row r="40" spans="1:19">
      <c r="A40" s="1039">
        <v>19</v>
      </c>
      <c r="B40" s="975" t="s">
        <v>1244</v>
      </c>
      <c r="C40" s="1053"/>
      <c r="D40" s="1053"/>
      <c r="E40" s="1054"/>
      <c r="F40" s="1053"/>
      <c r="G40" s="1053"/>
      <c r="H40" s="1054"/>
      <c r="I40" s="1057"/>
      <c r="J40" s="1053"/>
      <c r="K40" s="1054"/>
      <c r="L40" s="1053"/>
      <c r="M40" s="1053"/>
      <c r="N40" s="1054"/>
      <c r="O40" s="1053"/>
      <c r="P40" s="1053"/>
      <c r="Q40" s="1053"/>
      <c r="R40" s="1039">
        <v>18</v>
      </c>
    </row>
    <row r="41" spans="1:19">
      <c r="A41" s="1039">
        <v>20</v>
      </c>
      <c r="B41" s="975" t="s">
        <v>2468</v>
      </c>
      <c r="C41" s="1034"/>
      <c r="D41" s="1034"/>
      <c r="E41" s="1051"/>
      <c r="F41" s="1034"/>
      <c r="G41" s="1034"/>
      <c r="H41" s="1051"/>
      <c r="I41" s="1056"/>
      <c r="J41" s="1034"/>
      <c r="K41" s="1051"/>
      <c r="L41" s="1034"/>
      <c r="M41" s="1034"/>
      <c r="N41" s="1051"/>
      <c r="O41" s="1034"/>
      <c r="P41" s="1034"/>
      <c r="Q41" s="1034"/>
      <c r="R41" s="1039">
        <v>19</v>
      </c>
    </row>
    <row r="42" spans="1:19">
      <c r="A42" s="1039">
        <v>21</v>
      </c>
      <c r="B42" s="975" t="s">
        <v>1245</v>
      </c>
      <c r="C42" s="1034"/>
      <c r="D42" s="1034"/>
      <c r="E42" s="1051"/>
      <c r="F42" s="1034"/>
      <c r="G42" s="1034"/>
      <c r="H42" s="1051"/>
      <c r="I42" s="1056"/>
      <c r="J42" s="1034"/>
      <c r="K42" s="1051"/>
      <c r="L42" s="1034"/>
      <c r="M42" s="1034"/>
      <c r="N42" s="1051"/>
      <c r="O42" s="1034"/>
      <c r="P42" s="1034"/>
      <c r="Q42" s="1034"/>
      <c r="R42" s="1039">
        <v>20</v>
      </c>
    </row>
    <row r="43" spans="1:19">
      <c r="A43" s="1039">
        <v>22</v>
      </c>
      <c r="B43" s="975" t="s">
        <v>1246</v>
      </c>
      <c r="C43" s="1034"/>
      <c r="D43" s="1034"/>
      <c r="E43" s="1051"/>
      <c r="F43" s="1034"/>
      <c r="G43" s="1034"/>
      <c r="H43" s="1051"/>
      <c r="I43" s="1056"/>
      <c r="J43" s="1034"/>
      <c r="K43" s="1051"/>
      <c r="L43" s="1034"/>
      <c r="M43" s="1034"/>
      <c r="N43" s="1051"/>
      <c r="O43" s="1034"/>
      <c r="P43" s="1034"/>
      <c r="Q43" s="1034"/>
      <c r="R43" s="1039">
        <v>21</v>
      </c>
    </row>
    <row r="44" spans="1:19">
      <c r="A44" s="1039">
        <v>23</v>
      </c>
      <c r="B44" s="975" t="s">
        <v>1247</v>
      </c>
      <c r="C44" s="1034"/>
      <c r="D44" s="1034"/>
      <c r="E44" s="1051"/>
      <c r="F44" s="1034"/>
      <c r="G44" s="1034"/>
      <c r="H44" s="1051"/>
      <c r="I44" s="1056"/>
      <c r="J44" s="1034"/>
      <c r="K44" s="1051"/>
      <c r="L44" s="1034"/>
      <c r="M44" s="1034"/>
      <c r="N44" s="1051"/>
      <c r="O44" s="1034"/>
      <c r="P44" s="1034"/>
      <c r="Q44" s="1034"/>
      <c r="R44" s="1039">
        <v>22</v>
      </c>
    </row>
    <row r="45" spans="1:19">
      <c r="A45" s="1039">
        <v>24</v>
      </c>
      <c r="B45" s="975" t="s">
        <v>2610</v>
      </c>
      <c r="C45" s="1034"/>
      <c r="D45" s="1034"/>
      <c r="E45" s="1051"/>
      <c r="F45" s="1034"/>
      <c r="G45" s="1034"/>
      <c r="H45" s="1051"/>
      <c r="I45" s="1056"/>
      <c r="J45" s="1034"/>
      <c r="K45" s="1051"/>
      <c r="L45" s="1034"/>
      <c r="M45" s="1034"/>
      <c r="N45" s="1051"/>
      <c r="O45" s="1034"/>
      <c r="P45" s="1034"/>
      <c r="Q45" s="1034"/>
      <c r="R45" s="1039">
        <v>23</v>
      </c>
    </row>
    <row r="46" spans="1:19">
      <c r="A46" s="1039">
        <v>25</v>
      </c>
      <c r="B46" s="975" t="s">
        <v>2611</v>
      </c>
      <c r="C46" s="1034"/>
      <c r="D46" s="1034"/>
      <c r="E46" s="1051"/>
      <c r="F46" s="1034"/>
      <c r="G46" s="1034"/>
      <c r="H46" s="1051"/>
      <c r="I46" s="1056"/>
      <c r="J46" s="1034"/>
      <c r="K46" s="1051"/>
      <c r="L46" s="1034"/>
      <c r="M46" s="1034"/>
      <c r="N46" s="1051"/>
      <c r="O46" s="1034"/>
      <c r="P46" s="1034"/>
      <c r="Q46" s="1034"/>
      <c r="R46" s="1039">
        <v>24</v>
      </c>
    </row>
    <row r="47" spans="1:19">
      <c r="A47" s="1039">
        <v>26</v>
      </c>
      <c r="B47" s="975" t="s">
        <v>2612</v>
      </c>
      <c r="C47" s="1034"/>
      <c r="D47" s="1034"/>
      <c r="E47" s="1051"/>
      <c r="F47" s="1034"/>
      <c r="G47" s="1034"/>
      <c r="H47" s="1051"/>
      <c r="I47" s="1056"/>
      <c r="J47" s="1034"/>
      <c r="K47" s="1051"/>
      <c r="L47" s="1034"/>
      <c r="M47" s="1034"/>
      <c r="N47" s="1051"/>
      <c r="O47" s="1034"/>
      <c r="P47" s="1034"/>
      <c r="Q47" s="1034"/>
      <c r="R47" s="1039">
        <v>25</v>
      </c>
    </row>
    <row r="48" spans="1:19">
      <c r="A48" s="1039">
        <v>27</v>
      </c>
      <c r="B48" s="975" t="s">
        <v>604</v>
      </c>
      <c r="C48" s="1034"/>
      <c r="D48" s="1034"/>
      <c r="E48" s="1051"/>
      <c r="F48" s="1034"/>
      <c r="G48" s="1034"/>
      <c r="H48" s="1051"/>
      <c r="I48" s="1056"/>
      <c r="J48" s="1034"/>
      <c r="K48" s="1051"/>
      <c r="L48" s="1034"/>
      <c r="M48" s="1034"/>
      <c r="N48" s="1051"/>
      <c r="O48" s="1034"/>
      <c r="P48" s="1034"/>
      <c r="Q48" s="1034"/>
      <c r="R48" s="1039">
        <v>26</v>
      </c>
    </row>
    <row r="49" spans="1:18">
      <c r="A49" s="1039">
        <v>28</v>
      </c>
      <c r="B49" s="975" t="s">
        <v>1267</v>
      </c>
      <c r="C49" s="1034"/>
      <c r="D49" s="1034"/>
      <c r="E49" s="1051"/>
      <c r="F49" s="1034"/>
      <c r="G49" s="1034"/>
      <c r="H49" s="1051"/>
      <c r="I49" s="1056"/>
      <c r="J49" s="1034"/>
      <c r="K49" s="1051"/>
      <c r="L49" s="1034"/>
      <c r="M49" s="1034"/>
      <c r="N49" s="1051"/>
      <c r="O49" s="1034"/>
      <c r="P49" s="1034"/>
      <c r="Q49" s="1034"/>
      <c r="R49" s="1039">
        <v>27</v>
      </c>
    </row>
    <row r="50" spans="1:18">
      <c r="A50" s="1039">
        <v>29</v>
      </c>
      <c r="B50" s="975" t="s">
        <v>3558</v>
      </c>
      <c r="C50" s="1034"/>
      <c r="D50" s="1034"/>
      <c r="E50" s="1051"/>
      <c r="F50" s="1034"/>
      <c r="G50" s="1034"/>
      <c r="H50" s="1051"/>
      <c r="I50" s="1056"/>
      <c r="J50" s="1034"/>
      <c r="K50" s="1051"/>
      <c r="L50" s="1034"/>
      <c r="M50" s="1034"/>
      <c r="N50" s="1051"/>
      <c r="O50" s="1034"/>
      <c r="P50" s="1034"/>
      <c r="Q50" s="1034"/>
      <c r="R50" s="1039">
        <v>28</v>
      </c>
    </row>
    <row r="51" spans="1:18">
      <c r="A51" s="1039">
        <v>30</v>
      </c>
      <c r="B51" s="975" t="s">
        <v>3563</v>
      </c>
      <c r="C51" s="1034"/>
      <c r="D51" s="1034"/>
      <c r="E51" s="1051"/>
      <c r="F51" s="1034"/>
      <c r="G51" s="1034"/>
      <c r="H51" s="1051"/>
      <c r="I51" s="1056"/>
      <c r="J51" s="1034"/>
      <c r="K51" s="1051"/>
      <c r="L51" s="1034"/>
      <c r="M51" s="1034"/>
      <c r="N51" s="1051"/>
      <c r="O51" s="1034"/>
      <c r="P51" s="1034"/>
      <c r="Q51" s="1034"/>
      <c r="R51" s="1039">
        <v>29</v>
      </c>
    </row>
    <row r="52" spans="1:18">
      <c r="A52" s="1039">
        <v>31</v>
      </c>
      <c r="B52" s="975" t="s">
        <v>2613</v>
      </c>
      <c r="C52" s="1034"/>
      <c r="D52" s="1034"/>
      <c r="E52" s="1051"/>
      <c r="F52" s="1034"/>
      <c r="G52" s="1034"/>
      <c r="H52" s="1051"/>
      <c r="I52" s="1056"/>
      <c r="J52" s="1034"/>
      <c r="K52" s="1051"/>
      <c r="L52" s="1034"/>
      <c r="M52" s="1034"/>
      <c r="N52" s="1051"/>
      <c r="O52" s="1034"/>
      <c r="P52" s="1034"/>
      <c r="Q52" s="1034"/>
      <c r="R52" s="1039">
        <v>30</v>
      </c>
    </row>
    <row r="53" spans="1:18">
      <c r="A53" s="1039">
        <v>32</v>
      </c>
      <c r="B53" s="975" t="s">
        <v>1063</v>
      </c>
      <c r="C53" s="1034"/>
      <c r="D53" s="1034"/>
      <c r="E53" s="1051"/>
      <c r="F53" s="1034"/>
      <c r="G53" s="1034"/>
      <c r="H53" s="1051"/>
      <c r="I53" s="1056"/>
      <c r="J53" s="1034"/>
      <c r="K53" s="1051"/>
      <c r="L53" s="1034"/>
      <c r="M53" s="1034"/>
      <c r="N53" s="1051"/>
      <c r="O53" s="1034"/>
      <c r="P53" s="1034"/>
      <c r="Q53" s="1034"/>
      <c r="R53" s="1039">
        <v>31</v>
      </c>
    </row>
    <row r="54" spans="1:18">
      <c r="A54" s="1039">
        <v>33</v>
      </c>
      <c r="B54" s="975" t="s">
        <v>2614</v>
      </c>
      <c r="C54" s="1034"/>
      <c r="D54" s="1034"/>
      <c r="E54" s="1051"/>
      <c r="F54" s="1034"/>
      <c r="G54" s="1034"/>
      <c r="H54" s="1051"/>
      <c r="I54" s="1056"/>
      <c r="J54" s="1034"/>
      <c r="K54" s="1051"/>
      <c r="L54" s="1034"/>
      <c r="M54" s="1034"/>
      <c r="N54" s="1051"/>
      <c r="O54" s="1034"/>
      <c r="P54" s="1034"/>
      <c r="Q54" s="1034"/>
      <c r="R54" s="1039">
        <v>32</v>
      </c>
    </row>
    <row r="55" spans="1:18">
      <c r="A55" s="1039">
        <v>34</v>
      </c>
      <c r="B55" s="975" t="s">
        <v>2615</v>
      </c>
      <c r="C55" s="1053"/>
      <c r="D55" s="1053">
        <f>SUM(D39:D54)</f>
        <v>0</v>
      </c>
      <c r="E55" s="1054"/>
      <c r="F55" s="1053"/>
      <c r="G55" s="1053">
        <f>SUM(G39:G54)</f>
        <v>0</v>
      </c>
      <c r="H55" s="1054"/>
      <c r="I55" s="1057"/>
      <c r="J55" s="1053">
        <f>SUM(J39:J54)</f>
        <v>0</v>
      </c>
      <c r="K55" s="1054"/>
      <c r="L55" s="1053"/>
      <c r="M55" s="1053">
        <f>SUM(M39:M54)</f>
        <v>0</v>
      </c>
      <c r="N55" s="1054"/>
      <c r="O55" s="1053"/>
      <c r="P55" s="1053">
        <f>SUM(P39:P54)</f>
        <v>0</v>
      </c>
      <c r="Q55" s="1053"/>
      <c r="R55" s="1039">
        <v>33</v>
      </c>
    </row>
    <row r="56" spans="1:18" ht="15.75" thickBot="1">
      <c r="A56" s="1039">
        <v>35</v>
      </c>
      <c r="B56" s="975" t="s">
        <v>2616</v>
      </c>
      <c r="C56" s="1061"/>
      <c r="D56" s="1061"/>
      <c r="E56" s="1062"/>
      <c r="F56" s="1061"/>
      <c r="G56" s="1061"/>
      <c r="H56" s="1062"/>
      <c r="I56" s="1063"/>
      <c r="J56" s="1061"/>
      <c r="K56" s="1062"/>
      <c r="L56" s="1061"/>
      <c r="M56" s="1061"/>
      <c r="N56" s="1062"/>
      <c r="O56" s="1061"/>
      <c r="P56" s="1061"/>
      <c r="Q56" s="1061"/>
      <c r="R56" s="1039">
        <v>34</v>
      </c>
    </row>
    <row r="57" spans="1:18" ht="15.75" thickBot="1">
      <c r="A57" s="1039">
        <v>36</v>
      </c>
      <c r="B57" s="975" t="s">
        <v>2617</v>
      </c>
      <c r="C57" s="1015"/>
      <c r="D57" s="1015"/>
      <c r="E57" s="1015"/>
      <c r="F57" s="1015"/>
      <c r="G57" s="1015"/>
      <c r="H57" s="1015"/>
      <c r="I57" s="1064"/>
      <c r="J57" s="1065"/>
      <c r="K57" s="1015"/>
      <c r="L57" s="1065"/>
      <c r="M57" s="1065"/>
      <c r="N57" s="1015"/>
      <c r="O57" s="1065"/>
      <c r="P57" s="1065"/>
      <c r="Q57" s="1065"/>
      <c r="R57" s="1039">
        <v>35</v>
      </c>
    </row>
    <row r="58" spans="1:18">
      <c r="A58" s="1010">
        <v>37</v>
      </c>
      <c r="B58" s="963" t="s">
        <v>2618</v>
      </c>
      <c r="C58" s="963"/>
      <c r="D58" s="963"/>
      <c r="E58" s="963"/>
      <c r="F58" s="963"/>
      <c r="G58" s="963"/>
      <c r="H58" s="963"/>
      <c r="I58" s="1010"/>
      <c r="J58" s="963"/>
      <c r="K58" s="963"/>
      <c r="L58" s="963"/>
      <c r="M58" s="963"/>
      <c r="N58" s="963"/>
      <c r="O58" s="963"/>
      <c r="P58" s="963"/>
      <c r="Q58" s="900"/>
      <c r="R58" s="1010">
        <v>36</v>
      </c>
    </row>
    <row r="59" spans="1:18">
      <c r="A59" s="1039"/>
      <c r="B59" s="975" t="s">
        <v>2619</v>
      </c>
      <c r="C59" s="975"/>
      <c r="D59" s="975"/>
      <c r="E59" s="975"/>
      <c r="F59" s="975"/>
      <c r="G59" s="975"/>
      <c r="H59" s="975"/>
      <c r="I59" s="1039"/>
      <c r="J59" s="975"/>
      <c r="K59" s="975"/>
      <c r="L59" s="975"/>
      <c r="M59" s="975"/>
      <c r="N59" s="975"/>
      <c r="O59" s="975"/>
      <c r="P59" s="975"/>
      <c r="Q59" s="915"/>
      <c r="R59" s="1039"/>
    </row>
    <row r="60" spans="1:18">
      <c r="A60" s="1039">
        <v>38</v>
      </c>
      <c r="B60" s="975" t="s">
        <v>2620</v>
      </c>
      <c r="C60" s="1051"/>
      <c r="D60" s="1051"/>
      <c r="E60" s="1051"/>
      <c r="F60" s="1051"/>
      <c r="G60" s="1051"/>
      <c r="H60" s="1051"/>
      <c r="I60" s="1066"/>
      <c r="J60" s="1051"/>
      <c r="K60" s="1051"/>
      <c r="L60" s="1051"/>
      <c r="M60" s="1051"/>
      <c r="N60" s="1051"/>
      <c r="O60" s="1051"/>
      <c r="P60" s="1051"/>
      <c r="Q60" s="1034"/>
      <c r="R60" s="1039">
        <v>37</v>
      </c>
    </row>
    <row r="61" spans="1:18">
      <c r="A61" s="1010">
        <v>39</v>
      </c>
      <c r="B61" s="963" t="s">
        <v>405</v>
      </c>
      <c r="C61" s="1028"/>
      <c r="D61" s="1028"/>
      <c r="E61" s="1028"/>
      <c r="F61" s="1028"/>
      <c r="G61" s="1028"/>
      <c r="H61" s="1028"/>
      <c r="I61" s="1067"/>
      <c r="J61" s="1028"/>
      <c r="K61" s="1028"/>
      <c r="L61" s="1028"/>
      <c r="M61" s="1028"/>
      <c r="N61" s="1028"/>
      <c r="O61" s="1028"/>
      <c r="P61" s="1028"/>
      <c r="Q61" s="974"/>
      <c r="R61" s="1010">
        <v>38</v>
      </c>
    </row>
    <row r="62" spans="1:18">
      <c r="A62" s="1039"/>
      <c r="B62" s="975" t="s">
        <v>406</v>
      </c>
      <c r="C62" s="1051"/>
      <c r="D62" s="1051"/>
      <c r="E62" s="1051"/>
      <c r="F62" s="1051"/>
      <c r="G62" s="1051"/>
      <c r="H62" s="1051"/>
      <c r="I62" s="1066"/>
      <c r="J62" s="1051"/>
      <c r="K62" s="1051"/>
      <c r="L62" s="1051"/>
      <c r="M62" s="1051"/>
      <c r="N62" s="1051"/>
      <c r="O62" s="1051"/>
      <c r="P62" s="1051"/>
      <c r="Q62" s="1034"/>
      <c r="R62" s="1039"/>
    </row>
    <row r="63" spans="1:18">
      <c r="A63" s="1010">
        <v>40</v>
      </c>
      <c r="B63" s="963" t="s">
        <v>87</v>
      </c>
      <c r="C63" s="1068"/>
      <c r="D63" s="1068"/>
      <c r="E63" s="1068"/>
      <c r="F63" s="1068"/>
      <c r="G63" s="1068"/>
      <c r="H63" s="1068"/>
      <c r="I63" s="1069"/>
      <c r="J63" s="1068"/>
      <c r="K63" s="1068"/>
      <c r="L63" s="1068"/>
      <c r="M63" s="1068"/>
      <c r="N63" s="1068"/>
      <c r="O63" s="1068"/>
      <c r="P63" s="1068"/>
      <c r="Q63" s="1070"/>
      <c r="R63" s="1010">
        <v>39</v>
      </c>
    </row>
    <row r="64" spans="1:18">
      <c r="A64" s="1039"/>
      <c r="B64" s="975" t="s">
        <v>88</v>
      </c>
      <c r="C64" s="1071"/>
      <c r="D64" s="1071"/>
      <c r="E64" s="1071"/>
      <c r="F64" s="1071"/>
      <c r="G64" s="1071"/>
      <c r="H64" s="1071"/>
      <c r="I64" s="1072"/>
      <c r="J64" s="1071"/>
      <c r="K64" s="1071"/>
      <c r="L64" s="1071"/>
      <c r="M64" s="1071"/>
      <c r="N64" s="1071"/>
      <c r="O64" s="1071"/>
      <c r="P64" s="1071"/>
      <c r="Q64" s="1073"/>
      <c r="R64" s="1039"/>
    </row>
    <row r="65" spans="1:18">
      <c r="A65" s="1039">
        <v>41</v>
      </c>
      <c r="B65" s="975" t="s">
        <v>89</v>
      </c>
      <c r="C65" s="1071"/>
      <c r="D65" s="1071"/>
      <c r="E65" s="1071"/>
      <c r="F65" s="1071"/>
      <c r="G65" s="1071"/>
      <c r="H65" s="1071"/>
      <c r="I65" s="1072"/>
      <c r="J65" s="1071"/>
      <c r="K65" s="1071"/>
      <c r="L65" s="1071"/>
      <c r="M65" s="1071"/>
      <c r="N65" s="1071"/>
      <c r="O65" s="1071"/>
      <c r="P65" s="1071"/>
      <c r="Q65" s="1073"/>
      <c r="R65" s="1039">
        <v>40</v>
      </c>
    </row>
    <row r="66" spans="1:18">
      <c r="A66" s="1039">
        <v>42</v>
      </c>
      <c r="B66" s="975" t="s">
        <v>90</v>
      </c>
      <c r="C66" s="1071"/>
      <c r="D66" s="1071"/>
      <c r="E66" s="1071"/>
      <c r="F66" s="1071"/>
      <c r="G66" s="1071"/>
      <c r="H66" s="1071"/>
      <c r="I66" s="1072"/>
      <c r="J66" s="1071"/>
      <c r="K66" s="1071"/>
      <c r="L66" s="1071"/>
      <c r="M66" s="1071"/>
      <c r="N66" s="1071"/>
      <c r="O66" s="1071"/>
      <c r="P66" s="1071"/>
      <c r="Q66" s="1073"/>
      <c r="R66" s="1039">
        <v>41</v>
      </c>
    </row>
    <row r="67" spans="1:18">
      <c r="A67" s="1039">
        <v>43</v>
      </c>
      <c r="B67" s="975" t="s">
        <v>91</v>
      </c>
      <c r="C67" s="1071"/>
      <c r="D67" s="1071"/>
      <c r="E67" s="1071"/>
      <c r="F67" s="1071"/>
      <c r="G67" s="1071"/>
      <c r="H67" s="1071"/>
      <c r="I67" s="1072"/>
      <c r="J67" s="1071"/>
      <c r="K67" s="1071"/>
      <c r="L67" s="1071"/>
      <c r="M67" s="1071"/>
      <c r="N67" s="1071"/>
      <c r="O67" s="1071"/>
      <c r="P67" s="1071"/>
      <c r="Q67" s="1073"/>
      <c r="R67" s="1039">
        <v>42</v>
      </c>
    </row>
    <row r="68" spans="1:18" ht="15.75" thickBot="1">
      <c r="A68" s="1029">
        <v>44</v>
      </c>
      <c r="B68" s="980" t="s">
        <v>92</v>
      </c>
      <c r="C68" s="1074"/>
      <c r="D68" s="1074"/>
      <c r="E68" s="1074"/>
      <c r="F68" s="1074"/>
      <c r="G68" s="1074"/>
      <c r="H68" s="1074"/>
      <c r="I68" s="1075"/>
      <c r="J68" s="1074"/>
      <c r="K68" s="1074"/>
      <c r="L68" s="1074"/>
      <c r="M68" s="1074"/>
      <c r="N68" s="1074"/>
      <c r="O68" s="1074"/>
      <c r="P68" s="1074"/>
      <c r="Q68" s="1076"/>
      <c r="R68" s="1029">
        <v>43</v>
      </c>
    </row>
    <row r="69" spans="1:18">
      <c r="A69" s="1507" t="s">
        <v>4620</v>
      </c>
      <c r="B69" s="2512"/>
      <c r="C69" s="900"/>
      <c r="D69" s="900"/>
      <c r="E69" s="900"/>
      <c r="F69" s="900"/>
      <c r="G69" s="900"/>
      <c r="H69" s="900"/>
      <c r="I69" s="1507" t="s">
        <v>4620</v>
      </c>
      <c r="J69" s="2512"/>
      <c r="K69" s="2512"/>
      <c r="L69" s="900"/>
      <c r="M69" s="900"/>
      <c r="N69" s="900"/>
      <c r="O69" s="900"/>
      <c r="P69" s="900"/>
      <c r="Q69" s="901" t="s">
        <v>93</v>
      </c>
      <c r="R69" s="901"/>
    </row>
    <row r="70" spans="1:18">
      <c r="A70" s="901" t="s">
        <v>94</v>
      </c>
      <c r="B70" s="901"/>
      <c r="C70" s="901"/>
      <c r="D70" s="901"/>
      <c r="E70" s="901"/>
      <c r="F70" s="901"/>
      <c r="G70" s="901"/>
      <c r="H70" s="901"/>
      <c r="I70" s="901" t="s">
        <v>95</v>
      </c>
      <c r="J70" s="901"/>
      <c r="K70" s="901"/>
      <c r="L70" s="901"/>
      <c r="M70" s="901"/>
      <c r="N70" s="901"/>
      <c r="O70" s="901"/>
      <c r="P70" s="901"/>
      <c r="Q70" s="901"/>
      <c r="R70" s="901"/>
    </row>
    <row r="71" spans="1:18">
      <c r="A71" s="901"/>
      <c r="B71" s="901"/>
      <c r="C71" s="901"/>
      <c r="D71" s="901"/>
      <c r="E71" s="901"/>
      <c r="F71" s="901"/>
      <c r="G71" s="901"/>
      <c r="H71" s="901"/>
      <c r="I71" s="901"/>
      <c r="J71" s="901"/>
      <c r="K71" s="901"/>
      <c r="L71" s="901"/>
      <c r="M71" s="901"/>
      <c r="N71" s="901"/>
      <c r="O71" s="901"/>
      <c r="P71" s="901"/>
      <c r="Q71" s="901"/>
      <c r="R71" s="901"/>
    </row>
    <row r="73" spans="1:18" ht="15.75">
      <c r="A73" s="66" t="s">
        <v>416</v>
      </c>
      <c r="B73" s="901"/>
      <c r="C73" s="901"/>
      <c r="D73" s="901"/>
      <c r="E73" s="901"/>
      <c r="F73" s="901"/>
      <c r="G73" s="901"/>
      <c r="H73" s="901"/>
    </row>
    <row r="75" spans="1:18" ht="16.5" thickBot="1">
      <c r="A75" s="969" t="str">
        <f>'Data Sheet'!$C$25</f>
        <v xml:space="preserve">Niagara Mohawk Power Corporation </v>
      </c>
      <c r="B75" s="900"/>
      <c r="C75" s="900"/>
      <c r="D75" s="900"/>
      <c r="E75" s="958" t="str">
        <f>'Data Sheet'!$C$40</f>
        <v>May 9, 2016</v>
      </c>
      <c r="F75" s="900"/>
      <c r="G75" s="900" t="str">
        <f>'Data Sheet'!$C$38</f>
        <v>December 31, 2015</v>
      </c>
      <c r="H75" s="900"/>
      <c r="I75" s="969" t="str">
        <f>'Data Sheet'!$C$25</f>
        <v xml:space="preserve">Niagara Mohawk Power Corporation </v>
      </c>
      <c r="J75" s="900"/>
      <c r="K75" s="900"/>
      <c r="L75" s="900"/>
      <c r="M75" s="900"/>
      <c r="N75" s="958" t="str">
        <f>'Data Sheet'!$C$40</f>
        <v>May 9, 2016</v>
      </c>
      <c r="P75" t="str">
        <f>'Data Sheet'!$C$38</f>
        <v>December 31, 2015</v>
      </c>
    </row>
    <row r="76" spans="1:18">
      <c r="A76" s="902"/>
      <c r="B76" s="903"/>
      <c r="C76" s="903"/>
      <c r="D76" s="903"/>
      <c r="E76" s="903"/>
      <c r="F76" s="903"/>
      <c r="G76" s="903"/>
      <c r="H76" s="959"/>
      <c r="I76" s="902"/>
      <c r="J76" s="903"/>
      <c r="K76" s="903"/>
      <c r="L76" s="903"/>
      <c r="M76" s="903"/>
      <c r="N76" s="903"/>
      <c r="O76" s="903"/>
      <c r="P76" s="903"/>
      <c r="Q76" s="903"/>
      <c r="R76" s="959"/>
    </row>
    <row r="77" spans="1:18" ht="15.75">
      <c r="A77" s="3351" t="s">
        <v>1165</v>
      </c>
      <c r="B77" s="3505"/>
      <c r="C77" s="3505"/>
      <c r="D77" s="3505"/>
      <c r="E77" s="3505"/>
      <c r="F77" s="3505"/>
      <c r="G77" s="3505"/>
      <c r="H77" s="3353"/>
      <c r="I77" s="960"/>
      <c r="J77" s="66" t="s">
        <v>1166</v>
      </c>
      <c r="K77" s="66"/>
      <c r="L77" s="66"/>
      <c r="M77" s="901"/>
      <c r="N77" s="901"/>
      <c r="O77" s="901"/>
      <c r="P77" s="901"/>
      <c r="Q77" s="901"/>
      <c r="R77" s="961"/>
    </row>
    <row r="78" spans="1:18" ht="15.75" thickBot="1">
      <c r="A78" s="962"/>
      <c r="B78" s="900"/>
      <c r="C78" s="900"/>
      <c r="D78" s="900"/>
      <c r="E78" s="900"/>
      <c r="F78" s="900"/>
      <c r="G78" s="900"/>
      <c r="H78" s="963"/>
      <c r="I78" s="962"/>
      <c r="J78" s="900"/>
      <c r="K78" s="900"/>
      <c r="L78" s="900"/>
      <c r="M78" s="900"/>
      <c r="N78" s="900"/>
      <c r="O78" s="900"/>
      <c r="P78" s="900"/>
      <c r="Q78" s="900"/>
      <c r="R78" s="963"/>
    </row>
    <row r="79" spans="1:18">
      <c r="A79" s="1018"/>
      <c r="B79" s="993"/>
      <c r="C79" s="1035" t="s">
        <v>1224</v>
      </c>
      <c r="D79" s="1032"/>
      <c r="E79" s="1016"/>
      <c r="F79" s="1035" t="s">
        <v>1224</v>
      </c>
      <c r="G79" s="1032"/>
      <c r="H79" s="1016"/>
      <c r="I79" s="1036" t="s">
        <v>1224</v>
      </c>
      <c r="J79" s="1032"/>
      <c r="K79" s="1016"/>
      <c r="L79" s="1035" t="s">
        <v>1224</v>
      </c>
      <c r="M79" s="1032"/>
      <c r="N79" s="1016"/>
      <c r="O79" s="1035" t="s">
        <v>1224</v>
      </c>
      <c r="P79" s="1032"/>
      <c r="Q79" s="1016"/>
      <c r="R79" s="1037"/>
    </row>
    <row r="80" spans="1:18">
      <c r="A80" s="1019" t="s">
        <v>1688</v>
      </c>
      <c r="B80" s="961" t="s">
        <v>1742</v>
      </c>
      <c r="C80" s="900"/>
      <c r="D80" s="900"/>
      <c r="E80" s="963"/>
      <c r="F80" s="900"/>
      <c r="G80" s="900"/>
      <c r="H80" s="963"/>
      <c r="I80" s="1009"/>
      <c r="J80" s="900"/>
      <c r="K80" s="963"/>
      <c r="L80" s="900"/>
      <c r="M80" s="900"/>
      <c r="N80" s="963"/>
      <c r="O80" s="900"/>
      <c r="P80" s="900"/>
      <c r="Q80" s="900"/>
      <c r="R80" s="1019" t="s">
        <v>1688</v>
      </c>
    </row>
    <row r="81" spans="1:18" ht="15.75" thickBot="1">
      <c r="A81" s="1021" t="s">
        <v>1691</v>
      </c>
      <c r="B81" s="1023" t="s">
        <v>2952</v>
      </c>
      <c r="C81" s="952"/>
      <c r="D81" s="1012" t="s">
        <v>2953</v>
      </c>
      <c r="E81" s="980"/>
      <c r="F81" s="952"/>
      <c r="G81" s="1012" t="s">
        <v>2954</v>
      </c>
      <c r="H81" s="980"/>
      <c r="I81" s="1038"/>
      <c r="J81" s="1012" t="s">
        <v>2955</v>
      </c>
      <c r="K81" s="980"/>
      <c r="L81" s="1012"/>
      <c r="M81" s="1012" t="s">
        <v>2303</v>
      </c>
      <c r="N81" s="980"/>
      <c r="O81" s="952"/>
      <c r="P81" s="990" t="s">
        <v>2304</v>
      </c>
      <c r="Q81" s="1012"/>
      <c r="R81" s="1021" t="s">
        <v>1691</v>
      </c>
    </row>
    <row r="82" spans="1:18">
      <c r="A82" s="1010">
        <v>1</v>
      </c>
      <c r="B82" s="963" t="s">
        <v>1225</v>
      </c>
      <c r="C82" s="900"/>
      <c r="D82" s="900"/>
      <c r="E82" s="961"/>
      <c r="F82" s="901"/>
      <c r="G82" s="901"/>
      <c r="H82" s="963"/>
      <c r="I82" s="962"/>
      <c r="J82" s="900"/>
      <c r="K82" s="963"/>
      <c r="L82" s="900"/>
      <c r="M82" s="901"/>
      <c r="N82" s="961"/>
      <c r="O82" s="901"/>
      <c r="P82" s="901"/>
      <c r="Q82" s="901"/>
      <c r="R82" s="1010">
        <v>1</v>
      </c>
    </row>
    <row r="83" spans="1:18">
      <c r="A83" s="1039"/>
      <c r="B83" s="975" t="s">
        <v>1226</v>
      </c>
      <c r="C83" s="915"/>
      <c r="D83" s="915"/>
      <c r="E83" s="1000"/>
      <c r="F83" s="1033"/>
      <c r="G83" s="1033"/>
      <c r="H83" s="975"/>
      <c r="I83" s="914"/>
      <c r="J83" s="915"/>
      <c r="K83" s="975"/>
      <c r="L83" s="915"/>
      <c r="M83" s="1033"/>
      <c r="N83" s="1000"/>
      <c r="O83" s="1033"/>
      <c r="P83" s="1033"/>
      <c r="Q83" s="1033"/>
      <c r="R83" s="1039"/>
    </row>
    <row r="84" spans="1:18">
      <c r="A84" s="1010">
        <v>2</v>
      </c>
      <c r="B84" s="963" t="s">
        <v>1227</v>
      </c>
      <c r="C84" s="900"/>
      <c r="D84" s="900"/>
      <c r="E84" s="913"/>
      <c r="F84" s="945"/>
      <c r="G84" s="945"/>
      <c r="H84" s="913"/>
      <c r="I84" s="962"/>
      <c r="J84" s="900"/>
      <c r="K84" s="963"/>
      <c r="L84" s="900"/>
      <c r="M84" s="945"/>
      <c r="N84" s="913"/>
      <c r="O84" s="945"/>
      <c r="P84" s="945"/>
      <c r="Q84" s="945"/>
      <c r="R84" s="1010">
        <v>2</v>
      </c>
    </row>
    <row r="85" spans="1:18">
      <c r="A85" s="1039"/>
      <c r="B85" s="975" t="s">
        <v>1228</v>
      </c>
      <c r="C85" s="915"/>
      <c r="D85" s="915"/>
      <c r="E85" s="1000"/>
      <c r="F85" s="1033"/>
      <c r="G85" s="1033"/>
      <c r="H85" s="1000"/>
      <c r="I85" s="914"/>
      <c r="J85" s="915"/>
      <c r="K85" s="975"/>
      <c r="L85" s="915"/>
      <c r="M85" s="1033"/>
      <c r="N85" s="1000"/>
      <c r="O85" s="1033"/>
      <c r="P85" s="1033"/>
      <c r="Q85" s="1033"/>
      <c r="R85" s="1039"/>
    </row>
    <row r="86" spans="1:18">
      <c r="A86" s="1039">
        <v>3</v>
      </c>
      <c r="B86" s="975" t="s">
        <v>1229</v>
      </c>
      <c r="C86" s="1040"/>
      <c r="D86" s="1040"/>
      <c r="E86" s="1041"/>
      <c r="F86" s="1042"/>
      <c r="G86" s="1042"/>
      <c r="H86" s="1043"/>
      <c r="I86" s="1044"/>
      <c r="J86" s="1040"/>
      <c r="K86" s="1043"/>
      <c r="L86" s="1040"/>
      <c r="M86" s="1042"/>
      <c r="N86" s="1041"/>
      <c r="O86" s="1042"/>
      <c r="P86" s="1042"/>
      <c r="Q86" s="1042"/>
      <c r="R86" s="1039">
        <v>3</v>
      </c>
    </row>
    <row r="87" spans="1:18">
      <c r="A87" s="1045">
        <v>4</v>
      </c>
      <c r="B87" s="975" t="s">
        <v>1230</v>
      </c>
      <c r="C87" s="1040"/>
      <c r="D87" s="1040"/>
      <c r="E87" s="1043"/>
      <c r="F87" s="1040"/>
      <c r="G87" s="1040"/>
      <c r="H87" s="1043"/>
      <c r="I87" s="1046"/>
      <c r="J87" s="1040"/>
      <c r="K87" s="1043"/>
      <c r="L87" s="1040"/>
      <c r="M87" s="1040"/>
      <c r="N87" s="1043"/>
      <c r="O87" s="1040"/>
      <c r="P87" s="1040"/>
      <c r="Q87" s="1040"/>
      <c r="R87" s="1039">
        <v>4</v>
      </c>
    </row>
    <row r="88" spans="1:18">
      <c r="A88" s="1025">
        <v>5</v>
      </c>
      <c r="B88" s="963" t="s">
        <v>1231</v>
      </c>
      <c r="C88" s="1047"/>
      <c r="D88" s="1047"/>
      <c r="E88" s="1048"/>
      <c r="F88" s="1047"/>
      <c r="G88" s="1047"/>
      <c r="H88" s="1048"/>
      <c r="I88" s="1049"/>
      <c r="J88" s="1047"/>
      <c r="K88" s="1048"/>
      <c r="L88" s="1047"/>
      <c r="M88" s="1047"/>
      <c r="N88" s="1048"/>
      <c r="O88" s="1047"/>
      <c r="P88" s="1047"/>
      <c r="Q88" s="1047"/>
      <c r="R88" s="1010">
        <v>5</v>
      </c>
    </row>
    <row r="89" spans="1:18">
      <c r="A89" s="1045"/>
      <c r="B89" s="975" t="s">
        <v>1232</v>
      </c>
      <c r="C89" s="1040"/>
      <c r="D89" s="1040"/>
      <c r="E89" s="1043"/>
      <c r="F89" s="1040"/>
      <c r="G89" s="1040"/>
      <c r="H89" s="1043"/>
      <c r="I89" s="1046"/>
      <c r="J89" s="1040"/>
      <c r="K89" s="1043"/>
      <c r="L89" s="1040"/>
      <c r="M89" s="1040"/>
      <c r="N89" s="1043"/>
      <c r="O89" s="1040"/>
      <c r="P89" s="1040"/>
      <c r="Q89" s="1040"/>
      <c r="R89" s="1039"/>
    </row>
    <row r="90" spans="1:18">
      <c r="A90" s="1045">
        <v>6</v>
      </c>
      <c r="B90" s="975" t="s">
        <v>1233</v>
      </c>
      <c r="C90" s="1040"/>
      <c r="D90" s="1040"/>
      <c r="E90" s="1043"/>
      <c r="F90" s="1040"/>
      <c r="G90" s="1040"/>
      <c r="H90" s="1043"/>
      <c r="I90" s="1046"/>
      <c r="J90" s="1040"/>
      <c r="K90" s="1043"/>
      <c r="L90" s="1040"/>
      <c r="M90" s="1040"/>
      <c r="N90" s="1043"/>
      <c r="O90" s="1040"/>
      <c r="P90" s="1040"/>
      <c r="Q90" s="1040"/>
      <c r="R90" s="1039">
        <v>6</v>
      </c>
    </row>
    <row r="91" spans="1:18">
      <c r="A91" s="1045">
        <v>7</v>
      </c>
      <c r="B91" s="975" t="s">
        <v>1234</v>
      </c>
      <c r="C91" s="915"/>
      <c r="D91" s="915"/>
      <c r="E91" s="975"/>
      <c r="F91" s="915"/>
      <c r="G91" s="915"/>
      <c r="H91" s="975"/>
      <c r="I91" s="1050"/>
      <c r="J91" s="915"/>
      <c r="K91" s="975"/>
      <c r="L91" s="915"/>
      <c r="M91" s="915"/>
      <c r="N91" s="975"/>
      <c r="O91" s="915"/>
      <c r="P91" s="915"/>
      <c r="Q91" s="915"/>
      <c r="R91" s="1039">
        <v>7</v>
      </c>
    </row>
    <row r="92" spans="1:18">
      <c r="A92" s="1045">
        <v>8</v>
      </c>
      <c r="B92" s="975" t="s">
        <v>1235</v>
      </c>
      <c r="C92" s="915"/>
      <c r="D92" s="915"/>
      <c r="E92" s="975"/>
      <c r="F92" s="915"/>
      <c r="G92" s="915"/>
      <c r="H92" s="975"/>
      <c r="I92" s="1050"/>
      <c r="J92" s="915"/>
      <c r="K92" s="975"/>
      <c r="L92" s="915"/>
      <c r="M92" s="915"/>
      <c r="N92" s="975"/>
      <c r="O92" s="915"/>
      <c r="P92" s="915"/>
      <c r="Q92" s="915"/>
      <c r="R92" s="1039">
        <v>8</v>
      </c>
    </row>
    <row r="93" spans="1:18">
      <c r="A93" s="1045">
        <v>9</v>
      </c>
      <c r="B93" s="975" t="s">
        <v>1236</v>
      </c>
      <c r="C93" s="915"/>
      <c r="D93" s="915"/>
      <c r="E93" s="975"/>
      <c r="F93" s="915"/>
      <c r="G93" s="915"/>
      <c r="H93" s="975"/>
      <c r="I93" s="1050"/>
      <c r="J93" s="915"/>
      <c r="K93" s="975"/>
      <c r="L93" s="915"/>
      <c r="M93" s="915"/>
      <c r="N93" s="975"/>
      <c r="O93" s="915"/>
      <c r="P93" s="915"/>
      <c r="Q93" s="915"/>
      <c r="R93" s="1039">
        <v>9</v>
      </c>
    </row>
    <row r="94" spans="1:18">
      <c r="A94" s="1045">
        <v>10</v>
      </c>
      <c r="B94" s="975" t="s">
        <v>1237</v>
      </c>
      <c r="C94" s="915"/>
      <c r="D94" s="915"/>
      <c r="E94" s="975"/>
      <c r="F94" s="915"/>
      <c r="G94" s="915"/>
      <c r="H94" s="975"/>
      <c r="I94" s="1050"/>
      <c r="J94" s="915"/>
      <c r="K94" s="975"/>
      <c r="L94" s="915"/>
      <c r="M94" s="915"/>
      <c r="N94" s="975"/>
      <c r="O94" s="915"/>
      <c r="P94" s="915"/>
      <c r="Q94" s="915"/>
      <c r="R94" s="1039">
        <v>10</v>
      </c>
    </row>
    <row r="95" spans="1:18">
      <c r="A95" s="1045">
        <v>11</v>
      </c>
      <c r="B95" s="975" t="s">
        <v>1238</v>
      </c>
      <c r="C95" s="1034"/>
      <c r="D95" s="1034"/>
      <c r="E95" s="1051"/>
      <c r="F95" s="1034"/>
      <c r="G95" s="1034"/>
      <c r="H95" s="1051"/>
      <c r="I95" s="1052"/>
      <c r="J95" s="1034"/>
      <c r="K95" s="1051"/>
      <c r="L95" s="1034"/>
      <c r="M95" s="1034"/>
      <c r="N95" s="1051"/>
      <c r="O95" s="1034"/>
      <c r="P95" s="1034"/>
      <c r="Q95" s="1034"/>
      <c r="R95" s="1039">
        <v>11</v>
      </c>
    </row>
    <row r="96" spans="1:18">
      <c r="A96" s="1045">
        <v>12</v>
      </c>
      <c r="B96" s="975" t="s">
        <v>1239</v>
      </c>
      <c r="C96" s="1034"/>
      <c r="D96" s="1034"/>
      <c r="E96" s="1051"/>
      <c r="F96" s="1034"/>
      <c r="G96" s="1034"/>
      <c r="H96" s="1051"/>
      <c r="I96" s="1052"/>
      <c r="J96" s="1034"/>
      <c r="K96" s="1051"/>
      <c r="L96" s="1034"/>
      <c r="M96" s="1034"/>
      <c r="N96" s="1051"/>
      <c r="O96" s="1034"/>
      <c r="P96" s="1034"/>
      <c r="Q96" s="1034"/>
      <c r="R96" s="1039">
        <v>12</v>
      </c>
    </row>
    <row r="97" spans="1:18">
      <c r="A97" s="1045">
        <v>13</v>
      </c>
      <c r="B97" s="975" t="s">
        <v>1240</v>
      </c>
      <c r="C97" s="1053"/>
      <c r="D97" s="1053"/>
      <c r="E97" s="1054"/>
      <c r="F97" s="1053"/>
      <c r="G97" s="1053"/>
      <c r="H97" s="1054"/>
      <c r="I97" s="1055"/>
      <c r="J97" s="1053"/>
      <c r="K97" s="1054"/>
      <c r="L97" s="1053"/>
      <c r="M97" s="1053"/>
      <c r="N97" s="1054"/>
      <c r="O97" s="1053"/>
      <c r="P97" s="1053"/>
      <c r="Q97" s="1053"/>
      <c r="R97" s="1039">
        <v>13</v>
      </c>
    </row>
    <row r="98" spans="1:18">
      <c r="A98" s="1039">
        <v>14</v>
      </c>
      <c r="B98" s="975" t="s">
        <v>1241</v>
      </c>
      <c r="C98" s="1034"/>
      <c r="D98" s="1034"/>
      <c r="E98" s="1051"/>
      <c r="F98" s="1034"/>
      <c r="G98" s="1034"/>
      <c r="H98" s="1051"/>
      <c r="I98" s="1056"/>
      <c r="J98" s="1034"/>
      <c r="K98" s="1051"/>
      <c r="L98" s="1034"/>
      <c r="M98" s="1034"/>
      <c r="N98" s="1051"/>
      <c r="O98" s="1034"/>
      <c r="P98" s="1034"/>
      <c r="Q98" s="1034"/>
      <c r="R98" s="1039">
        <v>14</v>
      </c>
    </row>
    <row r="99" spans="1:18">
      <c r="A99" s="1039">
        <v>15</v>
      </c>
      <c r="B99" s="975" t="s">
        <v>1242</v>
      </c>
      <c r="C99" s="1034"/>
      <c r="D99" s="1034"/>
      <c r="E99" s="1051"/>
      <c r="F99" s="1034"/>
      <c r="G99" s="1034"/>
      <c r="H99" s="1051"/>
      <c r="I99" s="1056"/>
      <c r="J99" s="1034"/>
      <c r="K99" s="1051"/>
      <c r="L99" s="1034"/>
      <c r="M99" s="1034"/>
      <c r="N99" s="1051"/>
      <c r="O99" s="1034"/>
      <c r="P99" s="1034"/>
      <c r="Q99" s="1034"/>
      <c r="R99" s="1039">
        <v>15</v>
      </c>
    </row>
    <row r="100" spans="1:18" s="1426" customFormat="1">
      <c r="A100" s="2758">
        <v>16</v>
      </c>
      <c r="B100" s="2759" t="s">
        <v>4127</v>
      </c>
      <c r="C100" s="1364"/>
      <c r="D100" s="1364"/>
      <c r="E100" s="2760"/>
      <c r="F100" s="1364"/>
      <c r="G100" s="1364"/>
      <c r="H100" s="2760"/>
      <c r="I100" s="2761"/>
      <c r="J100" s="1364"/>
      <c r="K100" s="2760"/>
      <c r="L100" s="1364"/>
      <c r="M100" s="1364"/>
      <c r="N100" s="2760"/>
      <c r="O100" s="1364"/>
      <c r="P100" s="1364"/>
      <c r="Q100" s="1364"/>
      <c r="R100" s="2758">
        <v>16</v>
      </c>
    </row>
    <row r="101" spans="1:18">
      <c r="A101" s="1039">
        <v>17</v>
      </c>
      <c r="B101" s="975" t="s">
        <v>1243</v>
      </c>
      <c r="C101" s="1053"/>
      <c r="D101" s="1053">
        <f>SUM(D97:D100)</f>
        <v>0</v>
      </c>
      <c r="E101" s="1054"/>
      <c r="F101" s="1053"/>
      <c r="G101" s="1053">
        <f>SUM(G97:G100)</f>
        <v>0</v>
      </c>
      <c r="H101" s="1054"/>
      <c r="I101" s="1057"/>
      <c r="J101" s="1053">
        <f>SUM(J97:J100)</f>
        <v>0</v>
      </c>
      <c r="K101" s="1054"/>
      <c r="L101" s="1053"/>
      <c r="M101" s="1053">
        <f>SUM(M97:M100)</f>
        <v>0</v>
      </c>
      <c r="N101" s="1054"/>
      <c r="O101" s="1053"/>
      <c r="P101" s="1053">
        <f>SUM(P97:P100)</f>
        <v>0</v>
      </c>
      <c r="Q101" s="1053"/>
      <c r="R101" s="1039">
        <v>16</v>
      </c>
    </row>
    <row r="102" spans="1:18">
      <c r="A102" s="1039">
        <v>18</v>
      </c>
      <c r="B102" s="2759" t="s">
        <v>4571</v>
      </c>
      <c r="C102" s="1058"/>
      <c r="D102" s="1058"/>
      <c r="E102" s="1059"/>
      <c r="F102" s="1058"/>
      <c r="G102" s="1058"/>
      <c r="H102" s="1059"/>
      <c r="I102" s="1060"/>
      <c r="J102" s="1058"/>
      <c r="K102" s="1059"/>
      <c r="L102" s="1058"/>
      <c r="M102" s="1058"/>
      <c r="N102" s="1059"/>
      <c r="O102" s="1058"/>
      <c r="P102" s="1058"/>
      <c r="Q102" s="1058"/>
      <c r="R102" s="1039">
        <v>17</v>
      </c>
    </row>
    <row r="103" spans="1:18">
      <c r="A103" s="1039">
        <v>19</v>
      </c>
      <c r="B103" s="975" t="s">
        <v>1244</v>
      </c>
      <c r="C103" s="1053"/>
      <c r="D103" s="1053"/>
      <c r="E103" s="1054"/>
      <c r="F103" s="1053"/>
      <c r="G103" s="1053"/>
      <c r="H103" s="1054"/>
      <c r="I103" s="1057"/>
      <c r="J103" s="1053"/>
      <c r="K103" s="1054"/>
      <c r="L103" s="1053"/>
      <c r="M103" s="1053"/>
      <c r="N103" s="1054"/>
      <c r="O103" s="1053"/>
      <c r="P103" s="1053"/>
      <c r="Q103" s="1053"/>
      <c r="R103" s="1039">
        <v>18</v>
      </c>
    </row>
    <row r="104" spans="1:18">
      <c r="A104" s="1039">
        <v>20</v>
      </c>
      <c r="B104" s="975" t="s">
        <v>2468</v>
      </c>
      <c r="C104" s="1034"/>
      <c r="D104" s="1034"/>
      <c r="E104" s="1051"/>
      <c r="F104" s="1034"/>
      <c r="G104" s="1034"/>
      <c r="H104" s="1051"/>
      <c r="I104" s="1056"/>
      <c r="J104" s="1034"/>
      <c r="K104" s="1051"/>
      <c r="L104" s="1034"/>
      <c r="M104" s="1034"/>
      <c r="N104" s="1051"/>
      <c r="O104" s="1034"/>
      <c r="P104" s="1034"/>
      <c r="Q104" s="1034"/>
      <c r="R104" s="1039">
        <v>19</v>
      </c>
    </row>
    <row r="105" spans="1:18">
      <c r="A105" s="1039">
        <v>21</v>
      </c>
      <c r="B105" s="975" t="s">
        <v>1245</v>
      </c>
      <c r="C105" s="1034"/>
      <c r="D105" s="1034"/>
      <c r="E105" s="1051"/>
      <c r="F105" s="1034"/>
      <c r="G105" s="1034"/>
      <c r="H105" s="1051"/>
      <c r="I105" s="1056"/>
      <c r="J105" s="1034"/>
      <c r="K105" s="1051"/>
      <c r="L105" s="1034"/>
      <c r="M105" s="1034"/>
      <c r="N105" s="1051"/>
      <c r="O105" s="1034"/>
      <c r="P105" s="1034"/>
      <c r="Q105" s="1034"/>
      <c r="R105" s="1039">
        <v>20</v>
      </c>
    </row>
    <row r="106" spans="1:18">
      <c r="A106" s="1039">
        <v>22</v>
      </c>
      <c r="B106" s="975" t="s">
        <v>1246</v>
      </c>
      <c r="C106" s="1034"/>
      <c r="D106" s="1034"/>
      <c r="E106" s="1051"/>
      <c r="F106" s="1034"/>
      <c r="G106" s="1034"/>
      <c r="H106" s="1051"/>
      <c r="I106" s="1056"/>
      <c r="J106" s="1034"/>
      <c r="K106" s="1051"/>
      <c r="L106" s="1034"/>
      <c r="M106" s="1034"/>
      <c r="N106" s="1051"/>
      <c r="O106" s="1034"/>
      <c r="P106" s="1034"/>
      <c r="Q106" s="1034"/>
      <c r="R106" s="1039">
        <v>21</v>
      </c>
    </row>
    <row r="107" spans="1:18">
      <c r="A107" s="1039">
        <v>23</v>
      </c>
      <c r="B107" s="975" t="s">
        <v>1247</v>
      </c>
      <c r="C107" s="1034"/>
      <c r="D107" s="1034"/>
      <c r="E107" s="1051"/>
      <c r="F107" s="1034"/>
      <c r="G107" s="1034"/>
      <c r="H107" s="1051"/>
      <c r="I107" s="1056"/>
      <c r="J107" s="1034"/>
      <c r="K107" s="1051"/>
      <c r="L107" s="1034"/>
      <c r="M107" s="1034"/>
      <c r="N107" s="1051"/>
      <c r="O107" s="1034"/>
      <c r="P107" s="1034"/>
      <c r="Q107" s="1034"/>
      <c r="R107" s="1039">
        <v>22</v>
      </c>
    </row>
    <row r="108" spans="1:18">
      <c r="A108" s="1039">
        <v>24</v>
      </c>
      <c r="B108" s="975" t="s">
        <v>2610</v>
      </c>
      <c r="C108" s="1034"/>
      <c r="D108" s="1034"/>
      <c r="E108" s="1051"/>
      <c r="F108" s="1034"/>
      <c r="G108" s="1034"/>
      <c r="H108" s="1051"/>
      <c r="I108" s="1056"/>
      <c r="J108" s="1034"/>
      <c r="K108" s="1051"/>
      <c r="L108" s="1034"/>
      <c r="M108" s="1034"/>
      <c r="N108" s="1051"/>
      <c r="O108" s="1034"/>
      <c r="P108" s="1034"/>
      <c r="Q108" s="1034"/>
      <c r="R108" s="1039">
        <v>23</v>
      </c>
    </row>
    <row r="109" spans="1:18">
      <c r="A109" s="1039">
        <v>25</v>
      </c>
      <c r="B109" s="975" t="s">
        <v>2611</v>
      </c>
      <c r="C109" s="1034"/>
      <c r="D109" s="1034"/>
      <c r="E109" s="1051"/>
      <c r="F109" s="1034"/>
      <c r="G109" s="1034"/>
      <c r="H109" s="1051"/>
      <c r="I109" s="1056"/>
      <c r="J109" s="1034"/>
      <c r="K109" s="1051"/>
      <c r="L109" s="1034"/>
      <c r="M109" s="1034"/>
      <c r="N109" s="1051"/>
      <c r="O109" s="1034"/>
      <c r="P109" s="1034"/>
      <c r="Q109" s="1034"/>
      <c r="R109" s="1039">
        <v>24</v>
      </c>
    </row>
    <row r="110" spans="1:18">
      <c r="A110" s="1039">
        <v>26</v>
      </c>
      <c r="B110" s="975" t="s">
        <v>2612</v>
      </c>
      <c r="C110" s="1034"/>
      <c r="D110" s="1034"/>
      <c r="E110" s="1051"/>
      <c r="F110" s="1034"/>
      <c r="G110" s="1034"/>
      <c r="H110" s="1051"/>
      <c r="I110" s="1056"/>
      <c r="J110" s="1034"/>
      <c r="K110" s="1051"/>
      <c r="L110" s="1034"/>
      <c r="M110" s="1034"/>
      <c r="N110" s="1051"/>
      <c r="O110" s="1034"/>
      <c r="P110" s="1034"/>
      <c r="Q110" s="1034"/>
      <c r="R110" s="1039">
        <v>25</v>
      </c>
    </row>
    <row r="111" spans="1:18">
      <c r="A111" s="1039">
        <v>27</v>
      </c>
      <c r="B111" s="975" t="s">
        <v>604</v>
      </c>
      <c r="C111" s="1034"/>
      <c r="D111" s="1034"/>
      <c r="E111" s="1051"/>
      <c r="F111" s="1034"/>
      <c r="G111" s="1034"/>
      <c r="H111" s="1051"/>
      <c r="I111" s="1056"/>
      <c r="J111" s="1034"/>
      <c r="K111" s="1051"/>
      <c r="L111" s="1034"/>
      <c r="M111" s="1034"/>
      <c r="N111" s="1051"/>
      <c r="O111" s="1034"/>
      <c r="P111" s="1034"/>
      <c r="Q111" s="1034"/>
      <c r="R111" s="1039">
        <v>26</v>
      </c>
    </row>
    <row r="112" spans="1:18">
      <c r="A112" s="1039">
        <v>28</v>
      </c>
      <c r="B112" s="975" t="s">
        <v>1267</v>
      </c>
      <c r="C112" s="1034"/>
      <c r="D112" s="1034"/>
      <c r="E112" s="1051"/>
      <c r="F112" s="1034"/>
      <c r="G112" s="1034"/>
      <c r="H112" s="1051"/>
      <c r="I112" s="1056"/>
      <c r="J112" s="1034"/>
      <c r="K112" s="1051"/>
      <c r="L112" s="1034"/>
      <c r="M112" s="1034"/>
      <c r="N112" s="1051"/>
      <c r="O112" s="1034"/>
      <c r="P112" s="1034"/>
      <c r="Q112" s="1034"/>
      <c r="R112" s="1039">
        <v>27</v>
      </c>
    </row>
    <row r="113" spans="1:18">
      <c r="A113" s="1039">
        <v>29</v>
      </c>
      <c r="B113" s="975" t="s">
        <v>3558</v>
      </c>
      <c r="C113" s="1034"/>
      <c r="D113" s="1034"/>
      <c r="E113" s="1051"/>
      <c r="F113" s="1034"/>
      <c r="G113" s="1034"/>
      <c r="H113" s="1051"/>
      <c r="I113" s="1056"/>
      <c r="J113" s="1034"/>
      <c r="K113" s="1051"/>
      <c r="L113" s="1034"/>
      <c r="M113" s="1034"/>
      <c r="N113" s="1051"/>
      <c r="O113" s="1034"/>
      <c r="P113" s="1034"/>
      <c r="Q113" s="1034"/>
      <c r="R113" s="1039">
        <v>28</v>
      </c>
    </row>
    <row r="114" spans="1:18">
      <c r="A114" s="1039">
        <v>30</v>
      </c>
      <c r="B114" s="975" t="s">
        <v>3563</v>
      </c>
      <c r="C114" s="1034"/>
      <c r="D114" s="1034"/>
      <c r="E114" s="1051"/>
      <c r="F114" s="1034"/>
      <c r="G114" s="1034"/>
      <c r="H114" s="1051"/>
      <c r="I114" s="1056"/>
      <c r="J114" s="1034"/>
      <c r="K114" s="1051"/>
      <c r="L114" s="1034"/>
      <c r="M114" s="1034"/>
      <c r="N114" s="1051"/>
      <c r="O114" s="1034"/>
      <c r="P114" s="1034"/>
      <c r="Q114" s="1034"/>
      <c r="R114" s="1039">
        <v>29</v>
      </c>
    </row>
    <row r="115" spans="1:18">
      <c r="A115" s="1039">
        <v>31</v>
      </c>
      <c r="B115" s="975" t="s">
        <v>2613</v>
      </c>
      <c r="C115" s="1034"/>
      <c r="D115" s="1034"/>
      <c r="E115" s="1051"/>
      <c r="F115" s="1034"/>
      <c r="G115" s="1034"/>
      <c r="H115" s="1051"/>
      <c r="I115" s="1056"/>
      <c r="J115" s="1034"/>
      <c r="K115" s="1051"/>
      <c r="L115" s="1034"/>
      <c r="M115" s="1034"/>
      <c r="N115" s="1051"/>
      <c r="O115" s="1034"/>
      <c r="P115" s="1034"/>
      <c r="Q115" s="1034"/>
      <c r="R115" s="1039">
        <v>30</v>
      </c>
    </row>
    <row r="116" spans="1:18">
      <c r="A116" s="1039">
        <v>32</v>
      </c>
      <c r="B116" s="975" t="s">
        <v>1063</v>
      </c>
      <c r="C116" s="1034"/>
      <c r="D116" s="1034"/>
      <c r="E116" s="1051"/>
      <c r="F116" s="1034"/>
      <c r="G116" s="1034"/>
      <c r="H116" s="1051"/>
      <c r="I116" s="1056"/>
      <c r="J116" s="1034"/>
      <c r="K116" s="1051"/>
      <c r="L116" s="1034"/>
      <c r="M116" s="1034"/>
      <c r="N116" s="1051"/>
      <c r="O116" s="1034"/>
      <c r="P116" s="1034"/>
      <c r="Q116" s="1034"/>
      <c r="R116" s="1039">
        <v>31</v>
      </c>
    </row>
    <row r="117" spans="1:18">
      <c r="A117" s="1039">
        <v>33</v>
      </c>
      <c r="B117" s="975" t="s">
        <v>2614</v>
      </c>
      <c r="C117" s="1034"/>
      <c r="D117" s="1034"/>
      <c r="E117" s="1051"/>
      <c r="F117" s="1034"/>
      <c r="G117" s="1034"/>
      <c r="H117" s="1051"/>
      <c r="I117" s="1056"/>
      <c r="J117" s="1034"/>
      <c r="K117" s="1051"/>
      <c r="L117" s="1034"/>
      <c r="M117" s="1034"/>
      <c r="N117" s="1051"/>
      <c r="O117" s="1034"/>
      <c r="P117" s="1034"/>
      <c r="Q117" s="1034"/>
      <c r="R117" s="1039">
        <v>32</v>
      </c>
    </row>
    <row r="118" spans="1:18">
      <c r="A118" s="1039">
        <v>34</v>
      </c>
      <c r="B118" s="975" t="s">
        <v>2615</v>
      </c>
      <c r="C118" s="1053"/>
      <c r="D118" s="1053">
        <f>SUM(D102:D117)</f>
        <v>0</v>
      </c>
      <c r="E118" s="1054"/>
      <c r="F118" s="1053"/>
      <c r="G118" s="1053">
        <f>SUM(G102:G117)</f>
        <v>0</v>
      </c>
      <c r="H118" s="1054"/>
      <c r="I118" s="1057"/>
      <c r="J118" s="1053">
        <f>SUM(J102:J117)</f>
        <v>0</v>
      </c>
      <c r="K118" s="1054"/>
      <c r="L118" s="1053"/>
      <c r="M118" s="1053">
        <f>SUM(M102:M117)</f>
        <v>0</v>
      </c>
      <c r="N118" s="1054"/>
      <c r="O118" s="1053"/>
      <c r="P118" s="1053">
        <f>SUM(P102:P117)</f>
        <v>0</v>
      </c>
      <c r="Q118" s="1053"/>
      <c r="R118" s="1039">
        <v>33</v>
      </c>
    </row>
    <row r="119" spans="1:18" ht="15.75" thickBot="1">
      <c r="A119" s="1039">
        <v>35</v>
      </c>
      <c r="B119" s="975" t="s">
        <v>2616</v>
      </c>
      <c r="C119" s="1061"/>
      <c r="D119" s="1061"/>
      <c r="E119" s="1062"/>
      <c r="F119" s="1061"/>
      <c r="G119" s="1061"/>
      <c r="H119" s="1062"/>
      <c r="I119" s="1063"/>
      <c r="J119" s="1061"/>
      <c r="K119" s="1062"/>
      <c r="L119" s="1061"/>
      <c r="M119" s="1061"/>
      <c r="N119" s="1062"/>
      <c r="O119" s="1061"/>
      <c r="P119" s="1061"/>
      <c r="Q119" s="1061"/>
      <c r="R119" s="1039">
        <v>34</v>
      </c>
    </row>
    <row r="120" spans="1:18" ht="15.75" thickBot="1">
      <c r="A120" s="1039">
        <v>36</v>
      </c>
      <c r="B120" s="975" t="s">
        <v>2617</v>
      </c>
      <c r="C120" s="1015"/>
      <c r="D120" s="1015"/>
      <c r="E120" s="1015"/>
      <c r="F120" s="1015"/>
      <c r="G120" s="1015"/>
      <c r="H120" s="1015"/>
      <c r="I120" s="1064"/>
      <c r="J120" s="1065"/>
      <c r="K120" s="1015"/>
      <c r="L120" s="1065"/>
      <c r="M120" s="1065"/>
      <c r="N120" s="1015"/>
      <c r="O120" s="1065"/>
      <c r="P120" s="1065"/>
      <c r="Q120" s="1065"/>
      <c r="R120" s="1039">
        <v>35</v>
      </c>
    </row>
    <row r="121" spans="1:18">
      <c r="A121" s="1010">
        <v>37</v>
      </c>
      <c r="B121" s="963" t="s">
        <v>2618</v>
      </c>
      <c r="C121" s="963"/>
      <c r="D121" s="963"/>
      <c r="E121" s="963"/>
      <c r="F121" s="963"/>
      <c r="G121" s="963"/>
      <c r="H121" s="963"/>
      <c r="I121" s="1010"/>
      <c r="J121" s="963"/>
      <c r="K121" s="963"/>
      <c r="L121" s="963"/>
      <c r="M121" s="963"/>
      <c r="N121" s="963"/>
      <c r="O121" s="963"/>
      <c r="P121" s="963"/>
      <c r="Q121" s="900"/>
      <c r="R121" s="1010">
        <v>36</v>
      </c>
    </row>
    <row r="122" spans="1:18">
      <c r="A122" s="1039"/>
      <c r="B122" s="975" t="s">
        <v>2619</v>
      </c>
      <c r="C122" s="975"/>
      <c r="D122" s="975"/>
      <c r="E122" s="975"/>
      <c r="F122" s="975"/>
      <c r="G122" s="975"/>
      <c r="H122" s="975"/>
      <c r="I122" s="1039"/>
      <c r="J122" s="975"/>
      <c r="K122" s="975"/>
      <c r="L122" s="975"/>
      <c r="M122" s="975"/>
      <c r="N122" s="975"/>
      <c r="O122" s="975"/>
      <c r="P122" s="975"/>
      <c r="Q122" s="915"/>
      <c r="R122" s="1039"/>
    </row>
    <row r="123" spans="1:18">
      <c r="A123" s="1039">
        <v>38</v>
      </c>
      <c r="B123" s="975" t="s">
        <v>2620</v>
      </c>
      <c r="C123" s="1051"/>
      <c r="D123" s="1051"/>
      <c r="E123" s="1051"/>
      <c r="F123" s="1051"/>
      <c r="G123" s="1051"/>
      <c r="H123" s="1051"/>
      <c r="I123" s="1066"/>
      <c r="J123" s="1051"/>
      <c r="K123" s="1051"/>
      <c r="L123" s="1051"/>
      <c r="M123" s="1051"/>
      <c r="N123" s="1051"/>
      <c r="O123" s="1051"/>
      <c r="P123" s="1051"/>
      <c r="Q123" s="1034"/>
      <c r="R123" s="1039">
        <v>37</v>
      </c>
    </row>
    <row r="124" spans="1:18">
      <c r="A124" s="1010">
        <v>39</v>
      </c>
      <c r="B124" s="963" t="s">
        <v>405</v>
      </c>
      <c r="C124" s="1028"/>
      <c r="D124" s="1028"/>
      <c r="E124" s="1028"/>
      <c r="F124" s="1028"/>
      <c r="G124" s="1028"/>
      <c r="H124" s="1028"/>
      <c r="I124" s="1067"/>
      <c r="J124" s="1028"/>
      <c r="K124" s="1028"/>
      <c r="L124" s="1028"/>
      <c r="M124" s="1028"/>
      <c r="N124" s="1028"/>
      <c r="O124" s="1028"/>
      <c r="P124" s="1028"/>
      <c r="Q124" s="974"/>
      <c r="R124" s="1010">
        <v>38</v>
      </c>
    </row>
    <row r="125" spans="1:18">
      <c r="A125" s="1039"/>
      <c r="B125" s="975" t="s">
        <v>406</v>
      </c>
      <c r="C125" s="1051"/>
      <c r="D125" s="1051"/>
      <c r="E125" s="1051"/>
      <c r="F125" s="1051"/>
      <c r="G125" s="1051"/>
      <c r="H125" s="1051"/>
      <c r="I125" s="1066"/>
      <c r="J125" s="1051"/>
      <c r="K125" s="1051"/>
      <c r="L125" s="1051"/>
      <c r="M125" s="1051"/>
      <c r="N125" s="1051"/>
      <c r="O125" s="1051"/>
      <c r="P125" s="1051"/>
      <c r="Q125" s="1034"/>
      <c r="R125" s="1039"/>
    </row>
    <row r="126" spans="1:18">
      <c r="A126" s="1010">
        <v>40</v>
      </c>
      <c r="B126" s="963" t="s">
        <v>87</v>
      </c>
      <c r="C126" s="1068"/>
      <c r="D126" s="1068"/>
      <c r="E126" s="1068"/>
      <c r="F126" s="1068"/>
      <c r="G126" s="1068"/>
      <c r="H126" s="1068"/>
      <c r="I126" s="1069"/>
      <c r="J126" s="1068"/>
      <c r="K126" s="1068"/>
      <c r="L126" s="1068"/>
      <c r="M126" s="1068"/>
      <c r="N126" s="1068"/>
      <c r="O126" s="1068"/>
      <c r="P126" s="1068"/>
      <c r="Q126" s="1070"/>
      <c r="R126" s="1010">
        <v>39</v>
      </c>
    </row>
    <row r="127" spans="1:18">
      <c r="A127" s="1039"/>
      <c r="B127" s="975" t="s">
        <v>88</v>
      </c>
      <c r="C127" s="1071"/>
      <c r="D127" s="1071"/>
      <c r="E127" s="1071"/>
      <c r="F127" s="1071"/>
      <c r="G127" s="1071"/>
      <c r="H127" s="1071"/>
      <c r="I127" s="1072"/>
      <c r="J127" s="1071"/>
      <c r="K127" s="1071"/>
      <c r="L127" s="1071"/>
      <c r="M127" s="1071"/>
      <c r="N127" s="1071"/>
      <c r="O127" s="1071"/>
      <c r="P127" s="1071"/>
      <c r="Q127" s="1073"/>
      <c r="R127" s="1039"/>
    </row>
    <row r="128" spans="1:18">
      <c r="A128" s="1039">
        <v>41</v>
      </c>
      <c r="B128" s="975" t="s">
        <v>89</v>
      </c>
      <c r="C128" s="1071"/>
      <c r="D128" s="1071"/>
      <c r="E128" s="1071"/>
      <c r="F128" s="1071"/>
      <c r="G128" s="1071"/>
      <c r="H128" s="1071"/>
      <c r="I128" s="1072"/>
      <c r="J128" s="1071"/>
      <c r="K128" s="1071"/>
      <c r="L128" s="1071"/>
      <c r="M128" s="1071"/>
      <c r="N128" s="1071"/>
      <c r="O128" s="1071"/>
      <c r="P128" s="1071"/>
      <c r="Q128" s="1073"/>
      <c r="R128" s="1039">
        <v>40</v>
      </c>
    </row>
    <row r="129" spans="1:18">
      <c r="A129" s="1039">
        <v>42</v>
      </c>
      <c r="B129" s="975" t="s">
        <v>90</v>
      </c>
      <c r="C129" s="1071"/>
      <c r="D129" s="1071"/>
      <c r="E129" s="1071"/>
      <c r="F129" s="1071"/>
      <c r="G129" s="1071"/>
      <c r="H129" s="1071"/>
      <c r="I129" s="1072"/>
      <c r="J129" s="1071"/>
      <c r="K129" s="1071"/>
      <c r="L129" s="1071"/>
      <c r="M129" s="1071"/>
      <c r="N129" s="1071"/>
      <c r="O129" s="1071"/>
      <c r="P129" s="1071"/>
      <c r="Q129" s="1073"/>
      <c r="R129" s="1039">
        <v>41</v>
      </c>
    </row>
    <row r="130" spans="1:18">
      <c r="A130" s="1039">
        <v>43</v>
      </c>
      <c r="B130" s="975" t="s">
        <v>91</v>
      </c>
      <c r="C130" s="1071"/>
      <c r="D130" s="1071"/>
      <c r="E130" s="1071"/>
      <c r="F130" s="1071"/>
      <c r="G130" s="1071"/>
      <c r="H130" s="1071"/>
      <c r="I130" s="1072"/>
      <c r="J130" s="1071"/>
      <c r="K130" s="1071"/>
      <c r="L130" s="1071"/>
      <c r="M130" s="1071"/>
      <c r="N130" s="1071"/>
      <c r="O130" s="1071"/>
      <c r="P130" s="1071"/>
      <c r="Q130" s="1073"/>
      <c r="R130" s="1039">
        <v>42</v>
      </c>
    </row>
    <row r="131" spans="1:18" ht="15.75" thickBot="1">
      <c r="A131" s="1029">
        <v>44</v>
      </c>
      <c r="B131" s="980" t="s">
        <v>92</v>
      </c>
      <c r="C131" s="1074"/>
      <c r="D131" s="1074"/>
      <c r="E131" s="1074"/>
      <c r="F131" s="1074"/>
      <c r="G131" s="1074"/>
      <c r="H131" s="1074"/>
      <c r="I131" s="1075"/>
      <c r="J131" s="1074"/>
      <c r="K131" s="1074"/>
      <c r="L131" s="1074"/>
      <c r="M131" s="1074"/>
      <c r="N131" s="1074"/>
      <c r="O131" s="1074"/>
      <c r="P131" s="1074"/>
      <c r="Q131" s="1076"/>
      <c r="R131" s="1029">
        <v>43</v>
      </c>
    </row>
    <row r="132" spans="1:18">
      <c r="A132" s="1507" t="s">
        <v>4620</v>
      </c>
      <c r="B132" s="2512"/>
      <c r="C132" s="2512"/>
      <c r="D132" s="900"/>
      <c r="E132" s="900"/>
      <c r="F132" s="900"/>
      <c r="G132" s="900"/>
      <c r="H132" s="900"/>
      <c r="I132" s="1507" t="s">
        <v>4620</v>
      </c>
      <c r="J132" s="2512"/>
      <c r="K132" s="2512"/>
      <c r="L132" s="900"/>
      <c r="M132" s="900"/>
      <c r="N132" s="900"/>
      <c r="O132" s="900"/>
      <c r="P132" s="900"/>
      <c r="Q132" s="901" t="s">
        <v>93</v>
      </c>
      <c r="R132" s="901"/>
    </row>
    <row r="133" spans="1:18">
      <c r="A133" s="901" t="s">
        <v>96</v>
      </c>
      <c r="B133" s="901"/>
      <c r="C133" s="901"/>
      <c r="D133" s="901"/>
      <c r="E133" s="901"/>
      <c r="F133" s="901"/>
      <c r="G133" s="901"/>
      <c r="H133" s="901"/>
      <c r="I133" s="901" t="s">
        <v>97</v>
      </c>
      <c r="J133" s="901"/>
      <c r="K133" s="901"/>
      <c r="L133" s="901"/>
      <c r="M133" s="901"/>
      <c r="N133" s="901"/>
      <c r="O133" s="901"/>
      <c r="P133" s="901"/>
      <c r="Q133" s="901"/>
      <c r="R133" s="901"/>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39"/>
  <sheetViews>
    <sheetView defaultGridColor="0" view="pageBreakPreview" colorId="22" zoomScale="50" zoomScaleNormal="60" zoomScaleSheetLayoutView="50" workbookViewId="0">
      <selection activeCell="H79" sqref="H79"/>
    </sheetView>
  </sheetViews>
  <sheetFormatPr defaultColWidth="9.6640625" defaultRowHeight="15"/>
  <cols>
    <col min="1" max="1" width="4.6640625" customWidth="1"/>
    <col min="2" max="2" width="48.33203125" customWidth="1"/>
    <col min="3" max="3" width="20.21875" customWidth="1"/>
    <col min="4" max="4" width="16.21875" customWidth="1"/>
    <col min="5" max="5" width="14.6640625" customWidth="1"/>
    <col min="6" max="6" width="17" customWidth="1"/>
    <col min="7" max="7" width="2.6640625" customWidth="1"/>
    <col min="8" max="8" width="15.6640625" customWidth="1"/>
    <col min="9" max="9" width="18.44140625" customWidth="1"/>
    <col min="10" max="10" width="21.6640625" customWidth="1"/>
    <col min="11" max="12" width="15.6640625" customWidth="1"/>
    <col min="13" max="13" width="20.5546875" customWidth="1"/>
    <col min="14" max="14" width="4.6640625" customWidth="1"/>
  </cols>
  <sheetData>
    <row r="1" spans="1:14">
      <c r="A1" s="902" t="s">
        <v>1759</v>
      </c>
      <c r="B1" s="903"/>
      <c r="C1" s="1005" t="s">
        <v>1306</v>
      </c>
      <c r="D1" s="1008"/>
      <c r="E1" s="3094" t="s">
        <v>1761</v>
      </c>
      <c r="F1" s="3094" t="s">
        <v>1762</v>
      </c>
      <c r="G1" s="900"/>
      <c r="H1" s="902" t="s">
        <v>1759</v>
      </c>
      <c r="I1" s="959"/>
      <c r="J1" s="1005" t="s">
        <v>1306</v>
      </c>
      <c r="K1" s="1008"/>
      <c r="L1" s="3094" t="s">
        <v>1761</v>
      </c>
      <c r="M1" s="1005" t="s">
        <v>1762</v>
      </c>
      <c r="N1" s="993"/>
    </row>
    <row r="2" spans="1:14">
      <c r="A2" s="67" t="str">
        <f>'Data Sheet'!$C$25</f>
        <v xml:space="preserve">Niagara Mohawk Power Corporation </v>
      </c>
      <c r="B2" s="900"/>
      <c r="C2" s="67" t="s">
        <v>5061</v>
      </c>
      <c r="D2" s="900"/>
      <c r="E2" s="3091" t="s">
        <v>1763</v>
      </c>
      <c r="F2" s="3043"/>
      <c r="G2" s="900"/>
      <c r="H2" s="67" t="str">
        <f>'Data Sheet'!$C$25</f>
        <v xml:space="preserve">Niagara Mohawk Power Corporation </v>
      </c>
      <c r="I2" s="963"/>
      <c r="J2" s="67" t="s">
        <v>5061</v>
      </c>
      <c r="K2" s="900"/>
      <c r="L2" s="3091" t="s">
        <v>1763</v>
      </c>
      <c r="M2" s="3091"/>
      <c r="N2" s="961"/>
    </row>
    <row r="3" spans="1:14" ht="15" customHeight="1" thickBot="1">
      <c r="A3" s="979"/>
      <c r="B3" s="952"/>
      <c r="C3" s="979" t="s">
        <v>1100</v>
      </c>
      <c r="D3" s="980"/>
      <c r="E3" s="3095" t="str">
        <f>'Data Sheet'!$C$40</f>
        <v>May 9, 2016</v>
      </c>
      <c r="F3" s="3096" t="str">
        <f>'Data Sheet'!$C$38</f>
        <v>December 31, 2015</v>
      </c>
      <c r="G3" s="900"/>
      <c r="H3" s="979"/>
      <c r="I3" s="980"/>
      <c r="J3" s="979" t="s">
        <v>1100</v>
      </c>
      <c r="K3" s="980"/>
      <c r="L3" s="3095" t="str">
        <f>'Data Sheet'!$C$40</f>
        <v>May 9, 2016</v>
      </c>
      <c r="M3" s="3093" t="str">
        <f>'Data Sheet'!$C$38</f>
        <v>December 31, 2015</v>
      </c>
      <c r="N3" s="1023"/>
    </row>
    <row r="4" spans="1:14" ht="15" customHeight="1" thickBot="1">
      <c r="A4" s="571" t="s">
        <v>98</v>
      </c>
      <c r="B4" s="572"/>
      <c r="C4" s="572"/>
      <c r="D4" s="1012"/>
      <c r="E4" s="1012"/>
      <c r="F4" s="1013"/>
      <c r="G4" s="900"/>
      <c r="H4" s="571" t="s">
        <v>799</v>
      </c>
      <c r="I4" s="572"/>
      <c r="J4" s="572"/>
      <c r="K4" s="572"/>
      <c r="L4" s="1012"/>
      <c r="M4" s="1014"/>
      <c r="N4" s="980"/>
    </row>
    <row r="5" spans="1:14" ht="15.75">
      <c r="A5" s="63"/>
      <c r="B5" s="66"/>
      <c r="C5" s="66"/>
      <c r="D5" s="901"/>
      <c r="E5" s="901"/>
      <c r="F5" s="993"/>
      <c r="G5" s="900"/>
      <c r="H5" s="63"/>
      <c r="I5" s="66"/>
      <c r="J5" s="66"/>
      <c r="K5" s="66"/>
      <c r="L5" s="901"/>
      <c r="M5" s="1017"/>
      <c r="N5" s="963"/>
    </row>
    <row r="6" spans="1:14">
      <c r="A6" s="962" t="s">
        <v>800</v>
      </c>
      <c r="B6" s="900"/>
      <c r="C6" s="900" t="s">
        <v>801</v>
      </c>
      <c r="D6" s="900"/>
      <c r="E6" s="900"/>
      <c r="F6" s="963"/>
      <c r="G6" s="900"/>
      <c r="H6" s="962" t="s">
        <v>802</v>
      </c>
      <c r="I6" s="900"/>
      <c r="J6" s="900"/>
      <c r="K6" s="900" t="s">
        <v>803</v>
      </c>
      <c r="L6" s="900"/>
      <c r="M6" s="900"/>
      <c r="N6" s="963"/>
    </row>
    <row r="7" spans="1:14">
      <c r="A7" s="962" t="s">
        <v>804</v>
      </c>
      <c r="B7" s="900"/>
      <c r="C7" s="900" t="s">
        <v>805</v>
      </c>
      <c r="D7" s="900"/>
      <c r="E7" s="900"/>
      <c r="F7" s="963"/>
      <c r="G7" s="900"/>
      <c r="H7" s="962" t="s">
        <v>806</v>
      </c>
      <c r="I7" s="900"/>
      <c r="J7" s="900"/>
      <c r="K7" s="900" t="s">
        <v>807</v>
      </c>
      <c r="L7" s="900"/>
      <c r="M7" s="900"/>
      <c r="N7" s="963"/>
    </row>
    <row r="8" spans="1:14">
      <c r="A8" s="962" t="s">
        <v>808</v>
      </c>
      <c r="B8" s="900"/>
      <c r="C8" s="900" t="s">
        <v>809</v>
      </c>
      <c r="D8" s="900"/>
      <c r="E8" s="900"/>
      <c r="F8" s="963"/>
      <c r="G8" s="900"/>
      <c r="H8" s="962" t="s">
        <v>810</v>
      </c>
      <c r="I8" s="900"/>
      <c r="J8" s="900"/>
      <c r="K8" s="900" t="s">
        <v>811</v>
      </c>
      <c r="L8" s="900"/>
      <c r="M8" s="900"/>
      <c r="N8" s="963"/>
    </row>
    <row r="9" spans="1:14">
      <c r="A9" s="962" t="s">
        <v>812</v>
      </c>
      <c r="B9" s="900"/>
      <c r="C9" s="900" t="s">
        <v>813</v>
      </c>
      <c r="D9" s="900"/>
      <c r="E9" s="900"/>
      <c r="F9" s="963"/>
      <c r="G9" s="900"/>
      <c r="H9" s="962" t="s">
        <v>814</v>
      </c>
      <c r="I9" s="900"/>
      <c r="J9" s="900"/>
      <c r="K9" s="900"/>
      <c r="L9" s="900"/>
      <c r="M9" s="900"/>
      <c r="N9" s="963"/>
    </row>
    <row r="10" spans="1:14">
      <c r="A10" s="962" t="s">
        <v>815</v>
      </c>
      <c r="B10" s="900"/>
      <c r="C10" s="900" t="s">
        <v>816</v>
      </c>
      <c r="D10" s="900"/>
      <c r="E10" s="900"/>
      <c r="F10" s="963"/>
      <c r="G10" s="900"/>
      <c r="H10" s="962" t="s">
        <v>817</v>
      </c>
      <c r="I10" s="900"/>
      <c r="J10" s="900"/>
      <c r="K10" s="900"/>
      <c r="L10" s="900"/>
      <c r="M10" s="900"/>
      <c r="N10" s="963"/>
    </row>
    <row r="11" spans="1:14">
      <c r="A11" s="962" t="s">
        <v>818</v>
      </c>
      <c r="B11" s="900"/>
      <c r="C11" s="900"/>
      <c r="D11" s="900"/>
      <c r="E11" s="900"/>
      <c r="F11" s="963"/>
      <c r="G11" s="900"/>
      <c r="H11" s="962"/>
      <c r="I11" s="900"/>
      <c r="J11" s="900"/>
      <c r="K11" s="900"/>
      <c r="L11" s="900"/>
      <c r="M11" s="900"/>
      <c r="N11" s="963"/>
    </row>
    <row r="12" spans="1:14" ht="15.75" thickBot="1">
      <c r="A12" s="979"/>
      <c r="B12" s="952"/>
      <c r="C12" s="952"/>
      <c r="D12" s="952"/>
      <c r="E12" s="952"/>
      <c r="F12" s="980"/>
      <c r="G12" s="900"/>
      <c r="H12" s="979"/>
      <c r="I12" s="952"/>
      <c r="J12" s="952"/>
      <c r="K12" s="952"/>
      <c r="L12" s="952"/>
      <c r="M12" s="952"/>
      <c r="N12" s="980"/>
    </row>
    <row r="13" spans="1:14">
      <c r="A13" s="1010"/>
      <c r="B13" s="963"/>
      <c r="C13" s="900"/>
      <c r="D13" s="963"/>
      <c r="E13" s="900"/>
      <c r="F13" s="1542"/>
      <c r="G13" s="900"/>
      <c r="H13" s="962"/>
      <c r="I13" s="963"/>
      <c r="J13" s="900"/>
      <c r="K13" s="963"/>
      <c r="L13" s="900"/>
      <c r="M13" s="963"/>
      <c r="N13" s="963"/>
    </row>
    <row r="14" spans="1:14">
      <c r="A14" s="1020"/>
      <c r="B14" s="963"/>
      <c r="C14" s="900" t="s">
        <v>819</v>
      </c>
      <c r="D14" s="913"/>
      <c r="E14" s="900" t="s">
        <v>819</v>
      </c>
      <c r="F14" s="961"/>
      <c r="G14" s="900"/>
      <c r="H14" s="67" t="s">
        <v>820</v>
      </c>
      <c r="I14" s="961"/>
      <c r="J14" s="962" t="s">
        <v>820</v>
      </c>
      <c r="K14" s="963"/>
      <c r="L14" s="962" t="s">
        <v>820</v>
      </c>
      <c r="M14" s="963"/>
      <c r="N14" s="963"/>
    </row>
    <row r="15" spans="1:14">
      <c r="A15" s="1019" t="s">
        <v>1688</v>
      </c>
      <c r="B15" s="961" t="s">
        <v>1742</v>
      </c>
      <c r="C15" s="900" t="s">
        <v>821</v>
      </c>
      <c r="D15" s="963"/>
      <c r="E15" s="900" t="s">
        <v>821</v>
      </c>
      <c r="F15" s="913"/>
      <c r="G15" s="900"/>
      <c r="H15" s="962" t="s">
        <v>822</v>
      </c>
      <c r="I15" s="913"/>
      <c r="J15" s="962" t="s">
        <v>822</v>
      </c>
      <c r="K15" s="963"/>
      <c r="L15" s="962" t="s">
        <v>822</v>
      </c>
      <c r="M15" s="963"/>
      <c r="N15" s="1019" t="s">
        <v>1688</v>
      </c>
    </row>
    <row r="16" spans="1:14">
      <c r="A16" s="1019" t="s">
        <v>1691</v>
      </c>
      <c r="B16" s="961"/>
      <c r="C16" s="900"/>
      <c r="D16" s="963"/>
      <c r="E16" s="900"/>
      <c r="F16" s="963"/>
      <c r="G16" s="900"/>
      <c r="H16" s="1009"/>
      <c r="I16" s="913"/>
      <c r="J16" s="900"/>
      <c r="K16" s="963"/>
      <c r="L16" s="900"/>
      <c r="M16" s="963"/>
      <c r="N16" s="1019" t="s">
        <v>1691</v>
      </c>
    </row>
    <row r="17" spans="1:14" ht="15.75" thickBot="1">
      <c r="A17" s="1021"/>
      <c r="B17" s="1023" t="s">
        <v>2952</v>
      </c>
      <c r="C17" s="1012" t="s">
        <v>2953</v>
      </c>
      <c r="D17" s="1023"/>
      <c r="E17" s="1012" t="s">
        <v>2954</v>
      </c>
      <c r="F17" s="1023"/>
      <c r="G17" s="900"/>
      <c r="H17" s="1024" t="s">
        <v>2955</v>
      </c>
      <c r="I17" s="1023"/>
      <c r="J17" s="1012" t="s">
        <v>2303</v>
      </c>
      <c r="K17" s="1023"/>
      <c r="L17" s="1012" t="s">
        <v>2304</v>
      </c>
      <c r="M17" s="1023"/>
      <c r="N17" s="1021"/>
    </row>
    <row r="18" spans="1:14">
      <c r="A18" s="1039">
        <v>1</v>
      </c>
      <c r="B18" s="975" t="s">
        <v>823</v>
      </c>
      <c r="C18" s="915"/>
      <c r="D18" s="975"/>
      <c r="E18" s="978"/>
      <c r="F18" s="973"/>
      <c r="G18" s="900"/>
      <c r="H18" s="914"/>
      <c r="I18" s="975"/>
      <c r="J18" s="915"/>
      <c r="K18" s="975"/>
      <c r="L18" s="978"/>
      <c r="M18" s="973"/>
      <c r="N18" s="1039">
        <v>1</v>
      </c>
    </row>
    <row r="19" spans="1:14">
      <c r="A19" s="1039">
        <v>2</v>
      </c>
      <c r="B19" s="975" t="s">
        <v>824</v>
      </c>
      <c r="C19" s="915"/>
      <c r="D19" s="975"/>
      <c r="E19" s="1033"/>
      <c r="F19" s="1000"/>
      <c r="G19" s="900"/>
      <c r="H19" s="914"/>
      <c r="I19" s="975"/>
      <c r="J19" s="915"/>
      <c r="K19" s="975"/>
      <c r="L19" s="1033"/>
      <c r="M19" s="1000"/>
      <c r="N19" s="1039">
        <v>2</v>
      </c>
    </row>
    <row r="20" spans="1:14">
      <c r="A20" s="1039">
        <v>3</v>
      </c>
      <c r="B20" s="975" t="s">
        <v>1229</v>
      </c>
      <c r="C20" s="915"/>
      <c r="D20" s="975"/>
      <c r="E20" s="1033"/>
      <c r="F20" s="1000"/>
      <c r="G20" s="900"/>
      <c r="H20" s="914"/>
      <c r="I20" s="975"/>
      <c r="J20" s="915"/>
      <c r="K20" s="975"/>
      <c r="L20" s="1033"/>
      <c r="M20" s="1000"/>
      <c r="N20" s="1039">
        <v>3</v>
      </c>
    </row>
    <row r="21" spans="1:14">
      <c r="A21" s="1045">
        <v>4</v>
      </c>
      <c r="B21" s="975" t="s">
        <v>1230</v>
      </c>
      <c r="C21" s="915"/>
      <c r="D21" s="975"/>
      <c r="E21" s="915"/>
      <c r="F21" s="975"/>
      <c r="G21" s="900"/>
      <c r="H21" s="1050"/>
      <c r="I21" s="1077"/>
      <c r="J21" s="915"/>
      <c r="K21" s="975"/>
      <c r="L21" s="915"/>
      <c r="M21" s="975"/>
      <c r="N21" s="1045">
        <v>4</v>
      </c>
    </row>
    <row r="22" spans="1:14">
      <c r="A22" s="1025">
        <v>5</v>
      </c>
      <c r="B22" s="963" t="s">
        <v>825</v>
      </c>
      <c r="C22" s="900"/>
      <c r="D22" s="963"/>
      <c r="E22" s="900"/>
      <c r="F22" s="963"/>
      <c r="G22" s="900"/>
      <c r="H22" s="1026"/>
      <c r="I22" s="1078"/>
      <c r="J22" s="900"/>
      <c r="K22" s="963"/>
      <c r="L22" s="900"/>
      <c r="M22" s="963"/>
      <c r="N22" s="1025">
        <v>5</v>
      </c>
    </row>
    <row r="23" spans="1:14">
      <c r="A23" s="1045"/>
      <c r="B23" s="975" t="s">
        <v>826</v>
      </c>
      <c r="C23" s="915"/>
      <c r="D23" s="975"/>
      <c r="E23" s="915"/>
      <c r="F23" s="975"/>
      <c r="G23" s="900"/>
      <c r="H23" s="1050"/>
      <c r="I23" s="1077"/>
      <c r="J23" s="915"/>
      <c r="K23" s="975"/>
      <c r="L23" s="915"/>
      <c r="M23" s="975"/>
      <c r="N23" s="1045"/>
    </row>
    <row r="24" spans="1:14">
      <c r="A24" s="1045">
        <v>6</v>
      </c>
      <c r="B24" s="975" t="s">
        <v>827</v>
      </c>
      <c r="C24" s="915"/>
      <c r="D24" s="975"/>
      <c r="E24" s="915"/>
      <c r="F24" s="975"/>
      <c r="G24" s="900"/>
      <c r="H24" s="1050"/>
      <c r="I24" s="1077"/>
      <c r="J24" s="915"/>
      <c r="K24" s="975"/>
      <c r="L24" s="915"/>
      <c r="M24" s="975"/>
      <c r="N24" s="1045">
        <v>6</v>
      </c>
    </row>
    <row r="25" spans="1:14">
      <c r="A25" s="1045">
        <v>7</v>
      </c>
      <c r="B25" s="975" t="s">
        <v>1234</v>
      </c>
      <c r="C25" s="915"/>
      <c r="D25" s="975"/>
      <c r="E25" s="915"/>
      <c r="F25" s="975"/>
      <c r="G25" s="900"/>
      <c r="H25" s="1050"/>
      <c r="I25" s="1077"/>
      <c r="J25" s="915"/>
      <c r="K25" s="975"/>
      <c r="L25" s="915"/>
      <c r="M25" s="975"/>
      <c r="N25" s="1045">
        <v>7</v>
      </c>
    </row>
    <row r="26" spans="1:14">
      <c r="A26" s="1045">
        <v>8</v>
      </c>
      <c r="B26" s="975" t="s">
        <v>828</v>
      </c>
      <c r="C26" s="915"/>
      <c r="D26" s="975"/>
      <c r="E26" s="915"/>
      <c r="F26" s="975"/>
      <c r="G26" s="900"/>
      <c r="H26" s="1050"/>
      <c r="I26" s="1077"/>
      <c r="J26" s="915"/>
      <c r="K26" s="975"/>
      <c r="L26" s="915"/>
      <c r="M26" s="975"/>
      <c r="N26" s="1045">
        <v>8</v>
      </c>
    </row>
    <row r="27" spans="1:14">
      <c r="A27" s="1045">
        <v>9</v>
      </c>
      <c r="B27" s="975" t="s">
        <v>829</v>
      </c>
      <c r="C27" s="915"/>
      <c r="D27" s="975"/>
      <c r="E27" s="915"/>
      <c r="F27" s="975"/>
      <c r="G27" s="900"/>
      <c r="H27" s="1050"/>
      <c r="I27" s="1077"/>
      <c r="J27" s="915"/>
      <c r="K27" s="975"/>
      <c r="L27" s="915"/>
      <c r="M27" s="975"/>
      <c r="N27" s="1045">
        <v>9</v>
      </c>
    </row>
    <row r="28" spans="1:14">
      <c r="A28" s="1045">
        <v>10</v>
      </c>
      <c r="B28" s="975" t="s">
        <v>830</v>
      </c>
      <c r="C28" s="915"/>
      <c r="D28" s="975"/>
      <c r="E28" s="915"/>
      <c r="F28" s="975"/>
      <c r="G28" s="900"/>
      <c r="H28" s="1050"/>
      <c r="I28" s="1077"/>
      <c r="J28" s="915"/>
      <c r="K28" s="975"/>
      <c r="L28" s="915"/>
      <c r="M28" s="975"/>
      <c r="N28" s="1045">
        <v>10</v>
      </c>
    </row>
    <row r="29" spans="1:14">
      <c r="A29" s="1045">
        <v>11</v>
      </c>
      <c r="B29" s="975" t="s">
        <v>1238</v>
      </c>
      <c r="C29" s="1034"/>
      <c r="D29" s="1051"/>
      <c r="E29" s="1034"/>
      <c r="F29" s="1051"/>
      <c r="G29" s="974"/>
      <c r="H29" s="1052"/>
      <c r="I29" s="1079"/>
      <c r="J29" s="1034"/>
      <c r="K29" s="1051"/>
      <c r="L29" s="1034"/>
      <c r="M29" s="1051"/>
      <c r="N29" s="1045">
        <v>11</v>
      </c>
    </row>
    <row r="30" spans="1:14">
      <c r="A30" s="1045">
        <v>12</v>
      </c>
      <c r="B30" s="975" t="s">
        <v>1239</v>
      </c>
      <c r="C30" s="1034"/>
      <c r="D30" s="1051"/>
      <c r="E30" s="1034"/>
      <c r="F30" s="1051"/>
      <c r="G30" s="974"/>
      <c r="H30" s="1052"/>
      <c r="I30" s="1079"/>
      <c r="J30" s="1034"/>
      <c r="K30" s="1051"/>
      <c r="L30" s="1034"/>
      <c r="M30" s="1051"/>
      <c r="N30" s="1045">
        <v>12</v>
      </c>
    </row>
    <row r="31" spans="1:14">
      <c r="A31" s="1045">
        <v>13</v>
      </c>
      <c r="B31" s="975" t="s">
        <v>831</v>
      </c>
      <c r="C31" s="915"/>
      <c r="D31" s="975"/>
      <c r="E31" s="915"/>
      <c r="F31" s="975"/>
      <c r="G31" s="900"/>
      <c r="H31" s="1050"/>
      <c r="I31" s="1077"/>
      <c r="J31" s="915"/>
      <c r="K31" s="975"/>
      <c r="L31" s="915"/>
      <c r="M31" s="975"/>
      <c r="N31" s="1045">
        <v>13</v>
      </c>
    </row>
    <row r="32" spans="1:14">
      <c r="A32" s="1039">
        <v>14</v>
      </c>
      <c r="B32" s="975" t="s">
        <v>832</v>
      </c>
      <c r="C32" s="1053"/>
      <c r="D32" s="1054"/>
      <c r="E32" s="1053"/>
      <c r="F32" s="1054"/>
      <c r="G32" s="1080"/>
      <c r="H32" s="1057"/>
      <c r="I32" s="1054"/>
      <c r="J32" s="1053"/>
      <c r="K32" s="1054"/>
      <c r="L32" s="1053"/>
      <c r="M32" s="1054"/>
      <c r="N32" s="1039">
        <v>14</v>
      </c>
    </row>
    <row r="33" spans="1:14">
      <c r="A33" s="1039">
        <v>15</v>
      </c>
      <c r="B33" s="975" t="s">
        <v>833</v>
      </c>
      <c r="C33" s="1034"/>
      <c r="D33" s="1051"/>
      <c r="E33" s="1034"/>
      <c r="F33" s="1051"/>
      <c r="G33" s="974"/>
      <c r="H33" s="1056"/>
      <c r="I33" s="1051"/>
      <c r="J33" s="1034"/>
      <c r="K33" s="1051"/>
      <c r="L33" s="1034"/>
      <c r="M33" s="1051"/>
      <c r="N33" s="1039">
        <v>15</v>
      </c>
    </row>
    <row r="34" spans="1:14">
      <c r="A34" s="1039">
        <v>16</v>
      </c>
      <c r="B34" s="975" t="s">
        <v>215</v>
      </c>
      <c r="C34" s="1034"/>
      <c r="D34" s="1051"/>
      <c r="E34" s="1034"/>
      <c r="F34" s="1051"/>
      <c r="G34" s="974"/>
      <c r="H34" s="1056"/>
      <c r="I34" s="1051"/>
      <c r="J34" s="1034"/>
      <c r="K34" s="1051"/>
      <c r="L34" s="1034"/>
      <c r="M34" s="1051"/>
      <c r="N34" s="1039">
        <v>16</v>
      </c>
    </row>
    <row r="35" spans="1:14">
      <c r="A35" s="1039">
        <v>17</v>
      </c>
      <c r="B35" s="975" t="s">
        <v>216</v>
      </c>
      <c r="C35" s="1034"/>
      <c r="D35" s="1051"/>
      <c r="E35" s="1034"/>
      <c r="F35" s="1051"/>
      <c r="G35" s="974"/>
      <c r="H35" s="1056"/>
      <c r="I35" s="1051"/>
      <c r="J35" s="1034"/>
      <c r="K35" s="1051"/>
      <c r="L35" s="1034"/>
      <c r="M35" s="1051"/>
      <c r="N35" s="1039">
        <v>17</v>
      </c>
    </row>
    <row r="36" spans="1:14">
      <c r="A36" s="1039">
        <v>18</v>
      </c>
      <c r="B36" s="71" t="s">
        <v>217</v>
      </c>
      <c r="C36" s="1034"/>
      <c r="D36" s="1051"/>
      <c r="E36" s="1034"/>
      <c r="F36" s="1051"/>
      <c r="G36" s="974"/>
      <c r="H36" s="1056"/>
      <c r="I36" s="1051"/>
      <c r="J36" s="1034"/>
      <c r="K36" s="1051"/>
      <c r="L36" s="1034"/>
      <c r="M36" s="1051"/>
      <c r="N36" s="1039">
        <v>18</v>
      </c>
    </row>
    <row r="37" spans="1:14" s="1426" customFormat="1">
      <c r="A37" s="2758">
        <v>19</v>
      </c>
      <c r="B37" s="2759" t="s">
        <v>4356</v>
      </c>
      <c r="C37" s="1364"/>
      <c r="D37" s="2760"/>
      <c r="E37" s="1364"/>
      <c r="F37" s="2760"/>
      <c r="G37" s="2552"/>
      <c r="H37" s="2761"/>
      <c r="I37" s="2760"/>
      <c r="J37" s="1364"/>
      <c r="K37" s="2760"/>
      <c r="L37" s="1364"/>
      <c r="M37" s="2760"/>
      <c r="N37" s="2758">
        <v>19</v>
      </c>
    </row>
    <row r="38" spans="1:14">
      <c r="A38" s="1039">
        <v>20</v>
      </c>
      <c r="B38" s="71" t="s">
        <v>4128</v>
      </c>
      <c r="C38" s="1053">
        <f>SUM(C32:C37)</f>
        <v>0</v>
      </c>
      <c r="D38" s="1054"/>
      <c r="E38" s="1053">
        <f>SUM(E32:E37)</f>
        <v>0</v>
      </c>
      <c r="F38" s="1054"/>
      <c r="G38" s="1080"/>
      <c r="H38" s="1057">
        <f>SUM(H32:H37)</f>
        <v>0</v>
      </c>
      <c r="I38" s="1054"/>
      <c r="J38" s="1053">
        <f>SUM(J32:J37)</f>
        <v>0</v>
      </c>
      <c r="K38" s="1054"/>
      <c r="L38" s="1053">
        <f>SUM(L32:L37)</f>
        <v>0</v>
      </c>
      <c r="M38" s="1054"/>
      <c r="N38" s="1039">
        <v>20</v>
      </c>
    </row>
    <row r="39" spans="1:14">
      <c r="A39" s="1039">
        <v>21</v>
      </c>
      <c r="B39" s="975" t="s">
        <v>219</v>
      </c>
      <c r="C39" s="1081"/>
      <c r="D39" s="1082"/>
      <c r="E39" s="1081"/>
      <c r="F39" s="1082"/>
      <c r="G39" s="1083"/>
      <c r="H39" s="1084"/>
      <c r="I39" s="1082"/>
      <c r="J39" s="1081"/>
      <c r="K39" s="1082"/>
      <c r="L39" s="1081"/>
      <c r="M39" s="1082"/>
      <c r="N39" s="1039">
        <v>21</v>
      </c>
    </row>
    <row r="40" spans="1:14">
      <c r="A40" s="1039">
        <v>22</v>
      </c>
      <c r="B40" s="975" t="s">
        <v>220</v>
      </c>
      <c r="C40" s="915"/>
      <c r="D40" s="975"/>
      <c r="E40" s="915"/>
      <c r="F40" s="975"/>
      <c r="G40" s="900"/>
      <c r="H40" s="914"/>
      <c r="I40" s="975"/>
      <c r="J40" s="915"/>
      <c r="K40" s="975"/>
      <c r="L40" s="915"/>
      <c r="M40" s="975"/>
      <c r="N40" s="1039">
        <v>22</v>
      </c>
    </row>
    <row r="41" spans="1:14">
      <c r="A41" s="1039">
        <v>23</v>
      </c>
      <c r="B41" s="975" t="s">
        <v>221</v>
      </c>
      <c r="C41" s="1053"/>
      <c r="D41" s="1054"/>
      <c r="E41" s="1053"/>
      <c r="F41" s="1054"/>
      <c r="G41" s="1080"/>
      <c r="H41" s="1057"/>
      <c r="I41" s="1054"/>
      <c r="J41" s="1053"/>
      <c r="K41" s="1054"/>
      <c r="L41" s="1053"/>
      <c r="M41" s="1054"/>
      <c r="N41" s="1039">
        <v>23</v>
      </c>
    </row>
    <row r="42" spans="1:14">
      <c r="A42" s="1039">
        <v>24</v>
      </c>
      <c r="B42" s="975" t="s">
        <v>222</v>
      </c>
      <c r="C42" s="1034"/>
      <c r="D42" s="1051"/>
      <c r="E42" s="1034"/>
      <c r="F42" s="1051"/>
      <c r="G42" s="974"/>
      <c r="H42" s="1056"/>
      <c r="I42" s="1051"/>
      <c r="J42" s="1034"/>
      <c r="K42" s="1051"/>
      <c r="L42" s="1034"/>
      <c r="M42" s="1051"/>
      <c r="N42" s="1039">
        <v>24</v>
      </c>
    </row>
    <row r="43" spans="1:14">
      <c r="A43" s="1039">
        <v>25</v>
      </c>
      <c r="B43" s="975" t="s">
        <v>223</v>
      </c>
      <c r="C43" s="1034"/>
      <c r="D43" s="1051"/>
      <c r="E43" s="1034"/>
      <c r="F43" s="1051"/>
      <c r="G43" s="974"/>
      <c r="H43" s="1056"/>
      <c r="I43" s="1051"/>
      <c r="J43" s="1034"/>
      <c r="K43" s="1051"/>
      <c r="L43" s="1034"/>
      <c r="M43" s="1051"/>
      <c r="N43" s="1039">
        <v>25</v>
      </c>
    </row>
    <row r="44" spans="1:14">
      <c r="A44" s="1039">
        <v>26</v>
      </c>
      <c r="B44" s="975" t="s">
        <v>224</v>
      </c>
      <c r="C44" s="1034"/>
      <c r="D44" s="1051"/>
      <c r="E44" s="1034"/>
      <c r="F44" s="1051"/>
      <c r="G44" s="974"/>
      <c r="H44" s="1056"/>
      <c r="I44" s="1051"/>
      <c r="J44" s="1034"/>
      <c r="K44" s="1051"/>
      <c r="L44" s="1034"/>
      <c r="M44" s="1051"/>
      <c r="N44" s="1039">
        <v>26</v>
      </c>
    </row>
    <row r="45" spans="1:14">
      <c r="A45" s="1039">
        <v>27</v>
      </c>
      <c r="B45" s="975" t="s">
        <v>225</v>
      </c>
      <c r="C45" s="1034"/>
      <c r="D45" s="1051"/>
      <c r="E45" s="1034"/>
      <c r="F45" s="1051"/>
      <c r="G45" s="974"/>
      <c r="H45" s="1056"/>
      <c r="I45" s="1051"/>
      <c r="J45" s="1034"/>
      <c r="K45" s="1051"/>
      <c r="L45" s="1034"/>
      <c r="M45" s="1051"/>
      <c r="N45" s="1039">
        <v>27</v>
      </c>
    </row>
    <row r="46" spans="1:14">
      <c r="A46" s="1039">
        <v>28</v>
      </c>
      <c r="B46" s="975" t="s">
        <v>226</v>
      </c>
      <c r="C46" s="1034"/>
      <c r="D46" s="1051"/>
      <c r="E46" s="1034"/>
      <c r="F46" s="1051"/>
      <c r="G46" s="974"/>
      <c r="H46" s="1056"/>
      <c r="I46" s="1051"/>
      <c r="J46" s="1034"/>
      <c r="K46" s="1051"/>
      <c r="L46" s="1034"/>
      <c r="M46" s="1051"/>
      <c r="N46" s="1039">
        <v>28</v>
      </c>
    </row>
    <row r="47" spans="1:14">
      <c r="A47" s="1039">
        <v>29</v>
      </c>
      <c r="B47" s="975" t="s">
        <v>227</v>
      </c>
      <c r="C47" s="1034"/>
      <c r="D47" s="1051"/>
      <c r="E47" s="1034"/>
      <c r="F47" s="1051"/>
      <c r="G47" s="974"/>
      <c r="H47" s="1056"/>
      <c r="I47" s="1051"/>
      <c r="J47" s="1034"/>
      <c r="K47" s="1051"/>
      <c r="L47" s="1034"/>
      <c r="M47" s="1051"/>
      <c r="N47" s="1039">
        <v>29</v>
      </c>
    </row>
    <row r="48" spans="1:14">
      <c r="A48" s="1039">
        <v>30</v>
      </c>
      <c r="B48" s="975" t="s">
        <v>228</v>
      </c>
      <c r="C48" s="1034"/>
      <c r="D48" s="1051"/>
      <c r="E48" s="1034"/>
      <c r="F48" s="1051"/>
      <c r="G48" s="974"/>
      <c r="H48" s="1056"/>
      <c r="I48" s="1051"/>
      <c r="J48" s="1034"/>
      <c r="K48" s="1051"/>
      <c r="L48" s="1034"/>
      <c r="M48" s="1051"/>
      <c r="N48" s="1039">
        <v>30</v>
      </c>
    </row>
    <row r="49" spans="1:14">
      <c r="A49" s="1039">
        <v>31</v>
      </c>
      <c r="B49" s="975" t="s">
        <v>229</v>
      </c>
      <c r="C49" s="1034"/>
      <c r="D49" s="1051"/>
      <c r="E49" s="1034"/>
      <c r="F49" s="1051"/>
      <c r="G49" s="974"/>
      <c r="H49" s="1056"/>
      <c r="I49" s="1051"/>
      <c r="J49" s="1034"/>
      <c r="K49" s="1051"/>
      <c r="L49" s="1034"/>
      <c r="M49" s="1051"/>
      <c r="N49" s="1039">
        <v>31</v>
      </c>
    </row>
    <row r="50" spans="1:14">
      <c r="A50" s="1039">
        <v>32</v>
      </c>
      <c r="B50" s="975" t="s">
        <v>230</v>
      </c>
      <c r="C50" s="1034"/>
      <c r="D50" s="1051"/>
      <c r="E50" s="1034"/>
      <c r="F50" s="1051"/>
      <c r="G50" s="974"/>
      <c r="H50" s="1056"/>
      <c r="I50" s="1051"/>
      <c r="K50" s="1051"/>
      <c r="L50" s="1034"/>
      <c r="M50" s="1051"/>
      <c r="N50" s="1039">
        <v>32</v>
      </c>
    </row>
    <row r="51" spans="1:14">
      <c r="A51" s="1039">
        <v>33</v>
      </c>
      <c r="B51" s="975" t="s">
        <v>231</v>
      </c>
      <c r="C51" s="1034"/>
      <c r="D51" s="1051"/>
      <c r="E51" s="1034"/>
      <c r="F51" s="1051"/>
      <c r="G51" s="974"/>
      <c r="H51" s="1056"/>
      <c r="I51" s="1051"/>
      <c r="J51" s="1034"/>
      <c r="K51" s="1051"/>
      <c r="L51" s="1034"/>
      <c r="M51" s="1051"/>
      <c r="N51" s="1039">
        <v>33</v>
      </c>
    </row>
    <row r="52" spans="1:14">
      <c r="A52" s="1039">
        <v>34</v>
      </c>
      <c r="B52" s="975" t="s">
        <v>232</v>
      </c>
      <c r="C52" s="1053">
        <f>SUM(C41:C51)</f>
        <v>0</v>
      </c>
      <c r="D52" s="1054"/>
      <c r="E52" s="1053">
        <f>SUM(E41:E51)</f>
        <v>0</v>
      </c>
      <c r="F52" s="1054"/>
      <c r="G52" s="1080"/>
      <c r="H52" s="1057">
        <f>SUM(H41:H51)</f>
        <v>0</v>
      </c>
      <c r="I52" s="1034"/>
      <c r="J52" s="1053">
        <f>SUM(J41:J51)</f>
        <v>0</v>
      </c>
      <c r="K52" s="1054"/>
      <c r="L52" s="1053">
        <f>SUM(L41:L51)</f>
        <v>0</v>
      </c>
      <c r="M52" s="1054"/>
      <c r="N52" s="1039">
        <v>34</v>
      </c>
    </row>
    <row r="53" spans="1:14">
      <c r="A53" s="1039">
        <v>35</v>
      </c>
      <c r="B53" s="975" t="s">
        <v>141</v>
      </c>
      <c r="C53" s="1081"/>
      <c r="D53" s="1082"/>
      <c r="E53" s="1081"/>
      <c r="F53" s="1082"/>
      <c r="G53" s="1083"/>
      <c r="H53" s="1084"/>
      <c r="I53" s="1082"/>
      <c r="J53" s="1081"/>
      <c r="K53" s="1082"/>
      <c r="L53" s="1081"/>
      <c r="M53" s="1082"/>
      <c r="N53" s="1039">
        <v>35</v>
      </c>
    </row>
    <row r="54" spans="1:14">
      <c r="A54" s="1010"/>
      <c r="B54" s="963"/>
      <c r="C54" s="900"/>
      <c r="D54" s="963"/>
      <c r="E54" s="900"/>
      <c r="F54" s="963"/>
      <c r="G54" s="900"/>
      <c r="H54" s="962"/>
      <c r="I54" s="900"/>
      <c r="J54" s="900"/>
      <c r="K54" s="900"/>
      <c r="L54" s="900"/>
      <c r="M54" s="900"/>
      <c r="N54" s="1010"/>
    </row>
    <row r="55" spans="1:14">
      <c r="A55" s="1010"/>
      <c r="B55" s="963"/>
      <c r="C55" s="900"/>
      <c r="D55" s="963"/>
      <c r="E55" s="900"/>
      <c r="F55" s="963"/>
      <c r="G55" s="900"/>
      <c r="H55" s="962"/>
      <c r="I55" s="900"/>
      <c r="J55" s="900"/>
      <c r="K55" s="900"/>
      <c r="L55" s="900"/>
      <c r="M55" s="900"/>
      <c r="N55" s="1010"/>
    </row>
    <row r="56" spans="1:14">
      <c r="A56" s="1010"/>
      <c r="B56" s="963"/>
      <c r="C56" s="900"/>
      <c r="D56" s="963"/>
      <c r="E56" s="900"/>
      <c r="F56" s="963"/>
      <c r="G56" s="900"/>
      <c r="H56" s="962"/>
      <c r="I56" s="900"/>
      <c r="J56" s="900"/>
      <c r="K56" s="900"/>
      <c r="L56" s="900"/>
      <c r="M56" s="900"/>
      <c r="N56" s="1010"/>
    </row>
    <row r="57" spans="1:14">
      <c r="A57" s="1010"/>
      <c r="B57" s="963"/>
      <c r="C57" s="900"/>
      <c r="D57" s="963"/>
      <c r="E57" s="900"/>
      <c r="F57" s="963"/>
      <c r="G57" s="900"/>
      <c r="H57" s="962"/>
      <c r="I57" s="900"/>
      <c r="J57" s="900"/>
      <c r="K57" s="900"/>
      <c r="L57" s="900"/>
      <c r="M57" s="900"/>
      <c r="N57" s="1010"/>
    </row>
    <row r="58" spans="1:14">
      <c r="A58" s="1010"/>
      <c r="B58" s="963"/>
      <c r="C58" s="900"/>
      <c r="D58" s="963"/>
      <c r="E58" s="900"/>
      <c r="F58" s="963"/>
      <c r="G58" s="900"/>
      <c r="H58" s="962"/>
      <c r="I58" s="900"/>
      <c r="J58" s="900"/>
      <c r="K58" s="900"/>
      <c r="L58" s="900"/>
      <c r="M58" s="900"/>
      <c r="N58" s="1010"/>
    </row>
    <row r="59" spans="1:14">
      <c r="A59" s="1010"/>
      <c r="B59" s="963"/>
      <c r="C59" s="900"/>
      <c r="D59" s="963"/>
      <c r="E59" s="900"/>
      <c r="F59" s="963"/>
      <c r="G59" s="900"/>
      <c r="H59" s="962"/>
      <c r="I59" s="900"/>
      <c r="J59" s="900"/>
      <c r="K59" s="900"/>
      <c r="L59" s="900"/>
      <c r="M59" s="900"/>
      <c r="N59" s="1010"/>
    </row>
    <row r="60" spans="1:14">
      <c r="A60" s="1010"/>
      <c r="B60" s="963"/>
      <c r="C60" s="900"/>
      <c r="D60" s="963"/>
      <c r="E60" s="900"/>
      <c r="F60" s="963"/>
      <c r="G60" s="900"/>
      <c r="H60" s="962"/>
      <c r="I60" s="900"/>
      <c r="J60" s="900"/>
      <c r="K60" s="900"/>
      <c r="L60" s="900"/>
      <c r="M60" s="900"/>
      <c r="N60" s="1010"/>
    </row>
    <row r="61" spans="1:14">
      <c r="A61" s="1010"/>
      <c r="B61" s="963"/>
      <c r="C61" s="900"/>
      <c r="D61" s="963"/>
      <c r="E61" s="900"/>
      <c r="F61" s="963"/>
      <c r="G61" s="900"/>
      <c r="H61" s="962"/>
      <c r="I61" s="900"/>
      <c r="J61" s="900"/>
      <c r="K61" s="900"/>
      <c r="L61" s="900"/>
      <c r="M61" s="900"/>
      <c r="N61" s="1010"/>
    </row>
    <row r="62" spans="1:14">
      <c r="A62" s="1010"/>
      <c r="B62" s="963"/>
      <c r="C62" s="900"/>
      <c r="D62" s="963"/>
      <c r="E62" s="900"/>
      <c r="F62" s="963"/>
      <c r="G62" s="900"/>
      <c r="H62" s="962"/>
      <c r="I62" s="900"/>
      <c r="J62" s="900"/>
      <c r="K62" s="900"/>
      <c r="L62" s="900"/>
      <c r="M62" s="900"/>
      <c r="N62" s="1010"/>
    </row>
    <row r="63" spans="1:14">
      <c r="A63" s="1010"/>
      <c r="B63" s="963"/>
      <c r="C63" s="900"/>
      <c r="D63" s="963"/>
      <c r="E63" s="900"/>
      <c r="F63" s="963"/>
      <c r="G63" s="900"/>
      <c r="H63" s="962"/>
      <c r="I63" s="900"/>
      <c r="J63" s="900"/>
      <c r="K63" s="900"/>
      <c r="L63" s="900"/>
      <c r="M63" s="900"/>
      <c r="N63" s="1010"/>
    </row>
    <row r="64" spans="1:14">
      <c r="A64" s="1010"/>
      <c r="B64" s="963"/>
      <c r="C64" s="900"/>
      <c r="D64" s="963"/>
      <c r="E64" s="900"/>
      <c r="F64" s="963"/>
      <c r="G64" s="900"/>
      <c r="H64" s="962"/>
      <c r="I64" s="900"/>
      <c r="J64" s="900"/>
      <c r="K64" s="900"/>
      <c r="L64" s="900"/>
      <c r="M64" s="900"/>
      <c r="N64" s="1010"/>
    </row>
    <row r="65" spans="1:14" ht="15.75" thickBot="1">
      <c r="A65" s="1029"/>
      <c r="B65" s="980"/>
      <c r="C65" s="952"/>
      <c r="D65" s="980"/>
      <c r="E65" s="952"/>
      <c r="F65" s="980"/>
      <c r="G65" s="900"/>
      <c r="H65" s="979"/>
      <c r="I65" s="952"/>
      <c r="J65" s="952"/>
      <c r="K65" s="952"/>
      <c r="L65" s="952"/>
      <c r="M65" s="952"/>
      <c r="N65" s="1029"/>
    </row>
    <row r="66" spans="1:14">
      <c r="A66" s="1085"/>
      <c r="B66" s="1085"/>
      <c r="C66" s="1085"/>
      <c r="D66" s="1085"/>
      <c r="E66" s="1085"/>
      <c r="F66" s="1085"/>
      <c r="G66" s="900"/>
      <c r="H66" s="1085"/>
      <c r="I66" s="1085"/>
      <c r="J66" s="1085"/>
      <c r="K66" s="1085"/>
      <c r="L66" s="1085"/>
      <c r="M66" s="1085"/>
      <c r="N66" s="1085"/>
    </row>
    <row r="67" spans="1:14">
      <c r="A67" s="1507" t="s">
        <v>4613</v>
      </c>
      <c r="B67" s="1507"/>
      <c r="C67" s="900"/>
      <c r="D67" s="900"/>
      <c r="E67" s="900"/>
      <c r="F67" s="900"/>
      <c r="G67" s="900"/>
      <c r="H67" s="1507" t="s">
        <v>4613</v>
      </c>
      <c r="I67" s="1507"/>
      <c r="J67" s="900"/>
      <c r="K67" s="901"/>
    </row>
    <row r="68" spans="1:14">
      <c r="A68" s="901" t="s">
        <v>142</v>
      </c>
      <c r="B68" s="901"/>
      <c r="C68" s="901"/>
      <c r="D68" s="901"/>
      <c r="E68" s="901"/>
      <c r="F68" s="901"/>
      <c r="G68" s="900"/>
      <c r="H68" s="901" t="s">
        <v>143</v>
      </c>
      <c r="I68" s="901"/>
      <c r="J68" s="901"/>
      <c r="K68" s="901"/>
      <c r="L68" s="901"/>
      <c r="M68" s="901"/>
      <c r="N68" s="901"/>
    </row>
    <row r="71" spans="1:14" ht="15.75">
      <c r="A71" s="66" t="s">
        <v>416</v>
      </c>
      <c r="B71" s="901"/>
      <c r="C71" s="901"/>
      <c r="D71" s="901"/>
      <c r="E71" s="901"/>
      <c r="F71" s="901"/>
    </row>
    <row r="73" spans="1:14" ht="16.5" thickBot="1">
      <c r="A73" s="969" t="str">
        <f>'Data Sheet'!$C$25</f>
        <v xml:space="preserve">Niagara Mohawk Power Corporation </v>
      </c>
      <c r="B73" s="900"/>
      <c r="C73" s="1086"/>
      <c r="D73" s="1086"/>
      <c r="E73" s="1030" t="str">
        <f>'Data Sheet'!$C$40</f>
        <v>May 9, 2016</v>
      </c>
      <c r="F73" s="900" t="str">
        <f>'Data Sheet'!$C$38</f>
        <v>December 31, 2015</v>
      </c>
      <c r="G73" s="900"/>
      <c r="H73" s="969" t="str">
        <f>'Data Sheet'!$C$25</f>
        <v xml:space="preserve">Niagara Mohawk Power Corporation </v>
      </c>
      <c r="I73" s="900"/>
      <c r="J73" s="1086"/>
      <c r="K73" s="1086"/>
      <c r="L73" s="1030" t="str">
        <f>'Data Sheet'!$C$40</f>
        <v>May 9, 2016</v>
      </c>
      <c r="M73" s="900" t="str">
        <f>'Data Sheet'!$C$38</f>
        <v>December 31, 2015</v>
      </c>
      <c r="N73" s="901"/>
    </row>
    <row r="74" spans="1:14">
      <c r="A74" s="902"/>
      <c r="B74" s="903"/>
      <c r="C74" s="903"/>
      <c r="D74" s="903"/>
      <c r="E74" s="903"/>
      <c r="F74" s="959"/>
      <c r="G74" s="900"/>
      <c r="H74" s="902"/>
      <c r="I74" s="903"/>
      <c r="J74" s="903"/>
      <c r="K74" s="903"/>
      <c r="L74" s="903"/>
      <c r="M74" s="903"/>
      <c r="N74" s="993"/>
    </row>
    <row r="75" spans="1:14" ht="15.75">
      <c r="A75" s="63" t="s">
        <v>98</v>
      </c>
      <c r="B75" s="66"/>
      <c r="C75" s="66"/>
      <c r="D75" s="901"/>
      <c r="E75" s="901"/>
      <c r="F75" s="961"/>
      <c r="G75" s="900"/>
      <c r="H75" s="63" t="s">
        <v>98</v>
      </c>
      <c r="I75" s="66"/>
      <c r="J75" s="66"/>
      <c r="K75" s="901"/>
      <c r="L75" s="901"/>
      <c r="M75" s="901"/>
      <c r="N75" s="963"/>
    </row>
    <row r="76" spans="1:14" ht="16.5" thickBot="1">
      <c r="A76" s="571"/>
      <c r="B76" s="572"/>
      <c r="C76" s="572"/>
      <c r="D76" s="1012"/>
      <c r="E76" s="1012"/>
      <c r="F76" s="1023"/>
      <c r="G76" s="900"/>
      <c r="H76" s="571"/>
      <c r="I76" s="572"/>
      <c r="J76" s="572"/>
      <c r="K76" s="572"/>
      <c r="L76" s="1012"/>
      <c r="M76" s="1012"/>
      <c r="N76" s="980"/>
    </row>
    <row r="77" spans="1:14">
      <c r="A77" s="902" t="s">
        <v>800</v>
      </c>
      <c r="B77" s="903"/>
      <c r="C77" s="903" t="s">
        <v>801</v>
      </c>
      <c r="D77" s="903"/>
      <c r="E77" s="903"/>
      <c r="F77" s="959"/>
      <c r="G77" s="900"/>
      <c r="H77" s="962" t="s">
        <v>802</v>
      </c>
      <c r="I77" s="900"/>
      <c r="J77" s="900"/>
      <c r="K77" s="900" t="s">
        <v>803</v>
      </c>
      <c r="L77" s="900"/>
      <c r="M77" s="900"/>
      <c r="N77" s="963"/>
    </row>
    <row r="78" spans="1:14">
      <c r="A78" s="962" t="s">
        <v>804</v>
      </c>
      <c r="B78" s="900"/>
      <c r="C78" s="900" t="s">
        <v>805</v>
      </c>
      <c r="D78" s="900"/>
      <c r="E78" s="900"/>
      <c r="F78" s="963"/>
      <c r="G78" s="900"/>
      <c r="H78" s="962" t="s">
        <v>806</v>
      </c>
      <c r="I78" s="900"/>
      <c r="J78" s="900"/>
      <c r="K78" s="900" t="s">
        <v>807</v>
      </c>
      <c r="L78" s="900"/>
      <c r="M78" s="900"/>
      <c r="N78" s="963"/>
    </row>
    <row r="79" spans="1:14">
      <c r="A79" s="962" t="s">
        <v>808</v>
      </c>
      <c r="B79" s="900"/>
      <c r="C79" s="900" t="s">
        <v>809</v>
      </c>
      <c r="D79" s="900"/>
      <c r="E79" s="900"/>
      <c r="F79" s="963"/>
      <c r="G79" s="900"/>
      <c r="H79" s="962" t="s">
        <v>810</v>
      </c>
      <c r="I79" s="900"/>
      <c r="J79" s="900"/>
      <c r="K79" s="900" t="s">
        <v>811</v>
      </c>
      <c r="L79" s="900"/>
      <c r="M79" s="900"/>
      <c r="N79" s="963"/>
    </row>
    <row r="80" spans="1:14">
      <c r="A80" s="962" t="s">
        <v>812</v>
      </c>
      <c r="B80" s="900"/>
      <c r="C80" s="900" t="s">
        <v>813</v>
      </c>
      <c r="D80" s="900"/>
      <c r="E80" s="900"/>
      <c r="F80" s="963"/>
      <c r="G80" s="900"/>
      <c r="H80" s="962" t="s">
        <v>814</v>
      </c>
      <c r="I80" s="900"/>
      <c r="J80" s="900"/>
      <c r="K80" s="900"/>
      <c r="L80" s="900"/>
      <c r="M80" s="900"/>
      <c r="N80" s="963"/>
    </row>
    <row r="81" spans="1:14">
      <c r="A81" s="962" t="s">
        <v>815</v>
      </c>
      <c r="B81" s="900"/>
      <c r="C81" s="900" t="s">
        <v>816</v>
      </c>
      <c r="D81" s="900"/>
      <c r="E81" s="900"/>
      <c r="F81" s="963"/>
      <c r="G81" s="900"/>
      <c r="H81" s="962" t="s">
        <v>817</v>
      </c>
      <c r="I81" s="900"/>
      <c r="J81" s="900"/>
      <c r="K81" s="900"/>
      <c r="L81" s="900"/>
      <c r="M81" s="900"/>
      <c r="N81" s="963"/>
    </row>
    <row r="82" spans="1:14">
      <c r="A82" s="962" t="s">
        <v>818</v>
      </c>
      <c r="B82" s="900"/>
      <c r="C82" s="900"/>
      <c r="D82" s="900"/>
      <c r="E82" s="900"/>
      <c r="F82" s="963"/>
      <c r="G82" s="900"/>
      <c r="H82" s="962"/>
      <c r="I82" s="900"/>
      <c r="J82" s="900"/>
      <c r="K82" s="900"/>
      <c r="L82" s="900"/>
      <c r="M82" s="900"/>
      <c r="N82" s="963"/>
    </row>
    <row r="83" spans="1:14" ht="15.75" thickBot="1">
      <c r="A83" s="979"/>
      <c r="B83" s="952"/>
      <c r="C83" s="952"/>
      <c r="D83" s="952"/>
      <c r="E83" s="952"/>
      <c r="F83" s="980"/>
      <c r="G83" s="900"/>
      <c r="H83" s="979"/>
      <c r="I83" s="952"/>
      <c r="J83" s="952"/>
      <c r="K83" s="952"/>
      <c r="L83" s="952"/>
      <c r="M83" s="952"/>
      <c r="N83" s="980"/>
    </row>
    <row r="84" spans="1:14">
      <c r="A84" s="1010"/>
      <c r="B84" s="963"/>
      <c r="C84" s="900"/>
      <c r="D84" s="963"/>
      <c r="E84" s="900"/>
      <c r="F84" s="963"/>
      <c r="G84" s="900"/>
      <c r="H84" s="962"/>
      <c r="I84" s="963"/>
      <c r="J84" s="900"/>
      <c r="K84" s="963"/>
      <c r="L84" s="900"/>
      <c r="M84" s="963"/>
      <c r="N84" s="963"/>
    </row>
    <row r="85" spans="1:14">
      <c r="A85" s="1020"/>
      <c r="B85" s="963"/>
      <c r="C85" s="900" t="s">
        <v>819</v>
      </c>
      <c r="D85" s="913"/>
      <c r="E85" s="900" t="s">
        <v>819</v>
      </c>
      <c r="F85" s="963"/>
      <c r="G85" s="900"/>
      <c r="H85" s="962" t="s">
        <v>820</v>
      </c>
      <c r="I85" s="961"/>
      <c r="J85" s="962" t="s">
        <v>820</v>
      </c>
      <c r="K85" s="963"/>
      <c r="L85" s="962" t="s">
        <v>820</v>
      </c>
      <c r="M85" s="963"/>
      <c r="N85" s="963"/>
    </row>
    <row r="86" spans="1:14">
      <c r="A86" s="1019" t="s">
        <v>1688</v>
      </c>
      <c r="B86" s="961" t="s">
        <v>1742</v>
      </c>
      <c r="C86" s="900" t="s">
        <v>821</v>
      </c>
      <c r="D86" s="963"/>
      <c r="E86" s="900" t="s">
        <v>821</v>
      </c>
      <c r="F86" s="963"/>
      <c r="G86" s="900"/>
      <c r="H86" s="962" t="s">
        <v>822</v>
      </c>
      <c r="I86" s="913"/>
      <c r="J86" s="962" t="s">
        <v>822</v>
      </c>
      <c r="K86" s="963"/>
      <c r="L86" s="962" t="s">
        <v>822</v>
      </c>
      <c r="M86" s="963"/>
      <c r="N86" s="1019" t="s">
        <v>1688</v>
      </c>
    </row>
    <row r="87" spans="1:14">
      <c r="A87" s="1019" t="s">
        <v>1691</v>
      </c>
      <c r="B87" s="961"/>
      <c r="C87" s="900"/>
      <c r="D87" s="963"/>
      <c r="E87" s="900"/>
      <c r="F87" s="963"/>
      <c r="G87" s="900"/>
      <c r="H87" s="1009"/>
      <c r="I87" s="913"/>
      <c r="J87" s="900"/>
      <c r="K87" s="963"/>
      <c r="L87" s="900"/>
      <c r="M87" s="963"/>
      <c r="N87" s="1019" t="s">
        <v>1691</v>
      </c>
    </row>
    <row r="88" spans="1:14" ht="15.75" thickBot="1">
      <c r="A88" s="1021"/>
      <c r="B88" s="1023" t="s">
        <v>2952</v>
      </c>
      <c r="C88" s="1012" t="s">
        <v>2953</v>
      </c>
      <c r="D88" s="1023"/>
      <c r="E88" s="1012" t="s">
        <v>2954</v>
      </c>
      <c r="F88" s="1023"/>
      <c r="G88" s="900"/>
      <c r="H88" s="1024" t="s">
        <v>2955</v>
      </c>
      <c r="I88" s="1023"/>
      <c r="J88" s="1012" t="s">
        <v>2303</v>
      </c>
      <c r="K88" s="1023"/>
      <c r="L88" s="1012" t="s">
        <v>2304</v>
      </c>
      <c r="M88" s="1023"/>
      <c r="N88" s="1021"/>
    </row>
    <row r="89" spans="1:14">
      <c r="A89" s="1039">
        <v>1</v>
      </c>
      <c r="B89" s="975" t="s">
        <v>823</v>
      </c>
      <c r="C89" s="915"/>
      <c r="D89" s="975"/>
      <c r="E89" s="978"/>
      <c r="F89" s="973"/>
      <c r="G89" s="900"/>
      <c r="H89" s="914"/>
      <c r="I89" s="975"/>
      <c r="J89" s="915"/>
      <c r="K89" s="975"/>
      <c r="L89" s="978"/>
      <c r="M89" s="973"/>
      <c r="N89" s="1039">
        <v>1</v>
      </c>
    </row>
    <row r="90" spans="1:14">
      <c r="A90" s="1039">
        <v>2</v>
      </c>
      <c r="B90" s="975" t="s">
        <v>824</v>
      </c>
      <c r="C90" s="915"/>
      <c r="D90" s="975"/>
      <c r="E90" s="1033"/>
      <c r="F90" s="1000"/>
      <c r="G90" s="900"/>
      <c r="H90" s="914"/>
      <c r="I90" s="975"/>
      <c r="J90" s="915"/>
      <c r="K90" s="975"/>
      <c r="L90" s="1033"/>
      <c r="M90" s="1000"/>
      <c r="N90" s="1039">
        <v>2</v>
      </c>
    </row>
    <row r="91" spans="1:14">
      <c r="A91" s="1039">
        <v>3</v>
      </c>
      <c r="B91" s="975" t="s">
        <v>1229</v>
      </c>
      <c r="C91" s="915"/>
      <c r="D91" s="975"/>
      <c r="E91" s="1033"/>
      <c r="F91" s="1000"/>
      <c r="G91" s="900"/>
      <c r="H91" s="914"/>
      <c r="I91" s="975"/>
      <c r="J91" s="915"/>
      <c r="K91" s="975"/>
      <c r="L91" s="1033"/>
      <c r="M91" s="1000"/>
      <c r="N91" s="1039">
        <v>3</v>
      </c>
    </row>
    <row r="92" spans="1:14">
      <c r="A92" s="1045">
        <v>4</v>
      </c>
      <c r="B92" s="975" t="s">
        <v>1230</v>
      </c>
      <c r="C92" s="915"/>
      <c r="D92" s="975"/>
      <c r="E92" s="915"/>
      <c r="F92" s="975"/>
      <c r="G92" s="900"/>
      <c r="H92" s="1050"/>
      <c r="I92" s="1077"/>
      <c r="J92" s="915"/>
      <c r="K92" s="975"/>
      <c r="L92" s="915"/>
      <c r="M92" s="975"/>
      <c r="N92" s="1045">
        <v>4</v>
      </c>
    </row>
    <row r="93" spans="1:14">
      <c r="A93" s="1025">
        <v>5</v>
      </c>
      <c r="B93" s="963" t="s">
        <v>825</v>
      </c>
      <c r="C93" s="900"/>
      <c r="D93" s="963"/>
      <c r="E93" s="900"/>
      <c r="F93" s="963"/>
      <c r="G93" s="900"/>
      <c r="H93" s="1026"/>
      <c r="I93" s="1078"/>
      <c r="J93" s="900"/>
      <c r="K93" s="963"/>
      <c r="L93" s="900"/>
      <c r="M93" s="963"/>
      <c r="N93" s="1025">
        <v>5</v>
      </c>
    </row>
    <row r="94" spans="1:14">
      <c r="A94" s="1045"/>
      <c r="B94" s="975" t="s">
        <v>826</v>
      </c>
      <c r="C94" s="915"/>
      <c r="D94" s="975"/>
      <c r="E94" s="915"/>
      <c r="F94" s="975"/>
      <c r="G94" s="900"/>
      <c r="H94" s="1050"/>
      <c r="I94" s="1077"/>
      <c r="J94" s="915"/>
      <c r="K94" s="975"/>
      <c r="L94" s="915"/>
      <c r="M94" s="975"/>
      <c r="N94" s="1045"/>
    </row>
    <row r="95" spans="1:14">
      <c r="A95" s="1045">
        <v>6</v>
      </c>
      <c r="B95" s="975" t="s">
        <v>827</v>
      </c>
      <c r="C95" s="915"/>
      <c r="D95" s="975"/>
      <c r="E95" s="915"/>
      <c r="F95" s="975"/>
      <c r="G95" s="900"/>
      <c r="H95" s="1050"/>
      <c r="I95" s="1077"/>
      <c r="J95" s="915"/>
      <c r="K95" s="975"/>
      <c r="L95" s="915"/>
      <c r="M95" s="975"/>
      <c r="N95" s="1045">
        <v>6</v>
      </c>
    </row>
    <row r="96" spans="1:14">
      <c r="A96" s="1045">
        <v>7</v>
      </c>
      <c r="B96" s="975" t="s">
        <v>1234</v>
      </c>
      <c r="C96" s="915"/>
      <c r="D96" s="975"/>
      <c r="E96" s="915"/>
      <c r="F96" s="975"/>
      <c r="G96" s="900"/>
      <c r="H96" s="1050"/>
      <c r="I96" s="1077"/>
      <c r="J96" s="915"/>
      <c r="K96" s="975"/>
      <c r="L96" s="915"/>
      <c r="M96" s="975"/>
      <c r="N96" s="1045">
        <v>7</v>
      </c>
    </row>
    <row r="97" spans="1:14">
      <c r="A97" s="1045">
        <v>8</v>
      </c>
      <c r="B97" s="975" t="s">
        <v>828</v>
      </c>
      <c r="C97" s="915"/>
      <c r="D97" s="975"/>
      <c r="E97" s="915"/>
      <c r="F97" s="975"/>
      <c r="G97" s="900"/>
      <c r="H97" s="1050"/>
      <c r="I97" s="1077"/>
      <c r="J97" s="915"/>
      <c r="K97" s="975"/>
      <c r="L97" s="915"/>
      <c r="M97" s="975"/>
      <c r="N97" s="1045">
        <v>8</v>
      </c>
    </row>
    <row r="98" spans="1:14">
      <c r="A98" s="1045">
        <v>9</v>
      </c>
      <c r="B98" s="975" t="s">
        <v>829</v>
      </c>
      <c r="C98" s="915"/>
      <c r="D98" s="975"/>
      <c r="E98" s="915"/>
      <c r="F98" s="975"/>
      <c r="G98" s="900"/>
      <c r="H98" s="1050"/>
      <c r="I98" s="1077"/>
      <c r="J98" s="915"/>
      <c r="K98" s="975"/>
      <c r="L98" s="915"/>
      <c r="M98" s="975"/>
      <c r="N98" s="1045">
        <v>9</v>
      </c>
    </row>
    <row r="99" spans="1:14">
      <c r="A99" s="1045">
        <v>10</v>
      </c>
      <c r="B99" s="975" t="s">
        <v>830</v>
      </c>
      <c r="C99" s="915"/>
      <c r="D99" s="975"/>
      <c r="E99" s="915"/>
      <c r="F99" s="975"/>
      <c r="G99" s="900"/>
      <c r="H99" s="1050"/>
      <c r="I99" s="1077"/>
      <c r="J99" s="915"/>
      <c r="K99" s="975"/>
      <c r="L99" s="915"/>
      <c r="M99" s="975"/>
      <c r="N99" s="1045">
        <v>10</v>
      </c>
    </row>
    <row r="100" spans="1:14">
      <c r="A100" s="1045">
        <v>11</v>
      </c>
      <c r="B100" s="975" t="s">
        <v>1238</v>
      </c>
      <c r="C100" s="1034"/>
      <c r="D100" s="1051"/>
      <c r="E100" s="1034"/>
      <c r="F100" s="1051"/>
      <c r="G100" s="974"/>
      <c r="H100" s="1052"/>
      <c r="I100" s="1079"/>
      <c r="J100" s="1034"/>
      <c r="K100" s="1051"/>
      <c r="L100" s="1034"/>
      <c r="M100" s="1051"/>
      <c r="N100" s="1045">
        <v>11</v>
      </c>
    </row>
    <row r="101" spans="1:14">
      <c r="A101" s="1045">
        <v>12</v>
      </c>
      <c r="B101" s="975" t="s">
        <v>1239</v>
      </c>
      <c r="C101" s="1034"/>
      <c r="D101" s="1051"/>
      <c r="E101" s="1034"/>
      <c r="F101" s="1051"/>
      <c r="G101" s="974"/>
      <c r="H101" s="1052"/>
      <c r="I101" s="1079"/>
      <c r="J101" s="1034"/>
      <c r="K101" s="1051"/>
      <c r="L101" s="1034"/>
      <c r="M101" s="1051"/>
      <c r="N101" s="1045">
        <v>12</v>
      </c>
    </row>
    <row r="102" spans="1:14">
      <c r="A102" s="1045">
        <v>13</v>
      </c>
      <c r="B102" s="975" t="s">
        <v>831</v>
      </c>
      <c r="C102" s="915"/>
      <c r="D102" s="975"/>
      <c r="E102" s="915"/>
      <c r="F102" s="975"/>
      <c r="G102" s="900"/>
      <c r="H102" s="1050"/>
      <c r="I102" s="1077"/>
      <c r="J102" s="915"/>
      <c r="K102" s="975"/>
      <c r="L102" s="915"/>
      <c r="M102" s="975"/>
      <c r="N102" s="1045">
        <v>13</v>
      </c>
    </row>
    <row r="103" spans="1:14">
      <c r="A103" s="1039">
        <v>14</v>
      </c>
      <c r="B103" s="975" t="s">
        <v>832</v>
      </c>
      <c r="C103" s="1053"/>
      <c r="D103" s="1054"/>
      <c r="E103" s="1053"/>
      <c r="F103" s="1054"/>
      <c r="G103" s="1080"/>
      <c r="H103" s="1057"/>
      <c r="I103" s="1054"/>
      <c r="J103" s="1053"/>
      <c r="K103" s="1054"/>
      <c r="L103" s="1053"/>
      <c r="M103" s="1054"/>
      <c r="N103" s="1039">
        <v>14</v>
      </c>
    </row>
    <row r="104" spans="1:14">
      <c r="A104" s="1039">
        <v>15</v>
      </c>
      <c r="B104" s="975" t="s">
        <v>833</v>
      </c>
      <c r="C104" s="1034"/>
      <c r="D104" s="1051"/>
      <c r="E104" s="1034"/>
      <c r="F104" s="1051"/>
      <c r="G104" s="974"/>
      <c r="H104" s="1056"/>
      <c r="I104" s="1051"/>
      <c r="J104" s="1034"/>
      <c r="K104" s="1051"/>
      <c r="L104" s="1034"/>
      <c r="M104" s="1051"/>
      <c r="N104" s="1039">
        <v>15</v>
      </c>
    </row>
    <row r="105" spans="1:14">
      <c r="A105" s="1039">
        <v>16</v>
      </c>
      <c r="B105" s="975" t="s">
        <v>215</v>
      </c>
      <c r="C105" s="1034"/>
      <c r="D105" s="1051"/>
      <c r="E105" s="1034"/>
      <c r="F105" s="1051"/>
      <c r="G105" s="974"/>
      <c r="H105" s="1056"/>
      <c r="I105" s="1051"/>
      <c r="J105" s="1034"/>
      <c r="K105" s="1051"/>
      <c r="L105" s="1034"/>
      <c r="M105" s="1051"/>
      <c r="N105" s="1039">
        <v>16</v>
      </c>
    </row>
    <row r="106" spans="1:14">
      <c r="A106" s="1039">
        <v>17</v>
      </c>
      <c r="B106" s="975" t="s">
        <v>216</v>
      </c>
      <c r="C106" s="1034"/>
      <c r="D106" s="1051"/>
      <c r="E106" s="1034"/>
      <c r="F106" s="1051"/>
      <c r="G106" s="974"/>
      <c r="H106" s="1056"/>
      <c r="I106" s="1051"/>
      <c r="J106" s="1034"/>
      <c r="K106" s="1051"/>
      <c r="L106" s="1034"/>
      <c r="M106" s="1051"/>
      <c r="N106" s="1039">
        <v>17</v>
      </c>
    </row>
    <row r="107" spans="1:14">
      <c r="A107" s="1039">
        <v>18</v>
      </c>
      <c r="B107" s="975" t="s">
        <v>217</v>
      </c>
      <c r="C107" s="1034"/>
      <c r="D107" s="1051"/>
      <c r="E107" s="1034"/>
      <c r="F107" s="1051"/>
      <c r="G107" s="974"/>
      <c r="H107" s="1056"/>
      <c r="I107" s="1051"/>
      <c r="J107" s="1034"/>
      <c r="K107" s="1051"/>
      <c r="L107" s="1034"/>
      <c r="M107" s="1051"/>
      <c r="N107" s="1039">
        <v>18</v>
      </c>
    </row>
    <row r="108" spans="1:14" s="1426" customFormat="1">
      <c r="A108" s="2758">
        <v>19</v>
      </c>
      <c r="B108" s="2759" t="s">
        <v>4356</v>
      </c>
      <c r="C108" s="1364"/>
      <c r="D108" s="2760"/>
      <c r="E108" s="1364"/>
      <c r="F108" s="2760"/>
      <c r="G108" s="2552"/>
      <c r="H108" s="2761"/>
      <c r="I108" s="2760"/>
      <c r="J108" s="1364"/>
      <c r="K108" s="2760"/>
      <c r="L108" s="1364"/>
      <c r="M108" s="2760"/>
      <c r="N108" s="2758">
        <v>19</v>
      </c>
    </row>
    <row r="109" spans="1:14">
      <c r="A109" s="1039">
        <v>20</v>
      </c>
      <c r="B109" s="975" t="s">
        <v>218</v>
      </c>
      <c r="C109" s="1053">
        <f>SUM(C103:C108)</f>
        <v>0</v>
      </c>
      <c r="D109" s="1054"/>
      <c r="E109" s="1053">
        <f>SUM(E103:E108)</f>
        <v>0</v>
      </c>
      <c r="F109" s="1054"/>
      <c r="G109" s="1080"/>
      <c r="H109" s="1057">
        <f>SUM(H103:H108)</f>
        <v>0</v>
      </c>
      <c r="I109" s="1054"/>
      <c r="J109" s="1053">
        <f>SUM(J103:J108)</f>
        <v>0</v>
      </c>
      <c r="K109" s="1054"/>
      <c r="L109" s="1053">
        <f>SUM(L103:L108)</f>
        <v>0</v>
      </c>
      <c r="M109" s="1054"/>
      <c r="N109" s="1039">
        <v>20</v>
      </c>
    </row>
    <row r="110" spans="1:14">
      <c r="A110" s="1039">
        <v>21</v>
      </c>
      <c r="B110" s="975" t="s">
        <v>219</v>
      </c>
      <c r="C110" s="1081"/>
      <c r="D110" s="1082"/>
      <c r="E110" s="1081"/>
      <c r="F110" s="1082"/>
      <c r="G110" s="1083"/>
      <c r="H110" s="1084"/>
      <c r="I110" s="1082"/>
      <c r="J110" s="1081"/>
      <c r="K110" s="1082"/>
      <c r="L110" s="1081"/>
      <c r="M110" s="1082"/>
      <c r="N110" s="1039">
        <v>21</v>
      </c>
    </row>
    <row r="111" spans="1:14">
      <c r="A111" s="1039">
        <v>22</v>
      </c>
      <c r="B111" s="975" t="s">
        <v>220</v>
      </c>
      <c r="C111" s="915"/>
      <c r="D111" s="975"/>
      <c r="E111" s="915"/>
      <c r="F111" s="975"/>
      <c r="G111" s="900"/>
      <c r="H111" s="914"/>
      <c r="I111" s="975"/>
      <c r="J111" s="915"/>
      <c r="K111" s="975"/>
      <c r="L111" s="915"/>
      <c r="M111" s="975"/>
      <c r="N111" s="1039">
        <v>22</v>
      </c>
    </row>
    <row r="112" spans="1:14">
      <c r="A112" s="1039">
        <v>23</v>
      </c>
      <c r="B112" s="975" t="s">
        <v>221</v>
      </c>
      <c r="C112" s="1053"/>
      <c r="D112" s="1054"/>
      <c r="E112" s="1053"/>
      <c r="F112" s="1054"/>
      <c r="G112" s="1080"/>
      <c r="H112" s="1057"/>
      <c r="I112" s="1054"/>
      <c r="J112" s="1053"/>
      <c r="K112" s="1054"/>
      <c r="L112" s="1053"/>
      <c r="M112" s="1054"/>
      <c r="N112" s="1039">
        <v>23</v>
      </c>
    </row>
    <row r="113" spans="1:14">
      <c r="A113" s="1039">
        <v>24</v>
      </c>
      <c r="B113" s="975" t="s">
        <v>222</v>
      </c>
      <c r="C113" s="1034"/>
      <c r="D113" s="1051"/>
      <c r="E113" s="1034"/>
      <c r="F113" s="1051"/>
      <c r="G113" s="974"/>
      <c r="H113" s="1056"/>
      <c r="I113" s="1051"/>
      <c r="J113" s="1034"/>
      <c r="K113" s="1051"/>
      <c r="L113" s="1034"/>
      <c r="M113" s="1051"/>
      <c r="N113" s="1039">
        <v>24</v>
      </c>
    </row>
    <row r="114" spans="1:14">
      <c r="A114" s="1039">
        <v>25</v>
      </c>
      <c r="B114" s="975" t="s">
        <v>223</v>
      </c>
      <c r="C114" s="1034"/>
      <c r="D114" s="1051"/>
      <c r="E114" s="1034"/>
      <c r="F114" s="1051"/>
      <c r="G114" s="974"/>
      <c r="H114" s="1056"/>
      <c r="I114" s="1051"/>
      <c r="J114" s="1034"/>
      <c r="K114" s="1051"/>
      <c r="L114" s="1034"/>
      <c r="M114" s="1051"/>
      <c r="N114" s="1039">
        <v>25</v>
      </c>
    </row>
    <row r="115" spans="1:14">
      <c r="A115" s="1039">
        <v>26</v>
      </c>
      <c r="B115" s="975" t="s">
        <v>224</v>
      </c>
      <c r="C115" s="1034"/>
      <c r="D115" s="1051"/>
      <c r="E115" s="1034"/>
      <c r="F115" s="1051"/>
      <c r="G115" s="974"/>
      <c r="H115" s="1056"/>
      <c r="I115" s="1051"/>
      <c r="J115" s="1034"/>
      <c r="K115" s="1051"/>
      <c r="L115" s="1034"/>
      <c r="M115" s="1051"/>
      <c r="N115" s="1039">
        <v>26</v>
      </c>
    </row>
    <row r="116" spans="1:14">
      <c r="A116" s="1039">
        <v>27</v>
      </c>
      <c r="B116" s="975" t="s">
        <v>225</v>
      </c>
      <c r="C116" s="1034"/>
      <c r="D116" s="1051"/>
      <c r="E116" s="1034"/>
      <c r="F116" s="1051"/>
      <c r="G116" s="974"/>
      <c r="H116" s="1056"/>
      <c r="I116" s="1051"/>
      <c r="J116" s="1034"/>
      <c r="K116" s="1051"/>
      <c r="L116" s="1034"/>
      <c r="M116" s="1051"/>
      <c r="N116" s="1039">
        <v>27</v>
      </c>
    </row>
    <row r="117" spans="1:14">
      <c r="A117" s="1039">
        <v>28</v>
      </c>
      <c r="B117" s="975" t="s">
        <v>226</v>
      </c>
      <c r="C117" s="1034"/>
      <c r="D117" s="1051"/>
      <c r="E117" s="1034"/>
      <c r="F117" s="1051"/>
      <c r="G117" s="974"/>
      <c r="H117" s="1056"/>
      <c r="I117" s="1051"/>
      <c r="J117" s="1034"/>
      <c r="K117" s="1051"/>
      <c r="L117" s="1034"/>
      <c r="M117" s="1051"/>
      <c r="N117" s="1039">
        <v>28</v>
      </c>
    </row>
    <row r="118" spans="1:14">
      <c r="A118" s="1039">
        <v>29</v>
      </c>
      <c r="B118" s="975" t="s">
        <v>227</v>
      </c>
      <c r="C118" s="1034"/>
      <c r="D118" s="1051"/>
      <c r="E118" s="1034"/>
      <c r="F118" s="1051"/>
      <c r="G118" s="974"/>
      <c r="H118" s="1056"/>
      <c r="I118" s="1051"/>
      <c r="J118" s="1034"/>
      <c r="K118" s="1051"/>
      <c r="L118" s="1034"/>
      <c r="M118" s="1051"/>
      <c r="N118" s="1039">
        <v>29</v>
      </c>
    </row>
    <row r="119" spans="1:14">
      <c r="A119" s="1039">
        <v>30</v>
      </c>
      <c r="B119" s="975" t="s">
        <v>228</v>
      </c>
      <c r="C119" s="1034"/>
      <c r="D119" s="1051"/>
      <c r="E119" s="1034"/>
      <c r="F119" s="1051"/>
      <c r="G119" s="974"/>
      <c r="H119" s="1056"/>
      <c r="I119" s="1051"/>
      <c r="J119" s="1034"/>
      <c r="K119" s="1051"/>
      <c r="L119" s="1034"/>
      <c r="M119" s="1051"/>
      <c r="N119" s="1039">
        <v>30</v>
      </c>
    </row>
    <row r="120" spans="1:14">
      <c r="A120" s="1039">
        <v>31</v>
      </c>
      <c r="B120" s="975" t="s">
        <v>229</v>
      </c>
      <c r="C120" s="1034"/>
      <c r="D120" s="1051"/>
      <c r="E120" s="1034"/>
      <c r="F120" s="1051"/>
      <c r="G120" s="974"/>
      <c r="H120" s="1056"/>
      <c r="I120" s="1051"/>
      <c r="J120" s="1034"/>
      <c r="K120" s="1051"/>
      <c r="L120" s="1034"/>
      <c r="M120" s="1051"/>
      <c r="N120" s="1039">
        <v>31</v>
      </c>
    </row>
    <row r="121" spans="1:14">
      <c r="A121" s="1039">
        <v>32</v>
      </c>
      <c r="B121" s="975" t="s">
        <v>230</v>
      </c>
      <c r="C121" s="1034"/>
      <c r="D121" s="1051"/>
      <c r="E121" s="1034"/>
      <c r="F121" s="1051"/>
      <c r="G121" s="974"/>
      <c r="H121" s="1056"/>
      <c r="I121" s="1051"/>
      <c r="J121" s="2536"/>
      <c r="K121" s="1051"/>
      <c r="L121" s="1034"/>
      <c r="M121" s="1051"/>
      <c r="N121" s="1039">
        <v>32</v>
      </c>
    </row>
    <row r="122" spans="1:14">
      <c r="A122" s="1039">
        <v>33</v>
      </c>
      <c r="B122" s="975" t="s">
        <v>231</v>
      </c>
      <c r="C122" s="1034"/>
      <c r="D122" s="1051"/>
      <c r="E122" s="1034"/>
      <c r="F122" s="1051"/>
      <c r="G122" s="974"/>
      <c r="H122" s="1056"/>
      <c r="I122" s="1051"/>
      <c r="J122" s="2545"/>
      <c r="K122" s="1051"/>
      <c r="L122" s="1034"/>
      <c r="M122" s="1051"/>
      <c r="N122" s="1039">
        <v>33</v>
      </c>
    </row>
    <row r="123" spans="1:14">
      <c r="A123" s="1039">
        <v>34</v>
      </c>
      <c r="B123" s="975" t="s">
        <v>232</v>
      </c>
      <c r="C123" s="1053">
        <f>SUM(C112:C122)</f>
        <v>0</v>
      </c>
      <c r="D123" s="1054"/>
      <c r="E123" s="1053">
        <f>SUM(E112:E122)</f>
        <v>0</v>
      </c>
      <c r="F123" s="1054"/>
      <c r="G123" s="1080"/>
      <c r="H123" s="1057">
        <f>SUM(H112:H122)</f>
        <v>0</v>
      </c>
      <c r="I123" s="1034"/>
      <c r="J123" s="1057">
        <f>SUM(J112:J122)</f>
        <v>0</v>
      </c>
      <c r="K123" s="1054"/>
      <c r="L123" s="1053">
        <f>SUM(L112:L122)</f>
        <v>0</v>
      </c>
      <c r="M123" s="1054"/>
      <c r="N123" s="1039">
        <v>34</v>
      </c>
    </row>
    <row r="124" spans="1:14">
      <c r="A124" s="1039">
        <v>35</v>
      </c>
      <c r="B124" s="975" t="s">
        <v>141</v>
      </c>
      <c r="C124" s="1081"/>
      <c r="D124" s="1082"/>
      <c r="E124" s="1081"/>
      <c r="F124" s="1082"/>
      <c r="G124" s="900"/>
      <c r="H124" s="914"/>
      <c r="I124" s="975"/>
      <c r="J124" s="915"/>
      <c r="K124" s="975"/>
      <c r="L124" s="915"/>
      <c r="M124" s="975"/>
      <c r="N124" s="1039">
        <v>35</v>
      </c>
    </row>
    <row r="125" spans="1:14">
      <c r="A125" s="1010"/>
      <c r="B125" s="963"/>
      <c r="C125" s="900"/>
      <c r="D125" s="963"/>
      <c r="E125" s="900"/>
      <c r="F125" s="963"/>
      <c r="G125" s="900"/>
      <c r="H125" s="962"/>
      <c r="I125" s="900"/>
      <c r="J125" s="900"/>
      <c r="K125" s="900"/>
      <c r="L125" s="900"/>
      <c r="M125" s="900"/>
      <c r="N125" s="1010"/>
    </row>
    <row r="126" spans="1:14">
      <c r="A126" s="1010"/>
      <c r="B126" s="963"/>
      <c r="C126" s="900"/>
      <c r="D126" s="963"/>
      <c r="E126" s="900"/>
      <c r="F126" s="963"/>
      <c r="G126" s="900"/>
      <c r="H126" s="962"/>
      <c r="I126" s="900"/>
      <c r="J126" s="900"/>
      <c r="K126" s="900"/>
      <c r="L126" s="900"/>
      <c r="M126" s="900"/>
      <c r="N126" s="1010"/>
    </row>
    <row r="127" spans="1:14">
      <c r="A127" s="1010"/>
      <c r="B127" s="963"/>
      <c r="C127" s="900"/>
      <c r="D127" s="963"/>
      <c r="E127" s="900"/>
      <c r="F127" s="963"/>
      <c r="G127" s="900"/>
      <c r="H127" s="962"/>
      <c r="I127" s="900"/>
      <c r="J127" s="900"/>
      <c r="K127" s="900"/>
      <c r="L127" s="900"/>
      <c r="M127" s="900"/>
      <c r="N127" s="1010"/>
    </row>
    <row r="128" spans="1:14">
      <c r="A128" s="1010"/>
      <c r="B128" s="963"/>
      <c r="C128" s="900"/>
      <c r="D128" s="963"/>
      <c r="E128" s="900"/>
      <c r="F128" s="963"/>
      <c r="G128" s="900"/>
      <c r="H128" s="962"/>
      <c r="I128" s="900"/>
      <c r="J128" s="900"/>
      <c r="K128" s="900"/>
      <c r="L128" s="900"/>
      <c r="M128" s="900"/>
      <c r="N128" s="1010"/>
    </row>
    <row r="129" spans="1:14">
      <c r="A129" s="1010"/>
      <c r="B129" s="963"/>
      <c r="C129" s="900"/>
      <c r="D129" s="963"/>
      <c r="E129" s="900"/>
      <c r="F129" s="963"/>
      <c r="G129" s="900"/>
      <c r="H129" s="962"/>
      <c r="I129" s="900"/>
      <c r="J129" s="900"/>
      <c r="K129" s="900"/>
      <c r="L129" s="900"/>
      <c r="M129" s="900"/>
      <c r="N129" s="1010"/>
    </row>
    <row r="130" spans="1:14">
      <c r="A130" s="1010"/>
      <c r="B130" s="963"/>
      <c r="C130" s="900"/>
      <c r="D130" s="963"/>
      <c r="E130" s="900"/>
      <c r="F130" s="963"/>
      <c r="G130" s="900"/>
      <c r="H130" s="962"/>
      <c r="I130" s="900"/>
      <c r="J130" s="900"/>
      <c r="K130" s="900"/>
      <c r="L130" s="900"/>
      <c r="M130" s="900"/>
      <c r="N130" s="1010"/>
    </row>
    <row r="131" spans="1:14">
      <c r="A131" s="1010"/>
      <c r="B131" s="963"/>
      <c r="C131" s="900"/>
      <c r="D131" s="963"/>
      <c r="E131" s="900"/>
      <c r="F131" s="963"/>
      <c r="G131" s="900"/>
      <c r="H131" s="962"/>
      <c r="I131" s="900"/>
      <c r="J131" s="900"/>
      <c r="K131" s="900"/>
      <c r="L131" s="900"/>
      <c r="M131" s="900"/>
      <c r="N131" s="1010"/>
    </row>
    <row r="132" spans="1:14">
      <c r="A132" s="1010"/>
      <c r="B132" s="963"/>
      <c r="C132" s="900"/>
      <c r="D132" s="963"/>
      <c r="E132" s="900"/>
      <c r="F132" s="963"/>
      <c r="G132" s="900"/>
      <c r="H132" s="962"/>
      <c r="J132" s="900"/>
      <c r="K132" s="900"/>
      <c r="L132" s="900"/>
      <c r="M132" s="900"/>
      <c r="N132" s="1010"/>
    </row>
    <row r="133" spans="1:14">
      <c r="A133" s="1010"/>
      <c r="B133" s="963"/>
      <c r="C133" s="900"/>
      <c r="D133" s="963"/>
      <c r="E133" s="900"/>
      <c r="F133" s="963"/>
      <c r="G133" s="900"/>
      <c r="H133" s="962"/>
      <c r="I133" s="900"/>
      <c r="J133" s="900"/>
      <c r="K133" s="900"/>
      <c r="L133" s="900"/>
      <c r="M133" s="900"/>
      <c r="N133" s="1010"/>
    </row>
    <row r="134" spans="1:14">
      <c r="A134" s="1010"/>
      <c r="B134" s="963"/>
      <c r="C134" s="900"/>
      <c r="D134" s="963"/>
      <c r="E134" s="900"/>
      <c r="F134" s="963"/>
      <c r="G134" s="900"/>
      <c r="H134" s="962"/>
      <c r="I134" s="900"/>
      <c r="J134" s="900"/>
      <c r="K134" s="900"/>
      <c r="L134" s="900"/>
      <c r="M134" s="900"/>
      <c r="N134" s="1010"/>
    </row>
    <row r="135" spans="1:14">
      <c r="A135" s="1010"/>
      <c r="B135" s="963"/>
      <c r="C135" s="900"/>
      <c r="D135" s="963"/>
      <c r="E135" s="900"/>
      <c r="F135" s="963"/>
      <c r="G135" s="900"/>
      <c r="H135" s="962"/>
      <c r="I135" s="900"/>
      <c r="J135" s="900"/>
      <c r="K135" s="900"/>
      <c r="L135" s="900"/>
      <c r="M135" s="900"/>
      <c r="N135" s="1010"/>
    </row>
    <row r="136" spans="1:14" ht="15.75" thickBot="1">
      <c r="A136" s="1029"/>
      <c r="B136" s="980"/>
      <c r="C136" s="952"/>
      <c r="D136" s="980"/>
      <c r="E136" s="952"/>
      <c r="F136" s="980"/>
      <c r="G136" s="900"/>
      <c r="H136" s="979"/>
      <c r="I136" s="952"/>
      <c r="J136" s="952"/>
      <c r="K136" s="952"/>
      <c r="L136" s="952"/>
      <c r="M136" s="952"/>
      <c r="N136" s="1029"/>
    </row>
    <row r="137" spans="1:14">
      <c r="A137" s="1085"/>
      <c r="B137" s="1085"/>
      <c r="C137" s="1085"/>
      <c r="D137" s="1085"/>
      <c r="E137" s="1085"/>
      <c r="F137" s="1085"/>
      <c r="G137" s="900"/>
      <c r="H137" s="1085"/>
      <c r="I137" s="1085"/>
      <c r="J137" s="1085"/>
      <c r="K137" s="1085"/>
      <c r="L137" s="1085"/>
      <c r="M137" s="1085"/>
      <c r="N137" s="1085"/>
    </row>
    <row r="138" spans="1:14">
      <c r="A138" s="1507" t="s">
        <v>4613</v>
      </c>
      <c r="B138" s="1507"/>
      <c r="C138" s="900"/>
      <c r="D138" s="900"/>
      <c r="E138" s="900"/>
      <c r="F138" s="900"/>
      <c r="G138" s="900"/>
      <c r="H138" s="1507" t="s">
        <v>4613</v>
      </c>
      <c r="I138" s="1507"/>
      <c r="J138" s="900"/>
      <c r="K138" s="901"/>
    </row>
    <row r="139" spans="1:14">
      <c r="A139" s="901" t="s">
        <v>144</v>
      </c>
      <c r="B139" s="901"/>
      <c r="C139" s="901"/>
      <c r="D139" s="901"/>
      <c r="E139" s="901"/>
      <c r="F139" s="901"/>
      <c r="G139" s="900"/>
      <c r="H139" s="901" t="s">
        <v>145</v>
      </c>
      <c r="I139" s="901"/>
      <c r="J139" s="901"/>
      <c r="K139" s="901"/>
      <c r="L139" s="901"/>
      <c r="M139" s="901"/>
      <c r="N139" s="901"/>
    </row>
  </sheetData>
  <printOptions horizontalCentered="1" verticalCentered="1"/>
  <pageMargins left="0.25" right="0.25" top="0.25" bottom="0.25" header="0" footer="0"/>
  <pageSetup scale="70" fitToWidth="2" fitToHeight="2" pageOrder="overThenDown" orientation="portrait" horizontalDpi="300" verticalDpi="300" r:id="rId1"/>
  <headerFooter alignWithMargins="0"/>
  <rowBreaks count="1" manualBreakCount="1">
    <brk id="71"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view="pageBreakPreview" topLeftCell="A8" colorId="22" zoomScale="70" zoomScaleNormal="70" zoomScaleSheetLayoutView="70" workbookViewId="0">
      <selection activeCell="H79" sqref="H79"/>
    </sheetView>
  </sheetViews>
  <sheetFormatPr defaultColWidth="9.6640625" defaultRowHeight="15"/>
  <cols>
    <col min="1" max="1" width="4.6640625" customWidth="1"/>
    <col min="2" max="2" width="48.21875" customWidth="1"/>
    <col min="3" max="3" width="14.6640625" customWidth="1"/>
    <col min="4" max="4" width="7.44140625" customWidth="1"/>
    <col min="5" max="5" width="17.77734375" customWidth="1"/>
    <col min="6" max="6" width="17.6640625" customWidth="1"/>
    <col min="7" max="7" width="7.77734375" style="1378" customWidth="1"/>
    <col min="8" max="10" width="16.6640625" customWidth="1"/>
    <col min="11" max="11" width="12" customWidth="1"/>
    <col min="12" max="13" width="16.6640625" customWidth="1"/>
    <col min="14" max="14" width="9.33203125" customWidth="1"/>
  </cols>
  <sheetData>
    <row r="1" spans="1:14">
      <c r="A1" s="902" t="s">
        <v>1759</v>
      </c>
      <c r="B1" s="903"/>
      <c r="C1" s="1005" t="s">
        <v>1306</v>
      </c>
      <c r="D1" s="1008"/>
      <c r="E1" s="3094" t="s">
        <v>1761</v>
      </c>
      <c r="F1" s="3094" t="s">
        <v>1762</v>
      </c>
      <c r="G1" s="2512"/>
      <c r="H1" s="902" t="s">
        <v>1759</v>
      </c>
      <c r="I1" s="959"/>
      <c r="J1" s="1005" t="s">
        <v>1306</v>
      </c>
      <c r="K1" s="1008"/>
      <c r="L1" s="3094" t="s">
        <v>1761</v>
      </c>
      <c r="M1" s="1005" t="s">
        <v>1762</v>
      </c>
      <c r="N1" s="993"/>
    </row>
    <row r="2" spans="1:14">
      <c r="A2" s="67" t="str">
        <f>'Data Sheet'!$C$25</f>
        <v xml:space="preserve">Niagara Mohawk Power Corporation </v>
      </c>
      <c r="B2" s="900"/>
      <c r="C2" s="67" t="s">
        <v>5061</v>
      </c>
      <c r="D2" s="900"/>
      <c r="E2" s="3091" t="s">
        <v>1763</v>
      </c>
      <c r="F2" s="1019"/>
      <c r="G2" s="2512"/>
      <c r="H2" s="67" t="str">
        <f>'Data Sheet'!$C$25</f>
        <v xml:space="preserve">Niagara Mohawk Power Corporation </v>
      </c>
      <c r="I2" s="963"/>
      <c r="J2" s="67" t="s">
        <v>5061</v>
      </c>
      <c r="K2" s="900"/>
      <c r="L2" s="3091" t="s">
        <v>1763</v>
      </c>
      <c r="M2" s="3091"/>
      <c r="N2" s="961"/>
    </row>
    <row r="3" spans="1:14" ht="15" customHeight="1" thickBot="1">
      <c r="A3" s="979"/>
      <c r="B3" s="952"/>
      <c r="C3" s="979" t="s">
        <v>1100</v>
      </c>
      <c r="D3" s="980"/>
      <c r="E3" s="3095" t="str">
        <f>'Data Sheet'!$C$40</f>
        <v>May 9, 2016</v>
      </c>
      <c r="F3" s="1266" t="str">
        <f>'Data Sheet'!$C$38</f>
        <v>December 31, 2015</v>
      </c>
      <c r="G3" s="2512"/>
      <c r="H3" s="979"/>
      <c r="I3" s="980"/>
      <c r="J3" s="979" t="s">
        <v>1100</v>
      </c>
      <c r="K3" s="980"/>
      <c r="L3" s="3095" t="str">
        <f>'Data Sheet'!$C$40</f>
        <v>May 9, 2016</v>
      </c>
      <c r="M3" s="3093" t="str">
        <f>'Data Sheet'!$C$38</f>
        <v>December 31, 2015</v>
      </c>
      <c r="N3" s="1023"/>
    </row>
    <row r="4" spans="1:14" ht="15" customHeight="1" thickBot="1">
      <c r="A4" s="571" t="s">
        <v>146</v>
      </c>
      <c r="B4" s="572"/>
      <c r="C4" s="572"/>
      <c r="D4" s="1012"/>
      <c r="E4" s="1012"/>
      <c r="F4" s="1013"/>
      <c r="G4" s="2512"/>
      <c r="H4" s="571" t="s">
        <v>147</v>
      </c>
      <c r="I4" s="572"/>
      <c r="J4" s="572"/>
      <c r="K4" s="572"/>
      <c r="L4" s="1012"/>
      <c r="M4" s="1014"/>
      <c r="N4" s="980"/>
    </row>
    <row r="5" spans="1:14" ht="15.75">
      <c r="A5" s="63"/>
      <c r="B5" s="66"/>
      <c r="C5" s="66"/>
      <c r="D5" s="901"/>
      <c r="E5" s="901"/>
      <c r="F5" s="993"/>
      <c r="G5" s="2512"/>
      <c r="H5" s="63"/>
      <c r="I5" s="66"/>
      <c r="J5" s="66"/>
      <c r="K5" s="66"/>
      <c r="L5" s="901"/>
      <c r="M5" s="1017"/>
      <c r="N5" s="963"/>
    </row>
    <row r="6" spans="1:14">
      <c r="A6" s="962" t="s">
        <v>148</v>
      </c>
      <c r="B6" s="900"/>
      <c r="C6" s="900" t="s">
        <v>149</v>
      </c>
      <c r="D6" s="900"/>
      <c r="E6" s="900"/>
      <c r="F6" s="963"/>
      <c r="G6" s="2512"/>
      <c r="H6" s="962" t="s">
        <v>150</v>
      </c>
      <c r="I6" s="900"/>
      <c r="J6" s="900"/>
      <c r="K6" s="1507" t="s">
        <v>151</v>
      </c>
      <c r="L6" s="1507"/>
      <c r="M6" s="1507"/>
      <c r="N6" s="963"/>
    </row>
    <row r="7" spans="1:14">
      <c r="A7" s="962" t="s">
        <v>152</v>
      </c>
      <c r="B7" s="900"/>
      <c r="C7" s="900" t="s">
        <v>153</v>
      </c>
      <c r="D7" s="900"/>
      <c r="E7" s="900"/>
      <c r="F7" s="963"/>
      <c r="G7" s="2512"/>
      <c r="H7" s="962" t="s">
        <v>154</v>
      </c>
      <c r="I7" s="900"/>
      <c r="J7" s="900"/>
      <c r="K7" s="1507" t="s">
        <v>155</v>
      </c>
      <c r="L7" s="1507"/>
      <c r="M7" s="1507"/>
      <c r="N7" s="963"/>
    </row>
    <row r="8" spans="1:14">
      <c r="A8" s="962" t="s">
        <v>808</v>
      </c>
      <c r="B8" s="900"/>
      <c r="C8" s="900" t="s">
        <v>115</v>
      </c>
      <c r="D8" s="900"/>
      <c r="E8" s="900"/>
      <c r="F8" s="963"/>
      <c r="G8" s="2512"/>
      <c r="H8" s="1508" t="s">
        <v>4572</v>
      </c>
      <c r="I8" s="1507"/>
      <c r="J8" s="1507"/>
      <c r="K8" s="1507" t="s">
        <v>116</v>
      </c>
      <c r="L8" s="1507"/>
      <c r="M8" s="1507"/>
      <c r="N8" s="963"/>
    </row>
    <row r="9" spans="1:14">
      <c r="A9" s="962" t="s">
        <v>834</v>
      </c>
      <c r="B9" s="900"/>
      <c r="C9" s="900" t="s">
        <v>835</v>
      </c>
      <c r="D9" s="900"/>
      <c r="E9" s="900"/>
      <c r="F9" s="963"/>
      <c r="G9" s="2512"/>
      <c r="H9" s="1508" t="s">
        <v>836</v>
      </c>
      <c r="I9" s="1507"/>
      <c r="J9" s="1507"/>
      <c r="K9" s="1507" t="s">
        <v>837</v>
      </c>
      <c r="L9" s="1507"/>
      <c r="M9" s="1507"/>
      <c r="N9" s="963"/>
    </row>
    <row r="10" spans="1:14">
      <c r="A10" s="962" t="s">
        <v>838</v>
      </c>
      <c r="B10" s="900"/>
      <c r="C10" s="900" t="s">
        <v>839</v>
      </c>
      <c r="D10" s="900"/>
      <c r="E10" s="900"/>
      <c r="F10" s="963"/>
      <c r="G10" s="2512"/>
      <c r="H10" s="1508" t="s">
        <v>4573</v>
      </c>
      <c r="I10" s="1507"/>
      <c r="J10" s="1507"/>
      <c r="K10" s="1507" t="s">
        <v>840</v>
      </c>
      <c r="L10" s="1507"/>
      <c r="M10" s="1507"/>
      <c r="N10" s="963"/>
    </row>
    <row r="11" spans="1:14">
      <c r="A11" s="962" t="s">
        <v>841</v>
      </c>
      <c r="B11" s="900"/>
      <c r="C11" s="900" t="s">
        <v>842</v>
      </c>
      <c r="D11" s="900"/>
      <c r="E11" s="900"/>
      <c r="F11" s="963"/>
      <c r="G11" s="2512"/>
      <c r="H11" s="1508" t="s">
        <v>4574</v>
      </c>
      <c r="I11" s="1507"/>
      <c r="J11" s="1507"/>
      <c r="K11" s="1507" t="s">
        <v>843</v>
      </c>
      <c r="L11" s="1507"/>
      <c r="M11" s="1507"/>
      <c r="N11" s="963"/>
    </row>
    <row r="12" spans="1:14">
      <c r="A12" s="962" t="s">
        <v>156</v>
      </c>
      <c r="B12" s="900"/>
      <c r="C12" s="900" t="s">
        <v>157</v>
      </c>
      <c r="D12" s="900"/>
      <c r="E12" s="900"/>
      <c r="F12" s="963"/>
      <c r="G12" s="2512"/>
      <c r="H12" s="1508" t="s">
        <v>158</v>
      </c>
      <c r="I12" s="1507"/>
      <c r="J12" s="1507"/>
      <c r="K12" s="1507" t="s">
        <v>159</v>
      </c>
      <c r="L12" s="1507"/>
      <c r="M12" s="1507"/>
      <c r="N12" s="963"/>
    </row>
    <row r="13" spans="1:14">
      <c r="A13" s="962"/>
      <c r="B13" s="900"/>
      <c r="C13" s="900" t="s">
        <v>160</v>
      </c>
      <c r="D13" s="900"/>
      <c r="E13" s="900"/>
      <c r="F13" s="963"/>
      <c r="G13" s="2512"/>
      <c r="H13" s="1508" t="s">
        <v>161</v>
      </c>
      <c r="I13" s="1507"/>
      <c r="J13" s="1507"/>
      <c r="K13" s="1507" t="s">
        <v>162</v>
      </c>
      <c r="L13" s="1507"/>
      <c r="M13" s="1507"/>
      <c r="N13" s="963"/>
    </row>
    <row r="14" spans="1:14">
      <c r="A14" s="962"/>
      <c r="B14" s="900"/>
      <c r="C14" s="900"/>
      <c r="D14" s="900"/>
      <c r="E14" s="900"/>
      <c r="F14" s="963"/>
      <c r="G14" s="2512"/>
      <c r="H14" s="962"/>
      <c r="I14" s="900"/>
      <c r="J14" s="900"/>
      <c r="K14" s="900"/>
      <c r="L14" s="900"/>
      <c r="M14" s="900"/>
      <c r="N14" s="963"/>
    </row>
    <row r="15" spans="1:14" ht="15.75" thickBot="1">
      <c r="A15" s="979"/>
      <c r="B15" s="952"/>
      <c r="C15" s="952"/>
      <c r="D15" s="952"/>
      <c r="E15" s="952"/>
      <c r="F15" s="980"/>
      <c r="G15" s="2512"/>
      <c r="H15" s="979"/>
      <c r="I15" s="952"/>
      <c r="J15" s="952"/>
      <c r="K15" s="952"/>
      <c r="L15" s="952"/>
      <c r="M15" s="952"/>
      <c r="N15" s="980"/>
    </row>
    <row r="16" spans="1:14">
      <c r="A16" s="1010"/>
      <c r="B16" s="900"/>
      <c r="C16" s="900"/>
      <c r="D16" s="963"/>
      <c r="E16" s="900"/>
      <c r="F16" s="963"/>
      <c r="G16" s="2512"/>
      <c r="H16" s="962"/>
      <c r="I16" s="963"/>
      <c r="J16" s="900"/>
      <c r="K16" s="963"/>
      <c r="L16" s="900"/>
      <c r="M16" s="963"/>
      <c r="N16" s="963"/>
    </row>
    <row r="17" spans="1:14">
      <c r="A17" s="1020"/>
      <c r="B17" s="900"/>
      <c r="C17" s="900"/>
      <c r="D17" s="913"/>
      <c r="E17" s="900" t="s">
        <v>163</v>
      </c>
      <c r="F17" s="963"/>
      <c r="G17" s="2512"/>
      <c r="H17" s="962" t="s">
        <v>163</v>
      </c>
      <c r="I17" s="961"/>
      <c r="J17" s="962" t="s">
        <v>163</v>
      </c>
      <c r="K17" s="963"/>
      <c r="L17" s="962" t="s">
        <v>163</v>
      </c>
      <c r="M17" s="963"/>
      <c r="N17" s="963"/>
    </row>
    <row r="18" spans="1:14">
      <c r="A18" s="1019" t="s">
        <v>1688</v>
      </c>
      <c r="B18" s="901" t="s">
        <v>1742</v>
      </c>
      <c r="C18" s="900"/>
      <c r="D18" s="963"/>
      <c r="E18" s="900" t="s">
        <v>1594</v>
      </c>
      <c r="F18" s="963"/>
      <c r="G18" s="2512"/>
      <c r="H18" s="962" t="s">
        <v>1594</v>
      </c>
      <c r="I18" s="913"/>
      <c r="J18" s="962" t="s">
        <v>1594</v>
      </c>
      <c r="K18" s="963"/>
      <c r="L18" s="962" t="s">
        <v>1594</v>
      </c>
      <c r="M18" s="963"/>
      <c r="N18" s="1019" t="s">
        <v>1688</v>
      </c>
    </row>
    <row r="19" spans="1:14">
      <c r="A19" s="1019" t="s">
        <v>1691</v>
      </c>
      <c r="B19" s="901"/>
      <c r="C19" s="900"/>
      <c r="D19" s="963"/>
      <c r="E19" s="900"/>
      <c r="F19" s="963"/>
      <c r="G19" s="2512"/>
      <c r="H19" s="1009"/>
      <c r="I19" s="913"/>
      <c r="J19" s="900"/>
      <c r="K19" s="963"/>
      <c r="L19" s="900"/>
      <c r="M19" s="963"/>
      <c r="N19" s="1019" t="s">
        <v>1691</v>
      </c>
    </row>
    <row r="20" spans="1:14" ht="15.75" thickBot="1">
      <c r="A20" s="1021"/>
      <c r="B20" s="1012" t="s">
        <v>2952</v>
      </c>
      <c r="C20" s="1012"/>
      <c r="D20" s="1023"/>
      <c r="E20" s="1012" t="s">
        <v>2953</v>
      </c>
      <c r="F20" s="1023"/>
      <c r="G20" s="2512"/>
      <c r="H20" s="1024" t="s">
        <v>2954</v>
      </c>
      <c r="I20" s="1023"/>
      <c r="J20" s="1012" t="s">
        <v>2955</v>
      </c>
      <c r="K20" s="1023"/>
      <c r="L20" s="1012" t="s">
        <v>2303</v>
      </c>
      <c r="M20" s="1023"/>
      <c r="N20" s="1021"/>
    </row>
    <row r="21" spans="1:14">
      <c r="A21" s="1039">
        <v>1</v>
      </c>
      <c r="B21" s="295" t="s">
        <v>824</v>
      </c>
      <c r="C21" s="915"/>
      <c r="D21" s="975"/>
      <c r="E21" s="978"/>
      <c r="F21" s="973"/>
      <c r="G21" s="2512"/>
      <c r="H21" s="914"/>
      <c r="I21" s="975"/>
      <c r="J21" s="915"/>
      <c r="K21" s="975"/>
      <c r="L21" s="978"/>
      <c r="M21" s="973"/>
      <c r="N21" s="1039">
        <v>1</v>
      </c>
    </row>
    <row r="22" spans="1:14">
      <c r="A22" s="1039">
        <v>2</v>
      </c>
      <c r="B22" s="295" t="s">
        <v>1229</v>
      </c>
      <c r="C22" s="915"/>
      <c r="D22" s="975"/>
      <c r="E22" s="1033"/>
      <c r="F22" s="1000"/>
      <c r="G22" s="2512"/>
      <c r="H22" s="914"/>
      <c r="I22" s="975"/>
      <c r="J22" s="915"/>
      <c r="K22" s="975"/>
      <c r="L22" s="1033"/>
      <c r="M22" s="1000"/>
      <c r="N22" s="1039">
        <v>2</v>
      </c>
    </row>
    <row r="23" spans="1:14">
      <c r="A23" s="1039">
        <v>3</v>
      </c>
      <c r="B23" s="295" t="s">
        <v>1230</v>
      </c>
      <c r="C23" s="915"/>
      <c r="D23" s="975"/>
      <c r="E23" s="1033"/>
      <c r="F23" s="1000"/>
      <c r="G23" s="2512"/>
      <c r="H23" s="914"/>
      <c r="I23" s="975"/>
      <c r="J23" s="915"/>
      <c r="K23" s="975"/>
      <c r="L23" s="1033"/>
      <c r="M23" s="1000"/>
      <c r="N23" s="1039">
        <v>3</v>
      </c>
    </row>
    <row r="24" spans="1:14">
      <c r="A24" s="1045">
        <v>4</v>
      </c>
      <c r="B24" s="295" t="s">
        <v>1595</v>
      </c>
      <c r="C24" s="915"/>
      <c r="D24" s="975"/>
      <c r="E24" s="915"/>
      <c r="F24" s="975"/>
      <c r="G24" s="2512"/>
      <c r="H24" s="1050"/>
      <c r="I24" s="1077"/>
      <c r="J24" s="915"/>
      <c r="K24" s="975"/>
      <c r="L24" s="915"/>
      <c r="M24" s="975"/>
      <c r="N24" s="1045">
        <v>4</v>
      </c>
    </row>
    <row r="25" spans="1:14">
      <c r="A25" s="1045">
        <v>5</v>
      </c>
      <c r="B25" s="295" t="s">
        <v>827</v>
      </c>
      <c r="C25" s="915"/>
      <c r="D25" s="975"/>
      <c r="E25" s="915"/>
      <c r="F25" s="975"/>
      <c r="G25" s="2512"/>
      <c r="H25" s="1050"/>
      <c r="I25" s="1077"/>
      <c r="J25" s="915"/>
      <c r="K25" s="975"/>
      <c r="L25" s="915"/>
      <c r="M25" s="975"/>
      <c r="N25" s="1045">
        <v>5</v>
      </c>
    </row>
    <row r="26" spans="1:14">
      <c r="A26" s="1045">
        <v>6</v>
      </c>
      <c r="B26" s="295" t="s">
        <v>2861</v>
      </c>
      <c r="C26" s="915"/>
      <c r="D26" s="975"/>
      <c r="E26" s="915"/>
      <c r="F26" s="975"/>
      <c r="G26" s="2512"/>
      <c r="H26" s="1050"/>
      <c r="I26" s="1077"/>
      <c r="J26" s="915"/>
      <c r="K26" s="975"/>
      <c r="L26" s="915"/>
      <c r="M26" s="975"/>
      <c r="N26" s="1045">
        <v>6</v>
      </c>
    </row>
    <row r="27" spans="1:14">
      <c r="A27" s="1045">
        <v>7</v>
      </c>
      <c r="B27" s="295" t="s">
        <v>828</v>
      </c>
      <c r="C27" s="915"/>
      <c r="D27" s="975"/>
      <c r="E27" s="915"/>
      <c r="F27" s="975"/>
      <c r="G27" s="2512"/>
      <c r="H27" s="1050"/>
      <c r="I27" s="1077"/>
      <c r="J27" s="915"/>
      <c r="K27" s="975"/>
      <c r="L27" s="915"/>
      <c r="M27" s="975"/>
      <c r="N27" s="1045">
        <v>7</v>
      </c>
    </row>
    <row r="28" spans="1:14">
      <c r="A28" s="1045">
        <v>8</v>
      </c>
      <c r="B28" s="295" t="s">
        <v>1238</v>
      </c>
      <c r="C28" s="915"/>
      <c r="D28" s="975"/>
      <c r="E28" s="915"/>
      <c r="F28" s="975"/>
      <c r="G28" s="2512"/>
      <c r="H28" s="1050"/>
      <c r="I28" s="1077"/>
      <c r="J28" s="915"/>
      <c r="K28" s="975"/>
      <c r="L28" s="915"/>
      <c r="M28" s="975"/>
      <c r="N28" s="1045">
        <v>8</v>
      </c>
    </row>
    <row r="29" spans="1:14">
      <c r="A29" s="1045">
        <v>9</v>
      </c>
      <c r="B29" s="295" t="s">
        <v>2862</v>
      </c>
      <c r="C29" s="915"/>
      <c r="D29" s="975"/>
      <c r="E29" s="915"/>
      <c r="F29" s="975"/>
      <c r="G29" s="2512"/>
      <c r="H29" s="1050"/>
      <c r="I29" s="1077"/>
      <c r="J29" s="915"/>
      <c r="K29" s="975"/>
      <c r="L29" s="915"/>
      <c r="M29" s="975"/>
      <c r="N29" s="1045">
        <v>9</v>
      </c>
    </row>
    <row r="30" spans="1:14">
      <c r="A30" s="1045">
        <v>10</v>
      </c>
      <c r="B30" s="295" t="s">
        <v>2863</v>
      </c>
      <c r="C30" s="915"/>
      <c r="D30" s="975"/>
      <c r="E30" s="915"/>
      <c r="F30" s="975"/>
      <c r="G30" s="2512"/>
      <c r="H30" s="1050"/>
      <c r="I30" s="1077"/>
      <c r="J30" s="915"/>
      <c r="K30" s="975"/>
      <c r="L30" s="915"/>
      <c r="M30" s="975"/>
      <c r="N30" s="1045">
        <v>10</v>
      </c>
    </row>
    <row r="31" spans="1:14">
      <c r="A31" s="1045">
        <v>11</v>
      </c>
      <c r="B31" s="295" t="s">
        <v>2864</v>
      </c>
      <c r="C31" s="915"/>
      <c r="D31" s="975"/>
      <c r="E31" s="915"/>
      <c r="F31" s="975"/>
      <c r="G31" s="2512"/>
      <c r="H31" s="1050"/>
      <c r="I31" s="1077"/>
      <c r="J31" s="915"/>
      <c r="K31" s="975"/>
      <c r="L31" s="915"/>
      <c r="M31" s="975"/>
      <c r="N31" s="1045">
        <v>11</v>
      </c>
    </row>
    <row r="32" spans="1:14">
      <c r="A32" s="1045">
        <v>12</v>
      </c>
      <c r="B32" s="295" t="s">
        <v>831</v>
      </c>
      <c r="C32" s="915"/>
      <c r="D32" s="975"/>
      <c r="E32" s="915"/>
      <c r="F32" s="975"/>
      <c r="G32" s="2512"/>
      <c r="H32" s="1050"/>
      <c r="I32" s="1077"/>
      <c r="J32" s="915"/>
      <c r="K32" s="975"/>
      <c r="L32" s="915"/>
      <c r="M32" s="975"/>
      <c r="N32" s="1045">
        <v>12</v>
      </c>
    </row>
    <row r="33" spans="1:15">
      <c r="A33" s="1045">
        <v>13</v>
      </c>
      <c r="B33" s="295" t="s">
        <v>832</v>
      </c>
      <c r="C33" s="915"/>
      <c r="D33" s="975"/>
      <c r="E33" s="915"/>
      <c r="F33" s="975"/>
      <c r="G33" s="2512"/>
      <c r="H33" s="1050"/>
      <c r="I33" s="1077"/>
      <c r="J33" s="915"/>
      <c r="K33" s="975"/>
      <c r="L33" s="915"/>
      <c r="M33" s="975"/>
      <c r="N33" s="1045">
        <v>13</v>
      </c>
    </row>
    <row r="34" spans="1:15">
      <c r="A34" s="1039">
        <v>14</v>
      </c>
      <c r="B34" s="295" t="s">
        <v>833</v>
      </c>
      <c r="C34" s="915"/>
      <c r="D34" s="975"/>
      <c r="E34" s="915"/>
      <c r="F34" s="975"/>
      <c r="G34" s="2512"/>
      <c r="H34" s="914"/>
      <c r="I34" s="975"/>
      <c r="J34" s="915"/>
      <c r="K34" s="975"/>
      <c r="L34" s="915"/>
      <c r="M34" s="975"/>
      <c r="N34" s="1039">
        <v>14</v>
      </c>
    </row>
    <row r="35" spans="1:15">
      <c r="A35" s="1039">
        <v>15</v>
      </c>
      <c r="B35" s="295" t="s">
        <v>215</v>
      </c>
      <c r="C35" s="915"/>
      <c r="D35" s="975"/>
      <c r="E35" s="915"/>
      <c r="F35" s="975"/>
      <c r="G35" s="2512"/>
      <c r="H35" s="914"/>
      <c r="I35" s="975"/>
      <c r="J35" s="915"/>
      <c r="K35" s="975"/>
      <c r="L35" s="915"/>
      <c r="M35" s="975"/>
      <c r="N35" s="1039">
        <v>15</v>
      </c>
    </row>
    <row r="36" spans="1:15">
      <c r="A36" s="1039">
        <v>16</v>
      </c>
      <c r="B36" s="295" t="s">
        <v>2865</v>
      </c>
      <c r="C36" s="915"/>
      <c r="D36" s="975"/>
      <c r="E36" s="915"/>
      <c r="F36" s="975"/>
      <c r="G36" s="2512"/>
      <c r="H36" s="914"/>
      <c r="I36" s="975"/>
      <c r="J36" s="915"/>
      <c r="K36" s="975"/>
      <c r="L36" s="915"/>
      <c r="M36" s="975"/>
      <c r="N36" s="1039">
        <v>16</v>
      </c>
    </row>
    <row r="37" spans="1:15">
      <c r="A37" s="1039">
        <v>17</v>
      </c>
      <c r="B37" s="295" t="s">
        <v>2866</v>
      </c>
      <c r="C37" s="915"/>
      <c r="D37" s="975"/>
      <c r="E37" s="915"/>
      <c r="F37" s="975"/>
      <c r="G37" s="2512"/>
      <c r="H37" s="914"/>
      <c r="I37" s="975"/>
      <c r="J37" s="915"/>
      <c r="K37" s="975"/>
      <c r="L37" s="915"/>
      <c r="M37" s="975"/>
      <c r="N37" s="1039">
        <v>17</v>
      </c>
    </row>
    <row r="38" spans="1:15">
      <c r="A38" s="1039">
        <v>18</v>
      </c>
      <c r="B38" s="295" t="s">
        <v>2867</v>
      </c>
      <c r="C38" s="915"/>
      <c r="D38" s="975"/>
      <c r="E38" s="915"/>
      <c r="F38" s="975"/>
      <c r="G38" s="2512"/>
      <c r="H38" s="914"/>
      <c r="I38" s="975"/>
      <c r="J38" s="915"/>
      <c r="K38" s="975"/>
      <c r="L38" s="915"/>
      <c r="M38" s="975"/>
      <c r="N38" s="1039">
        <v>18</v>
      </c>
    </row>
    <row r="39" spans="1:15">
      <c r="A39" s="1039">
        <v>19</v>
      </c>
      <c r="B39" s="295" t="s">
        <v>217</v>
      </c>
      <c r="C39" s="915"/>
      <c r="D39" s="975"/>
      <c r="E39" s="915"/>
      <c r="F39" s="975"/>
      <c r="G39" s="2512"/>
      <c r="H39" s="914"/>
      <c r="I39" s="975"/>
      <c r="J39" s="915"/>
      <c r="K39" s="975"/>
      <c r="L39" s="915"/>
      <c r="M39" s="975"/>
      <c r="N39" s="1039">
        <v>19</v>
      </c>
    </row>
    <row r="40" spans="1:15" s="1506" customFormat="1">
      <c r="A40" s="2758">
        <v>20</v>
      </c>
      <c r="B40" s="1514" t="s">
        <v>4356</v>
      </c>
      <c r="C40" s="2762"/>
      <c r="D40" s="2759"/>
      <c r="E40" s="2762"/>
      <c r="F40" s="2759"/>
      <c r="G40" s="1507"/>
      <c r="H40" s="2763"/>
      <c r="I40" s="2759"/>
      <c r="J40" s="2762"/>
      <c r="K40" s="2759"/>
      <c r="L40" s="2762"/>
      <c r="M40" s="2759"/>
      <c r="N40" s="2758">
        <v>20</v>
      </c>
      <c r="O40" s="6"/>
    </row>
    <row r="41" spans="1:15">
      <c r="A41" s="1039">
        <v>21</v>
      </c>
      <c r="B41" s="295" t="s">
        <v>2868</v>
      </c>
      <c r="C41" s="915"/>
      <c r="D41" s="975"/>
      <c r="E41" s="915"/>
      <c r="F41" s="975"/>
      <c r="G41" s="2512"/>
      <c r="H41" s="914"/>
      <c r="I41" s="975"/>
      <c r="J41" s="915"/>
      <c r="K41" s="975"/>
      <c r="L41" s="915"/>
      <c r="M41" s="975"/>
      <c r="N41" s="1039">
        <v>21</v>
      </c>
    </row>
    <row r="42" spans="1:15">
      <c r="A42" s="1039">
        <v>22</v>
      </c>
      <c r="B42" s="1514" t="s">
        <v>4174</v>
      </c>
      <c r="C42" s="915"/>
      <c r="D42" s="975"/>
      <c r="E42" s="915"/>
      <c r="F42" s="975"/>
      <c r="G42" s="2512"/>
      <c r="H42" s="914"/>
      <c r="I42" s="975"/>
      <c r="J42" s="915"/>
      <c r="K42" s="975"/>
      <c r="L42" s="915"/>
      <c r="M42" s="975"/>
      <c r="N42" s="1039">
        <v>22</v>
      </c>
    </row>
    <row r="43" spans="1:15">
      <c r="A43" s="1039">
        <v>23</v>
      </c>
      <c r="B43" s="295" t="s">
        <v>2824</v>
      </c>
      <c r="C43" s="915"/>
      <c r="D43" s="975"/>
      <c r="E43" s="915"/>
      <c r="F43" s="975"/>
      <c r="G43" s="2512"/>
      <c r="H43" s="914"/>
      <c r="I43" s="975"/>
      <c r="J43" s="915"/>
      <c r="K43" s="975"/>
      <c r="L43" s="915"/>
      <c r="M43" s="975"/>
      <c r="N43" s="1039">
        <v>23</v>
      </c>
    </row>
    <row r="44" spans="1:15">
      <c r="A44" s="1039">
        <v>24</v>
      </c>
      <c r="B44" s="295" t="s">
        <v>221</v>
      </c>
      <c r="C44" s="915"/>
      <c r="D44" s="975"/>
      <c r="E44" s="915"/>
      <c r="F44" s="975"/>
      <c r="G44" s="2512"/>
      <c r="H44" s="914"/>
      <c r="I44" s="975"/>
      <c r="J44" s="915"/>
      <c r="K44" s="975"/>
      <c r="L44" s="915"/>
      <c r="M44" s="975"/>
      <c r="N44" s="1039">
        <v>24</v>
      </c>
    </row>
    <row r="45" spans="1:15">
      <c r="A45" s="1039">
        <v>25</v>
      </c>
      <c r="B45" s="295" t="s">
        <v>222</v>
      </c>
      <c r="C45" s="915"/>
      <c r="D45" s="975"/>
      <c r="E45" s="915"/>
      <c r="F45" s="975"/>
      <c r="G45" s="2512"/>
      <c r="H45" s="914"/>
      <c r="I45" s="975"/>
      <c r="J45" s="915"/>
      <c r="K45" s="975"/>
      <c r="L45" s="915"/>
      <c r="M45" s="975"/>
      <c r="N45" s="1039">
        <v>25</v>
      </c>
    </row>
    <row r="46" spans="1:15">
      <c r="A46" s="1039">
        <v>26</v>
      </c>
      <c r="B46" s="295" t="s">
        <v>2825</v>
      </c>
      <c r="C46" s="915"/>
      <c r="D46" s="975"/>
      <c r="E46" s="915"/>
      <c r="F46" s="975"/>
      <c r="G46" s="2512"/>
      <c r="H46" s="914"/>
      <c r="I46" s="975"/>
      <c r="J46" s="915"/>
      <c r="K46" s="975"/>
      <c r="L46" s="915"/>
      <c r="M46" s="975"/>
      <c r="N46" s="1039">
        <v>26</v>
      </c>
    </row>
    <row r="47" spans="1:15">
      <c r="A47" s="1039">
        <v>27</v>
      </c>
      <c r="B47" s="295" t="s">
        <v>224</v>
      </c>
      <c r="C47" s="915"/>
      <c r="D47" s="975"/>
      <c r="E47" s="915"/>
      <c r="F47" s="975"/>
      <c r="G47" s="2512"/>
      <c r="H47" s="914"/>
      <c r="I47" s="975"/>
      <c r="J47" s="915"/>
      <c r="K47" s="975"/>
      <c r="L47" s="915"/>
      <c r="M47" s="975"/>
      <c r="N47" s="1039">
        <v>27</v>
      </c>
    </row>
    <row r="48" spans="1:15">
      <c r="A48" s="1039">
        <v>28</v>
      </c>
      <c r="B48" s="295" t="s">
        <v>2826</v>
      </c>
      <c r="C48" s="915"/>
      <c r="D48" s="975"/>
      <c r="E48" s="915"/>
      <c r="F48" s="975"/>
      <c r="G48" s="2512"/>
      <c r="H48" s="914"/>
      <c r="I48" s="975"/>
      <c r="J48" s="915"/>
      <c r="K48" s="975"/>
      <c r="L48" s="915"/>
      <c r="M48" s="975"/>
      <c r="N48" s="1039">
        <v>28</v>
      </c>
    </row>
    <row r="49" spans="1:14">
      <c r="A49" s="1039">
        <v>29</v>
      </c>
      <c r="B49" s="295" t="s">
        <v>226</v>
      </c>
      <c r="C49" s="915"/>
      <c r="D49" s="975"/>
      <c r="E49" s="915"/>
      <c r="F49" s="975"/>
      <c r="G49" s="2512"/>
      <c r="H49" s="914"/>
      <c r="I49" s="975"/>
      <c r="J49" s="915"/>
      <c r="K49" s="975"/>
      <c r="L49" s="915"/>
      <c r="M49" s="975"/>
      <c r="N49" s="1039">
        <v>29</v>
      </c>
    </row>
    <row r="50" spans="1:14">
      <c r="A50" s="1039">
        <v>30</v>
      </c>
      <c r="B50" s="295" t="s">
        <v>227</v>
      </c>
      <c r="C50" s="915"/>
      <c r="D50" s="975"/>
      <c r="E50" s="915"/>
      <c r="F50" s="975"/>
      <c r="G50" s="2512"/>
      <c r="H50" s="914"/>
      <c r="I50" s="975"/>
      <c r="J50" s="915"/>
      <c r="K50" s="975"/>
      <c r="L50" s="915"/>
      <c r="M50" s="975"/>
      <c r="N50" s="1039">
        <v>30</v>
      </c>
    </row>
    <row r="51" spans="1:14">
      <c r="A51" s="1039">
        <v>31</v>
      </c>
      <c r="B51" s="295" t="s">
        <v>228</v>
      </c>
      <c r="C51" s="915"/>
      <c r="D51" s="975"/>
      <c r="E51" s="915"/>
      <c r="F51" s="975"/>
      <c r="G51" s="2512"/>
      <c r="H51" s="914"/>
      <c r="I51" s="975"/>
      <c r="J51" s="915"/>
      <c r="K51" s="975"/>
      <c r="L51" s="915"/>
      <c r="M51" s="975"/>
      <c r="N51" s="1039">
        <v>31</v>
      </c>
    </row>
    <row r="52" spans="1:14">
      <c r="A52" s="1039">
        <v>32</v>
      </c>
      <c r="B52" s="295" t="s">
        <v>229</v>
      </c>
      <c r="C52" s="915"/>
      <c r="D52" s="975"/>
      <c r="E52" s="915"/>
      <c r="F52" s="975"/>
      <c r="G52" s="2512"/>
      <c r="H52" s="914"/>
      <c r="I52" s="975"/>
      <c r="J52" s="915"/>
      <c r="K52" s="975"/>
      <c r="L52" s="915"/>
      <c r="M52" s="975"/>
      <c r="N52" s="1039">
        <v>32</v>
      </c>
    </row>
    <row r="53" spans="1:14">
      <c r="A53" s="1039">
        <v>33</v>
      </c>
      <c r="B53" s="295" t="s">
        <v>230</v>
      </c>
      <c r="C53" s="915"/>
      <c r="D53" s="975"/>
      <c r="E53" s="915"/>
      <c r="F53" s="975"/>
      <c r="G53" s="2512"/>
      <c r="H53" s="914"/>
      <c r="I53" s="975"/>
      <c r="J53" s="915"/>
      <c r="K53" s="975"/>
      <c r="L53" s="915"/>
      <c r="M53" s="975"/>
      <c r="N53" s="1039">
        <v>33</v>
      </c>
    </row>
    <row r="54" spans="1:14">
      <c r="A54" s="1039">
        <v>34</v>
      </c>
      <c r="B54" s="295" t="s">
        <v>2827</v>
      </c>
      <c r="C54" s="915"/>
      <c r="D54" s="975"/>
      <c r="E54" s="915"/>
      <c r="F54" s="975"/>
      <c r="G54" s="2512"/>
      <c r="H54" s="914"/>
      <c r="I54" s="975"/>
      <c r="J54" s="915"/>
      <c r="K54" s="975"/>
      <c r="L54" s="915"/>
      <c r="M54" s="975"/>
      <c r="N54" s="1039">
        <v>34</v>
      </c>
    </row>
    <row r="55" spans="1:14">
      <c r="A55" s="1039">
        <v>35</v>
      </c>
      <c r="B55" s="295" t="s">
        <v>2828</v>
      </c>
      <c r="C55" s="915"/>
      <c r="D55" s="975"/>
      <c r="E55" s="915"/>
      <c r="F55" s="975"/>
      <c r="G55" s="2512"/>
      <c r="H55" s="914"/>
      <c r="I55" s="975"/>
      <c r="J55" s="915"/>
      <c r="K55" s="975"/>
      <c r="L55" s="915"/>
      <c r="M55" s="975"/>
      <c r="N55" s="1039">
        <v>35</v>
      </c>
    </row>
    <row r="56" spans="1:14">
      <c r="A56" s="1039">
        <v>36</v>
      </c>
      <c r="B56" s="295" t="s">
        <v>2829</v>
      </c>
      <c r="C56" s="915"/>
      <c r="D56" s="975"/>
      <c r="E56" s="915"/>
      <c r="F56" s="975"/>
      <c r="G56" s="2512"/>
      <c r="H56" s="914"/>
      <c r="I56" s="975"/>
      <c r="J56" s="915"/>
      <c r="K56" s="975"/>
      <c r="L56" s="915"/>
      <c r="M56" s="975"/>
      <c r="N56" s="1039">
        <v>36</v>
      </c>
    </row>
    <row r="57" spans="1:14">
      <c r="A57" s="1039">
        <v>37</v>
      </c>
      <c r="B57" s="295" t="s">
        <v>2830</v>
      </c>
      <c r="C57" s="915"/>
      <c r="D57" s="975"/>
      <c r="E57" s="915"/>
      <c r="F57" s="975"/>
      <c r="G57" s="2512"/>
      <c r="H57" s="914"/>
      <c r="I57" s="975"/>
      <c r="J57" s="915"/>
      <c r="K57" s="975"/>
      <c r="L57" s="915"/>
      <c r="M57" s="975"/>
      <c r="N57" s="1039">
        <v>37</v>
      </c>
    </row>
    <row r="58" spans="1:14">
      <c r="A58" s="1513">
        <v>38</v>
      </c>
      <c r="B58" s="2678" t="s">
        <v>4575</v>
      </c>
      <c r="C58" s="1464"/>
      <c r="D58" s="963"/>
      <c r="E58" s="1085"/>
      <c r="F58" s="963"/>
      <c r="G58" s="2512"/>
      <c r="H58" s="1510"/>
      <c r="I58" s="1511"/>
      <c r="J58" s="1512"/>
      <c r="K58" s="1511"/>
      <c r="L58" s="1512"/>
      <c r="M58" s="1511"/>
      <c r="N58" s="1513">
        <v>38</v>
      </c>
    </row>
    <row r="59" spans="1:14" s="1426" customFormat="1" ht="15.75" thickBot="1">
      <c r="A59" s="2767">
        <v>39</v>
      </c>
      <c r="B59" s="2768" t="s">
        <v>4173</v>
      </c>
      <c r="C59" s="2769"/>
      <c r="D59" s="2770"/>
      <c r="E59" s="2769"/>
      <c r="F59" s="2771"/>
      <c r="G59" s="1507"/>
      <c r="H59" s="2764"/>
      <c r="I59" s="2765"/>
      <c r="J59" s="2766"/>
      <c r="K59" s="2765"/>
      <c r="L59" s="2766"/>
      <c r="M59" s="2765"/>
      <c r="N59" s="2767">
        <v>39</v>
      </c>
    </row>
    <row r="61" spans="1:14">
      <c r="A61" s="1507" t="s">
        <v>4613</v>
      </c>
      <c r="B61" s="1507"/>
      <c r="C61" s="1507"/>
      <c r="D61" s="1507"/>
      <c r="E61" s="1507"/>
      <c r="F61" s="1507"/>
      <c r="G61" s="1507"/>
      <c r="H61" s="1507" t="s">
        <v>4613</v>
      </c>
      <c r="I61" s="1507"/>
    </row>
    <row r="62" spans="1:14">
      <c r="A62" s="901" t="s">
        <v>3277</v>
      </c>
      <c r="B62" s="901"/>
      <c r="C62" s="901"/>
      <c r="D62" s="901"/>
      <c r="E62" s="901"/>
      <c r="F62" s="901"/>
      <c r="G62" s="2512"/>
      <c r="H62" s="901" t="s">
        <v>3278</v>
      </c>
      <c r="I62" s="901"/>
      <c r="J62" s="901"/>
      <c r="K62" s="901"/>
      <c r="L62" s="901"/>
      <c r="M62" s="901"/>
      <c r="N62" s="901"/>
    </row>
  </sheetData>
  <printOptions horizontalCentered="1" verticalCentered="1"/>
  <pageMargins left="0.25" right="0.25" top="0.25" bottom="0.25" header="0" footer="0"/>
  <pageSetup scale="74" fitToWidth="2"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P134"/>
  <sheetViews>
    <sheetView defaultGridColor="0" view="pageBreakPreview" topLeftCell="B40" colorId="22" zoomScale="60" zoomScaleNormal="80" workbookViewId="0">
      <selection activeCell="H79" sqref="H79"/>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6.332031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02" t="s">
        <v>1759</v>
      </c>
      <c r="B1" s="903"/>
      <c r="C1" s="903"/>
      <c r="D1" s="1008"/>
      <c r="E1" s="1005" t="s">
        <v>1306</v>
      </c>
      <c r="F1" s="1032"/>
      <c r="G1" s="3094" t="s">
        <v>1761</v>
      </c>
      <c r="H1" s="908" t="s">
        <v>1762</v>
      </c>
      <c r="I1" s="900"/>
      <c r="J1" s="902" t="s">
        <v>1759</v>
      </c>
      <c r="K1" s="903"/>
      <c r="L1" s="1005" t="s">
        <v>1306</v>
      </c>
      <c r="M1" s="908"/>
      <c r="N1" s="3094" t="s">
        <v>1761</v>
      </c>
      <c r="O1" s="1008" t="s">
        <v>1762</v>
      </c>
      <c r="P1" s="993"/>
    </row>
    <row r="2" spans="1:16">
      <c r="A2" s="67" t="str">
        <f>'Data Sheet'!$C$25</f>
        <v xml:space="preserve">Niagara Mohawk Power Corporation </v>
      </c>
      <c r="B2" s="900"/>
      <c r="C2" s="900"/>
      <c r="D2" s="900"/>
      <c r="E2" s="67" t="s">
        <v>5061</v>
      </c>
      <c r="F2" s="945"/>
      <c r="G2" s="3043" t="s">
        <v>1763</v>
      </c>
      <c r="H2" s="3044"/>
      <c r="I2" s="900"/>
      <c r="J2" s="67" t="str">
        <f>'Data Sheet'!$C$25</f>
        <v xml:space="preserve">Niagara Mohawk Power Corporation </v>
      </c>
      <c r="K2" s="900"/>
      <c r="L2" s="67" t="s">
        <v>5061</v>
      </c>
      <c r="M2" s="963"/>
      <c r="N2" s="3043" t="s">
        <v>1763</v>
      </c>
      <c r="O2" s="3091"/>
      <c r="P2" s="961"/>
    </row>
    <row r="3" spans="1:16" ht="15" customHeight="1" thickBot="1">
      <c r="A3" s="979"/>
      <c r="B3" s="952"/>
      <c r="C3" s="952"/>
      <c r="D3" s="952"/>
      <c r="E3" s="979" t="s">
        <v>1100</v>
      </c>
      <c r="F3" s="952"/>
      <c r="G3" s="3097" t="str">
        <f>'Data Sheet'!$C$40</f>
        <v>May 9, 2016</v>
      </c>
      <c r="H3" s="3098" t="str">
        <f>'Data Sheet'!$C$38</f>
        <v>December 31, 2015</v>
      </c>
      <c r="I3" s="900"/>
      <c r="J3" s="979"/>
      <c r="K3" s="952"/>
      <c r="L3" s="979" t="s">
        <v>1100</v>
      </c>
      <c r="M3" s="980"/>
      <c r="N3" s="3095" t="str">
        <f>'Data Sheet'!$C$40</f>
        <v>May 9, 2016</v>
      </c>
      <c r="O3" s="917" t="str">
        <f>'Data Sheet'!$C$38</f>
        <v>December 31, 2015</v>
      </c>
      <c r="P3" s="1023"/>
    </row>
    <row r="4" spans="1:16" ht="15" customHeight="1" thickBot="1">
      <c r="A4" s="571" t="s">
        <v>3279</v>
      </c>
      <c r="B4" s="572"/>
      <c r="C4" s="572"/>
      <c r="D4" s="1012"/>
      <c r="E4" s="1012"/>
      <c r="F4" s="1012"/>
      <c r="G4" s="1014"/>
      <c r="H4" s="1023"/>
      <c r="I4" s="900"/>
      <c r="J4" s="3506" t="s">
        <v>4577</v>
      </c>
      <c r="K4" s="3507"/>
      <c r="L4" s="3507"/>
      <c r="M4" s="3507"/>
      <c r="N4" s="3507"/>
      <c r="O4" s="3507"/>
      <c r="P4" s="3508"/>
    </row>
    <row r="5" spans="1:16" ht="15.75">
      <c r="A5" s="63"/>
      <c r="B5" s="66"/>
      <c r="C5" s="66"/>
      <c r="D5" s="901"/>
      <c r="E5" s="901"/>
      <c r="F5" s="901"/>
      <c r="G5" s="1017"/>
      <c r="H5" s="963"/>
      <c r="I5" s="900"/>
      <c r="J5" s="63"/>
      <c r="K5" s="66"/>
      <c r="L5" s="66"/>
      <c r="M5" s="901"/>
      <c r="N5" s="901"/>
      <c r="O5" s="1017"/>
      <c r="P5" s="963"/>
    </row>
    <row r="6" spans="1:16">
      <c r="A6" s="962" t="s">
        <v>3281</v>
      </c>
      <c r="B6" s="900"/>
      <c r="C6" s="900"/>
      <c r="D6" s="900"/>
      <c r="E6" s="900" t="s">
        <v>3282</v>
      </c>
      <c r="F6" s="900"/>
      <c r="G6" s="900"/>
      <c r="H6" s="963"/>
      <c r="I6" s="900"/>
      <c r="J6" s="962" t="s">
        <v>3283</v>
      </c>
      <c r="K6" s="900"/>
      <c r="L6" s="900"/>
      <c r="M6" s="900" t="s">
        <v>3284</v>
      </c>
      <c r="N6" s="900"/>
      <c r="O6" s="900"/>
      <c r="P6" s="963"/>
    </row>
    <row r="7" spans="1:16">
      <c r="A7" s="962" t="s">
        <v>3285</v>
      </c>
      <c r="B7" s="900"/>
      <c r="C7" s="900"/>
      <c r="D7" s="900"/>
      <c r="E7" s="900" t="s">
        <v>3286</v>
      </c>
      <c r="F7" s="900"/>
      <c r="G7" s="900"/>
      <c r="H7" s="963"/>
      <c r="I7" s="900"/>
      <c r="J7" s="962" t="s">
        <v>3287</v>
      </c>
      <c r="K7" s="900"/>
      <c r="L7" s="900"/>
      <c r="M7" s="900" t="s">
        <v>3288</v>
      </c>
      <c r="N7" s="900"/>
      <c r="O7" s="900"/>
      <c r="P7" s="963"/>
    </row>
    <row r="8" spans="1:16">
      <c r="A8" s="962" t="s">
        <v>3289</v>
      </c>
      <c r="B8" s="900"/>
      <c r="C8" s="900"/>
      <c r="D8" s="900"/>
      <c r="E8" s="900" t="s">
        <v>3290</v>
      </c>
      <c r="F8" s="900"/>
      <c r="G8" s="900"/>
      <c r="H8" s="963"/>
      <c r="I8" s="900"/>
      <c r="J8" s="962" t="s">
        <v>3291</v>
      </c>
      <c r="K8" s="900"/>
      <c r="L8" s="900"/>
      <c r="M8" s="900" t="s">
        <v>3292</v>
      </c>
      <c r="N8" s="900"/>
      <c r="O8" s="900"/>
      <c r="P8" s="963"/>
    </row>
    <row r="9" spans="1:16">
      <c r="A9" s="962" t="s">
        <v>3293</v>
      </c>
      <c r="B9" s="900"/>
      <c r="C9" s="900"/>
      <c r="D9" s="900"/>
      <c r="E9" s="900" t="s">
        <v>3294</v>
      </c>
      <c r="F9" s="900"/>
      <c r="G9" s="900"/>
      <c r="H9" s="963"/>
      <c r="I9" s="900"/>
      <c r="J9" s="962" t="s">
        <v>3295</v>
      </c>
      <c r="K9" s="900"/>
      <c r="L9" s="900"/>
      <c r="M9" s="900" t="s">
        <v>3296</v>
      </c>
      <c r="N9" s="900"/>
      <c r="O9" s="900"/>
      <c r="P9" s="963"/>
    </row>
    <row r="10" spans="1:16">
      <c r="A10" s="962"/>
      <c r="B10" s="900"/>
      <c r="C10" s="900"/>
      <c r="D10" s="900"/>
      <c r="E10" s="900"/>
      <c r="F10" s="900"/>
      <c r="G10" s="900"/>
      <c r="H10" s="963"/>
      <c r="I10" s="900"/>
      <c r="J10" s="962" t="s">
        <v>3297</v>
      </c>
      <c r="K10" s="900"/>
      <c r="L10" s="900"/>
      <c r="M10" s="900" t="s">
        <v>3298</v>
      </c>
      <c r="N10" s="900"/>
      <c r="O10" s="900"/>
      <c r="P10" s="963"/>
    </row>
    <row r="11" spans="1:16" ht="15.75" thickBot="1">
      <c r="A11" s="962"/>
      <c r="B11" s="900"/>
      <c r="C11" s="900"/>
      <c r="D11" s="900"/>
      <c r="E11" s="900"/>
      <c r="F11" s="900"/>
      <c r="G11" s="900"/>
      <c r="H11" s="963"/>
      <c r="I11" s="900"/>
      <c r="J11" s="962"/>
      <c r="K11" s="900"/>
      <c r="L11" s="900"/>
      <c r="M11" s="900"/>
      <c r="N11" s="900"/>
      <c r="O11" s="900"/>
      <c r="P11" s="963"/>
    </row>
    <row r="12" spans="1:16" ht="15.75" thickBot="1">
      <c r="A12" s="1018"/>
      <c r="B12" s="1017"/>
      <c r="C12" s="993"/>
      <c r="D12" s="993"/>
      <c r="E12" s="1016" t="s">
        <v>3299</v>
      </c>
      <c r="F12" s="1016" t="s">
        <v>3300</v>
      </c>
      <c r="G12" s="993" t="s">
        <v>3300</v>
      </c>
      <c r="H12" s="959"/>
      <c r="I12" s="900"/>
      <c r="J12" s="1509" t="s">
        <v>4143</v>
      </c>
      <c r="K12" s="1016"/>
      <c r="L12" s="1014" t="s">
        <v>2824</v>
      </c>
      <c r="M12" s="1013"/>
      <c r="N12" s="1016"/>
      <c r="O12" s="1016"/>
      <c r="P12" s="959"/>
    </row>
    <row r="13" spans="1:16">
      <c r="A13" s="1019"/>
      <c r="B13" s="1009"/>
      <c r="C13" s="913"/>
      <c r="D13" s="913" t="s">
        <v>2293</v>
      </c>
      <c r="E13" s="913" t="s">
        <v>3302</v>
      </c>
      <c r="F13" s="913" t="s">
        <v>3303</v>
      </c>
      <c r="G13" s="913" t="s">
        <v>3304</v>
      </c>
      <c r="H13" s="913"/>
      <c r="I13" s="900"/>
      <c r="J13" s="2772" t="s">
        <v>4144</v>
      </c>
      <c r="K13" s="1019"/>
      <c r="L13" s="913"/>
      <c r="M13" s="913"/>
      <c r="N13" s="913" t="s">
        <v>3305</v>
      </c>
      <c r="O13" s="913" t="s">
        <v>3306</v>
      </c>
      <c r="P13" s="913"/>
    </row>
    <row r="14" spans="1:16">
      <c r="A14" s="1019" t="s">
        <v>1688</v>
      </c>
      <c r="B14" s="960" t="s">
        <v>3307</v>
      </c>
      <c r="C14" s="961"/>
      <c r="D14" s="913" t="s">
        <v>3308</v>
      </c>
      <c r="E14" s="913" t="s">
        <v>3309</v>
      </c>
      <c r="F14" s="913" t="s">
        <v>1921</v>
      </c>
      <c r="G14" s="913" t="s">
        <v>2892</v>
      </c>
      <c r="H14" s="913" t="s">
        <v>2893</v>
      </c>
      <c r="I14" s="900"/>
      <c r="J14" s="2772" t="s">
        <v>4576</v>
      </c>
      <c r="K14" s="1019" t="s">
        <v>3561</v>
      </c>
      <c r="L14" s="913"/>
      <c r="M14" s="913"/>
      <c r="N14" s="913" t="s">
        <v>527</v>
      </c>
      <c r="O14" s="913" t="s">
        <v>2894</v>
      </c>
      <c r="P14" s="1019" t="s">
        <v>1688</v>
      </c>
    </row>
    <row r="15" spans="1:16">
      <c r="A15" s="1019" t="s">
        <v>1691</v>
      </c>
      <c r="B15" s="960"/>
      <c r="C15" s="961"/>
      <c r="D15" s="913" t="s">
        <v>2895</v>
      </c>
      <c r="E15" s="913" t="s">
        <v>2896</v>
      </c>
      <c r="F15" s="913" t="s">
        <v>2897</v>
      </c>
      <c r="G15" s="913" t="s">
        <v>3301</v>
      </c>
      <c r="H15" s="913"/>
      <c r="I15" s="900"/>
      <c r="J15" s="1019" t="s">
        <v>2898</v>
      </c>
      <c r="K15" s="1019" t="s">
        <v>2899</v>
      </c>
      <c r="L15" s="913" t="s">
        <v>2468</v>
      </c>
      <c r="M15" s="913" t="s">
        <v>3553</v>
      </c>
      <c r="N15" s="913" t="s">
        <v>2468</v>
      </c>
      <c r="O15" s="913" t="s">
        <v>2900</v>
      </c>
      <c r="P15" s="1019" t="s">
        <v>1691</v>
      </c>
    </row>
    <row r="16" spans="1:16">
      <c r="A16" s="1019"/>
      <c r="B16" s="960"/>
      <c r="C16" s="961"/>
      <c r="D16" s="913"/>
      <c r="E16" s="913" t="s">
        <v>2901</v>
      </c>
      <c r="F16" s="913" t="s">
        <v>2902</v>
      </c>
      <c r="G16" s="913" t="s">
        <v>2903</v>
      </c>
      <c r="H16" s="913"/>
      <c r="I16" s="900"/>
      <c r="J16" s="1019" t="s">
        <v>2904</v>
      </c>
      <c r="K16" s="1019"/>
      <c r="L16" s="913"/>
      <c r="M16" s="913"/>
      <c r="N16" s="913"/>
      <c r="O16" s="913" t="s">
        <v>2905</v>
      </c>
      <c r="P16" s="1019"/>
    </row>
    <row r="17" spans="1:16" ht="15.75" thickBot="1">
      <c r="A17" s="1021"/>
      <c r="B17" s="1012" t="s">
        <v>2952</v>
      </c>
      <c r="C17" s="1023"/>
      <c r="D17" s="1022" t="s">
        <v>2953</v>
      </c>
      <c r="E17" s="1022" t="s">
        <v>2954</v>
      </c>
      <c r="F17" s="1022" t="s">
        <v>2955</v>
      </c>
      <c r="G17" s="1022" t="s">
        <v>2303</v>
      </c>
      <c r="H17" s="1022" t="s">
        <v>2304</v>
      </c>
      <c r="I17" s="900"/>
      <c r="J17" s="1021" t="s">
        <v>2305</v>
      </c>
      <c r="K17" s="1022" t="s">
        <v>2306</v>
      </c>
      <c r="L17" s="1022" t="s">
        <v>2307</v>
      </c>
      <c r="M17" s="1022" t="s">
        <v>2308</v>
      </c>
      <c r="N17" s="1022" t="s">
        <v>2309</v>
      </c>
      <c r="O17" s="1022" t="s">
        <v>2310</v>
      </c>
      <c r="P17" s="1021"/>
    </row>
    <row r="18" spans="1:16">
      <c r="A18" s="1010">
        <v>1</v>
      </c>
      <c r="B18" s="1026"/>
      <c r="C18" s="963"/>
      <c r="D18" s="963"/>
      <c r="E18" s="963"/>
      <c r="F18" s="963"/>
      <c r="G18" s="1028"/>
      <c r="H18" s="1028"/>
      <c r="I18" s="900"/>
      <c r="J18" s="1067"/>
      <c r="K18" s="1297"/>
      <c r="L18" s="1028"/>
      <c r="M18" s="1028"/>
      <c r="N18" s="963"/>
      <c r="O18" s="963"/>
      <c r="P18" s="1010">
        <v>1</v>
      </c>
    </row>
    <row r="19" spans="1:16">
      <c r="A19" s="1010">
        <v>2</v>
      </c>
      <c r="B19" s="1026"/>
      <c r="C19" s="963"/>
      <c r="D19" s="963"/>
      <c r="E19" s="963"/>
      <c r="F19" s="963"/>
      <c r="G19" s="1028"/>
      <c r="H19" s="1028"/>
      <c r="I19" s="900"/>
      <c r="J19" s="1067"/>
      <c r="K19" s="1297"/>
      <c r="L19" s="1028"/>
      <c r="M19" s="1028"/>
      <c r="N19" s="963"/>
      <c r="O19" s="963"/>
      <c r="P19" s="1010">
        <v>2</v>
      </c>
    </row>
    <row r="20" spans="1:16">
      <c r="A20" s="1010">
        <v>3</v>
      </c>
      <c r="B20" s="1026"/>
      <c r="C20" s="963"/>
      <c r="D20" s="963"/>
      <c r="E20" s="963"/>
      <c r="F20" s="963"/>
      <c r="G20" s="1028"/>
      <c r="H20" s="1028"/>
      <c r="I20" s="900"/>
      <c r="J20" s="1067"/>
      <c r="K20" s="1297"/>
      <c r="L20" s="1028"/>
      <c r="M20" s="1028"/>
      <c r="N20" s="963"/>
      <c r="O20" s="963"/>
      <c r="P20" s="1010">
        <v>3</v>
      </c>
    </row>
    <row r="21" spans="1:16">
      <c r="A21" s="1010">
        <v>4</v>
      </c>
      <c r="B21" s="1026"/>
      <c r="C21" s="963"/>
      <c r="D21" s="963"/>
      <c r="E21" s="963"/>
      <c r="F21" s="963"/>
      <c r="G21" s="1028"/>
      <c r="H21" s="1028"/>
      <c r="I21" s="900"/>
      <c r="J21" s="1067"/>
      <c r="K21" s="1297"/>
      <c r="L21" s="1028"/>
      <c r="M21" s="1028"/>
      <c r="N21" s="963"/>
      <c r="O21" s="963"/>
      <c r="P21" s="1010">
        <v>4</v>
      </c>
    </row>
    <row r="22" spans="1:16">
      <c r="A22" s="1010">
        <v>5</v>
      </c>
      <c r="B22" s="1026"/>
      <c r="C22" s="963"/>
      <c r="D22" s="963"/>
      <c r="E22" s="963"/>
      <c r="F22" s="963"/>
      <c r="G22" s="1028"/>
      <c r="H22" s="1028"/>
      <c r="I22" s="900"/>
      <c r="J22" s="1067"/>
      <c r="K22" s="1297"/>
      <c r="L22" s="1028"/>
      <c r="M22" s="1028"/>
      <c r="N22" s="963"/>
      <c r="O22" s="963"/>
      <c r="P22" s="1010">
        <v>5</v>
      </c>
    </row>
    <row r="23" spans="1:16">
      <c r="A23" s="1010">
        <v>6</v>
      </c>
      <c r="B23" s="1026"/>
      <c r="C23" s="963"/>
      <c r="D23" s="963"/>
      <c r="E23" s="963"/>
      <c r="F23" s="963"/>
      <c r="G23" s="1028"/>
      <c r="H23" s="1028"/>
      <c r="I23" s="900"/>
      <c r="J23" s="1067"/>
      <c r="K23" s="1297"/>
      <c r="L23" s="1028"/>
      <c r="M23" s="1028"/>
      <c r="N23" s="963"/>
      <c r="O23" s="963"/>
      <c r="P23" s="1010">
        <v>6</v>
      </c>
    </row>
    <row r="24" spans="1:16">
      <c r="A24" s="1010">
        <v>7</v>
      </c>
      <c r="B24" s="1026"/>
      <c r="C24" s="963"/>
      <c r="D24" s="963"/>
      <c r="E24" s="963"/>
      <c r="F24" s="963"/>
      <c r="G24" s="1028"/>
      <c r="H24" s="1028"/>
      <c r="I24" s="900"/>
      <c r="J24" s="1067"/>
      <c r="K24" s="1297"/>
      <c r="L24" s="1028"/>
      <c r="M24" s="1028"/>
      <c r="N24" s="963"/>
      <c r="O24" s="963"/>
      <c r="P24" s="1010">
        <v>7</v>
      </c>
    </row>
    <row r="25" spans="1:16">
      <c r="A25" s="1010">
        <v>8</v>
      </c>
      <c r="B25" s="1026"/>
      <c r="C25" s="963"/>
      <c r="D25" s="963"/>
      <c r="E25" s="963"/>
      <c r="F25" s="963"/>
      <c r="G25" s="1028"/>
      <c r="H25" s="1028"/>
      <c r="I25" s="900"/>
      <c r="J25" s="1067"/>
      <c r="K25" s="1297"/>
      <c r="L25" s="1028"/>
      <c r="M25" s="1028"/>
      <c r="N25" s="963"/>
      <c r="O25" s="963"/>
      <c r="P25" s="1010">
        <v>8</v>
      </c>
    </row>
    <row r="26" spans="1:16">
      <c r="A26" s="1010">
        <v>9</v>
      </c>
      <c r="B26" s="1026"/>
      <c r="C26" s="963"/>
      <c r="D26" s="963"/>
      <c r="E26" s="963"/>
      <c r="F26" s="963"/>
      <c r="G26" s="1028"/>
      <c r="H26" s="1028"/>
      <c r="I26" s="900"/>
      <c r="J26" s="1067"/>
      <c r="K26" s="1297"/>
      <c r="L26" s="1028"/>
      <c r="M26" s="1028"/>
      <c r="N26" s="963"/>
      <c r="O26" s="963"/>
      <c r="P26" s="1010">
        <v>9</v>
      </c>
    </row>
    <row r="27" spans="1:16">
      <c r="A27" s="1010">
        <v>10</v>
      </c>
      <c r="B27" s="1026"/>
      <c r="C27" s="963"/>
      <c r="D27" s="963"/>
      <c r="E27" s="963"/>
      <c r="F27" s="963"/>
      <c r="G27" s="1028"/>
      <c r="H27" s="1028"/>
      <c r="I27" s="900"/>
      <c r="J27" s="1067"/>
      <c r="K27" s="1297"/>
      <c r="L27" s="1028"/>
      <c r="M27" s="1028"/>
      <c r="N27" s="963"/>
      <c r="O27" s="963"/>
      <c r="P27" s="1010">
        <v>10</v>
      </c>
    </row>
    <row r="28" spans="1:16">
      <c r="A28" s="1010">
        <v>11</v>
      </c>
      <c r="B28" s="1026"/>
      <c r="C28" s="963"/>
      <c r="D28" s="963"/>
      <c r="E28" s="963"/>
      <c r="F28" s="963"/>
      <c r="G28" s="1028"/>
      <c r="H28" s="1028"/>
      <c r="I28" s="900"/>
      <c r="J28" s="1067"/>
      <c r="K28" s="1297"/>
      <c r="L28" s="1028"/>
      <c r="M28" s="1028"/>
      <c r="N28" s="963"/>
      <c r="O28" s="963"/>
      <c r="P28" s="1010">
        <v>11</v>
      </c>
    </row>
    <row r="29" spans="1:16">
      <c r="A29" s="1010">
        <v>12</v>
      </c>
      <c r="B29" s="962"/>
      <c r="C29" s="963"/>
      <c r="D29" s="963"/>
      <c r="E29" s="963"/>
      <c r="F29" s="963"/>
      <c r="G29" s="1028"/>
      <c r="H29" s="1028"/>
      <c r="I29" s="900"/>
      <c r="J29" s="1067"/>
      <c r="K29" s="1067"/>
      <c r="L29" s="1028"/>
      <c r="M29" s="1028"/>
      <c r="N29" s="963"/>
      <c r="O29" s="963"/>
      <c r="P29" s="1010">
        <v>12</v>
      </c>
    </row>
    <row r="30" spans="1:16">
      <c r="A30" s="1010">
        <v>13</v>
      </c>
      <c r="B30" s="962"/>
      <c r="C30" s="963"/>
      <c r="D30" s="963"/>
      <c r="E30" s="963"/>
      <c r="F30" s="963"/>
      <c r="G30" s="1028"/>
      <c r="H30" s="1028"/>
      <c r="I30" s="900"/>
      <c r="J30" s="1067"/>
      <c r="K30" s="1067"/>
      <c r="L30" s="1028"/>
      <c r="M30" s="1028"/>
      <c r="N30" s="963"/>
      <c r="O30" s="963"/>
      <c r="P30" s="1010">
        <v>13</v>
      </c>
    </row>
    <row r="31" spans="1:16">
      <c r="A31" s="1010">
        <v>14</v>
      </c>
      <c r="B31" s="962"/>
      <c r="C31" s="963"/>
      <c r="D31" s="963"/>
      <c r="E31" s="963"/>
      <c r="F31" s="963"/>
      <c r="G31" s="1028"/>
      <c r="H31" s="1028"/>
      <c r="I31" s="900"/>
      <c r="J31" s="1067"/>
      <c r="K31" s="1067"/>
      <c r="L31" s="1028"/>
      <c r="M31" s="1028"/>
      <c r="N31" s="963"/>
      <c r="O31" s="963"/>
      <c r="P31" s="1010">
        <v>14</v>
      </c>
    </row>
    <row r="32" spans="1:16">
      <c r="A32" s="1010">
        <v>15</v>
      </c>
      <c r="B32" s="962"/>
      <c r="C32" s="963"/>
      <c r="D32" s="963"/>
      <c r="E32" s="963"/>
      <c r="F32" s="963"/>
      <c r="G32" s="1028"/>
      <c r="H32" s="1028"/>
      <c r="I32" s="900"/>
      <c r="J32" s="1067"/>
      <c r="K32" s="1067"/>
      <c r="L32" s="1028"/>
      <c r="M32" s="1028"/>
      <c r="N32" s="963"/>
      <c r="O32" s="963"/>
      <c r="P32" s="1010">
        <v>15</v>
      </c>
    </row>
    <row r="33" spans="1:16">
      <c r="A33" s="1010">
        <v>16</v>
      </c>
      <c r="B33" s="962"/>
      <c r="C33" s="963"/>
      <c r="D33" s="963"/>
      <c r="E33" s="963"/>
      <c r="F33" s="963"/>
      <c r="G33" s="1028"/>
      <c r="H33" s="1028"/>
      <c r="I33" s="900"/>
      <c r="J33" s="1067"/>
      <c r="K33" s="1067"/>
      <c r="L33" s="1028"/>
      <c r="M33" s="1028"/>
      <c r="N33" s="963"/>
      <c r="O33" s="963"/>
      <c r="P33" s="1010">
        <v>16</v>
      </c>
    </row>
    <row r="34" spans="1:16">
      <c r="A34" s="1010">
        <v>17</v>
      </c>
      <c r="B34" s="962"/>
      <c r="C34" s="963"/>
      <c r="D34" s="963"/>
      <c r="E34" s="963"/>
      <c r="F34" s="963"/>
      <c r="G34" s="1028"/>
      <c r="H34" s="1028"/>
      <c r="I34" s="900"/>
      <c r="J34" s="1067"/>
      <c r="K34" s="1067"/>
      <c r="L34" s="1028"/>
      <c r="M34" s="1028"/>
      <c r="N34" s="963"/>
      <c r="O34" s="963"/>
      <c r="P34" s="1010">
        <v>17</v>
      </c>
    </row>
    <row r="35" spans="1:16">
      <c r="A35" s="1010">
        <v>18</v>
      </c>
      <c r="B35" s="962"/>
      <c r="C35" s="963"/>
      <c r="D35" s="963"/>
      <c r="E35" s="963"/>
      <c r="F35" s="963"/>
      <c r="G35" s="1028"/>
      <c r="H35" s="1028"/>
      <c r="I35" s="900"/>
      <c r="J35" s="1067"/>
      <c r="K35" s="1067"/>
      <c r="L35" s="1028"/>
      <c r="M35" s="1028"/>
      <c r="N35" s="963"/>
      <c r="O35" s="963"/>
      <c r="P35" s="1010">
        <v>18</v>
      </c>
    </row>
    <row r="36" spans="1:16">
      <c r="A36" s="1010">
        <v>19</v>
      </c>
      <c r="B36" s="962"/>
      <c r="C36" s="963"/>
      <c r="D36" s="963"/>
      <c r="E36" s="963"/>
      <c r="F36" s="963"/>
      <c r="G36" s="1028"/>
      <c r="H36" s="1028"/>
      <c r="I36" s="900"/>
      <c r="J36" s="1067"/>
      <c r="K36" s="1067"/>
      <c r="L36" s="1028"/>
      <c r="M36" s="1028"/>
      <c r="N36" s="963"/>
      <c r="O36" s="963"/>
      <c r="P36" s="1010">
        <v>19</v>
      </c>
    </row>
    <row r="37" spans="1:16">
      <c r="A37" s="1010">
        <v>20</v>
      </c>
      <c r="B37" s="962"/>
      <c r="C37" s="963"/>
      <c r="D37" s="963"/>
      <c r="E37" s="963"/>
      <c r="F37" s="963"/>
      <c r="G37" s="1028"/>
      <c r="H37" s="1028"/>
      <c r="I37" s="900"/>
      <c r="J37" s="1067"/>
      <c r="K37" s="1067"/>
      <c r="L37" s="1028"/>
      <c r="M37" s="1028"/>
      <c r="N37" s="963"/>
      <c r="O37" s="963"/>
      <c r="P37" s="1010">
        <v>20</v>
      </c>
    </row>
    <row r="38" spans="1:16">
      <c r="A38" s="1010">
        <v>21</v>
      </c>
      <c r="B38" s="962"/>
      <c r="C38" s="963"/>
      <c r="D38" s="963"/>
      <c r="E38" s="963"/>
      <c r="F38" s="963"/>
      <c r="G38" s="1028"/>
      <c r="H38" s="1028"/>
      <c r="I38" s="900"/>
      <c r="J38" s="1067"/>
      <c r="K38" s="1067"/>
      <c r="L38" s="1028"/>
      <c r="M38" s="1028"/>
      <c r="N38" s="963"/>
      <c r="O38" s="963"/>
      <c r="P38" s="1010">
        <v>21</v>
      </c>
    </row>
    <row r="39" spans="1:16">
      <c r="A39" s="1010">
        <v>22</v>
      </c>
      <c r="B39" s="962"/>
      <c r="C39" s="963"/>
      <c r="D39" s="963"/>
      <c r="E39" s="963"/>
      <c r="F39" s="963"/>
      <c r="G39" s="1028"/>
      <c r="H39" s="1028"/>
      <c r="I39" s="900"/>
      <c r="J39" s="1067"/>
      <c r="K39" s="1067"/>
      <c r="L39" s="1028"/>
      <c r="M39" s="1028"/>
      <c r="N39" s="963"/>
      <c r="O39" s="963"/>
      <c r="P39" s="1010">
        <v>22</v>
      </c>
    </row>
    <row r="40" spans="1:16">
      <c r="A40" s="1010">
        <v>23</v>
      </c>
      <c r="B40" s="962"/>
      <c r="C40" s="963"/>
      <c r="D40" s="963"/>
      <c r="E40" s="963"/>
      <c r="F40" s="963"/>
      <c r="G40" s="1028"/>
      <c r="H40" s="1028"/>
      <c r="I40" s="900"/>
      <c r="J40" s="1067"/>
      <c r="K40" s="1067"/>
      <c r="L40" s="1028"/>
      <c r="M40" s="1028"/>
      <c r="N40" s="963"/>
      <c r="O40" s="963"/>
      <c r="P40" s="1010">
        <v>23</v>
      </c>
    </row>
    <row r="41" spans="1:16">
      <c r="A41" s="1010">
        <v>24</v>
      </c>
      <c r="B41" s="962"/>
      <c r="C41" s="963"/>
      <c r="D41" s="963"/>
      <c r="E41" s="963"/>
      <c r="F41" s="963"/>
      <c r="G41" s="1028"/>
      <c r="H41" s="1028"/>
      <c r="I41" s="900"/>
      <c r="J41" s="1067"/>
      <c r="K41" s="1067"/>
      <c r="L41" s="1028"/>
      <c r="M41" s="1028"/>
      <c r="N41" s="963"/>
      <c r="O41" s="963"/>
      <c r="P41" s="1010">
        <v>24</v>
      </c>
    </row>
    <row r="42" spans="1:16">
      <c r="A42" s="1010">
        <v>25</v>
      </c>
      <c r="B42" s="962"/>
      <c r="C42" s="963"/>
      <c r="D42" s="963"/>
      <c r="E42" s="963"/>
      <c r="F42" s="963"/>
      <c r="G42" s="1028"/>
      <c r="H42" s="1028"/>
      <c r="I42" s="900"/>
      <c r="J42" s="1067"/>
      <c r="K42" s="1067"/>
      <c r="L42" s="1028"/>
      <c r="M42" s="1028"/>
      <c r="N42" s="963"/>
      <c r="O42" s="963"/>
      <c r="P42" s="1010">
        <v>25</v>
      </c>
    </row>
    <row r="43" spans="1:16">
      <c r="A43" s="1010">
        <v>26</v>
      </c>
      <c r="B43" s="962"/>
      <c r="C43" s="963"/>
      <c r="D43" s="963"/>
      <c r="E43" s="963"/>
      <c r="F43" s="963"/>
      <c r="G43" s="1028"/>
      <c r="H43" s="1028"/>
      <c r="I43" s="900"/>
      <c r="J43" s="1067"/>
      <c r="K43" s="1067"/>
      <c r="L43" s="1028"/>
      <c r="M43" s="1028"/>
      <c r="N43" s="963"/>
      <c r="O43" s="963"/>
      <c r="P43" s="1010">
        <v>26</v>
      </c>
    </row>
    <row r="44" spans="1:16">
      <c r="A44" s="1010">
        <v>27</v>
      </c>
      <c r="B44" s="962"/>
      <c r="C44" s="963"/>
      <c r="D44" s="963"/>
      <c r="E44" s="963"/>
      <c r="F44" s="963"/>
      <c r="G44" s="1028"/>
      <c r="H44" s="1028"/>
      <c r="I44" s="900"/>
      <c r="J44" s="1067"/>
      <c r="K44" s="1067"/>
      <c r="L44" s="1028"/>
      <c r="M44" s="1028"/>
      <c r="N44" s="963"/>
      <c r="O44" s="963"/>
      <c r="P44" s="1010">
        <v>27</v>
      </c>
    </row>
    <row r="45" spans="1:16">
      <c r="A45" s="1010">
        <v>28</v>
      </c>
      <c r="B45" s="962"/>
      <c r="C45" s="963"/>
      <c r="D45" s="963"/>
      <c r="E45" s="963"/>
      <c r="F45" s="963"/>
      <c r="G45" s="1028"/>
      <c r="H45" s="1028"/>
      <c r="I45" s="900"/>
      <c r="J45" s="1067"/>
      <c r="K45" s="1067"/>
      <c r="L45" s="1028"/>
      <c r="M45" s="1028"/>
      <c r="N45" s="963"/>
      <c r="O45" s="963"/>
      <c r="P45" s="1010">
        <v>28</v>
      </c>
    </row>
    <row r="46" spans="1:16">
      <c r="A46" s="1010">
        <v>29</v>
      </c>
      <c r="B46" s="962"/>
      <c r="C46" s="963"/>
      <c r="D46" s="963"/>
      <c r="E46" s="963"/>
      <c r="F46" s="963"/>
      <c r="G46" s="1028"/>
      <c r="H46" s="1028"/>
      <c r="I46" s="900"/>
      <c r="J46" s="1067"/>
      <c r="K46" s="1067"/>
      <c r="L46" s="1028"/>
      <c r="M46" s="1028"/>
      <c r="N46" s="963"/>
      <c r="O46" s="963"/>
      <c r="P46" s="1010">
        <v>29</v>
      </c>
    </row>
    <row r="47" spans="1:16">
      <c r="A47" s="1010">
        <v>30</v>
      </c>
      <c r="B47" s="962"/>
      <c r="C47" s="963"/>
      <c r="D47" s="963"/>
      <c r="E47" s="963"/>
      <c r="F47" s="963"/>
      <c r="G47" s="1028"/>
      <c r="H47" s="1028"/>
      <c r="I47" s="900"/>
      <c r="J47" s="1067"/>
      <c r="K47" s="1067"/>
      <c r="L47" s="1028"/>
      <c r="M47" s="1028"/>
      <c r="N47" s="963"/>
      <c r="O47" s="963"/>
      <c r="P47" s="1010">
        <v>30</v>
      </c>
    </row>
    <row r="48" spans="1:16">
      <c r="A48" s="1010">
        <v>31</v>
      </c>
      <c r="B48" s="962"/>
      <c r="C48" s="963"/>
      <c r="D48" s="963"/>
      <c r="E48" s="963"/>
      <c r="F48" s="963"/>
      <c r="G48" s="1028"/>
      <c r="H48" s="1028"/>
      <c r="I48" s="900"/>
      <c r="J48" s="1067"/>
      <c r="K48" s="1067"/>
      <c r="L48" s="1028"/>
      <c r="M48" s="1028"/>
      <c r="N48" s="963"/>
      <c r="O48" s="963"/>
      <c r="P48" s="1010">
        <v>31</v>
      </c>
    </row>
    <row r="49" spans="1:16">
      <c r="A49" s="1010">
        <v>32</v>
      </c>
      <c r="B49" s="962"/>
      <c r="C49" s="963"/>
      <c r="D49" s="963"/>
      <c r="E49" s="963"/>
      <c r="F49" s="963"/>
      <c r="G49" s="1028"/>
      <c r="H49" s="1028"/>
      <c r="I49" s="900"/>
      <c r="J49" s="1067"/>
      <c r="K49" s="1067"/>
      <c r="L49" s="1028"/>
      <c r="M49" s="1028"/>
      <c r="N49" s="963"/>
      <c r="O49" s="963"/>
      <c r="P49" s="1010">
        <v>32</v>
      </c>
    </row>
    <row r="50" spans="1:16">
      <c r="A50" s="1010">
        <v>33</v>
      </c>
      <c r="B50" s="962"/>
      <c r="C50" s="963"/>
      <c r="D50" s="963"/>
      <c r="E50" s="963"/>
      <c r="F50" s="963"/>
      <c r="G50" s="1028"/>
      <c r="H50" s="1028"/>
      <c r="I50" s="900"/>
      <c r="J50" s="1067"/>
      <c r="K50" s="1067"/>
      <c r="L50" s="1028"/>
      <c r="M50" s="1028"/>
      <c r="N50" s="963"/>
      <c r="O50" s="963"/>
      <c r="P50" s="1010">
        <v>33</v>
      </c>
    </row>
    <row r="51" spans="1:16">
      <c r="A51" s="1010">
        <v>34</v>
      </c>
      <c r="B51" s="962"/>
      <c r="C51" s="963"/>
      <c r="D51" s="963"/>
      <c r="E51" s="963"/>
      <c r="F51" s="963"/>
      <c r="G51" s="1028"/>
      <c r="H51" s="1028"/>
      <c r="I51" s="900"/>
      <c r="J51" s="1067"/>
      <c r="K51" s="1067"/>
      <c r="L51" s="1028"/>
      <c r="M51" s="1028"/>
      <c r="N51" s="963"/>
      <c r="O51" s="963"/>
      <c r="P51" s="1010">
        <v>34</v>
      </c>
    </row>
    <row r="52" spans="1:16">
      <c r="A52" s="1010">
        <v>35</v>
      </c>
      <c r="B52" s="962"/>
      <c r="C52" s="963"/>
      <c r="D52" s="963"/>
      <c r="E52" s="963"/>
      <c r="F52" s="963"/>
      <c r="G52" s="1028"/>
      <c r="H52" s="1028"/>
      <c r="I52" s="900"/>
      <c r="J52" s="1067"/>
      <c r="K52" s="1067"/>
      <c r="L52" s="1028"/>
      <c r="M52" s="1028"/>
      <c r="N52" s="963"/>
      <c r="O52" s="963"/>
      <c r="P52" s="1010">
        <v>35</v>
      </c>
    </row>
    <row r="53" spans="1:16">
      <c r="A53" s="1010">
        <v>36</v>
      </c>
      <c r="B53" s="962"/>
      <c r="C53" s="963"/>
      <c r="D53" s="963"/>
      <c r="E53" s="963"/>
      <c r="F53" s="963"/>
      <c r="G53" s="1028"/>
      <c r="H53" s="1028"/>
      <c r="I53" s="900"/>
      <c r="J53" s="1067"/>
      <c r="K53" s="1067"/>
      <c r="L53" s="1028"/>
      <c r="M53" s="1028"/>
      <c r="N53" s="963"/>
      <c r="O53" s="963"/>
      <c r="P53" s="1010">
        <v>36</v>
      </c>
    </row>
    <row r="54" spans="1:16">
      <c r="A54" s="1010">
        <v>37</v>
      </c>
      <c r="B54" s="962"/>
      <c r="C54" s="963"/>
      <c r="D54" s="963"/>
      <c r="E54" s="963"/>
      <c r="F54" s="963"/>
      <c r="G54" s="1028"/>
      <c r="H54" s="1028"/>
      <c r="I54" s="900"/>
      <c r="J54" s="1067"/>
      <c r="K54" s="1067"/>
      <c r="L54" s="1028"/>
      <c r="M54" s="1028"/>
      <c r="N54" s="963"/>
      <c r="O54" s="963"/>
      <c r="P54" s="1010">
        <v>37</v>
      </c>
    </row>
    <row r="55" spans="1:16">
      <c r="A55" s="1010">
        <v>38</v>
      </c>
      <c r="B55" s="962"/>
      <c r="C55" s="963"/>
      <c r="D55" s="963"/>
      <c r="E55" s="963"/>
      <c r="F55" s="963"/>
      <c r="G55" s="1028"/>
      <c r="H55" s="1028"/>
      <c r="I55" s="900"/>
      <c r="J55" s="1067"/>
      <c r="K55" s="1067"/>
      <c r="L55" s="1028"/>
      <c r="M55" s="1028"/>
      <c r="N55" s="963"/>
      <c r="O55" s="963"/>
      <c r="P55" s="1010">
        <v>38</v>
      </c>
    </row>
    <row r="56" spans="1:16">
      <c r="A56" s="1010">
        <v>39</v>
      </c>
      <c r="B56" s="962"/>
      <c r="C56" s="963"/>
      <c r="D56" s="963"/>
      <c r="E56" s="963"/>
      <c r="F56" s="963"/>
      <c r="G56" s="1028"/>
      <c r="H56" s="1028"/>
      <c r="I56" s="900"/>
      <c r="J56" s="1067"/>
      <c r="K56" s="1067"/>
      <c r="L56" s="1028"/>
      <c r="M56" s="1028"/>
      <c r="N56" s="963"/>
      <c r="O56" s="963"/>
      <c r="P56" s="1010">
        <v>39</v>
      </c>
    </row>
    <row r="57" spans="1:16">
      <c r="A57" s="1010">
        <v>40</v>
      </c>
      <c r="B57" s="962"/>
      <c r="C57" s="963"/>
      <c r="D57" s="963"/>
      <c r="E57" s="963"/>
      <c r="F57" s="963"/>
      <c r="G57" s="1028"/>
      <c r="H57" s="1028"/>
      <c r="I57" s="900"/>
      <c r="J57" s="1067"/>
      <c r="K57" s="1067"/>
      <c r="L57" s="1028"/>
      <c r="M57" s="1028"/>
      <c r="N57" s="963"/>
      <c r="O57" s="963"/>
      <c r="P57" s="1010">
        <v>40</v>
      </c>
    </row>
    <row r="58" spans="1:16">
      <c r="A58" s="1010">
        <v>41</v>
      </c>
      <c r="B58" s="962"/>
      <c r="C58" s="963"/>
      <c r="D58" s="963"/>
      <c r="E58" s="963"/>
      <c r="F58" s="963"/>
      <c r="G58" s="1028"/>
      <c r="H58" s="1028"/>
      <c r="I58" s="900"/>
      <c r="J58" s="1067"/>
      <c r="K58" s="1067"/>
      <c r="L58" s="1028"/>
      <c r="M58" s="1028"/>
      <c r="N58" s="963"/>
      <c r="O58" s="963"/>
      <c r="P58" s="1010">
        <v>41</v>
      </c>
    </row>
    <row r="59" spans="1:16">
      <c r="A59" s="1010">
        <v>42</v>
      </c>
      <c r="B59" s="962"/>
      <c r="C59" s="963"/>
      <c r="D59" s="963"/>
      <c r="E59" s="963"/>
      <c r="F59" s="963"/>
      <c r="G59" s="1028"/>
      <c r="H59" s="1028"/>
      <c r="I59" s="900"/>
      <c r="J59" s="1067"/>
      <c r="K59" s="1067"/>
      <c r="L59" s="1028"/>
      <c r="M59" s="1028"/>
      <c r="N59" s="963"/>
      <c r="O59" s="963"/>
      <c r="P59" s="1010">
        <v>42</v>
      </c>
    </row>
    <row r="60" spans="1:16">
      <c r="A60" s="1010">
        <v>43</v>
      </c>
      <c r="B60" s="962"/>
      <c r="C60" s="963"/>
      <c r="D60" s="963"/>
      <c r="E60" s="963"/>
      <c r="F60" s="963"/>
      <c r="G60" s="1028"/>
      <c r="H60" s="1028"/>
      <c r="I60" s="900"/>
      <c r="J60" s="1067"/>
      <c r="K60" s="1067"/>
      <c r="L60" s="1028"/>
      <c r="M60" s="1028"/>
      <c r="N60" s="963"/>
      <c r="O60" s="963"/>
      <c r="P60" s="1010">
        <v>43</v>
      </c>
    </row>
    <row r="61" spans="1:16">
      <c r="A61" s="1010">
        <v>44</v>
      </c>
      <c r="B61" s="962"/>
      <c r="C61" s="963"/>
      <c r="D61" s="963"/>
      <c r="E61" s="963"/>
      <c r="F61" s="963"/>
      <c r="G61" s="1028"/>
      <c r="H61" s="1028"/>
      <c r="I61" s="900"/>
      <c r="J61" s="1067"/>
      <c r="K61" s="1067"/>
      <c r="L61" s="1028"/>
      <c r="M61" s="1028"/>
      <c r="N61" s="963"/>
      <c r="O61" s="963"/>
      <c r="P61" s="1010">
        <v>44</v>
      </c>
    </row>
    <row r="62" spans="1:16">
      <c r="A62" s="1010">
        <v>45</v>
      </c>
      <c r="B62" s="962"/>
      <c r="C62" s="963"/>
      <c r="D62" s="963"/>
      <c r="E62" s="963"/>
      <c r="F62" s="963"/>
      <c r="G62" s="1028"/>
      <c r="H62" s="1028"/>
      <c r="I62" s="900"/>
      <c r="J62" s="1067"/>
      <c r="K62" s="1067"/>
      <c r="L62" s="1028"/>
      <c r="M62" s="1028"/>
      <c r="N62" s="963"/>
      <c r="O62" s="963"/>
      <c r="P62" s="1010">
        <v>45</v>
      </c>
    </row>
    <row r="63" spans="1:16" ht="15.75" thickBot="1">
      <c r="A63" s="1029">
        <v>46</v>
      </c>
      <c r="B63" s="979"/>
      <c r="C63" s="1022"/>
      <c r="D63" s="980"/>
      <c r="E63" s="980"/>
      <c r="F63" s="980"/>
      <c r="G63" s="1074"/>
      <c r="H63" s="1074"/>
      <c r="I63" s="900"/>
      <c r="J63" s="1075"/>
      <c r="K63" s="1075"/>
      <c r="L63" s="1298"/>
      <c r="M63" s="1074"/>
      <c r="N63" s="980"/>
      <c r="O63" s="980"/>
      <c r="P63" s="1029">
        <v>46</v>
      </c>
    </row>
    <row r="64" spans="1:16">
      <c r="A64" s="1085"/>
      <c r="B64" s="1085"/>
      <c r="C64" s="1087"/>
      <c r="D64" s="1085"/>
      <c r="E64" s="1085"/>
      <c r="F64" s="1085"/>
      <c r="G64" s="1085"/>
      <c r="H64" s="1085"/>
      <c r="I64" s="900"/>
      <c r="J64" s="1085"/>
      <c r="K64" s="1085"/>
      <c r="L64" s="1087"/>
      <c r="M64" s="1085"/>
      <c r="N64" s="1085"/>
      <c r="O64" s="1085"/>
      <c r="P64" s="1085"/>
    </row>
    <row r="65" spans="1:16">
      <c r="A65" s="1507" t="s">
        <v>4613</v>
      </c>
      <c r="B65" s="2512"/>
      <c r="C65" s="2512"/>
      <c r="D65" s="900"/>
      <c r="E65" s="900"/>
      <c r="F65" s="900"/>
      <c r="G65" s="900"/>
      <c r="H65" s="900"/>
      <c r="I65" s="900"/>
      <c r="J65" s="1507" t="s">
        <v>4613</v>
      </c>
      <c r="K65" s="2512"/>
      <c r="L65" s="2512"/>
      <c r="M65" s="900"/>
      <c r="N65" s="900"/>
      <c r="O65" s="900"/>
      <c r="P65" s="957" t="s">
        <v>2906</v>
      </c>
    </row>
    <row r="66" spans="1:16">
      <c r="A66" s="901" t="s">
        <v>2907</v>
      </c>
      <c r="B66" s="901"/>
      <c r="C66" s="901"/>
      <c r="D66" s="901"/>
      <c r="E66" s="901"/>
      <c r="F66" s="901"/>
      <c r="G66" s="901"/>
      <c r="H66" s="901"/>
      <c r="I66" s="900"/>
      <c r="J66" s="901" t="s">
        <v>2908</v>
      </c>
      <c r="K66" s="901"/>
      <c r="L66" s="901"/>
      <c r="M66" s="901"/>
      <c r="N66" s="901"/>
      <c r="O66" s="901"/>
      <c r="P66" s="901"/>
    </row>
    <row r="68" spans="1:16" ht="15.75">
      <c r="A68" s="66" t="s">
        <v>416</v>
      </c>
      <c r="B68" s="901"/>
      <c r="C68" s="901"/>
      <c r="D68" s="901"/>
      <c r="E68" s="901"/>
      <c r="F68" s="901"/>
      <c r="G68" s="901"/>
      <c r="H68" s="901"/>
    </row>
    <row r="70" spans="1:16" ht="16.5" thickBot="1">
      <c r="A70" s="969" t="str">
        <f>'Data Sheet'!$C$25</f>
        <v xml:space="preserve">Niagara Mohawk Power Corporation </v>
      </c>
      <c r="B70" s="900"/>
      <c r="C70" s="900"/>
      <c r="D70" s="1086"/>
      <c r="E70" s="1086"/>
      <c r="F70" s="945"/>
      <c r="G70" s="1030" t="str">
        <f>'Data Sheet'!$C$40</f>
        <v>May 9, 2016</v>
      </c>
      <c r="H70" s="900" t="str">
        <f>'Data Sheet'!$C$38</f>
        <v>December 31, 2015</v>
      </c>
      <c r="I70" s="900"/>
      <c r="J70" s="969" t="str">
        <f>'Data Sheet'!$C$25</f>
        <v xml:space="preserve">Niagara Mohawk Power Corporation </v>
      </c>
      <c r="K70" s="900"/>
      <c r="L70" s="1086"/>
      <c r="M70" s="1086"/>
      <c r="N70" s="1030" t="str">
        <f>'Data Sheet'!$C$40</f>
        <v>May 9, 2016</v>
      </c>
      <c r="O70" s="900" t="str">
        <f>'Data Sheet'!$C$38</f>
        <v>December 31, 2015</v>
      </c>
      <c r="P70" s="901"/>
    </row>
    <row r="71" spans="1:16">
      <c r="A71" s="902"/>
      <c r="B71" s="903"/>
      <c r="C71" s="903"/>
      <c r="D71" s="903"/>
      <c r="E71" s="903"/>
      <c r="F71" s="903"/>
      <c r="G71" s="903"/>
      <c r="H71" s="959"/>
      <c r="I71" s="900"/>
      <c r="J71" s="902"/>
      <c r="K71" s="903"/>
      <c r="L71" s="903"/>
      <c r="M71" s="903"/>
      <c r="N71" s="903"/>
      <c r="O71" s="903"/>
      <c r="P71" s="993"/>
    </row>
    <row r="72" spans="1:16" ht="15.75">
      <c r="A72" s="63" t="s">
        <v>3279</v>
      </c>
      <c r="B72" s="66"/>
      <c r="C72" s="66"/>
      <c r="D72" s="901"/>
      <c r="E72" s="901"/>
      <c r="F72" s="901"/>
      <c r="G72" s="901"/>
      <c r="H72" s="961"/>
      <c r="I72" s="900"/>
      <c r="J72" s="63" t="s">
        <v>3280</v>
      </c>
      <c r="K72" s="66"/>
      <c r="L72" s="66"/>
      <c r="M72" s="901"/>
      <c r="N72" s="901"/>
      <c r="O72" s="901"/>
      <c r="P72" s="961"/>
    </row>
    <row r="73" spans="1:16" ht="16.5" thickBot="1">
      <c r="A73" s="571"/>
      <c r="B73" s="572"/>
      <c r="C73" s="572"/>
      <c r="D73" s="1012"/>
      <c r="E73" s="1012"/>
      <c r="F73" s="1012"/>
      <c r="G73" s="1012"/>
      <c r="H73" s="980"/>
      <c r="I73" s="900"/>
      <c r="J73" s="571"/>
      <c r="K73" s="572"/>
      <c r="L73" s="572"/>
      <c r="M73" s="1012"/>
      <c r="N73" s="1012"/>
      <c r="O73" s="1012"/>
      <c r="P73" s="980"/>
    </row>
    <row r="74" spans="1:16">
      <c r="A74" s="962" t="s">
        <v>3281</v>
      </c>
      <c r="B74" s="900"/>
      <c r="C74" s="900"/>
      <c r="D74" s="900"/>
      <c r="E74" s="900" t="s">
        <v>3282</v>
      </c>
      <c r="F74" s="900"/>
      <c r="G74" s="900"/>
      <c r="H74" s="963"/>
      <c r="I74" s="900"/>
      <c r="J74" s="962" t="s">
        <v>3283</v>
      </c>
      <c r="K74" s="900"/>
      <c r="L74" s="900"/>
      <c r="M74" s="900" t="s">
        <v>3284</v>
      </c>
      <c r="N74" s="900"/>
      <c r="O74" s="900"/>
      <c r="P74" s="963"/>
    </row>
    <row r="75" spans="1:16">
      <c r="A75" s="962" t="s">
        <v>3285</v>
      </c>
      <c r="B75" s="900"/>
      <c r="C75" s="900"/>
      <c r="D75" s="900"/>
      <c r="E75" s="900" t="s">
        <v>3286</v>
      </c>
      <c r="F75" s="900"/>
      <c r="G75" s="900"/>
      <c r="H75" s="963"/>
      <c r="I75" s="900"/>
      <c r="J75" s="962" t="s">
        <v>3287</v>
      </c>
      <c r="K75" s="900"/>
      <c r="L75" s="900"/>
      <c r="M75" s="900" t="s">
        <v>3288</v>
      </c>
      <c r="N75" s="900"/>
      <c r="O75" s="900"/>
      <c r="P75" s="963"/>
    </row>
    <row r="76" spans="1:16">
      <c r="A76" s="962" t="s">
        <v>3289</v>
      </c>
      <c r="B76" s="900"/>
      <c r="C76" s="900"/>
      <c r="D76" s="900"/>
      <c r="E76" s="900" t="s">
        <v>3290</v>
      </c>
      <c r="F76" s="900"/>
      <c r="G76" s="900"/>
      <c r="H76" s="963"/>
      <c r="I76" s="900"/>
      <c r="J76" s="962" t="s">
        <v>3291</v>
      </c>
      <c r="K76" s="900"/>
      <c r="L76" s="900"/>
      <c r="M76" s="900" t="s">
        <v>3292</v>
      </c>
      <c r="N76" s="900"/>
      <c r="O76" s="900"/>
      <c r="P76" s="963"/>
    </row>
    <row r="77" spans="1:16">
      <c r="A77" s="962" t="s">
        <v>3293</v>
      </c>
      <c r="B77" s="900"/>
      <c r="C77" s="900"/>
      <c r="D77" s="900"/>
      <c r="E77" s="900" t="s">
        <v>3294</v>
      </c>
      <c r="F77" s="900"/>
      <c r="G77" s="900"/>
      <c r="H77" s="963"/>
      <c r="I77" s="900"/>
      <c r="J77" s="962" t="s">
        <v>3295</v>
      </c>
      <c r="K77" s="900"/>
      <c r="L77" s="900"/>
      <c r="M77" s="900" t="s">
        <v>3296</v>
      </c>
      <c r="N77" s="900"/>
      <c r="O77" s="900"/>
      <c r="P77" s="963"/>
    </row>
    <row r="78" spans="1:16">
      <c r="A78" s="962"/>
      <c r="B78" s="900"/>
      <c r="C78" s="900"/>
      <c r="D78" s="900"/>
      <c r="E78" s="900"/>
      <c r="F78" s="900"/>
      <c r="G78" s="900"/>
      <c r="H78" s="963"/>
      <c r="I78" s="900"/>
      <c r="J78" s="962" t="s">
        <v>3297</v>
      </c>
      <c r="K78" s="900"/>
      <c r="L78" s="900"/>
      <c r="M78" s="900" t="s">
        <v>3298</v>
      </c>
      <c r="N78" s="900"/>
      <c r="O78" s="900"/>
      <c r="P78" s="963"/>
    </row>
    <row r="79" spans="1:16" ht="15.75" thickBot="1">
      <c r="A79" s="962"/>
      <c r="B79" s="900"/>
      <c r="C79" s="900"/>
      <c r="D79" s="900"/>
      <c r="E79" s="900"/>
      <c r="F79" s="900"/>
      <c r="G79" s="900"/>
      <c r="H79" s="963"/>
      <c r="I79" s="900"/>
      <c r="J79" s="962"/>
      <c r="K79" s="900"/>
      <c r="L79" s="900"/>
      <c r="M79" s="900"/>
      <c r="N79" s="900"/>
      <c r="O79" s="900"/>
      <c r="P79" s="963"/>
    </row>
    <row r="80" spans="1:16" ht="15.75" thickBot="1">
      <c r="A80" s="1018"/>
      <c r="B80" s="1017"/>
      <c r="C80" s="993"/>
      <c r="D80" s="993"/>
      <c r="E80" s="1016" t="s">
        <v>3299</v>
      </c>
      <c r="F80" s="1016" t="s">
        <v>3300</v>
      </c>
      <c r="G80" s="993" t="s">
        <v>3300</v>
      </c>
      <c r="H80" s="959"/>
      <c r="I80" s="900"/>
      <c r="J80" s="1509" t="s">
        <v>4143</v>
      </c>
      <c r="K80" s="1016"/>
      <c r="L80" s="1014" t="s">
        <v>2824</v>
      </c>
      <c r="M80" s="1013"/>
      <c r="N80" s="1016"/>
      <c r="O80" s="1016"/>
      <c r="P80" s="959"/>
    </row>
    <row r="81" spans="1:16">
      <c r="A81" s="1019"/>
      <c r="B81" s="1009"/>
      <c r="C81" s="913"/>
      <c r="D81" s="913" t="s">
        <v>2293</v>
      </c>
      <c r="E81" s="913" t="s">
        <v>3302</v>
      </c>
      <c r="F81" s="913" t="s">
        <v>3303</v>
      </c>
      <c r="G81" s="913" t="s">
        <v>3304</v>
      </c>
      <c r="H81" s="913"/>
      <c r="I81" s="900"/>
      <c r="J81" s="2772" t="s">
        <v>4144</v>
      </c>
      <c r="K81" s="1019"/>
      <c r="L81" s="913"/>
      <c r="M81" s="913"/>
      <c r="N81" s="913" t="s">
        <v>3305</v>
      </c>
      <c r="O81" s="913" t="s">
        <v>3306</v>
      </c>
      <c r="P81" s="913"/>
    </row>
    <row r="82" spans="1:16">
      <c r="A82" s="1019" t="s">
        <v>1688</v>
      </c>
      <c r="B82" s="960" t="s">
        <v>3307</v>
      </c>
      <c r="C82" s="961"/>
      <c r="D82" s="913" t="s">
        <v>3308</v>
      </c>
      <c r="E82" s="913" t="s">
        <v>3309</v>
      </c>
      <c r="F82" s="913" t="s">
        <v>1921</v>
      </c>
      <c r="G82" s="913" t="s">
        <v>2892</v>
      </c>
      <c r="H82" s="913" t="s">
        <v>2893</v>
      </c>
      <c r="I82" s="900"/>
      <c r="J82" s="2772" t="s">
        <v>4576</v>
      </c>
      <c r="K82" s="1019" t="s">
        <v>3561</v>
      </c>
      <c r="L82" s="913"/>
      <c r="M82" s="913"/>
      <c r="N82" s="913" t="s">
        <v>527</v>
      </c>
      <c r="O82" s="913" t="s">
        <v>2894</v>
      </c>
      <c r="P82" s="1019" t="s">
        <v>1688</v>
      </c>
    </row>
    <row r="83" spans="1:16">
      <c r="A83" s="1019" t="s">
        <v>1691</v>
      </c>
      <c r="B83" s="960"/>
      <c r="C83" s="961"/>
      <c r="D83" s="913" t="s">
        <v>2895</v>
      </c>
      <c r="E83" s="913" t="s">
        <v>2896</v>
      </c>
      <c r="F83" s="913" t="s">
        <v>2897</v>
      </c>
      <c r="G83" s="913" t="s">
        <v>3301</v>
      </c>
      <c r="H83" s="913"/>
      <c r="I83" s="900"/>
      <c r="J83" s="1019" t="s">
        <v>2898</v>
      </c>
      <c r="K83" s="1019" t="s">
        <v>2899</v>
      </c>
      <c r="L83" s="913" t="s">
        <v>2468</v>
      </c>
      <c r="M83" s="913" t="s">
        <v>3553</v>
      </c>
      <c r="N83" s="913" t="s">
        <v>2468</v>
      </c>
      <c r="O83" s="913" t="s">
        <v>2900</v>
      </c>
      <c r="P83" s="1019" t="s">
        <v>1691</v>
      </c>
    </row>
    <row r="84" spans="1:16">
      <c r="A84" s="1019"/>
      <c r="B84" s="960"/>
      <c r="C84" s="961"/>
      <c r="D84" s="913"/>
      <c r="E84" s="913" t="s">
        <v>2901</v>
      </c>
      <c r="F84" s="913" t="s">
        <v>2902</v>
      </c>
      <c r="G84" s="913" t="s">
        <v>2903</v>
      </c>
      <c r="H84" s="913"/>
      <c r="I84" s="900"/>
      <c r="J84" s="1019" t="s">
        <v>2904</v>
      </c>
      <c r="K84" s="1019"/>
      <c r="L84" s="913"/>
      <c r="M84" s="913"/>
      <c r="N84" s="913"/>
      <c r="O84" s="913" t="s">
        <v>2905</v>
      </c>
      <c r="P84" s="1019"/>
    </row>
    <row r="85" spans="1:16" ht="15.75" thickBot="1">
      <c r="A85" s="1021"/>
      <c r="B85" s="1012" t="s">
        <v>2952</v>
      </c>
      <c r="C85" s="1023"/>
      <c r="D85" s="1022" t="s">
        <v>2953</v>
      </c>
      <c r="E85" s="1022" t="s">
        <v>2954</v>
      </c>
      <c r="F85" s="1022" t="s">
        <v>2955</v>
      </c>
      <c r="G85" s="1022" t="s">
        <v>2303</v>
      </c>
      <c r="H85" s="1022" t="s">
        <v>2304</v>
      </c>
      <c r="I85" s="900"/>
      <c r="J85" s="1021" t="s">
        <v>2305</v>
      </c>
      <c r="K85" s="1022" t="s">
        <v>2306</v>
      </c>
      <c r="L85" s="1022" t="s">
        <v>2307</v>
      </c>
      <c r="M85" s="1022" t="s">
        <v>2308</v>
      </c>
      <c r="N85" s="1022" t="s">
        <v>2309</v>
      </c>
      <c r="O85" s="1022" t="s">
        <v>2310</v>
      </c>
      <c r="P85" s="1021"/>
    </row>
    <row r="86" spans="1:16">
      <c r="A86" s="1010">
        <v>1</v>
      </c>
      <c r="B86" s="1026"/>
      <c r="C86" s="963"/>
      <c r="D86" s="963"/>
      <c r="E86" s="963"/>
      <c r="F86" s="963"/>
      <c r="G86" s="1028"/>
      <c r="H86" s="1028"/>
      <c r="I86" s="900"/>
      <c r="J86" s="1067"/>
      <c r="K86" s="1297"/>
      <c r="L86" s="1028"/>
      <c r="M86" s="1028"/>
      <c r="N86" s="963"/>
      <c r="O86" s="963"/>
      <c r="P86" s="1010">
        <v>1</v>
      </c>
    </row>
    <row r="87" spans="1:16">
      <c r="A87" s="1010">
        <v>2</v>
      </c>
      <c r="B87" s="1026"/>
      <c r="C87" s="963"/>
      <c r="D87" s="963"/>
      <c r="E87" s="963"/>
      <c r="F87" s="963"/>
      <c r="G87" s="1028"/>
      <c r="H87" s="1028"/>
      <c r="I87" s="900"/>
      <c r="J87" s="1067"/>
      <c r="K87" s="1297"/>
      <c r="L87" s="1028"/>
      <c r="M87" s="1028"/>
      <c r="N87" s="963"/>
      <c r="O87" s="963"/>
      <c r="P87" s="1010">
        <v>2</v>
      </c>
    </row>
    <row r="88" spans="1:16">
      <c r="A88" s="1010">
        <v>3</v>
      </c>
      <c r="B88" s="1026"/>
      <c r="C88" s="963"/>
      <c r="D88" s="963"/>
      <c r="E88" s="963"/>
      <c r="F88" s="963"/>
      <c r="G88" s="1028"/>
      <c r="H88" s="1028"/>
      <c r="I88" s="900"/>
      <c r="J88" s="1067"/>
      <c r="K88" s="1297"/>
      <c r="L88" s="1028"/>
      <c r="M88" s="1028"/>
      <c r="N88" s="963"/>
      <c r="O88" s="963"/>
      <c r="P88" s="1010">
        <v>3</v>
      </c>
    </row>
    <row r="89" spans="1:16">
      <c r="A89" s="1010">
        <v>4</v>
      </c>
      <c r="B89" s="1026"/>
      <c r="C89" s="963"/>
      <c r="D89" s="963"/>
      <c r="E89" s="963"/>
      <c r="F89" s="963"/>
      <c r="G89" s="1028"/>
      <c r="H89" s="1028"/>
      <c r="I89" s="900"/>
      <c r="J89" s="1067"/>
      <c r="K89" s="1297"/>
      <c r="L89" s="1028"/>
      <c r="M89" s="1028"/>
      <c r="N89" s="963"/>
      <c r="O89" s="963"/>
      <c r="P89" s="1010">
        <v>4</v>
      </c>
    </row>
    <row r="90" spans="1:16">
      <c r="A90" s="1010">
        <v>5</v>
      </c>
      <c r="B90" s="1026"/>
      <c r="C90" s="963"/>
      <c r="D90" s="963"/>
      <c r="E90" s="963"/>
      <c r="F90" s="963"/>
      <c r="G90" s="1028"/>
      <c r="H90" s="1028"/>
      <c r="I90" s="900"/>
      <c r="J90" s="1067"/>
      <c r="K90" s="1297"/>
      <c r="L90" s="1028"/>
      <c r="M90" s="1028"/>
      <c r="N90" s="963"/>
      <c r="O90" s="963"/>
      <c r="P90" s="1010">
        <v>5</v>
      </c>
    </row>
    <row r="91" spans="1:16">
      <c r="A91" s="1010">
        <v>6</v>
      </c>
      <c r="B91" s="1026"/>
      <c r="C91" s="963"/>
      <c r="D91" s="963"/>
      <c r="E91" s="963"/>
      <c r="F91" s="963"/>
      <c r="G91" s="1028"/>
      <c r="H91" s="1028"/>
      <c r="I91" s="900"/>
      <c r="J91" s="1067"/>
      <c r="K91" s="1297"/>
      <c r="L91" s="1028"/>
      <c r="M91" s="1028"/>
      <c r="N91" s="963"/>
      <c r="O91" s="963"/>
      <c r="P91" s="1010">
        <v>6</v>
      </c>
    </row>
    <row r="92" spans="1:16">
      <c r="A92" s="1010">
        <v>7</v>
      </c>
      <c r="B92" s="1026"/>
      <c r="C92" s="963"/>
      <c r="D92" s="963"/>
      <c r="E92" s="963"/>
      <c r="F92" s="963"/>
      <c r="G92" s="1028"/>
      <c r="H92" s="1028"/>
      <c r="I92" s="900"/>
      <c r="J92" s="1067"/>
      <c r="K92" s="1297"/>
      <c r="L92" s="1028"/>
      <c r="M92" s="1028"/>
      <c r="N92" s="963"/>
      <c r="O92" s="963"/>
      <c r="P92" s="1010">
        <v>7</v>
      </c>
    </row>
    <row r="93" spans="1:16">
      <c r="A93" s="1010">
        <v>8</v>
      </c>
      <c r="B93" s="1026"/>
      <c r="C93" s="963"/>
      <c r="D93" s="963"/>
      <c r="E93" s="963"/>
      <c r="F93" s="963"/>
      <c r="G93" s="1028"/>
      <c r="H93" s="1028"/>
      <c r="I93" s="900"/>
      <c r="J93" s="1067"/>
      <c r="K93" s="1297"/>
      <c r="L93" s="1028"/>
      <c r="M93" s="1028"/>
      <c r="N93" s="963"/>
      <c r="O93" s="963"/>
      <c r="P93" s="1010">
        <v>8</v>
      </c>
    </row>
    <row r="94" spans="1:16">
      <c r="A94" s="1010">
        <v>9</v>
      </c>
      <c r="B94" s="1026"/>
      <c r="C94" s="963"/>
      <c r="D94" s="963"/>
      <c r="E94" s="963"/>
      <c r="F94" s="963"/>
      <c r="G94" s="1028"/>
      <c r="H94" s="1028"/>
      <c r="I94" s="900"/>
      <c r="J94" s="1067"/>
      <c r="K94" s="1297"/>
      <c r="L94" s="1028"/>
      <c r="M94" s="1028"/>
      <c r="N94" s="963"/>
      <c r="O94" s="963"/>
      <c r="P94" s="1010">
        <v>9</v>
      </c>
    </row>
    <row r="95" spans="1:16">
      <c r="A95" s="1010">
        <v>10</v>
      </c>
      <c r="B95" s="1026"/>
      <c r="C95" s="963"/>
      <c r="D95" s="963"/>
      <c r="E95" s="963"/>
      <c r="F95" s="963"/>
      <c r="G95" s="1028"/>
      <c r="H95" s="1028"/>
      <c r="I95" s="900"/>
      <c r="J95" s="1067"/>
      <c r="K95" s="1297"/>
      <c r="L95" s="1028"/>
      <c r="M95" s="1028"/>
      <c r="N95" s="963"/>
      <c r="O95" s="963"/>
      <c r="P95" s="1010">
        <v>10</v>
      </c>
    </row>
    <row r="96" spans="1:16">
      <c r="A96" s="1010">
        <v>11</v>
      </c>
      <c r="B96" s="1026"/>
      <c r="C96" s="963"/>
      <c r="D96" s="963"/>
      <c r="E96" s="963"/>
      <c r="F96" s="963"/>
      <c r="G96" s="1028"/>
      <c r="H96" s="1028"/>
      <c r="I96" s="900"/>
      <c r="J96" s="1067"/>
      <c r="K96" s="1297"/>
      <c r="L96" s="1028"/>
      <c r="M96" s="1028"/>
      <c r="N96" s="963"/>
      <c r="O96" s="963"/>
      <c r="P96" s="1010">
        <v>11</v>
      </c>
    </row>
    <row r="97" spans="1:16">
      <c r="A97" s="1010">
        <v>12</v>
      </c>
      <c r="B97" s="962"/>
      <c r="C97" s="963"/>
      <c r="D97" s="963"/>
      <c r="E97" s="963"/>
      <c r="F97" s="963"/>
      <c r="G97" s="1028"/>
      <c r="H97" s="1028"/>
      <c r="I97" s="900"/>
      <c r="J97" s="1067"/>
      <c r="K97" s="1067"/>
      <c r="L97" s="1028"/>
      <c r="M97" s="1028"/>
      <c r="N97" s="963"/>
      <c r="O97" s="963"/>
      <c r="P97" s="1010">
        <v>12</v>
      </c>
    </row>
    <row r="98" spans="1:16">
      <c r="A98" s="1010">
        <v>13</v>
      </c>
      <c r="B98" s="962"/>
      <c r="C98" s="963"/>
      <c r="D98" s="963"/>
      <c r="E98" s="963"/>
      <c r="F98" s="963"/>
      <c r="G98" s="1028"/>
      <c r="H98" s="1028"/>
      <c r="I98" s="900"/>
      <c r="J98" s="1067"/>
      <c r="K98" s="1067"/>
      <c r="L98" s="1028"/>
      <c r="M98" s="1028"/>
      <c r="N98" s="963"/>
      <c r="O98" s="963"/>
      <c r="P98" s="1010">
        <v>13</v>
      </c>
    </row>
    <row r="99" spans="1:16">
      <c r="A99" s="1010">
        <v>14</v>
      </c>
      <c r="B99" s="962"/>
      <c r="C99" s="963"/>
      <c r="D99" s="963"/>
      <c r="E99" s="963"/>
      <c r="F99" s="963"/>
      <c r="G99" s="1028"/>
      <c r="H99" s="1028"/>
      <c r="I99" s="900"/>
      <c r="J99" s="1067"/>
      <c r="K99" s="1067"/>
      <c r="L99" s="1028"/>
      <c r="M99" s="1028"/>
      <c r="N99" s="963"/>
      <c r="O99" s="963"/>
      <c r="P99" s="1010">
        <v>14</v>
      </c>
    </row>
    <row r="100" spans="1:16">
      <c r="A100" s="1010">
        <v>15</v>
      </c>
      <c r="B100" s="962"/>
      <c r="C100" s="963"/>
      <c r="D100" s="963"/>
      <c r="E100" s="963"/>
      <c r="F100" s="963"/>
      <c r="G100" s="1028"/>
      <c r="H100" s="1028"/>
      <c r="I100" s="900"/>
      <c r="J100" s="1067"/>
      <c r="K100" s="1067"/>
      <c r="L100" s="1028"/>
      <c r="M100" s="1028"/>
      <c r="N100" s="963"/>
      <c r="O100" s="963"/>
      <c r="P100" s="1010">
        <v>15</v>
      </c>
    </row>
    <row r="101" spans="1:16">
      <c r="A101" s="1010">
        <v>16</v>
      </c>
      <c r="B101" s="962"/>
      <c r="C101" s="963"/>
      <c r="D101" s="963"/>
      <c r="E101" s="963"/>
      <c r="F101" s="963"/>
      <c r="G101" s="1028"/>
      <c r="H101" s="1028"/>
      <c r="I101" s="900"/>
      <c r="J101" s="1067"/>
      <c r="K101" s="1067"/>
      <c r="L101" s="1028"/>
      <c r="M101" s="1028"/>
      <c r="N101" s="963"/>
      <c r="O101" s="963"/>
      <c r="P101" s="1010">
        <v>16</v>
      </c>
    </row>
    <row r="102" spans="1:16">
      <c r="A102" s="1010">
        <v>17</v>
      </c>
      <c r="B102" s="962"/>
      <c r="C102" s="963"/>
      <c r="D102" s="963"/>
      <c r="E102" s="963"/>
      <c r="F102" s="963"/>
      <c r="G102" s="1028"/>
      <c r="H102" s="1028"/>
      <c r="I102" s="900"/>
      <c r="J102" s="1067"/>
      <c r="K102" s="1067"/>
      <c r="L102" s="1028"/>
      <c r="M102" s="1028"/>
      <c r="N102" s="963"/>
      <c r="O102" s="963"/>
      <c r="P102" s="1010">
        <v>17</v>
      </c>
    </row>
    <row r="103" spans="1:16">
      <c r="A103" s="1010">
        <v>18</v>
      </c>
      <c r="B103" s="962"/>
      <c r="C103" s="963"/>
      <c r="D103" s="963"/>
      <c r="E103" s="963"/>
      <c r="F103" s="963"/>
      <c r="G103" s="1028"/>
      <c r="H103" s="1028"/>
      <c r="I103" s="900"/>
      <c r="J103" s="1067"/>
      <c r="K103" s="1067"/>
      <c r="L103" s="1028"/>
      <c r="M103" s="1028"/>
      <c r="N103" s="963"/>
      <c r="O103" s="963"/>
      <c r="P103" s="1010">
        <v>18</v>
      </c>
    </row>
    <row r="104" spans="1:16">
      <c r="A104" s="1010">
        <v>19</v>
      </c>
      <c r="B104" s="962"/>
      <c r="C104" s="963"/>
      <c r="D104" s="963"/>
      <c r="E104" s="963"/>
      <c r="F104" s="963"/>
      <c r="G104" s="1028"/>
      <c r="H104" s="1028"/>
      <c r="I104" s="900"/>
      <c r="J104" s="1067"/>
      <c r="K104" s="1067"/>
      <c r="L104" s="1028"/>
      <c r="M104" s="1028"/>
      <c r="N104" s="963"/>
      <c r="O104" s="963"/>
      <c r="P104" s="1010">
        <v>19</v>
      </c>
    </row>
    <row r="105" spans="1:16">
      <c r="A105" s="1010">
        <v>20</v>
      </c>
      <c r="B105" s="962"/>
      <c r="C105" s="963"/>
      <c r="D105" s="963"/>
      <c r="E105" s="963"/>
      <c r="F105" s="963"/>
      <c r="G105" s="1028"/>
      <c r="H105" s="1028"/>
      <c r="I105" s="900"/>
      <c r="J105" s="1067"/>
      <c r="K105" s="1067"/>
      <c r="L105" s="1028"/>
      <c r="M105" s="1028"/>
      <c r="N105" s="963"/>
      <c r="O105" s="963"/>
      <c r="P105" s="1010">
        <v>20</v>
      </c>
    </row>
    <row r="106" spans="1:16">
      <c r="A106" s="1010">
        <v>21</v>
      </c>
      <c r="B106" s="962"/>
      <c r="C106" s="963"/>
      <c r="D106" s="963"/>
      <c r="E106" s="963"/>
      <c r="F106" s="963"/>
      <c r="G106" s="1028"/>
      <c r="H106" s="1028"/>
      <c r="I106" s="900"/>
      <c r="J106" s="1067"/>
      <c r="K106" s="1067"/>
      <c r="L106" s="1028"/>
      <c r="M106" s="1028"/>
      <c r="N106" s="963"/>
      <c r="O106" s="963"/>
      <c r="P106" s="1010">
        <v>21</v>
      </c>
    </row>
    <row r="107" spans="1:16">
      <c r="A107" s="1010">
        <v>22</v>
      </c>
      <c r="B107" s="962"/>
      <c r="C107" s="963"/>
      <c r="D107" s="963"/>
      <c r="E107" s="963"/>
      <c r="F107" s="963"/>
      <c r="G107" s="1028"/>
      <c r="H107" s="1028"/>
      <c r="I107" s="900"/>
      <c r="J107" s="1067"/>
      <c r="K107" s="1067"/>
      <c r="L107" s="1028"/>
      <c r="M107" s="1028"/>
      <c r="N107" s="963"/>
      <c r="O107" s="963"/>
      <c r="P107" s="1010">
        <v>22</v>
      </c>
    </row>
    <row r="108" spans="1:16">
      <c r="A108" s="1010">
        <v>23</v>
      </c>
      <c r="B108" s="962"/>
      <c r="C108" s="963"/>
      <c r="D108" s="963"/>
      <c r="E108" s="963"/>
      <c r="F108" s="963"/>
      <c r="G108" s="1028"/>
      <c r="H108" s="1028"/>
      <c r="I108" s="900"/>
      <c r="J108" s="1067"/>
      <c r="K108" s="1067"/>
      <c r="L108" s="1028"/>
      <c r="M108" s="1028"/>
      <c r="N108" s="963"/>
      <c r="O108" s="963"/>
      <c r="P108" s="1010">
        <v>23</v>
      </c>
    </row>
    <row r="109" spans="1:16">
      <c r="A109" s="1010">
        <v>24</v>
      </c>
      <c r="B109" s="962"/>
      <c r="C109" s="963"/>
      <c r="D109" s="963"/>
      <c r="E109" s="963"/>
      <c r="F109" s="963"/>
      <c r="G109" s="1028"/>
      <c r="H109" s="1028"/>
      <c r="I109" s="900"/>
      <c r="J109" s="1067"/>
      <c r="K109" s="1067"/>
      <c r="L109" s="1028"/>
      <c r="M109" s="1028"/>
      <c r="N109" s="963"/>
      <c r="O109" s="963"/>
      <c r="P109" s="1010">
        <v>24</v>
      </c>
    </row>
    <row r="110" spans="1:16">
      <c r="A110" s="1010">
        <v>25</v>
      </c>
      <c r="B110" s="962"/>
      <c r="C110" s="963"/>
      <c r="D110" s="963"/>
      <c r="E110" s="963"/>
      <c r="F110" s="963"/>
      <c r="G110" s="1028"/>
      <c r="H110" s="1028"/>
      <c r="I110" s="900"/>
      <c r="J110" s="1067"/>
      <c r="K110" s="1067"/>
      <c r="L110" s="1028"/>
      <c r="M110" s="1028"/>
      <c r="N110" s="963"/>
      <c r="O110" s="963"/>
      <c r="P110" s="1010">
        <v>25</v>
      </c>
    </row>
    <row r="111" spans="1:16">
      <c r="A111" s="1010">
        <v>26</v>
      </c>
      <c r="B111" s="962"/>
      <c r="C111" s="963"/>
      <c r="D111" s="963"/>
      <c r="E111" s="963"/>
      <c r="F111" s="963"/>
      <c r="G111" s="1028"/>
      <c r="H111" s="1028"/>
      <c r="I111" s="900"/>
      <c r="J111" s="1067"/>
      <c r="K111" s="1067"/>
      <c r="L111" s="1028"/>
      <c r="M111" s="1028"/>
      <c r="N111" s="963"/>
      <c r="O111" s="963"/>
      <c r="P111" s="1010">
        <v>26</v>
      </c>
    </row>
    <row r="112" spans="1:16">
      <c r="A112" s="1010">
        <v>27</v>
      </c>
      <c r="B112" s="962"/>
      <c r="C112" s="963"/>
      <c r="D112" s="963"/>
      <c r="E112" s="963"/>
      <c r="F112" s="963"/>
      <c r="G112" s="1028"/>
      <c r="H112" s="1028"/>
      <c r="I112" s="900"/>
      <c r="J112" s="1067"/>
      <c r="K112" s="1067"/>
      <c r="L112" s="1028"/>
      <c r="M112" s="1028"/>
      <c r="N112" s="963"/>
      <c r="O112" s="963"/>
      <c r="P112" s="1010">
        <v>27</v>
      </c>
    </row>
    <row r="113" spans="1:16">
      <c r="A113" s="1010">
        <v>28</v>
      </c>
      <c r="B113" s="962"/>
      <c r="C113" s="963"/>
      <c r="D113" s="963"/>
      <c r="E113" s="963"/>
      <c r="F113" s="963"/>
      <c r="G113" s="1028"/>
      <c r="H113" s="1028"/>
      <c r="I113" s="900"/>
      <c r="J113" s="1067"/>
      <c r="K113" s="1067"/>
      <c r="L113" s="1028"/>
      <c r="M113" s="1028"/>
      <c r="N113" s="963"/>
      <c r="O113" s="963"/>
      <c r="P113" s="1010">
        <v>28</v>
      </c>
    </row>
    <row r="114" spans="1:16">
      <c r="A114" s="1010">
        <v>29</v>
      </c>
      <c r="B114" s="962"/>
      <c r="C114" s="963"/>
      <c r="D114" s="963"/>
      <c r="E114" s="963"/>
      <c r="F114" s="963"/>
      <c r="G114" s="1028"/>
      <c r="H114" s="1028"/>
      <c r="I114" s="900"/>
      <c r="J114" s="1067"/>
      <c r="K114" s="1067"/>
      <c r="L114" s="1028"/>
      <c r="M114" s="1028"/>
      <c r="N114" s="963"/>
      <c r="O114" s="963"/>
      <c r="P114" s="1010">
        <v>29</v>
      </c>
    </row>
    <row r="115" spans="1:16">
      <c r="A115" s="1010">
        <v>30</v>
      </c>
      <c r="B115" s="962"/>
      <c r="C115" s="963"/>
      <c r="D115" s="963"/>
      <c r="E115" s="963"/>
      <c r="F115" s="963"/>
      <c r="G115" s="1028"/>
      <c r="H115" s="1028"/>
      <c r="I115" s="900"/>
      <c r="J115" s="1067"/>
      <c r="K115" s="1067"/>
      <c r="L115" s="1028"/>
      <c r="M115" s="1028"/>
      <c r="N115" s="963"/>
      <c r="O115" s="963"/>
      <c r="P115" s="1010">
        <v>30</v>
      </c>
    </row>
    <row r="116" spans="1:16">
      <c r="A116" s="1010">
        <v>31</v>
      </c>
      <c r="B116" s="962"/>
      <c r="C116" s="963"/>
      <c r="D116" s="963"/>
      <c r="E116" s="963"/>
      <c r="F116" s="963"/>
      <c r="G116" s="1028"/>
      <c r="H116" s="1028"/>
      <c r="I116" s="900"/>
      <c r="J116" s="1067"/>
      <c r="K116" s="1067"/>
      <c r="L116" s="1028"/>
      <c r="M116" s="1028"/>
      <c r="N116" s="963"/>
      <c r="O116" s="963"/>
      <c r="P116" s="1010">
        <v>31</v>
      </c>
    </row>
    <row r="117" spans="1:16">
      <c r="A117" s="1010">
        <v>32</v>
      </c>
      <c r="B117" s="962"/>
      <c r="C117" s="963"/>
      <c r="D117" s="963"/>
      <c r="E117" s="963"/>
      <c r="F117" s="963"/>
      <c r="G117" s="1028"/>
      <c r="H117" s="1028"/>
      <c r="I117" s="900"/>
      <c r="J117" s="1067"/>
      <c r="K117" s="1067"/>
      <c r="L117" s="1028"/>
      <c r="M117" s="1028"/>
      <c r="N117" s="963"/>
      <c r="O117" s="963"/>
      <c r="P117" s="1010">
        <v>32</v>
      </c>
    </row>
    <row r="118" spans="1:16">
      <c r="A118" s="1010">
        <v>33</v>
      </c>
      <c r="B118" s="962"/>
      <c r="C118" s="963"/>
      <c r="D118" s="963"/>
      <c r="E118" s="963"/>
      <c r="F118" s="963"/>
      <c r="G118" s="1028"/>
      <c r="H118" s="1028"/>
      <c r="I118" s="900"/>
      <c r="J118" s="1067"/>
      <c r="K118" s="1067"/>
      <c r="L118" s="1028"/>
      <c r="M118" s="1028"/>
      <c r="N118" s="963"/>
      <c r="O118" s="963"/>
      <c r="P118" s="1010">
        <v>33</v>
      </c>
    </row>
    <row r="119" spans="1:16">
      <c r="A119" s="1010">
        <v>34</v>
      </c>
      <c r="B119" s="962"/>
      <c r="C119" s="963"/>
      <c r="D119" s="963"/>
      <c r="E119" s="963"/>
      <c r="F119" s="963"/>
      <c r="G119" s="1028"/>
      <c r="H119" s="1028"/>
      <c r="I119" s="900"/>
      <c r="J119" s="1067"/>
      <c r="K119" s="1067"/>
      <c r="L119" s="1028"/>
      <c r="M119" s="1028"/>
      <c r="N119" s="963"/>
      <c r="O119" s="963"/>
      <c r="P119" s="1010">
        <v>34</v>
      </c>
    </row>
    <row r="120" spans="1:16">
      <c r="A120" s="1010">
        <v>35</v>
      </c>
      <c r="B120" s="962"/>
      <c r="C120" s="963"/>
      <c r="D120" s="963"/>
      <c r="E120" s="963"/>
      <c r="F120" s="963"/>
      <c r="G120" s="1028"/>
      <c r="H120" s="1028"/>
      <c r="I120" s="900"/>
      <c r="J120" s="1067"/>
      <c r="K120" s="1067"/>
      <c r="L120" s="1028"/>
      <c r="M120" s="1028"/>
      <c r="N120" s="963"/>
      <c r="O120" s="963"/>
      <c r="P120" s="1010">
        <v>35</v>
      </c>
    </row>
    <row r="121" spans="1:16">
      <c r="A121" s="1010">
        <v>36</v>
      </c>
      <c r="B121" s="962"/>
      <c r="C121" s="963"/>
      <c r="D121" s="963"/>
      <c r="E121" s="963"/>
      <c r="F121" s="963"/>
      <c r="G121" s="1028"/>
      <c r="H121" s="1028"/>
      <c r="I121" s="900"/>
      <c r="J121" s="1067"/>
      <c r="K121" s="1067"/>
      <c r="L121" s="1028"/>
      <c r="M121" s="1028"/>
      <c r="N121" s="963"/>
      <c r="O121" s="963"/>
      <c r="P121" s="1010">
        <v>36</v>
      </c>
    </row>
    <row r="122" spans="1:16">
      <c r="A122" s="1010">
        <v>37</v>
      </c>
      <c r="B122" s="962"/>
      <c r="C122" s="963"/>
      <c r="D122" s="963"/>
      <c r="E122" s="963"/>
      <c r="F122" s="963"/>
      <c r="G122" s="1028"/>
      <c r="H122" s="1028"/>
      <c r="I122" s="900"/>
      <c r="J122" s="1067"/>
      <c r="K122" s="1067"/>
      <c r="L122" s="1028"/>
      <c r="M122" s="1028"/>
      <c r="N122" s="963"/>
      <c r="O122" s="963"/>
      <c r="P122" s="1010">
        <v>37</v>
      </c>
    </row>
    <row r="123" spans="1:16">
      <c r="A123" s="1010">
        <v>38</v>
      </c>
      <c r="B123" s="962"/>
      <c r="C123" s="963"/>
      <c r="D123" s="963"/>
      <c r="E123" s="963"/>
      <c r="F123" s="963"/>
      <c r="G123" s="1028"/>
      <c r="H123" s="1028"/>
      <c r="I123" s="900"/>
      <c r="J123" s="1067"/>
      <c r="K123" s="1067"/>
      <c r="L123" s="1028"/>
      <c r="M123" s="1028"/>
      <c r="N123" s="963"/>
      <c r="O123" s="963"/>
      <c r="P123" s="1010">
        <v>38</v>
      </c>
    </row>
    <row r="124" spans="1:16">
      <c r="A124" s="1010">
        <v>39</v>
      </c>
      <c r="B124" s="962"/>
      <c r="C124" s="963"/>
      <c r="D124" s="963"/>
      <c r="E124" s="963"/>
      <c r="F124" s="963"/>
      <c r="G124" s="1028"/>
      <c r="H124" s="1028"/>
      <c r="I124" s="900"/>
      <c r="J124" s="1067"/>
      <c r="K124" s="1067"/>
      <c r="L124" s="1028"/>
      <c r="M124" s="1028"/>
      <c r="N124" s="963"/>
      <c r="O124" s="963"/>
      <c r="P124" s="1010">
        <v>39</v>
      </c>
    </row>
    <row r="125" spans="1:16">
      <c r="A125" s="1010">
        <v>40</v>
      </c>
      <c r="B125" s="962"/>
      <c r="C125" s="963"/>
      <c r="D125" s="963"/>
      <c r="E125" s="963"/>
      <c r="F125" s="963"/>
      <c r="G125" s="1028"/>
      <c r="H125" s="1028"/>
      <c r="I125" s="900"/>
      <c r="J125" s="1067"/>
      <c r="K125" s="1067"/>
      <c r="L125" s="1028"/>
      <c r="M125" s="1028"/>
      <c r="N125" s="963"/>
      <c r="O125" s="963"/>
      <c r="P125" s="1010">
        <v>40</v>
      </c>
    </row>
    <row r="126" spans="1:16">
      <c r="A126" s="1010">
        <v>41</v>
      </c>
      <c r="B126" s="962"/>
      <c r="C126" s="963"/>
      <c r="D126" s="963"/>
      <c r="E126" s="963"/>
      <c r="F126" s="963"/>
      <c r="G126" s="1028"/>
      <c r="H126" s="1028"/>
      <c r="I126" s="900"/>
      <c r="J126" s="1067"/>
      <c r="K126" s="1067"/>
      <c r="L126" s="1028"/>
      <c r="M126" s="1028"/>
      <c r="N126" s="963"/>
      <c r="O126" s="963"/>
      <c r="P126" s="1010">
        <v>41</v>
      </c>
    </row>
    <row r="127" spans="1:16">
      <c r="A127" s="1010">
        <v>42</v>
      </c>
      <c r="B127" s="962"/>
      <c r="C127" s="963"/>
      <c r="D127" s="963"/>
      <c r="E127" s="963"/>
      <c r="F127" s="963"/>
      <c r="G127" s="1028"/>
      <c r="H127" s="1028"/>
      <c r="I127" s="900"/>
      <c r="J127" s="1067"/>
      <c r="K127" s="1067"/>
      <c r="L127" s="1028"/>
      <c r="M127" s="1028"/>
      <c r="N127" s="963"/>
      <c r="O127" s="963"/>
      <c r="P127" s="1010">
        <v>42</v>
      </c>
    </row>
    <row r="128" spans="1:16">
      <c r="A128" s="1010">
        <v>43</v>
      </c>
      <c r="B128" s="962"/>
      <c r="C128" s="963"/>
      <c r="D128" s="963"/>
      <c r="E128" s="963"/>
      <c r="F128" s="963"/>
      <c r="G128" s="1028"/>
      <c r="H128" s="1028"/>
      <c r="I128" s="900"/>
      <c r="J128" s="1067"/>
      <c r="K128" s="1067"/>
      <c r="L128" s="1028"/>
      <c r="M128" s="1028"/>
      <c r="N128" s="963"/>
      <c r="O128" s="963"/>
      <c r="P128" s="1010">
        <v>43</v>
      </c>
    </row>
    <row r="129" spans="1:16">
      <c r="A129" s="1010">
        <v>44</v>
      </c>
      <c r="B129" s="962"/>
      <c r="C129" s="963"/>
      <c r="D129" s="963"/>
      <c r="E129" s="963"/>
      <c r="F129" s="963"/>
      <c r="G129" s="1028"/>
      <c r="H129" s="1028"/>
      <c r="I129" s="900"/>
      <c r="J129" s="1067"/>
      <c r="K129" s="1067"/>
      <c r="L129" s="1028"/>
      <c r="M129" s="1028"/>
      <c r="N129" s="963"/>
      <c r="O129" s="963"/>
      <c r="P129" s="1010">
        <v>44</v>
      </c>
    </row>
    <row r="130" spans="1:16">
      <c r="A130" s="1010">
        <v>45</v>
      </c>
      <c r="B130" s="962"/>
      <c r="C130" s="963"/>
      <c r="D130" s="963"/>
      <c r="E130" s="963"/>
      <c r="F130" s="963"/>
      <c r="G130" s="1028"/>
      <c r="H130" s="1028"/>
      <c r="I130" s="900"/>
      <c r="J130" s="1067"/>
      <c r="K130" s="1067"/>
      <c r="L130" s="1028"/>
      <c r="M130" s="1028"/>
      <c r="N130" s="963"/>
      <c r="O130" s="963"/>
      <c r="P130" s="1010">
        <v>45</v>
      </c>
    </row>
    <row r="131" spans="1:16" ht="15.75" thickBot="1">
      <c r="A131" s="1029">
        <v>46</v>
      </c>
      <c r="B131" s="979"/>
      <c r="C131" s="1022"/>
      <c r="D131" s="980"/>
      <c r="E131" s="980"/>
      <c r="F131" s="980"/>
      <c r="G131" s="1074"/>
      <c r="H131" s="1074"/>
      <c r="I131" s="900"/>
      <c r="J131" s="1075"/>
      <c r="K131" s="1075"/>
      <c r="L131" s="1298"/>
      <c r="M131" s="1074"/>
      <c r="N131" s="980"/>
      <c r="O131" s="980"/>
      <c r="P131" s="1029">
        <v>46</v>
      </c>
    </row>
    <row r="132" spans="1:16">
      <c r="A132" s="1085"/>
      <c r="B132" s="1085"/>
      <c r="C132" s="1087"/>
      <c r="D132" s="1085"/>
      <c r="E132" s="1085"/>
      <c r="F132" s="1085"/>
      <c r="G132" s="1085"/>
      <c r="H132" s="1085"/>
      <c r="I132" s="900"/>
      <c r="J132" s="1085"/>
      <c r="K132" s="1085"/>
      <c r="L132" s="1087"/>
      <c r="M132" s="1085"/>
      <c r="N132" s="1085"/>
      <c r="O132" s="1085"/>
      <c r="P132" s="1085"/>
    </row>
    <row r="133" spans="1:16">
      <c r="A133" s="1507" t="s">
        <v>4613</v>
      </c>
      <c r="B133" s="2512"/>
      <c r="C133" s="2512"/>
      <c r="D133" s="900"/>
      <c r="E133" s="900"/>
      <c r="F133" s="900"/>
      <c r="G133" s="900"/>
      <c r="H133" s="900"/>
      <c r="I133" s="900"/>
      <c r="J133" s="1507" t="s">
        <v>4613</v>
      </c>
      <c r="K133" s="2512"/>
      <c r="L133" s="2512"/>
      <c r="M133" s="900"/>
      <c r="N133" s="900"/>
      <c r="O133" s="900"/>
      <c r="P133" s="957" t="s">
        <v>2906</v>
      </c>
    </row>
    <row r="134" spans="1:16">
      <c r="A134" s="901" t="s">
        <v>2909</v>
      </c>
      <c r="B134" s="901"/>
      <c r="C134" s="901"/>
      <c r="D134" s="901"/>
      <c r="E134" s="901"/>
      <c r="F134" s="901"/>
      <c r="G134" s="901"/>
      <c r="H134" s="901"/>
      <c r="I134" s="900"/>
      <c r="J134" s="901" t="s">
        <v>2910</v>
      </c>
      <c r="K134" s="901"/>
      <c r="L134" s="901"/>
      <c r="M134" s="901"/>
      <c r="N134" s="901"/>
      <c r="O134" s="901"/>
      <c r="P134" s="901"/>
    </row>
  </sheetData>
  <mergeCells count="1">
    <mergeCell ref="J4:P4"/>
  </mergeCells>
  <printOptions horizontalCentered="1" verticalCentered="1"/>
  <pageMargins left="0.5" right="0.5" top="0.5" bottom="0.5" header="0" footer="0"/>
  <pageSetup scale="70" fitToWidth="2" fitToHeight="2" pageOrder="overThenDown" orientation="portrait" horizontalDpi="300" verticalDpi="300" r:id="rId1"/>
  <headerFooter alignWithMargins="0"/>
  <rowBreaks count="1" manualBreakCount="1">
    <brk id="67"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view="pageBreakPreview" topLeftCell="N1" zoomScale="90" zoomScaleNormal="100" zoomScaleSheetLayoutView="90" workbookViewId="0">
      <selection activeCell="H79" sqref="H79"/>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7" width="13.44140625" customWidth="1"/>
    <col min="8" max="8" width="20.21875" customWidth="1"/>
    <col min="9" max="9" width="25.109375" customWidth="1"/>
    <col min="10" max="10" width="16.33203125" customWidth="1"/>
    <col min="11" max="11" width="13.44140625" customWidth="1"/>
    <col min="12" max="12" width="17.33203125" customWidth="1"/>
    <col min="13" max="13" width="20.6640625" customWidth="1"/>
    <col min="14" max="14" width="19" style="6" customWidth="1"/>
    <col min="15" max="15" width="19" customWidth="1"/>
    <col min="16" max="16" width="20.44140625" bestFit="1" customWidth="1"/>
    <col min="17" max="17" width="14.77734375"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79"/>
      <c r="B1" s="1379"/>
      <c r="C1" s="1379"/>
      <c r="D1" s="1379"/>
      <c r="E1" s="1379"/>
      <c r="F1" s="1379"/>
      <c r="G1" s="1379"/>
      <c r="H1" s="1379"/>
      <c r="I1" s="1379"/>
      <c r="J1" s="1379"/>
      <c r="K1" s="1379"/>
      <c r="L1" s="1379"/>
      <c r="M1" s="1379"/>
      <c r="N1" s="1380"/>
    </row>
    <row r="2" spans="1:21" ht="15.75" thickTop="1">
      <c r="A2" s="1327" t="s">
        <v>3221</v>
      </c>
      <c r="B2" s="1328"/>
      <c r="C2" s="1329" t="s">
        <v>3222</v>
      </c>
      <c r="D2" s="1330" t="s">
        <v>1761</v>
      </c>
      <c r="E2" s="1332" t="s">
        <v>1762</v>
      </c>
      <c r="F2" s="1327" t="s">
        <v>1759</v>
      </c>
      <c r="G2" s="1329"/>
      <c r="H2" s="1330" t="s">
        <v>3222</v>
      </c>
      <c r="I2" s="1329"/>
      <c r="J2" s="3100" t="s">
        <v>1761</v>
      </c>
      <c r="K2" s="1329"/>
      <c r="L2" s="1329" t="s">
        <v>1762</v>
      </c>
      <c r="M2" s="1332"/>
      <c r="N2" s="1327" t="s">
        <v>1759</v>
      </c>
      <c r="O2" s="1329"/>
      <c r="P2" s="1331" t="s">
        <v>3222</v>
      </c>
      <c r="Q2" s="1331" t="s">
        <v>1761</v>
      </c>
      <c r="R2" s="1329"/>
      <c r="S2" s="1331" t="s">
        <v>1762</v>
      </c>
      <c r="T2" s="1329"/>
      <c r="U2" s="1332"/>
    </row>
    <row r="3" spans="1:21">
      <c r="A3" s="1333" t="str">
        <f>'Data Sheet'!C25</f>
        <v xml:space="preserve">Niagara Mohawk Power Corporation </v>
      </c>
      <c r="B3" s="76"/>
      <c r="C3" s="811" t="s">
        <v>5060</v>
      </c>
      <c r="D3" s="73" t="s">
        <v>3240</v>
      </c>
      <c r="E3" s="1334"/>
      <c r="F3" s="1333" t="str">
        <f>'Data Sheet'!C25</f>
        <v xml:space="preserve">Niagara Mohawk Power Corporation </v>
      </c>
      <c r="G3" s="811"/>
      <c r="H3" s="73" t="s">
        <v>5060</v>
      </c>
      <c r="I3" s="811"/>
      <c r="J3" s="3101" t="s">
        <v>3240</v>
      </c>
      <c r="K3" s="811"/>
      <c r="L3" s="3053"/>
      <c r="M3" s="1334"/>
      <c r="N3" s="1333" t="str">
        <f>'Data Sheet'!C25</f>
        <v xml:space="preserve">Niagara Mohawk Power Corporation </v>
      </c>
      <c r="O3" s="811"/>
      <c r="P3" s="93" t="s">
        <v>5060</v>
      </c>
      <c r="Q3" s="93" t="s">
        <v>3240</v>
      </c>
      <c r="R3" s="811"/>
      <c r="S3" s="93"/>
      <c r="T3" s="811"/>
      <c r="U3" s="1334"/>
    </row>
    <row r="4" spans="1:21">
      <c r="A4" s="1335" t="s">
        <v>3223</v>
      </c>
      <c r="B4" s="76"/>
      <c r="C4" s="811" t="s">
        <v>3224</v>
      </c>
      <c r="D4" s="3069" t="str">
        <f>'Data Sheet'!C40</f>
        <v>May 9, 2016</v>
      </c>
      <c r="E4" s="3099" t="str">
        <f>'Data Sheet'!C38</f>
        <v>December 31, 2015</v>
      </c>
      <c r="F4" s="1335"/>
      <c r="G4" s="72"/>
      <c r="H4" s="81" t="s">
        <v>3224</v>
      </c>
      <c r="I4" s="1515"/>
      <c r="J4" s="3102" t="str">
        <f>'Data Sheet'!C40</f>
        <v>May 9, 2016</v>
      </c>
      <c r="K4" s="1516" t="str">
        <f>'[3]Data Sheet'!$C$38</f>
        <v xml:space="preserve"> </v>
      </c>
      <c r="L4" s="3103" t="str">
        <f>E4</f>
        <v>December 31, 2015</v>
      </c>
      <c r="M4" s="1336"/>
      <c r="N4" s="1335"/>
      <c r="O4" s="72"/>
      <c r="P4" s="100" t="s">
        <v>3224</v>
      </c>
      <c r="Q4" s="1534" t="str">
        <f>'Data Sheet'!C40</f>
        <v>May 9, 2016</v>
      </c>
      <c r="R4" s="1516" t="str">
        <f>'[3]Data Sheet'!$C$38</f>
        <v xml:space="preserve"> </v>
      </c>
      <c r="S4" s="3104" t="str">
        <f>L4</f>
        <v>December 31, 2015</v>
      </c>
      <c r="T4" s="72"/>
      <c r="U4" s="1336"/>
    </row>
    <row r="5" spans="1:21">
      <c r="A5" s="1381" t="s">
        <v>4175</v>
      </c>
      <c r="B5" s="227"/>
      <c r="C5" s="227"/>
      <c r="D5" s="227"/>
      <c r="E5" s="1338"/>
      <c r="F5" s="1381" t="s">
        <v>4176</v>
      </c>
      <c r="G5" s="227"/>
      <c r="H5" s="227"/>
      <c r="I5" s="227"/>
      <c r="J5" s="227"/>
      <c r="K5" s="227"/>
      <c r="L5" s="227"/>
      <c r="M5" s="1338"/>
      <c r="N5" s="1381" t="s">
        <v>4176</v>
      </c>
      <c r="O5" s="227"/>
      <c r="P5" s="227"/>
      <c r="Q5" s="227"/>
      <c r="R5" s="227"/>
      <c r="S5" s="227"/>
      <c r="T5" s="227"/>
      <c r="U5" s="1338"/>
    </row>
    <row r="6" spans="1:21">
      <c r="A6" s="1333" t="s">
        <v>4177</v>
      </c>
      <c r="B6" s="811"/>
      <c r="C6" s="811"/>
      <c r="D6" s="811"/>
      <c r="E6" s="1334"/>
      <c r="F6" s="1333" t="s">
        <v>4178</v>
      </c>
      <c r="G6" s="811"/>
      <c r="H6" s="811"/>
      <c r="I6" s="811"/>
      <c r="J6" s="811"/>
      <c r="K6" s="811"/>
      <c r="L6" s="811"/>
      <c r="M6" s="1334"/>
      <c r="N6" s="1333"/>
      <c r="O6" s="811"/>
      <c r="P6" s="811"/>
      <c r="Q6" s="811"/>
      <c r="R6" s="811"/>
      <c r="S6" s="811"/>
      <c r="T6" s="811"/>
      <c r="U6" s="1334"/>
    </row>
    <row r="7" spans="1:21">
      <c r="A7" s="1333" t="s">
        <v>4179</v>
      </c>
      <c r="B7" s="1343"/>
      <c r="C7" s="1343"/>
      <c r="D7" s="1343"/>
      <c r="E7" s="1334"/>
      <c r="F7" s="1333" t="s">
        <v>4180</v>
      </c>
      <c r="G7" s="1343"/>
      <c r="H7" s="1343"/>
      <c r="I7" s="1343"/>
      <c r="J7" s="1343"/>
      <c r="K7" s="1343"/>
      <c r="L7" s="1343"/>
      <c r="M7" s="1334"/>
      <c r="N7" s="1333"/>
      <c r="O7" s="1343"/>
      <c r="P7" s="1343"/>
      <c r="Q7" s="1343"/>
      <c r="R7" s="1343"/>
      <c r="S7" s="1343"/>
      <c r="T7" s="1343"/>
      <c r="U7" s="1334"/>
    </row>
    <row r="8" spans="1:21">
      <c r="A8" s="1333" t="s">
        <v>4181</v>
      </c>
      <c r="B8" s="1343"/>
      <c r="C8" s="1343"/>
      <c r="D8" s="1343"/>
      <c r="E8" s="1334"/>
      <c r="F8" s="1517" t="s">
        <v>4196</v>
      </c>
      <c r="G8" s="1343"/>
      <c r="H8" s="1343"/>
      <c r="I8" s="1343"/>
      <c r="J8" s="1343"/>
      <c r="K8" s="1343"/>
      <c r="L8" s="1343"/>
      <c r="M8" s="1334"/>
      <c r="N8" s="1517"/>
      <c r="O8" s="1343"/>
      <c r="P8" s="1343"/>
      <c r="Q8" s="1343"/>
      <c r="R8" s="1343"/>
      <c r="S8" s="1343"/>
      <c r="T8" s="1343"/>
      <c r="U8" s="1334"/>
    </row>
    <row r="9" spans="1:21">
      <c r="A9" s="1517" t="s">
        <v>4182</v>
      </c>
      <c r="B9" s="1343"/>
      <c r="C9" s="1343"/>
      <c r="D9" s="1343"/>
      <c r="E9" s="1334"/>
      <c r="F9" s="1517" t="s">
        <v>4197</v>
      </c>
      <c r="G9" s="1343"/>
      <c r="H9" s="1343"/>
      <c r="I9" s="1343"/>
      <c r="J9" s="1343"/>
      <c r="K9" s="1343"/>
      <c r="L9" s="1343"/>
      <c r="M9" s="1334"/>
      <c r="N9" s="1517"/>
      <c r="O9" s="1343"/>
      <c r="P9" s="1343"/>
      <c r="Q9" s="1343"/>
      <c r="R9" s="1343"/>
      <c r="S9" s="1343"/>
      <c r="T9" s="1343"/>
      <c r="U9" s="1334"/>
    </row>
    <row r="10" spans="1:21">
      <c r="A10" s="1333" t="s">
        <v>4183</v>
      </c>
      <c r="B10" s="1343"/>
      <c r="C10" s="1343"/>
      <c r="D10" s="1343"/>
      <c r="E10" s="1334"/>
      <c r="F10" s="1333" t="s">
        <v>4195</v>
      </c>
      <c r="G10" s="1343"/>
      <c r="H10" s="1343"/>
      <c r="I10" s="1343"/>
      <c r="J10" s="1343"/>
      <c r="K10" s="1343"/>
      <c r="L10" s="1343"/>
      <c r="M10" s="1334"/>
      <c r="N10" s="1333"/>
      <c r="O10" s="1343"/>
      <c r="P10" s="1343"/>
      <c r="Q10" s="1343"/>
      <c r="R10" s="1343"/>
      <c r="S10" s="1343"/>
      <c r="T10" s="1343"/>
      <c r="U10" s="1334"/>
    </row>
    <row r="11" spans="1:21">
      <c r="A11" s="1333" t="s">
        <v>4184</v>
      </c>
      <c r="B11" s="1343"/>
      <c r="C11" s="1343"/>
      <c r="D11" s="1343"/>
      <c r="E11" s="1334"/>
      <c r="F11" s="1517" t="s">
        <v>4198</v>
      </c>
      <c r="G11" s="1343"/>
      <c r="H11" s="1343"/>
      <c r="I11" s="1343"/>
      <c r="J11" s="1343"/>
      <c r="K11" s="1343"/>
      <c r="L11" s="1343"/>
      <c r="M11" s="1334"/>
      <c r="N11" s="1517"/>
      <c r="O11" s="1343"/>
      <c r="P11" s="1343"/>
      <c r="Q11" s="1343"/>
      <c r="R11" s="1343"/>
      <c r="S11" s="1343"/>
      <c r="T11" s="1343"/>
      <c r="U11" s="1334"/>
    </row>
    <row r="12" spans="1:21">
      <c r="A12" s="1333" t="s">
        <v>4185</v>
      </c>
      <c r="B12" s="1343"/>
      <c r="C12" s="1343"/>
      <c r="D12" s="1343"/>
      <c r="E12" s="1334"/>
      <c r="F12" s="1517" t="s">
        <v>4199</v>
      </c>
      <c r="G12" s="1343"/>
      <c r="H12" s="1343"/>
      <c r="I12" s="1343"/>
      <c r="J12" s="1343"/>
      <c r="K12" s="1343"/>
      <c r="L12" s="1343"/>
      <c r="M12" s="1334"/>
      <c r="N12" s="1517"/>
      <c r="O12" s="1343"/>
      <c r="P12" s="1343"/>
      <c r="Q12" s="1343"/>
      <c r="R12" s="1343"/>
      <c r="S12" s="1343"/>
      <c r="T12" s="1343"/>
      <c r="U12" s="1334"/>
    </row>
    <row r="13" spans="1:21">
      <c r="A13" s="1333"/>
      <c r="B13" s="1343"/>
      <c r="C13" s="1343"/>
      <c r="D13" s="1343"/>
      <c r="E13" s="1334"/>
      <c r="F13" s="1517" t="s">
        <v>4200</v>
      </c>
      <c r="G13" s="1343"/>
      <c r="H13" s="1343"/>
      <c r="I13" s="1343"/>
      <c r="J13" s="1343"/>
      <c r="K13" s="1343"/>
      <c r="L13" s="1343"/>
      <c r="M13" s="1334"/>
      <c r="N13" s="1517"/>
      <c r="O13" s="1343"/>
      <c r="P13" s="1343"/>
      <c r="Q13" s="1343"/>
      <c r="R13" s="1343"/>
      <c r="S13" s="1343"/>
      <c r="T13" s="1343"/>
      <c r="U13" s="1334"/>
    </row>
    <row r="14" spans="1:21">
      <c r="A14" s="1333"/>
      <c r="B14" s="811"/>
      <c r="C14" s="1382"/>
      <c r="D14" s="1382"/>
      <c r="E14" s="1383"/>
      <c r="F14" s="1335"/>
      <c r="G14" s="72"/>
      <c r="H14" s="72"/>
      <c r="I14" s="1382"/>
      <c r="J14" s="1382"/>
      <c r="K14" s="811"/>
      <c r="L14" s="1382"/>
      <c r="M14" s="1383"/>
      <c r="N14" s="1335"/>
      <c r="O14" s="72"/>
      <c r="P14" s="72"/>
      <c r="Q14" s="1382"/>
      <c r="R14" s="811"/>
      <c r="S14" s="1382"/>
      <c r="T14" s="72"/>
      <c r="U14" s="1383"/>
    </row>
    <row r="15" spans="1:21">
      <c r="A15" s="1384"/>
      <c r="B15" s="1346"/>
      <c r="C15" s="1385"/>
      <c r="D15" s="1385"/>
      <c r="E15" s="1386"/>
      <c r="F15" s="3509" t="s">
        <v>4189</v>
      </c>
      <c r="G15" s="3510"/>
      <c r="H15" s="3511"/>
      <c r="I15" s="3512" t="s">
        <v>4190</v>
      </c>
      <c r="J15" s="3513"/>
      <c r="K15" s="3514"/>
      <c r="L15" s="1388"/>
      <c r="M15" s="1386"/>
      <c r="N15" s="1535"/>
      <c r="O15" s="1536" t="s">
        <v>4201</v>
      </c>
      <c r="P15" s="1452"/>
      <c r="Q15" s="1385"/>
      <c r="R15" s="1537"/>
      <c r="S15" s="1388"/>
      <c r="T15" s="817"/>
      <c r="U15" s="1386"/>
    </row>
    <row r="16" spans="1:21">
      <c r="A16" s="1347"/>
      <c r="B16" s="1348"/>
      <c r="C16" s="1360"/>
      <c r="D16" s="1360"/>
      <c r="E16" s="1390"/>
      <c r="F16" s="1389"/>
      <c r="G16" s="817"/>
      <c r="H16" s="1521"/>
      <c r="I16" s="1522"/>
      <c r="J16" s="817"/>
      <c r="K16" s="1523"/>
      <c r="L16" s="1388"/>
      <c r="M16" s="1390"/>
      <c r="N16" s="1389"/>
      <c r="O16" s="817" t="s">
        <v>4202</v>
      </c>
      <c r="P16" s="286"/>
      <c r="Q16" s="1538"/>
      <c r="R16" s="1348"/>
      <c r="S16" s="1388"/>
      <c r="T16" s="817"/>
      <c r="U16" s="1390"/>
    </row>
    <row r="17" spans="1:21">
      <c r="A17" s="1347"/>
      <c r="B17" s="1348"/>
      <c r="C17" s="1360"/>
      <c r="D17" s="1360"/>
      <c r="E17" s="1390"/>
      <c r="F17" s="1347"/>
      <c r="G17" s="1538"/>
      <c r="H17" s="286"/>
      <c r="I17" s="1360"/>
      <c r="J17" s="1360"/>
      <c r="K17" s="1453"/>
      <c r="L17" s="1388"/>
      <c r="M17" s="1390"/>
      <c r="N17" s="1347"/>
      <c r="O17" s="1538" t="s">
        <v>4203</v>
      </c>
      <c r="P17" s="286"/>
      <c r="Q17" s="1360"/>
      <c r="R17" s="1453"/>
      <c r="S17" s="1388"/>
      <c r="T17" s="817"/>
      <c r="U17" s="1390"/>
    </row>
    <row r="18" spans="1:21">
      <c r="A18" s="1347"/>
      <c r="B18" s="1348"/>
      <c r="C18" s="1360"/>
      <c r="D18" s="1360"/>
      <c r="E18" s="1390"/>
      <c r="F18" s="1389"/>
      <c r="G18" s="817"/>
      <c r="H18" s="1348"/>
      <c r="I18" s="1453"/>
      <c r="J18" s="1453"/>
      <c r="K18" s="1453"/>
      <c r="L18" s="1388"/>
      <c r="M18" s="1390"/>
      <c r="N18" s="1389" t="s">
        <v>4204</v>
      </c>
      <c r="O18" s="817" t="s">
        <v>4205</v>
      </c>
      <c r="P18" s="1348" t="s">
        <v>4206</v>
      </c>
      <c r="Q18" s="1360"/>
      <c r="R18" s="1453"/>
      <c r="S18" s="1388"/>
      <c r="T18" s="817"/>
      <c r="U18" s="1390"/>
    </row>
    <row r="19" spans="1:21">
      <c r="A19" s="1347"/>
      <c r="B19" s="1348"/>
      <c r="C19" s="1360" t="s">
        <v>4357</v>
      </c>
      <c r="D19" s="1360"/>
      <c r="E19" s="1390"/>
      <c r="F19" s="1389"/>
      <c r="G19" s="817"/>
      <c r="H19" s="1348"/>
      <c r="I19" s="1453"/>
      <c r="J19" s="1453"/>
      <c r="K19" s="1453"/>
      <c r="L19" s="1388" t="s">
        <v>4188</v>
      </c>
      <c r="M19" s="1387" t="s">
        <v>4191</v>
      </c>
      <c r="N19" s="1389" t="s">
        <v>4192</v>
      </c>
      <c r="O19" s="817" t="s">
        <v>4207</v>
      </c>
      <c r="P19" s="1348" t="s">
        <v>4207</v>
      </c>
      <c r="Q19" s="1388" t="s">
        <v>4208</v>
      </c>
      <c r="R19" s="1539" t="s">
        <v>2198</v>
      </c>
      <c r="S19" s="1388" t="s">
        <v>1334</v>
      </c>
      <c r="T19" s="817" t="s">
        <v>1335</v>
      </c>
      <c r="U19" s="1390"/>
    </row>
    <row r="20" spans="1:21">
      <c r="A20" s="1347" t="s">
        <v>1688</v>
      </c>
      <c r="B20" s="1348" t="s">
        <v>4186</v>
      </c>
      <c r="C20" s="1360" t="s">
        <v>3532</v>
      </c>
      <c r="D20" s="1360" t="s">
        <v>4187</v>
      </c>
      <c r="E20" s="1387" t="s">
        <v>4188</v>
      </c>
      <c r="F20" s="1389" t="s">
        <v>2198</v>
      </c>
      <c r="G20" s="817" t="s">
        <v>1334</v>
      </c>
      <c r="H20" s="1348" t="s">
        <v>1335</v>
      </c>
      <c r="I20" s="1453" t="s">
        <v>2198</v>
      </c>
      <c r="J20" s="1453" t="s">
        <v>1334</v>
      </c>
      <c r="K20" s="1453" t="s">
        <v>1335</v>
      </c>
      <c r="L20" s="1388" t="s">
        <v>3537</v>
      </c>
      <c r="M20" s="1387" t="s">
        <v>4192</v>
      </c>
      <c r="N20" s="1389" t="s">
        <v>4209</v>
      </c>
      <c r="O20" s="817" t="s">
        <v>4210</v>
      </c>
      <c r="P20" s="1348" t="s">
        <v>4210</v>
      </c>
      <c r="Q20" s="1538" t="s">
        <v>1130</v>
      </c>
      <c r="R20" s="1348" t="s">
        <v>4211</v>
      </c>
      <c r="S20" s="1388" t="s">
        <v>4211</v>
      </c>
      <c r="T20" s="817" t="s">
        <v>4211</v>
      </c>
      <c r="U20" s="1390"/>
    </row>
    <row r="21" spans="1:21">
      <c r="A21" s="1540" t="s">
        <v>1691</v>
      </c>
      <c r="B21" s="1348" t="s">
        <v>2952</v>
      </c>
      <c r="C21" s="1391" t="s">
        <v>2953</v>
      </c>
      <c r="D21" s="1360" t="s">
        <v>2954</v>
      </c>
      <c r="E21" s="2513" t="s">
        <v>2955</v>
      </c>
      <c r="F21" s="1347" t="s">
        <v>2303</v>
      </c>
      <c r="G21" s="286" t="s">
        <v>2304</v>
      </c>
      <c r="H21" s="1393" t="s">
        <v>2305</v>
      </c>
      <c r="I21" s="1393" t="s">
        <v>2306</v>
      </c>
      <c r="J21" s="1393" t="s">
        <v>2307</v>
      </c>
      <c r="K21" s="1524" t="s">
        <v>2308</v>
      </c>
      <c r="L21" s="1394" t="s">
        <v>2309</v>
      </c>
      <c r="M21" s="2513" t="s">
        <v>2310</v>
      </c>
      <c r="N21" s="1347" t="s">
        <v>178</v>
      </c>
      <c r="O21" s="286" t="s">
        <v>179</v>
      </c>
      <c r="P21" s="1393" t="s">
        <v>180</v>
      </c>
      <c r="Q21" s="1524" t="s">
        <v>181</v>
      </c>
      <c r="R21" s="1394" t="s">
        <v>1038</v>
      </c>
      <c r="S21" s="1394" t="s">
        <v>4212</v>
      </c>
      <c r="T21" s="652" t="s">
        <v>4213</v>
      </c>
      <c r="U21" s="1395"/>
    </row>
    <row r="22" spans="1:21">
      <c r="A22" s="1396">
        <v>1</v>
      </c>
      <c r="B22" s="1353"/>
      <c r="C22" s="1354"/>
      <c r="D22" s="1361"/>
      <c r="E22" s="1402"/>
      <c r="F22" s="1397"/>
      <c r="G22" s="1398"/>
      <c r="H22" s="1399"/>
      <c r="I22" s="1398"/>
      <c r="J22" s="1525"/>
      <c r="K22" s="1400"/>
      <c r="L22" s="1526"/>
      <c r="M22" s="1402"/>
      <c r="N22" s="1397"/>
      <c r="O22" s="1398"/>
      <c r="P22" s="1399"/>
      <c r="Q22" s="1525" t="s">
        <v>4214</v>
      </c>
      <c r="R22" s="1400"/>
      <c r="S22" s="1526"/>
      <c r="T22" s="1401"/>
      <c r="U22" s="1402">
        <v>1</v>
      </c>
    </row>
    <row r="23" spans="1:21">
      <c r="A23" s="1396">
        <v>2</v>
      </c>
      <c r="B23" s="1353"/>
      <c r="C23" s="1354"/>
      <c r="D23" s="1356"/>
      <c r="E23" s="1406"/>
      <c r="F23" s="1403"/>
      <c r="G23" s="319"/>
      <c r="H23" s="319"/>
      <c r="I23" s="465"/>
      <c r="J23" s="1527"/>
      <c r="K23" s="1404"/>
      <c r="L23" s="1404"/>
      <c r="M23" s="1406"/>
      <c r="N23" s="1403"/>
      <c r="O23" s="319"/>
      <c r="P23" s="319"/>
      <c r="Q23" s="1527" t="s">
        <v>4215</v>
      </c>
      <c r="R23" s="1404"/>
      <c r="S23" s="1404"/>
      <c r="T23" s="1405"/>
      <c r="U23" s="1406">
        <v>2</v>
      </c>
    </row>
    <row r="24" spans="1:21">
      <c r="A24" s="1396">
        <v>3</v>
      </c>
      <c r="B24" s="1353"/>
      <c r="C24" s="1354"/>
      <c r="D24" s="1356"/>
      <c r="E24" s="1406"/>
      <c r="F24" s="1407"/>
      <c r="G24" s="247"/>
      <c r="H24" s="247"/>
      <c r="I24" s="264"/>
      <c r="J24" s="1358"/>
      <c r="K24" s="1408"/>
      <c r="L24" s="1408"/>
      <c r="M24" s="1406"/>
      <c r="N24" s="1407"/>
      <c r="O24" s="247"/>
      <c r="P24" s="247"/>
      <c r="Q24" s="1358" t="s">
        <v>4216</v>
      </c>
      <c r="R24" s="1408"/>
      <c r="S24" s="1408"/>
      <c r="T24" s="1405"/>
      <c r="U24" s="1406">
        <v>3</v>
      </c>
    </row>
    <row r="25" spans="1:21">
      <c r="A25" s="1396">
        <v>4</v>
      </c>
      <c r="B25" s="1353"/>
      <c r="C25" s="1354"/>
      <c r="D25" s="1358"/>
      <c r="E25" s="1406"/>
      <c r="F25" s="1407"/>
      <c r="G25" s="247"/>
      <c r="H25" s="247"/>
      <c r="I25" s="264"/>
      <c r="J25" s="1358"/>
      <c r="K25" s="1408"/>
      <c r="L25" s="1408"/>
      <c r="M25" s="1406"/>
      <c r="N25" s="1407"/>
      <c r="O25" s="247"/>
      <c r="P25" s="247"/>
      <c r="Q25" s="1358" t="s">
        <v>4217</v>
      </c>
      <c r="R25" s="1408"/>
      <c r="S25" s="1408"/>
      <c r="T25" s="1405"/>
      <c r="U25" s="1406">
        <v>4</v>
      </c>
    </row>
    <row r="26" spans="1:21">
      <c r="A26" s="1396">
        <v>5</v>
      </c>
      <c r="B26" s="1353"/>
      <c r="C26" s="1354"/>
      <c r="D26" s="1358"/>
      <c r="E26" s="1406"/>
      <c r="F26" s="1407"/>
      <c r="G26" s="695"/>
      <c r="H26" s="695"/>
      <c r="I26" s="254"/>
      <c r="J26" s="1373"/>
      <c r="K26" s="1409"/>
      <c r="L26" s="1409"/>
      <c r="M26" s="1406"/>
      <c r="N26" s="1407"/>
      <c r="O26" s="695"/>
      <c r="P26" s="695"/>
      <c r="Q26" s="1373" t="s">
        <v>2287</v>
      </c>
      <c r="R26" s="1409"/>
      <c r="S26" s="1409"/>
      <c r="T26" s="1405"/>
      <c r="U26" s="1406">
        <v>5</v>
      </c>
    </row>
    <row r="27" spans="1:21">
      <c r="A27" s="1396">
        <v>6</v>
      </c>
      <c r="B27" s="1353"/>
      <c r="C27" s="1354"/>
      <c r="D27" s="1362"/>
      <c r="E27" s="1406"/>
      <c r="F27" s="1410"/>
      <c r="G27" s="1411"/>
      <c r="H27" s="1411"/>
      <c r="I27" s="1528"/>
      <c r="J27" s="1411"/>
      <c r="K27" s="1412"/>
      <c r="L27" s="1411"/>
      <c r="M27" s="1406"/>
      <c r="N27" s="1410"/>
      <c r="O27" s="1411"/>
      <c r="P27" s="1411"/>
      <c r="Q27" s="1411"/>
      <c r="R27" s="1412"/>
      <c r="S27" s="1411"/>
      <c r="T27" s="1405"/>
      <c r="U27" s="1406">
        <v>6</v>
      </c>
    </row>
    <row r="28" spans="1:21">
      <c r="A28" s="1396">
        <v>7</v>
      </c>
      <c r="B28" s="1353"/>
      <c r="C28" s="1354"/>
      <c r="D28" s="1365"/>
      <c r="E28" s="1406"/>
      <c r="F28" s="1413"/>
      <c r="G28" s="1414"/>
      <c r="H28" s="1411"/>
      <c r="I28" s="1529"/>
      <c r="J28" s="1414"/>
      <c r="K28" s="1415"/>
      <c r="L28" s="1414"/>
      <c r="M28" s="1406"/>
      <c r="N28" s="1413"/>
      <c r="O28" s="1414"/>
      <c r="P28" s="1411"/>
      <c r="Q28" s="1414"/>
      <c r="R28" s="1415"/>
      <c r="S28" s="1414"/>
      <c r="T28" s="1405"/>
      <c r="U28" s="1406">
        <v>7</v>
      </c>
    </row>
    <row r="29" spans="1:21">
      <c r="A29" s="1396">
        <v>8</v>
      </c>
      <c r="B29" s="1353"/>
      <c r="C29" s="1354"/>
      <c r="D29" s="1358"/>
      <c r="E29" s="1406"/>
      <c r="F29" s="1407"/>
      <c r="G29" s="467"/>
      <c r="H29" s="467"/>
      <c r="I29" s="468"/>
      <c r="J29" s="1530"/>
      <c r="K29" s="1416"/>
      <c r="L29" s="1416"/>
      <c r="M29" s="1406"/>
      <c r="N29" s="1407"/>
      <c r="O29" s="467"/>
      <c r="P29" s="467"/>
      <c r="Q29" s="1530"/>
      <c r="R29" s="1416"/>
      <c r="S29" s="1416"/>
      <c r="T29" s="1405"/>
      <c r="U29" s="1406">
        <v>8</v>
      </c>
    </row>
    <row r="30" spans="1:21">
      <c r="A30" s="1396">
        <v>9</v>
      </c>
      <c r="B30" s="1353"/>
      <c r="C30" s="1354"/>
      <c r="D30" s="1358"/>
      <c r="E30" s="1406"/>
      <c r="F30" s="1417"/>
      <c r="G30" s="247"/>
      <c r="H30" s="247"/>
      <c r="I30" s="264"/>
      <c r="J30" s="1358"/>
      <c r="K30" s="1408"/>
      <c r="L30" s="1408"/>
      <c r="M30" s="1406"/>
      <c r="N30" s="1417"/>
      <c r="O30" s="247"/>
      <c r="P30" s="247"/>
      <c r="Q30" s="1358"/>
      <c r="R30" s="1408"/>
      <c r="S30" s="1408"/>
      <c r="T30" s="1405"/>
      <c r="U30" s="1406">
        <v>9</v>
      </c>
    </row>
    <row r="31" spans="1:21">
      <c r="A31" s="1396">
        <v>10</v>
      </c>
      <c r="B31" s="1353"/>
      <c r="C31" s="1354"/>
      <c r="D31" s="1358"/>
      <c r="E31" s="1406"/>
      <c r="F31" s="1407"/>
      <c r="G31" s="247"/>
      <c r="H31" s="247"/>
      <c r="I31" s="264"/>
      <c r="J31" s="1358"/>
      <c r="K31" s="1408"/>
      <c r="L31" s="1408"/>
      <c r="M31" s="1406"/>
      <c r="N31" s="1407"/>
      <c r="O31" s="247"/>
      <c r="P31" s="247"/>
      <c r="Q31" s="1358"/>
      <c r="R31" s="1408"/>
      <c r="S31" s="1408"/>
      <c r="T31" s="1405"/>
      <c r="U31" s="1406">
        <v>10</v>
      </c>
    </row>
    <row r="32" spans="1:21">
      <c r="A32" s="1396">
        <v>11</v>
      </c>
      <c r="B32" s="1353"/>
      <c r="C32" s="1354"/>
      <c r="D32" s="1358"/>
      <c r="E32" s="1406"/>
      <c r="F32" s="1407"/>
      <c r="G32" s="247"/>
      <c r="H32" s="247"/>
      <c r="I32" s="264"/>
      <c r="J32" s="1358"/>
      <c r="K32" s="1408"/>
      <c r="L32" s="1408"/>
      <c r="M32" s="1406"/>
      <c r="N32" s="1407"/>
      <c r="O32" s="247"/>
      <c r="P32" s="247"/>
      <c r="Q32" s="1358"/>
      <c r="R32" s="1408"/>
      <c r="S32" s="1408"/>
      <c r="T32" s="1405"/>
      <c r="U32" s="1406">
        <v>11</v>
      </c>
    </row>
    <row r="33" spans="1:21">
      <c r="A33" s="1396">
        <v>12</v>
      </c>
      <c r="B33" s="1353"/>
      <c r="C33" s="1354"/>
      <c r="D33" s="1358"/>
      <c r="E33" s="1406"/>
      <c r="F33" s="1407"/>
      <c r="G33" s="247"/>
      <c r="H33" s="247"/>
      <c r="I33" s="264"/>
      <c r="J33" s="1358"/>
      <c r="K33" s="1408"/>
      <c r="L33" s="1408"/>
      <c r="M33" s="1406"/>
      <c r="N33" s="1407"/>
      <c r="O33" s="247"/>
      <c r="P33" s="247"/>
      <c r="Q33" s="1358"/>
      <c r="R33" s="1408"/>
      <c r="S33" s="1408"/>
      <c r="T33" s="1405"/>
      <c r="U33" s="1406">
        <v>12</v>
      </c>
    </row>
    <row r="34" spans="1:21">
      <c r="A34" s="1396">
        <v>13</v>
      </c>
      <c r="B34" s="1353"/>
      <c r="C34" s="1354"/>
      <c r="D34" s="1358"/>
      <c r="E34" s="1406"/>
      <c r="F34" s="1407"/>
      <c r="G34" s="247"/>
      <c r="H34" s="247"/>
      <c r="I34" s="264"/>
      <c r="J34" s="1358"/>
      <c r="K34" s="1408"/>
      <c r="L34" s="1408"/>
      <c r="M34" s="1406"/>
      <c r="N34" s="1407"/>
      <c r="O34" s="247"/>
      <c r="P34" s="247"/>
      <c r="Q34" s="1358"/>
      <c r="R34" s="1408"/>
      <c r="S34" s="1408"/>
      <c r="T34" s="1405"/>
      <c r="U34" s="1406">
        <v>13</v>
      </c>
    </row>
    <row r="35" spans="1:21">
      <c r="A35" s="1396">
        <v>14</v>
      </c>
      <c r="B35" s="1353"/>
      <c r="C35" s="1354"/>
      <c r="D35" s="1358"/>
      <c r="E35" s="1406"/>
      <c r="F35" s="1407"/>
      <c r="G35" s="247"/>
      <c r="H35" s="247"/>
      <c r="I35" s="264"/>
      <c r="J35" s="1358"/>
      <c r="K35" s="1408"/>
      <c r="L35" s="1408"/>
      <c r="M35" s="1406"/>
      <c r="N35" s="1407"/>
      <c r="O35" s="247"/>
      <c r="P35" s="247"/>
      <c r="Q35" s="1358"/>
      <c r="R35" s="1408"/>
      <c r="S35" s="1408"/>
      <c r="T35" s="1405"/>
      <c r="U35" s="1406">
        <v>14</v>
      </c>
    </row>
    <row r="36" spans="1:21">
      <c r="A36" s="1396">
        <v>15</v>
      </c>
      <c r="B36" s="1353"/>
      <c r="C36" s="1354"/>
      <c r="D36" s="1358"/>
      <c r="E36" s="1406"/>
      <c r="F36" s="1407"/>
      <c r="G36" s="695"/>
      <c r="H36" s="695"/>
      <c r="I36" s="254"/>
      <c r="J36" s="1373"/>
      <c r="K36" s="1408"/>
      <c r="L36" s="1408"/>
      <c r="M36" s="1406"/>
      <c r="N36" s="1407"/>
      <c r="O36" s="695"/>
      <c r="P36" s="695"/>
      <c r="Q36" s="1373"/>
      <c r="R36" s="1408"/>
      <c r="S36" s="1408"/>
      <c r="T36" s="1405"/>
      <c r="U36" s="1406">
        <v>15</v>
      </c>
    </row>
    <row r="37" spans="1:21">
      <c r="A37" s="1396">
        <v>16</v>
      </c>
      <c r="B37" s="1353"/>
      <c r="C37" s="1354"/>
      <c r="D37" s="1368"/>
      <c r="E37" s="1406"/>
      <c r="F37" s="1418"/>
      <c r="G37" s="1411"/>
      <c r="H37" s="1412"/>
      <c r="I37" s="1531"/>
      <c r="J37" s="1411"/>
      <c r="K37" s="1419"/>
      <c r="L37" s="1419"/>
      <c r="M37" s="1406"/>
      <c r="N37" s="1418"/>
      <c r="O37" s="1411"/>
      <c r="P37" s="1412"/>
      <c r="Q37" s="1411"/>
      <c r="R37" s="1419"/>
      <c r="S37" s="1419"/>
      <c r="T37" s="1405"/>
      <c r="U37" s="1406">
        <v>16</v>
      </c>
    </row>
    <row r="38" spans="1:21">
      <c r="A38" s="1396">
        <v>17</v>
      </c>
      <c r="B38" s="1353"/>
      <c r="C38" s="1354"/>
      <c r="D38" s="1368"/>
      <c r="E38" s="1406"/>
      <c r="F38" s="1420"/>
      <c r="G38" s="1421"/>
      <c r="H38" s="1421"/>
      <c r="I38" s="1364"/>
      <c r="J38" s="1365"/>
      <c r="K38" s="1419"/>
      <c r="L38" s="1419"/>
      <c r="M38" s="1406"/>
      <c r="N38" s="1420"/>
      <c r="O38" s="1421"/>
      <c r="P38" s="1421"/>
      <c r="Q38" s="1365"/>
      <c r="R38" s="1419"/>
      <c r="S38" s="1419"/>
      <c r="T38" s="1405"/>
      <c r="U38" s="1406">
        <v>17</v>
      </c>
    </row>
    <row r="39" spans="1:21">
      <c r="A39" s="1396">
        <v>18</v>
      </c>
      <c r="B39" s="1353"/>
      <c r="C39" s="1354"/>
      <c r="D39" s="1358"/>
      <c r="E39" s="1406"/>
      <c r="F39" s="1407"/>
      <c r="G39" s="247"/>
      <c r="H39" s="247"/>
      <c r="I39" s="264"/>
      <c r="J39" s="1358"/>
      <c r="K39" s="1408"/>
      <c r="L39" s="1408"/>
      <c r="M39" s="1406"/>
      <c r="N39" s="1407"/>
      <c r="O39" s="247"/>
      <c r="P39" s="247"/>
      <c r="Q39" s="1358"/>
      <c r="R39" s="1408"/>
      <c r="S39" s="1408"/>
      <c r="T39" s="1405"/>
      <c r="U39" s="1406">
        <v>18</v>
      </c>
    </row>
    <row r="40" spans="1:21">
      <c r="A40" s="1396">
        <v>19</v>
      </c>
      <c r="B40" s="1353"/>
      <c r="C40" s="1354"/>
      <c r="D40" s="1358"/>
      <c r="E40" s="1406"/>
      <c r="F40" s="1407"/>
      <c r="G40" s="247"/>
      <c r="H40" s="247"/>
      <c r="I40" s="264"/>
      <c r="J40" s="1358"/>
      <c r="K40" s="1408"/>
      <c r="L40" s="1408"/>
      <c r="M40" s="1406"/>
      <c r="N40" s="1407"/>
      <c r="O40" s="247"/>
      <c r="P40" s="247"/>
      <c r="Q40" s="1358"/>
      <c r="R40" s="1408"/>
      <c r="S40" s="1408"/>
      <c r="T40" s="1405"/>
      <c r="U40" s="1406">
        <v>19</v>
      </c>
    </row>
    <row r="41" spans="1:21">
      <c r="A41" s="1396">
        <v>20</v>
      </c>
      <c r="B41" s="1353"/>
      <c r="C41" s="1354"/>
      <c r="D41" s="1358"/>
      <c r="E41" s="1406"/>
      <c r="F41" s="1407"/>
      <c r="G41" s="247"/>
      <c r="H41" s="247"/>
      <c r="I41" s="264"/>
      <c r="J41" s="1358"/>
      <c r="K41" s="1408"/>
      <c r="L41" s="1408"/>
      <c r="M41" s="1406"/>
      <c r="N41" s="1407"/>
      <c r="O41" s="247"/>
      <c r="P41" s="247"/>
      <c r="Q41" s="1358"/>
      <c r="R41" s="1408"/>
      <c r="S41" s="1408"/>
      <c r="T41" s="1405"/>
      <c r="U41" s="1406">
        <v>20</v>
      </c>
    </row>
    <row r="42" spans="1:21">
      <c r="A42" s="1396">
        <v>21</v>
      </c>
      <c r="B42" s="1353"/>
      <c r="C42" s="1354"/>
      <c r="D42" s="1358"/>
      <c r="E42" s="1406"/>
      <c r="F42" s="1407"/>
      <c r="G42" s="247"/>
      <c r="H42" s="247"/>
      <c r="I42" s="264"/>
      <c r="J42" s="1358"/>
      <c r="K42" s="1408"/>
      <c r="L42" s="1408"/>
      <c r="M42" s="1406"/>
      <c r="N42" s="1407"/>
      <c r="O42" s="247"/>
      <c r="P42" s="247"/>
      <c r="Q42" s="1358"/>
      <c r="R42" s="1408"/>
      <c r="S42" s="1408"/>
      <c r="T42" s="1405"/>
      <c r="U42" s="1406">
        <v>21</v>
      </c>
    </row>
    <row r="43" spans="1:21">
      <c r="A43" s="1396">
        <v>22</v>
      </c>
      <c r="B43" s="1353"/>
      <c r="C43" s="1354"/>
      <c r="D43" s="1358"/>
      <c r="E43" s="1406"/>
      <c r="F43" s="1407"/>
      <c r="G43" s="247"/>
      <c r="H43" s="247"/>
      <c r="I43" s="264"/>
      <c r="J43" s="1358"/>
      <c r="K43" s="1408"/>
      <c r="L43" s="1408"/>
      <c r="M43" s="1406"/>
      <c r="N43" s="1407"/>
      <c r="O43" s="247"/>
      <c r="P43" s="247"/>
      <c r="Q43" s="1358"/>
      <c r="R43" s="1408"/>
      <c r="S43" s="1408"/>
      <c r="T43" s="1405"/>
      <c r="U43" s="1406">
        <v>22</v>
      </c>
    </row>
    <row r="44" spans="1:21">
      <c r="A44" s="1396">
        <v>23</v>
      </c>
      <c r="B44" s="1353"/>
      <c r="C44" s="1354"/>
      <c r="D44" s="1358"/>
      <c r="E44" s="1406"/>
      <c r="F44" s="1407"/>
      <c r="G44" s="247"/>
      <c r="H44" s="247"/>
      <c r="I44" s="264"/>
      <c r="J44" s="1358"/>
      <c r="K44" s="1408"/>
      <c r="L44" s="1408"/>
      <c r="M44" s="1406"/>
      <c r="N44" s="1407"/>
      <c r="O44" s="247"/>
      <c r="P44" s="247"/>
      <c r="Q44" s="1358"/>
      <c r="R44" s="1408"/>
      <c r="S44" s="1408"/>
      <c r="T44" s="1405"/>
      <c r="U44" s="1406">
        <v>23</v>
      </c>
    </row>
    <row r="45" spans="1:21">
      <c r="A45" s="1396">
        <v>24</v>
      </c>
      <c r="B45" s="1353"/>
      <c r="C45" s="1354"/>
      <c r="D45" s="1368"/>
      <c r="E45" s="1406"/>
      <c r="F45" s="1422"/>
      <c r="G45" s="1362"/>
      <c r="H45" s="1419"/>
      <c r="I45" s="1367"/>
      <c r="J45" s="1368"/>
      <c r="K45" s="1419"/>
      <c r="L45" s="1419"/>
      <c r="M45" s="1406"/>
      <c r="N45" s="1422"/>
      <c r="O45" s="1362"/>
      <c r="P45" s="1419"/>
      <c r="Q45" s="1368"/>
      <c r="R45" s="1419"/>
      <c r="S45" s="1419"/>
      <c r="T45" s="1405"/>
      <c r="U45" s="1406">
        <v>24</v>
      </c>
    </row>
    <row r="46" spans="1:21">
      <c r="A46" s="1396">
        <v>25</v>
      </c>
      <c r="B46" s="1353"/>
      <c r="C46" s="1354"/>
      <c r="D46" s="1358"/>
      <c r="E46" s="1406"/>
      <c r="F46" s="1407"/>
      <c r="G46" s="467"/>
      <c r="H46" s="247"/>
      <c r="I46" s="264"/>
      <c r="J46" s="1358"/>
      <c r="K46" s="1408"/>
      <c r="L46" s="1408"/>
      <c r="M46" s="1406"/>
      <c r="N46" s="1407"/>
      <c r="O46" s="467"/>
      <c r="P46" s="247"/>
      <c r="Q46" s="1358"/>
      <c r="R46" s="1408"/>
      <c r="S46" s="1408"/>
      <c r="T46" s="1405"/>
      <c r="U46" s="1406">
        <v>25</v>
      </c>
    </row>
    <row r="47" spans="1:21">
      <c r="A47" s="1396">
        <v>26</v>
      </c>
      <c r="B47" s="1353"/>
      <c r="C47" s="1354"/>
      <c r="D47" s="1358"/>
      <c r="E47" s="1406"/>
      <c r="F47" s="1407"/>
      <c r="G47" s="247"/>
      <c r="H47" s="247"/>
      <c r="I47" s="264"/>
      <c r="J47" s="1358"/>
      <c r="K47" s="1408"/>
      <c r="L47" s="1408"/>
      <c r="M47" s="1406"/>
      <c r="N47" s="1407"/>
      <c r="O47" s="247"/>
      <c r="P47" s="247"/>
      <c r="Q47" s="1358"/>
      <c r="R47" s="1408"/>
      <c r="S47" s="1408"/>
      <c r="T47" s="1405"/>
      <c r="U47" s="1406">
        <v>26</v>
      </c>
    </row>
    <row r="48" spans="1:21">
      <c r="A48" s="1396">
        <v>27</v>
      </c>
      <c r="B48" s="1353"/>
      <c r="C48" s="1354"/>
      <c r="D48" s="1358"/>
      <c r="E48" s="1406"/>
      <c r="F48" s="1407"/>
      <c r="G48" s="247"/>
      <c r="H48" s="247"/>
      <c r="I48" s="264"/>
      <c r="J48" s="1358"/>
      <c r="K48" s="1408"/>
      <c r="L48" s="1408"/>
      <c r="M48" s="1406"/>
      <c r="N48" s="1407"/>
      <c r="O48" s="247"/>
      <c r="P48" s="247"/>
      <c r="Q48" s="1358"/>
      <c r="R48" s="1408"/>
      <c r="S48" s="1408"/>
      <c r="T48" s="1405"/>
      <c r="U48" s="1406">
        <v>27</v>
      </c>
    </row>
    <row r="49" spans="1:21">
      <c r="A49" s="1396">
        <v>28</v>
      </c>
      <c r="B49" s="1353"/>
      <c r="C49" s="1354"/>
      <c r="D49" s="1358"/>
      <c r="E49" s="1406"/>
      <c r="F49" s="1407"/>
      <c r="G49" s="247"/>
      <c r="H49" s="247"/>
      <c r="I49" s="264"/>
      <c r="J49" s="1358"/>
      <c r="K49" s="1408"/>
      <c r="L49" s="1408"/>
      <c r="M49" s="1406"/>
      <c r="N49" s="1407"/>
      <c r="O49" s="247"/>
      <c r="P49" s="247"/>
      <c r="Q49" s="1358"/>
      <c r="R49" s="1408"/>
      <c r="S49" s="1408"/>
      <c r="T49" s="1405"/>
      <c r="U49" s="1406">
        <v>28</v>
      </c>
    </row>
    <row r="50" spans="1:21">
      <c r="A50" s="1396">
        <v>29</v>
      </c>
      <c r="B50" s="1353"/>
      <c r="C50" s="1354"/>
      <c r="D50" s="1358"/>
      <c r="E50" s="1406"/>
      <c r="F50" s="1407"/>
      <c r="G50" s="247"/>
      <c r="H50" s="247"/>
      <c r="I50" s="264"/>
      <c r="J50" s="1358"/>
      <c r="K50" s="1408"/>
      <c r="L50" s="1408"/>
      <c r="M50" s="1406"/>
      <c r="N50" s="1407"/>
      <c r="O50" s="247"/>
      <c r="P50" s="247"/>
      <c r="Q50" s="1358"/>
      <c r="R50" s="1408"/>
      <c r="S50" s="1408"/>
      <c r="T50" s="1405"/>
      <c r="U50" s="1406">
        <v>29</v>
      </c>
    </row>
    <row r="51" spans="1:21">
      <c r="A51" s="1396">
        <v>30</v>
      </c>
      <c r="B51" s="1353"/>
      <c r="C51" s="1354"/>
      <c r="D51" s="1358"/>
      <c r="E51" s="1406"/>
      <c r="F51" s="1407"/>
      <c r="G51" s="247"/>
      <c r="H51" s="247"/>
      <c r="I51" s="264"/>
      <c r="J51" s="1358"/>
      <c r="K51" s="1408"/>
      <c r="L51" s="1408"/>
      <c r="M51" s="1406"/>
      <c r="N51" s="1407"/>
      <c r="O51" s="247"/>
      <c r="P51" s="247"/>
      <c r="Q51" s="1358"/>
      <c r="R51" s="1408"/>
      <c r="S51" s="1408"/>
      <c r="T51" s="1405"/>
      <c r="U51" s="1406">
        <v>30</v>
      </c>
    </row>
    <row r="52" spans="1:21">
      <c r="A52" s="1396">
        <v>31</v>
      </c>
      <c r="B52" s="1353"/>
      <c r="C52" s="1354"/>
      <c r="D52" s="1358"/>
      <c r="E52" s="1406"/>
      <c r="F52" s="1407"/>
      <c r="G52" s="247"/>
      <c r="H52" s="247"/>
      <c r="I52" s="264"/>
      <c r="J52" s="1358"/>
      <c r="K52" s="1408"/>
      <c r="L52" s="1408"/>
      <c r="M52" s="1406"/>
      <c r="N52" s="1407"/>
      <c r="O52" s="247"/>
      <c r="P52" s="247"/>
      <c r="Q52" s="1358"/>
      <c r="R52" s="1408"/>
      <c r="S52" s="1408"/>
      <c r="T52" s="1405"/>
      <c r="U52" s="1406">
        <v>31</v>
      </c>
    </row>
    <row r="53" spans="1:21">
      <c r="A53" s="1396">
        <v>32</v>
      </c>
      <c r="B53" s="1353"/>
      <c r="C53" s="1354"/>
      <c r="D53" s="1358"/>
      <c r="E53" s="1406"/>
      <c r="F53" s="1407"/>
      <c r="G53" s="247"/>
      <c r="H53" s="247"/>
      <c r="I53" s="264"/>
      <c r="J53" s="1358"/>
      <c r="K53" s="1408"/>
      <c r="L53" s="1408"/>
      <c r="M53" s="1406"/>
      <c r="N53" s="1407"/>
      <c r="O53" s="247"/>
      <c r="P53" s="247"/>
      <c r="Q53" s="1358"/>
      <c r="R53" s="1408"/>
      <c r="S53" s="1408"/>
      <c r="T53" s="1405"/>
      <c r="U53" s="1406">
        <v>32</v>
      </c>
    </row>
    <row r="54" spans="1:21">
      <c r="A54" s="1396">
        <v>33</v>
      </c>
      <c r="B54" s="1353"/>
      <c r="C54" s="1354"/>
      <c r="D54" s="1368"/>
      <c r="E54" s="1406"/>
      <c r="F54" s="1422"/>
      <c r="G54" s="1368"/>
      <c r="H54" s="1419"/>
      <c r="I54" s="1367"/>
      <c r="J54" s="1368"/>
      <c r="K54" s="1419"/>
      <c r="L54" s="1419"/>
      <c r="M54" s="1406"/>
      <c r="N54" s="1422"/>
      <c r="O54" s="1368"/>
      <c r="P54" s="1419"/>
      <c r="Q54" s="1368"/>
      <c r="R54" s="1419"/>
      <c r="S54" s="1419"/>
      <c r="T54" s="1405"/>
      <c r="U54" s="1406">
        <v>33</v>
      </c>
    </row>
    <row r="55" spans="1:21">
      <c r="A55" s="1396">
        <v>34</v>
      </c>
      <c r="B55" s="1353"/>
      <c r="C55" s="1354"/>
      <c r="D55" s="1358"/>
      <c r="E55" s="1406"/>
      <c r="F55" s="1407"/>
      <c r="G55" s="247"/>
      <c r="H55" s="247"/>
      <c r="I55" s="264"/>
      <c r="J55" s="1358"/>
      <c r="K55" s="1408"/>
      <c r="L55" s="1408"/>
      <c r="M55" s="1406"/>
      <c r="N55" s="1407"/>
      <c r="O55" s="247"/>
      <c r="P55" s="247"/>
      <c r="Q55" s="1358"/>
      <c r="R55" s="1408"/>
      <c r="S55" s="1408"/>
      <c r="T55" s="1405"/>
      <c r="U55" s="1406">
        <v>34</v>
      </c>
    </row>
    <row r="56" spans="1:21">
      <c r="A56" s="1396">
        <v>35</v>
      </c>
      <c r="B56" s="1353"/>
      <c r="C56" s="1354"/>
      <c r="D56" s="1358"/>
      <c r="E56" s="1406"/>
      <c r="F56" s="1407"/>
      <c r="G56" s="247"/>
      <c r="H56" s="247"/>
      <c r="I56" s="264"/>
      <c r="J56" s="1358"/>
      <c r="K56" s="1408"/>
      <c r="L56" s="1408"/>
      <c r="M56" s="1406"/>
      <c r="N56" s="1407"/>
      <c r="O56" s="247"/>
      <c r="P56" s="247"/>
      <c r="Q56" s="1358"/>
      <c r="R56" s="1408"/>
      <c r="S56" s="1408"/>
      <c r="T56" s="1405"/>
      <c r="U56" s="1406">
        <v>35</v>
      </c>
    </row>
    <row r="57" spans="1:21">
      <c r="A57" s="1396">
        <v>36</v>
      </c>
      <c r="B57" s="1353"/>
      <c r="C57" s="1354"/>
      <c r="D57" s="1358"/>
      <c r="E57" s="1406"/>
      <c r="F57" s="1407"/>
      <c r="G57" s="247"/>
      <c r="H57" s="247"/>
      <c r="I57" s="264"/>
      <c r="J57" s="1358"/>
      <c r="K57" s="1408"/>
      <c r="L57" s="1408"/>
      <c r="M57" s="1406"/>
      <c r="N57" s="1407"/>
      <c r="O57" s="247"/>
      <c r="P57" s="247"/>
      <c r="Q57" s="1358"/>
      <c r="R57" s="1408"/>
      <c r="S57" s="1408"/>
      <c r="T57" s="1405"/>
      <c r="U57" s="1406">
        <v>36</v>
      </c>
    </row>
    <row r="58" spans="1:21">
      <c r="A58" s="1396">
        <v>37</v>
      </c>
      <c r="B58" s="1353"/>
      <c r="C58" s="1354"/>
      <c r="D58" s="1358"/>
      <c r="E58" s="1406"/>
      <c r="F58" s="1407"/>
      <c r="G58" s="247"/>
      <c r="H58" s="247"/>
      <c r="I58" s="264"/>
      <c r="J58" s="1358"/>
      <c r="K58" s="1408"/>
      <c r="L58" s="1408"/>
      <c r="M58" s="1406"/>
      <c r="N58" s="1407"/>
      <c r="O58" s="247"/>
      <c r="P58" s="247"/>
      <c r="Q58" s="1358"/>
      <c r="R58" s="1408"/>
      <c r="S58" s="1408"/>
      <c r="T58" s="1405"/>
      <c r="U58" s="1406">
        <v>37</v>
      </c>
    </row>
    <row r="59" spans="1:21">
      <c r="A59" s="1396">
        <v>38</v>
      </c>
      <c r="B59" s="1353"/>
      <c r="C59" s="1354"/>
      <c r="D59" s="1358"/>
      <c r="E59" s="1406"/>
      <c r="F59" s="1407"/>
      <c r="G59" s="247"/>
      <c r="H59" s="247"/>
      <c r="I59" s="264"/>
      <c r="J59" s="1532"/>
      <c r="K59" s="1408"/>
      <c r="L59" s="1408"/>
      <c r="M59" s="1406"/>
      <c r="N59" s="1407"/>
      <c r="O59" s="247"/>
      <c r="P59" s="247"/>
      <c r="Q59" s="1532"/>
      <c r="R59" s="1408"/>
      <c r="S59" s="1408"/>
      <c r="T59" s="1405"/>
      <c r="U59" s="1406">
        <v>38</v>
      </c>
    </row>
    <row r="60" spans="1:21" ht="15.75" thickBot="1">
      <c r="A60" s="1423">
        <v>39</v>
      </c>
      <c r="B60" s="1375" t="s">
        <v>2288</v>
      </c>
      <c r="C60" s="1376">
        <f>SUM(C22:C59)</f>
        <v>0</v>
      </c>
      <c r="D60" s="1376">
        <f>SUM(D22:D59)</f>
        <v>0</v>
      </c>
      <c r="E60" s="1424">
        <f>SUM(E22:E59)</f>
        <v>0</v>
      </c>
      <c r="F60" s="1533">
        <f t="shared" ref="F60:T60" si="0">SUM(F22:F59)</f>
        <v>0</v>
      </c>
      <c r="G60" s="1376">
        <f t="shared" si="0"/>
        <v>0</v>
      </c>
      <c r="H60" s="1376">
        <f t="shared" si="0"/>
        <v>0</v>
      </c>
      <c r="I60" s="1376">
        <f t="shared" si="0"/>
        <v>0</v>
      </c>
      <c r="J60" s="1376">
        <f t="shared" si="0"/>
        <v>0</v>
      </c>
      <c r="K60" s="1376">
        <f t="shared" si="0"/>
        <v>0</v>
      </c>
      <c r="L60" s="1376">
        <f t="shared" si="0"/>
        <v>0</v>
      </c>
      <c r="M60" s="1424">
        <f t="shared" si="0"/>
        <v>0</v>
      </c>
      <c r="N60" s="1533">
        <f t="shared" si="0"/>
        <v>0</v>
      </c>
      <c r="O60" s="1376">
        <f t="shared" si="0"/>
        <v>0</v>
      </c>
      <c r="P60" s="1376">
        <f t="shared" si="0"/>
        <v>0</v>
      </c>
      <c r="Q60" s="1376" t="s">
        <v>2288</v>
      </c>
      <c r="R60" s="1376">
        <f>SUM(R22:R59)</f>
        <v>0</v>
      </c>
      <c r="S60" s="1376">
        <f t="shared" si="0"/>
        <v>0</v>
      </c>
      <c r="T60" s="1376">
        <f t="shared" si="0"/>
        <v>0</v>
      </c>
      <c r="U60" s="1424">
        <v>39</v>
      </c>
    </row>
    <row r="61" spans="1:21" ht="15.75" thickTop="1">
      <c r="A61" s="811"/>
      <c r="B61" s="811"/>
      <c r="C61" s="811"/>
      <c r="D61" s="971"/>
      <c r="E61" s="971"/>
      <c r="F61" s="971"/>
      <c r="G61" s="971"/>
      <c r="H61" s="971"/>
      <c r="I61" s="971"/>
      <c r="J61" s="971"/>
      <c r="K61" s="971"/>
      <c r="L61" s="971"/>
      <c r="M61" s="12"/>
      <c r="N61" s="12"/>
    </row>
    <row r="62" spans="1:21">
      <c r="A62" s="12" t="s">
        <v>4604</v>
      </c>
      <c r="B62" s="12"/>
      <c r="C62" s="12"/>
      <c r="D62" s="12"/>
      <c r="E62" s="12"/>
      <c r="F62" s="12" t="s">
        <v>4604</v>
      </c>
      <c r="G62" s="12"/>
      <c r="H62" s="12"/>
      <c r="I62" s="12"/>
      <c r="J62" s="12"/>
      <c r="K62" s="12"/>
      <c r="L62" s="12"/>
      <c r="M62" s="12"/>
      <c r="N62" s="12" t="s">
        <v>4604</v>
      </c>
    </row>
    <row r="63" spans="1:21">
      <c r="A63" s="64" t="s">
        <v>4193</v>
      </c>
      <c r="B63" s="64"/>
      <c r="C63" s="64"/>
      <c r="D63" s="64"/>
      <c r="E63" s="64"/>
      <c r="F63" s="64" t="s">
        <v>4194</v>
      </c>
      <c r="G63" s="64"/>
      <c r="H63" s="64"/>
      <c r="I63" s="64"/>
      <c r="J63" s="64"/>
      <c r="K63" s="64"/>
      <c r="L63" s="64"/>
      <c r="M63" s="64"/>
      <c r="N63" s="64" t="s">
        <v>4218</v>
      </c>
      <c r="O63" s="64"/>
      <c r="P63" s="64"/>
      <c r="Q63" s="64"/>
      <c r="R63" s="64"/>
      <c r="S63" s="64"/>
      <c r="T63" s="64"/>
      <c r="U63" s="64"/>
    </row>
    <row r="64" spans="1:21">
      <c r="N64" s="12"/>
    </row>
    <row r="65" spans="13:14">
      <c r="N65" s="811"/>
    </row>
    <row r="66" spans="13:14">
      <c r="N66" s="811"/>
    </row>
    <row r="67" spans="13:14">
      <c r="N67" s="811"/>
    </row>
    <row r="68" spans="13:14">
      <c r="N68" s="811"/>
    </row>
    <row r="69" spans="13:14">
      <c r="N69" s="817"/>
    </row>
    <row r="70" spans="13:14">
      <c r="N70" s="817"/>
    </row>
    <row r="71" spans="13:14">
      <c r="N71" s="817"/>
    </row>
    <row r="72" spans="13:14">
      <c r="N72" s="817"/>
    </row>
    <row r="73" spans="13:14">
      <c r="N73" s="817"/>
    </row>
    <row r="74" spans="13:14">
      <c r="N74" s="817"/>
    </row>
    <row r="75" spans="13:14">
      <c r="M75" s="812"/>
      <c r="N75" s="817"/>
    </row>
    <row r="76" spans="13:14">
      <c r="N76" s="817"/>
    </row>
    <row r="77" spans="13:14">
      <c r="N77" s="817"/>
    </row>
    <row r="78" spans="13:14">
      <c r="N78" s="817"/>
    </row>
    <row r="79" spans="13:14">
      <c r="N79" s="817"/>
    </row>
    <row r="80" spans="13:14">
      <c r="N80" s="817"/>
    </row>
    <row r="81" spans="14:14">
      <c r="N81" s="817"/>
    </row>
    <row r="82" spans="14:14">
      <c r="N82" s="817"/>
    </row>
    <row r="83" spans="14:14">
      <c r="N83" s="817"/>
    </row>
    <row r="84" spans="14:14">
      <c r="N84" s="817"/>
    </row>
    <row r="85" spans="14:14">
      <c r="N85" s="817"/>
    </row>
    <row r="86" spans="14:14">
      <c r="N86" s="817"/>
    </row>
    <row r="87" spans="14:14">
      <c r="N87" s="817"/>
    </row>
    <row r="88" spans="14:14">
      <c r="N88" s="817"/>
    </row>
    <row r="89" spans="14:14">
      <c r="N89" s="817"/>
    </row>
    <row r="90" spans="14:14">
      <c r="N90" s="817"/>
    </row>
    <row r="91" spans="14:14">
      <c r="N91" s="817"/>
    </row>
    <row r="92" spans="14:14">
      <c r="N92" s="817"/>
    </row>
    <row r="93" spans="14:14">
      <c r="N93" s="817"/>
    </row>
    <row r="94" spans="14:14">
      <c r="N94" s="817"/>
    </row>
    <row r="95" spans="14:14">
      <c r="N95" s="817"/>
    </row>
    <row r="96" spans="14:14">
      <c r="N96" s="817"/>
    </row>
    <row r="97" spans="14:14">
      <c r="N97" s="817"/>
    </row>
    <row r="98" spans="14:14">
      <c r="N98" s="817"/>
    </row>
    <row r="99" spans="14:14">
      <c r="N99" s="817"/>
    </row>
    <row r="100" spans="14:14">
      <c r="N100" s="817"/>
    </row>
    <row r="101" spans="14:14">
      <c r="N101" s="817"/>
    </row>
    <row r="102" spans="14:14">
      <c r="N102" s="817"/>
    </row>
    <row r="103" spans="14:14">
      <c r="N103" s="817"/>
    </row>
    <row r="104" spans="14:14">
      <c r="N104" s="817"/>
    </row>
    <row r="105" spans="14:14">
      <c r="N105" s="817"/>
    </row>
    <row r="106" spans="14:14">
      <c r="N106" s="817"/>
    </row>
    <row r="107" spans="14:14">
      <c r="N107" s="817"/>
    </row>
    <row r="108" spans="14:14">
      <c r="N108" s="817"/>
    </row>
    <row r="109" spans="14:14">
      <c r="N109" s="817"/>
    </row>
    <row r="110" spans="14:14">
      <c r="N110" s="817"/>
    </row>
    <row r="111" spans="14:14">
      <c r="N111" s="817"/>
    </row>
    <row r="112" spans="14:14">
      <c r="N112" s="817"/>
    </row>
    <row r="113" spans="14:14">
      <c r="N113" s="817"/>
    </row>
    <row r="114" spans="14:14">
      <c r="N114" s="817"/>
    </row>
    <row r="115" spans="14:14">
      <c r="N115" s="817"/>
    </row>
    <row r="116" spans="14:14">
      <c r="N116" s="817"/>
    </row>
    <row r="117" spans="14:14">
      <c r="N117" s="817"/>
    </row>
    <row r="118" spans="14:14">
      <c r="N118" s="817"/>
    </row>
    <row r="119" spans="14:14">
      <c r="N119" s="817"/>
    </row>
    <row r="120" spans="14:14">
      <c r="N120" s="817"/>
    </row>
    <row r="121" spans="14:14">
      <c r="N121" s="811"/>
    </row>
    <row r="122" spans="14:14">
      <c r="N122" s="1425"/>
    </row>
    <row r="123" spans="14:14">
      <c r="N123" s="970"/>
    </row>
    <row r="124" spans="14:14">
      <c r="N124" s="811"/>
    </row>
    <row r="125" spans="14:14">
      <c r="N125" s="811"/>
    </row>
    <row r="126" spans="14:14">
      <c r="N126" s="811"/>
    </row>
    <row r="127" spans="14:14">
      <c r="N127" s="811"/>
    </row>
    <row r="128" spans="14:14">
      <c r="N128" s="811"/>
    </row>
    <row r="129" spans="14:14">
      <c r="N129" s="811"/>
    </row>
    <row r="130" spans="14:14">
      <c r="N130" s="811"/>
    </row>
    <row r="131" spans="14:14">
      <c r="N131" s="811"/>
    </row>
    <row r="132" spans="14:14">
      <c r="N132" s="811"/>
    </row>
    <row r="133" spans="14:14">
      <c r="N133" s="811"/>
    </row>
    <row r="134" spans="14:14">
      <c r="N134" s="811"/>
    </row>
    <row r="135" spans="14:14">
      <c r="N135" s="811"/>
    </row>
    <row r="136" spans="14:14">
      <c r="N136" s="811"/>
    </row>
    <row r="137" spans="14:14">
      <c r="N137" s="811"/>
    </row>
    <row r="138" spans="14:14">
      <c r="N138" s="813"/>
    </row>
    <row r="139" spans="14:14">
      <c r="N139" s="813"/>
    </row>
    <row r="140" spans="14:14">
      <c r="N140" s="813"/>
    </row>
    <row r="141" spans="14:14">
      <c r="N141" s="813"/>
    </row>
    <row r="142" spans="14:14">
      <c r="N142" s="813"/>
    </row>
    <row r="143" spans="14:14">
      <c r="N143" s="813"/>
    </row>
    <row r="144" spans="14:14">
      <c r="N144" s="813"/>
    </row>
    <row r="145" spans="14:14">
      <c r="N145" s="813"/>
    </row>
    <row r="146" spans="14:14">
      <c r="N146" s="813"/>
    </row>
    <row r="147" spans="14:14">
      <c r="N147" s="813"/>
    </row>
    <row r="148" spans="14:14">
      <c r="N148" s="813"/>
    </row>
  </sheetData>
  <mergeCells count="2">
    <mergeCell ref="F15:H15"/>
    <mergeCell ref="I15:K15"/>
  </mergeCells>
  <pageMargins left="0.7" right="0.7" top="0.75" bottom="0.75" header="0.3" footer="0.3"/>
  <pageSetup scale="51" orientation="portrait" r:id="rId1"/>
  <colBreaks count="2" manualBreakCount="2">
    <brk id="5" max="1048575" man="1"/>
    <brk id="13"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topLeftCell="E1" zoomScale="60" zoomScaleNormal="100" workbookViewId="0">
      <selection activeCell="H79" sqref="H79"/>
    </sheetView>
  </sheetViews>
  <sheetFormatPr defaultRowHeight="15"/>
  <cols>
    <col min="1" max="1" width="4.6640625" customWidth="1"/>
    <col min="2" max="2" width="34.33203125" customWidth="1"/>
    <col min="3" max="3" width="21.6640625" customWidth="1"/>
    <col min="4" max="4" width="17.109375" customWidth="1"/>
    <col min="5" max="5" width="21.77734375" customWidth="1"/>
    <col min="6" max="6" width="18.88671875" customWidth="1"/>
    <col min="7" max="7" width="20.44140625" customWidth="1"/>
    <col min="8" max="8" width="21.109375" customWidth="1"/>
    <col min="9" max="9" width="16.5546875" customWidth="1"/>
    <col min="10" max="10" width="17.44140625" customWidth="1"/>
    <col min="11" max="11" width="3.44140625" bestFit="1" customWidth="1"/>
  </cols>
  <sheetData>
    <row r="1" spans="1:11" ht="15.75" thickBot="1">
      <c r="A1" s="1379"/>
      <c r="B1" s="1379"/>
      <c r="C1" s="1379"/>
      <c r="D1" s="1379"/>
      <c r="E1" s="1379"/>
      <c r="F1" s="1379"/>
      <c r="G1" s="1379"/>
      <c r="H1" s="1379"/>
      <c r="I1" s="1379"/>
      <c r="J1" s="1379"/>
    </row>
    <row r="2" spans="1:11" ht="15.75" thickTop="1">
      <c r="A2" s="1327" t="s">
        <v>3221</v>
      </c>
      <c r="B2" s="1328"/>
      <c r="C2" s="1329" t="s">
        <v>3222</v>
      </c>
      <c r="D2" s="1330" t="s">
        <v>1761</v>
      </c>
      <c r="E2" s="1332" t="s">
        <v>1762</v>
      </c>
      <c r="F2" s="1327" t="s">
        <v>1759</v>
      </c>
      <c r="G2" s="1329"/>
      <c r="H2" s="1331" t="s">
        <v>3222</v>
      </c>
      <c r="I2" s="1330" t="s">
        <v>1761</v>
      </c>
      <c r="J2" s="1330" t="s">
        <v>1762</v>
      </c>
      <c r="K2" s="1332"/>
    </row>
    <row r="3" spans="1:11">
      <c r="A3" s="1333" t="str">
        <f>'Data Sheet'!C25</f>
        <v xml:space="preserve">Niagara Mohawk Power Corporation </v>
      </c>
      <c r="B3" s="76"/>
      <c r="C3" s="811" t="s">
        <v>5060</v>
      </c>
      <c r="D3" s="73" t="s">
        <v>3240</v>
      </c>
      <c r="E3" s="1334"/>
      <c r="F3" s="1333" t="str">
        <f>'Data Sheet'!C25</f>
        <v xml:space="preserve">Niagara Mohawk Power Corporation </v>
      </c>
      <c r="G3" s="811"/>
      <c r="H3" s="93" t="s">
        <v>5060</v>
      </c>
      <c r="I3" s="73" t="s">
        <v>3240</v>
      </c>
      <c r="J3" s="73"/>
      <c r="K3" s="1334"/>
    </row>
    <row r="4" spans="1:11">
      <c r="A4" s="1335" t="s">
        <v>3223</v>
      </c>
      <c r="B4" s="76"/>
      <c r="C4" s="811" t="s">
        <v>3224</v>
      </c>
      <c r="D4" s="3069" t="str">
        <f>'Data Sheet'!C40</f>
        <v>May 9, 2016</v>
      </c>
      <c r="E4" s="3099" t="str">
        <f>'Data Sheet'!C38</f>
        <v>December 31, 2015</v>
      </c>
      <c r="F4" s="1335"/>
      <c r="G4" s="72"/>
      <c r="H4" s="81" t="s">
        <v>3224</v>
      </c>
      <c r="I4" s="3069" t="str">
        <f>'Data Sheet'!C40</f>
        <v>May 9, 2016</v>
      </c>
      <c r="J4" s="3069" t="s">
        <v>4680</v>
      </c>
      <c r="K4" s="1336"/>
    </row>
    <row r="5" spans="1:11">
      <c r="A5" s="1381" t="s">
        <v>4219</v>
      </c>
      <c r="B5" s="227"/>
      <c r="C5" s="227"/>
      <c r="D5" s="227"/>
      <c r="E5" s="1338"/>
      <c r="F5" s="1381" t="s">
        <v>4220</v>
      </c>
      <c r="G5" s="227"/>
      <c r="H5" s="227"/>
      <c r="I5" s="227"/>
      <c r="J5" s="227"/>
      <c r="K5" s="1338"/>
    </row>
    <row r="6" spans="1:11">
      <c r="A6" s="1333" t="s">
        <v>4221</v>
      </c>
      <c r="B6" s="811"/>
      <c r="C6" s="811"/>
      <c r="D6" s="811"/>
      <c r="E6" s="1334"/>
      <c r="F6" s="1333"/>
      <c r="G6" s="811"/>
      <c r="H6" s="811"/>
      <c r="I6" s="811"/>
      <c r="J6" s="811"/>
      <c r="K6" s="1334"/>
    </row>
    <row r="7" spans="1:11">
      <c r="A7" s="1333" t="s">
        <v>4222</v>
      </c>
      <c r="B7" s="1343"/>
      <c r="C7" s="1343"/>
      <c r="D7" s="1343"/>
      <c r="E7" s="1334"/>
      <c r="F7" s="1333"/>
      <c r="G7" s="1343"/>
      <c r="H7" s="1343"/>
      <c r="I7" s="1343"/>
      <c r="J7" s="1343"/>
      <c r="K7" s="1334"/>
    </row>
    <row r="8" spans="1:11">
      <c r="A8" s="1333" t="s">
        <v>4223</v>
      </c>
      <c r="B8" s="1343"/>
      <c r="C8" s="1343"/>
      <c r="D8" s="1343"/>
      <c r="E8" s="1334"/>
      <c r="F8" s="1517"/>
      <c r="G8" s="1343"/>
      <c r="H8" s="1343"/>
      <c r="I8" s="1343"/>
      <c r="J8" s="1343"/>
      <c r="K8" s="1334"/>
    </row>
    <row r="9" spans="1:11">
      <c r="A9" s="1333" t="s">
        <v>4224</v>
      </c>
      <c r="B9" s="1343"/>
      <c r="C9" s="1343"/>
      <c r="D9" s="1343"/>
      <c r="E9" s="1334"/>
      <c r="F9" s="1517"/>
      <c r="G9" s="1343"/>
      <c r="H9" s="1343"/>
      <c r="I9" s="1343"/>
      <c r="J9" s="1343"/>
      <c r="K9" s="1334"/>
    </row>
    <row r="10" spans="1:11">
      <c r="A10" s="1517" t="s">
        <v>4225</v>
      </c>
      <c r="B10" s="1343"/>
      <c r="C10" s="1343"/>
      <c r="D10" s="1343"/>
      <c r="E10" s="1334"/>
      <c r="F10" s="1333"/>
      <c r="G10" s="1343"/>
      <c r="H10" s="1343"/>
      <c r="I10" s="1343"/>
      <c r="J10" s="1343"/>
      <c r="K10" s="1334"/>
    </row>
    <row r="11" spans="1:11">
      <c r="A11" s="1517" t="s">
        <v>4226</v>
      </c>
      <c r="B11" s="1343"/>
      <c r="C11" s="1343"/>
      <c r="D11" s="1343"/>
      <c r="E11" s="1334"/>
      <c r="F11" s="1517"/>
      <c r="G11" s="1343"/>
      <c r="H11" s="1343"/>
      <c r="I11" s="1343"/>
      <c r="J11" s="1343"/>
      <c r="K11" s="1334"/>
    </row>
    <row r="12" spans="1:11">
      <c r="A12" s="1517" t="s">
        <v>4227</v>
      </c>
      <c r="B12" s="1343"/>
      <c r="C12" s="1343"/>
      <c r="D12" s="1343"/>
      <c r="E12" s="1334"/>
      <c r="F12" s="1517"/>
      <c r="G12" s="1343"/>
      <c r="H12" s="1343"/>
      <c r="I12" s="1343"/>
      <c r="J12" s="1343"/>
      <c r="K12" s="1334"/>
    </row>
    <row r="13" spans="1:11">
      <c r="A13" s="1333" t="s">
        <v>4228</v>
      </c>
      <c r="B13" s="1343"/>
      <c r="C13" s="1343"/>
      <c r="D13" s="1343"/>
      <c r="E13" s="1334"/>
      <c r="F13" s="1517"/>
      <c r="G13" s="1343"/>
      <c r="H13" s="1343"/>
      <c r="I13" s="1343"/>
      <c r="J13" s="1343"/>
      <c r="K13" s="1334"/>
    </row>
    <row r="14" spans="1:11">
      <c r="A14" s="1333" t="s">
        <v>4229</v>
      </c>
      <c r="B14" s="1343"/>
      <c r="C14" s="1343"/>
      <c r="D14" s="1343"/>
      <c r="E14" s="1334"/>
      <c r="F14" s="1517"/>
      <c r="G14" s="1343"/>
      <c r="H14" s="1343"/>
      <c r="I14" s="1343"/>
      <c r="J14" s="1343"/>
      <c r="K14" s="1334"/>
    </row>
    <row r="15" spans="1:11">
      <c r="A15" s="1333"/>
      <c r="B15" s="811"/>
      <c r="C15" s="1382"/>
      <c r="D15" s="1382"/>
      <c r="E15" s="1383"/>
      <c r="F15" s="1335"/>
      <c r="G15" s="72"/>
      <c r="H15" s="72"/>
      <c r="I15" s="1382"/>
      <c r="J15" s="1382"/>
      <c r="K15" s="1383"/>
    </row>
    <row r="16" spans="1:11">
      <c r="A16" s="1518"/>
      <c r="B16" s="1519"/>
      <c r="C16" s="1520"/>
      <c r="D16" s="1520"/>
      <c r="E16" s="2514"/>
      <c r="F16" s="3515" t="s">
        <v>4230</v>
      </c>
      <c r="G16" s="3516"/>
      <c r="H16" s="3516"/>
      <c r="I16" s="3516"/>
      <c r="J16" s="3517"/>
      <c r="K16" s="1386"/>
    </row>
    <row r="17" spans="1:11">
      <c r="A17" s="1347" t="s">
        <v>1688</v>
      </c>
      <c r="B17" s="1348" t="s">
        <v>4186</v>
      </c>
      <c r="C17" s="1360" t="s">
        <v>4357</v>
      </c>
      <c r="D17" s="1360" t="s">
        <v>4187</v>
      </c>
      <c r="E17" s="1387" t="s">
        <v>4231</v>
      </c>
      <c r="F17" s="1347" t="s">
        <v>4232</v>
      </c>
      <c r="G17" s="1541" t="s">
        <v>3553</v>
      </c>
      <c r="H17" s="1521" t="s">
        <v>4233</v>
      </c>
      <c r="I17" s="1522" t="s">
        <v>4234</v>
      </c>
      <c r="J17" s="817" t="s">
        <v>2791</v>
      </c>
      <c r="K17" s="1390"/>
    </row>
    <row r="18" spans="1:11">
      <c r="A18" s="1540" t="s">
        <v>1691</v>
      </c>
      <c r="B18" s="1348" t="s">
        <v>2952</v>
      </c>
      <c r="C18" s="1360" t="s">
        <v>3532</v>
      </c>
      <c r="D18" s="1360" t="s">
        <v>2954</v>
      </c>
      <c r="E18" s="1387" t="s">
        <v>925</v>
      </c>
      <c r="F18" s="1389" t="s">
        <v>4235</v>
      </c>
      <c r="G18" s="1538" t="s">
        <v>2304</v>
      </c>
      <c r="H18" s="286" t="s">
        <v>4236</v>
      </c>
      <c r="I18" s="1360" t="s">
        <v>4204</v>
      </c>
      <c r="J18" s="1360" t="s">
        <v>2307</v>
      </c>
      <c r="K18" s="1390"/>
    </row>
    <row r="19" spans="1:11">
      <c r="A19" s="1540"/>
      <c r="B19" s="1348"/>
      <c r="C19" s="1360" t="s">
        <v>2953</v>
      </c>
      <c r="D19" s="1360"/>
      <c r="E19" s="1387" t="s">
        <v>2955</v>
      </c>
      <c r="F19" s="1389" t="s">
        <v>4237</v>
      </c>
      <c r="G19" s="1538"/>
      <c r="H19" s="1348" t="s">
        <v>2305</v>
      </c>
      <c r="I19" s="1453" t="s">
        <v>4192</v>
      </c>
      <c r="J19" s="1453"/>
      <c r="K19" s="1390"/>
    </row>
    <row r="20" spans="1:11">
      <c r="A20" s="1347"/>
      <c r="B20" s="1348"/>
      <c r="C20" s="1360"/>
      <c r="D20" s="1360"/>
      <c r="E20" s="1390"/>
      <c r="F20" s="1389" t="s">
        <v>2303</v>
      </c>
      <c r="G20" s="817"/>
      <c r="H20" s="1348"/>
      <c r="I20" s="1453" t="s">
        <v>2306</v>
      </c>
      <c r="J20" s="1453"/>
      <c r="K20" s="1390"/>
    </row>
    <row r="21" spans="1:11">
      <c r="A21" s="1540"/>
      <c r="B21" s="1348"/>
      <c r="C21" s="1391"/>
      <c r="D21" s="1360"/>
      <c r="E21" s="1395"/>
      <c r="F21" s="1347"/>
      <c r="G21" s="286"/>
      <c r="H21" s="1393"/>
      <c r="I21" s="1393"/>
      <c r="J21" s="1393"/>
      <c r="K21" s="1395"/>
    </row>
    <row r="22" spans="1:11">
      <c r="A22" s="1396">
        <v>1</v>
      </c>
      <c r="B22" s="1353"/>
      <c r="C22" s="1354"/>
      <c r="D22" s="1361"/>
      <c r="E22" s="1402"/>
      <c r="F22" s="1397"/>
      <c r="G22" s="1398"/>
      <c r="H22" s="1399"/>
      <c r="I22" s="1398"/>
      <c r="J22" s="1525"/>
      <c r="K22" s="1402">
        <v>1</v>
      </c>
    </row>
    <row r="23" spans="1:11">
      <c r="A23" s="1396">
        <v>2</v>
      </c>
      <c r="B23" s="1353"/>
      <c r="C23" s="1354"/>
      <c r="D23" s="1356"/>
      <c r="E23" s="1406"/>
      <c r="F23" s="1403"/>
      <c r="G23" s="319"/>
      <c r="H23" s="319"/>
      <c r="I23" s="465"/>
      <c r="J23" s="1527"/>
      <c r="K23" s="1406">
        <v>2</v>
      </c>
    </row>
    <row r="24" spans="1:11">
      <c r="A24" s="1396">
        <v>3</v>
      </c>
      <c r="B24" s="1353"/>
      <c r="C24" s="1354"/>
      <c r="D24" s="1356"/>
      <c r="E24" s="1406"/>
      <c r="F24" s="1407"/>
      <c r="G24" s="247"/>
      <c r="H24" s="247"/>
      <c r="I24" s="264"/>
      <c r="J24" s="1358"/>
      <c r="K24" s="1406">
        <v>3</v>
      </c>
    </row>
    <row r="25" spans="1:11">
      <c r="A25" s="1396">
        <v>4</v>
      </c>
      <c r="B25" s="1353"/>
      <c r="C25" s="1354"/>
      <c r="D25" s="1358"/>
      <c r="E25" s="1406"/>
      <c r="F25" s="1407"/>
      <c r="G25" s="247"/>
      <c r="H25" s="247"/>
      <c r="I25" s="264"/>
      <c r="J25" s="1358"/>
      <c r="K25" s="1406">
        <v>4</v>
      </c>
    </row>
    <row r="26" spans="1:11">
      <c r="A26" s="1396">
        <v>5</v>
      </c>
      <c r="B26" s="1353"/>
      <c r="C26" s="1354"/>
      <c r="D26" s="1358"/>
      <c r="E26" s="1406"/>
      <c r="F26" s="1407"/>
      <c r="G26" s="695"/>
      <c r="H26" s="695"/>
      <c r="I26" s="254"/>
      <c r="J26" s="1373"/>
      <c r="K26" s="1406">
        <v>5</v>
      </c>
    </row>
    <row r="27" spans="1:11">
      <c r="A27" s="1396">
        <v>6</v>
      </c>
      <c r="B27" s="1353"/>
      <c r="C27" s="1354"/>
      <c r="D27" s="1362"/>
      <c r="E27" s="1406"/>
      <c r="F27" s="1410"/>
      <c r="G27" s="1411"/>
      <c r="H27" s="1411"/>
      <c r="I27" s="1528"/>
      <c r="J27" s="1411"/>
      <c r="K27" s="1406">
        <v>6</v>
      </c>
    </row>
    <row r="28" spans="1:11">
      <c r="A28" s="1396">
        <v>7</v>
      </c>
      <c r="B28" s="1353"/>
      <c r="C28" s="1354"/>
      <c r="D28" s="1365"/>
      <c r="E28" s="1406"/>
      <c r="F28" s="1413"/>
      <c r="G28" s="1414"/>
      <c r="H28" s="1411"/>
      <c r="I28" s="1529"/>
      <c r="J28" s="1414"/>
      <c r="K28" s="1406">
        <v>7</v>
      </c>
    </row>
    <row r="29" spans="1:11">
      <c r="A29" s="1396">
        <v>8</v>
      </c>
      <c r="B29" s="1353"/>
      <c r="C29" s="1354"/>
      <c r="D29" s="1358"/>
      <c r="E29" s="1406"/>
      <c r="F29" s="1407"/>
      <c r="G29" s="467"/>
      <c r="H29" s="467"/>
      <c r="I29" s="468"/>
      <c r="J29" s="1530"/>
      <c r="K29" s="1406">
        <v>8</v>
      </c>
    </row>
    <row r="30" spans="1:11">
      <c r="A30" s="1396">
        <v>9</v>
      </c>
      <c r="B30" s="1353"/>
      <c r="C30" s="1354"/>
      <c r="D30" s="1358"/>
      <c r="E30" s="1406"/>
      <c r="F30" s="1417"/>
      <c r="G30" s="247"/>
      <c r="H30" s="247"/>
      <c r="I30" s="264"/>
      <c r="J30" s="1358"/>
      <c r="K30" s="1406">
        <v>9</v>
      </c>
    </row>
    <row r="31" spans="1:11">
      <c r="A31" s="1396">
        <v>10</v>
      </c>
      <c r="B31" s="1353"/>
      <c r="C31" s="1354"/>
      <c r="D31" s="1358"/>
      <c r="E31" s="1406"/>
      <c r="F31" s="1407"/>
      <c r="G31" s="247"/>
      <c r="H31" s="247"/>
      <c r="I31" s="264"/>
      <c r="J31" s="1358"/>
      <c r="K31" s="1406">
        <v>10</v>
      </c>
    </row>
    <row r="32" spans="1:11">
      <c r="A32" s="1396">
        <v>11</v>
      </c>
      <c r="B32" s="1353"/>
      <c r="C32" s="1354"/>
      <c r="D32" s="1358"/>
      <c r="E32" s="1406"/>
      <c r="F32" s="1407"/>
      <c r="G32" s="247"/>
      <c r="H32" s="247"/>
      <c r="I32" s="264"/>
      <c r="J32" s="1358"/>
      <c r="K32" s="1406">
        <v>11</v>
      </c>
    </row>
    <row r="33" spans="1:11">
      <c r="A33" s="1396">
        <v>12</v>
      </c>
      <c r="B33" s="1353"/>
      <c r="C33" s="1354"/>
      <c r="D33" s="1358"/>
      <c r="E33" s="1406"/>
      <c r="F33" s="1407"/>
      <c r="G33" s="247"/>
      <c r="H33" s="247"/>
      <c r="I33" s="264"/>
      <c r="J33" s="1358"/>
      <c r="K33" s="1406">
        <v>12</v>
      </c>
    </row>
    <row r="34" spans="1:11">
      <c r="A34" s="1396">
        <v>13</v>
      </c>
      <c r="B34" s="1353"/>
      <c r="C34" s="1354"/>
      <c r="D34" s="1358"/>
      <c r="E34" s="1406"/>
      <c r="F34" s="1407"/>
      <c r="G34" s="247"/>
      <c r="H34" s="247"/>
      <c r="I34" s="264"/>
      <c r="J34" s="1358"/>
      <c r="K34" s="1406">
        <v>13</v>
      </c>
    </row>
    <row r="35" spans="1:11">
      <c r="A35" s="1396">
        <v>14</v>
      </c>
      <c r="B35" s="1353"/>
      <c r="C35" s="1354"/>
      <c r="D35" s="1358"/>
      <c r="E35" s="1406"/>
      <c r="F35" s="1407"/>
      <c r="G35" s="247"/>
      <c r="H35" s="247"/>
      <c r="I35" s="264"/>
      <c r="J35" s="1358"/>
      <c r="K35" s="1406">
        <v>14</v>
      </c>
    </row>
    <row r="36" spans="1:11">
      <c r="A36" s="1396">
        <v>15</v>
      </c>
      <c r="B36" s="1353"/>
      <c r="C36" s="1354"/>
      <c r="D36" s="1358"/>
      <c r="E36" s="1406"/>
      <c r="F36" s="1407"/>
      <c r="G36" s="695"/>
      <c r="H36" s="695"/>
      <c r="I36" s="254"/>
      <c r="J36" s="1373"/>
      <c r="K36" s="1406">
        <v>15</v>
      </c>
    </row>
    <row r="37" spans="1:11">
      <c r="A37" s="1396">
        <v>16</v>
      </c>
      <c r="B37" s="1353"/>
      <c r="C37" s="1354"/>
      <c r="D37" s="1368"/>
      <c r="E37" s="1406"/>
      <c r="F37" s="1418"/>
      <c r="G37" s="1411"/>
      <c r="H37" s="1412"/>
      <c r="I37" s="1531"/>
      <c r="J37" s="1411"/>
      <c r="K37" s="1406">
        <v>16</v>
      </c>
    </row>
    <row r="38" spans="1:11">
      <c r="A38" s="1396">
        <v>17</v>
      </c>
      <c r="B38" s="1353"/>
      <c r="C38" s="1354"/>
      <c r="D38" s="1368"/>
      <c r="E38" s="1406"/>
      <c r="F38" s="1420"/>
      <c r="G38" s="1421"/>
      <c r="H38" s="1421"/>
      <c r="I38" s="1364"/>
      <c r="J38" s="1365"/>
      <c r="K38" s="1406">
        <v>17</v>
      </c>
    </row>
    <row r="39" spans="1:11">
      <c r="A39" s="1396">
        <v>18</v>
      </c>
      <c r="B39" s="1353"/>
      <c r="C39" s="1354"/>
      <c r="D39" s="1358"/>
      <c r="E39" s="1406"/>
      <c r="F39" s="1407"/>
      <c r="G39" s="247"/>
      <c r="H39" s="247"/>
      <c r="I39" s="264"/>
      <c r="J39" s="1358"/>
      <c r="K39" s="1406">
        <v>18</v>
      </c>
    </row>
    <row r="40" spans="1:11">
      <c r="A40" s="1396">
        <v>19</v>
      </c>
      <c r="B40" s="1353"/>
      <c r="C40" s="1354"/>
      <c r="D40" s="1358"/>
      <c r="E40" s="1406"/>
      <c r="F40" s="1407"/>
      <c r="G40" s="247"/>
      <c r="H40" s="247"/>
      <c r="I40" s="264"/>
      <c r="J40" s="1358"/>
      <c r="K40" s="1406">
        <v>19</v>
      </c>
    </row>
    <row r="41" spans="1:11">
      <c r="A41" s="1396">
        <v>20</v>
      </c>
      <c r="B41" s="1353"/>
      <c r="C41" s="1354"/>
      <c r="D41" s="1358"/>
      <c r="E41" s="1406"/>
      <c r="F41" s="1407"/>
      <c r="G41" s="247"/>
      <c r="H41" s="247"/>
      <c r="I41" s="264"/>
      <c r="J41" s="1358"/>
      <c r="K41" s="1406">
        <v>20</v>
      </c>
    </row>
    <row r="42" spans="1:11">
      <c r="A42" s="1396">
        <v>21</v>
      </c>
      <c r="B42" s="1353"/>
      <c r="C42" s="1354"/>
      <c r="D42" s="1358"/>
      <c r="E42" s="1406"/>
      <c r="F42" s="1407"/>
      <c r="G42" s="247"/>
      <c r="H42" s="247"/>
      <c r="I42" s="264"/>
      <c r="J42" s="1358"/>
      <c r="K42" s="1406">
        <v>21</v>
      </c>
    </row>
    <row r="43" spans="1:11">
      <c r="A43" s="1396">
        <v>22</v>
      </c>
      <c r="B43" s="1353"/>
      <c r="C43" s="1354"/>
      <c r="D43" s="1358"/>
      <c r="E43" s="1406"/>
      <c r="F43" s="1407"/>
      <c r="G43" s="247"/>
      <c r="H43" s="247"/>
      <c r="I43" s="264"/>
      <c r="J43" s="1358"/>
      <c r="K43" s="1406">
        <v>22</v>
      </c>
    </row>
    <row r="44" spans="1:11">
      <c r="A44" s="1396">
        <v>23</v>
      </c>
      <c r="B44" s="1353"/>
      <c r="C44" s="1354"/>
      <c r="D44" s="1358"/>
      <c r="E44" s="1406"/>
      <c r="F44" s="1407"/>
      <c r="G44" s="247"/>
      <c r="H44" s="247"/>
      <c r="I44" s="264"/>
      <c r="J44" s="1358"/>
      <c r="K44" s="1406">
        <v>23</v>
      </c>
    </row>
    <row r="45" spans="1:11">
      <c r="A45" s="1396">
        <v>24</v>
      </c>
      <c r="B45" s="1353"/>
      <c r="C45" s="1354"/>
      <c r="D45" s="1368"/>
      <c r="E45" s="1406"/>
      <c r="F45" s="1422"/>
      <c r="G45" s="1362"/>
      <c r="H45" s="1419"/>
      <c r="I45" s="1367"/>
      <c r="J45" s="1368"/>
      <c r="K45" s="1406">
        <v>24</v>
      </c>
    </row>
    <row r="46" spans="1:11">
      <c r="A46" s="1396">
        <v>25</v>
      </c>
      <c r="B46" s="1353"/>
      <c r="C46" s="1354"/>
      <c r="D46" s="1358"/>
      <c r="E46" s="1406"/>
      <c r="F46" s="1407"/>
      <c r="G46" s="467"/>
      <c r="H46" s="247"/>
      <c r="I46" s="264"/>
      <c r="J46" s="1358"/>
      <c r="K46" s="1406">
        <v>25</v>
      </c>
    </row>
    <row r="47" spans="1:11">
      <c r="A47" s="1396">
        <v>26</v>
      </c>
      <c r="B47" s="1353"/>
      <c r="C47" s="1354"/>
      <c r="D47" s="1358"/>
      <c r="E47" s="1406"/>
      <c r="F47" s="1407"/>
      <c r="G47" s="247"/>
      <c r="H47" s="247"/>
      <c r="I47" s="264"/>
      <c r="J47" s="1358"/>
      <c r="K47" s="1406">
        <v>26</v>
      </c>
    </row>
    <row r="48" spans="1:11">
      <c r="A48" s="1396">
        <v>27</v>
      </c>
      <c r="B48" s="1353"/>
      <c r="C48" s="1354"/>
      <c r="D48" s="1358"/>
      <c r="E48" s="1406"/>
      <c r="F48" s="1407"/>
      <c r="G48" s="247"/>
      <c r="H48" s="247"/>
      <c r="I48" s="264"/>
      <c r="J48" s="1358"/>
      <c r="K48" s="1406">
        <v>27</v>
      </c>
    </row>
    <row r="49" spans="1:11">
      <c r="A49" s="1396">
        <v>28</v>
      </c>
      <c r="B49" s="1353"/>
      <c r="C49" s="1354"/>
      <c r="D49" s="1358"/>
      <c r="E49" s="1406"/>
      <c r="F49" s="1407"/>
      <c r="G49" s="247"/>
      <c r="H49" s="247"/>
      <c r="I49" s="264"/>
      <c r="J49" s="1358"/>
      <c r="K49" s="1406">
        <v>28</v>
      </c>
    </row>
    <row r="50" spans="1:11">
      <c r="A50" s="1396">
        <v>29</v>
      </c>
      <c r="B50" s="1353"/>
      <c r="C50" s="1354"/>
      <c r="D50" s="1358"/>
      <c r="E50" s="1406"/>
      <c r="F50" s="1407"/>
      <c r="G50" s="247"/>
      <c r="H50" s="247"/>
      <c r="I50" s="264"/>
      <c r="J50" s="1358"/>
      <c r="K50" s="1406">
        <v>29</v>
      </c>
    </row>
    <row r="51" spans="1:11">
      <c r="A51" s="1396">
        <v>30</v>
      </c>
      <c r="B51" s="1353"/>
      <c r="C51" s="1354"/>
      <c r="D51" s="1358"/>
      <c r="E51" s="1406"/>
      <c r="F51" s="1407"/>
      <c r="G51" s="247"/>
      <c r="H51" s="247"/>
      <c r="I51" s="264"/>
      <c r="J51" s="1358"/>
      <c r="K51" s="1406">
        <v>30</v>
      </c>
    </row>
    <row r="52" spans="1:11">
      <c r="A52" s="1396">
        <v>31</v>
      </c>
      <c r="B52" s="1353"/>
      <c r="C52" s="1354"/>
      <c r="D52" s="1358"/>
      <c r="E52" s="1406"/>
      <c r="F52" s="1407"/>
      <c r="G52" s="247"/>
      <c r="H52" s="247"/>
      <c r="I52" s="264"/>
      <c r="J52" s="1358"/>
      <c r="K52" s="1406">
        <v>31</v>
      </c>
    </row>
    <row r="53" spans="1:11">
      <c r="A53" s="1396">
        <v>32</v>
      </c>
      <c r="B53" s="1353"/>
      <c r="C53" s="1354"/>
      <c r="D53" s="1358"/>
      <c r="E53" s="1406"/>
      <c r="F53" s="1407"/>
      <c r="G53" s="247"/>
      <c r="H53" s="247"/>
      <c r="I53" s="264"/>
      <c r="J53" s="1358"/>
      <c r="K53" s="1406">
        <v>32</v>
      </c>
    </row>
    <row r="54" spans="1:11">
      <c r="A54" s="1396">
        <v>33</v>
      </c>
      <c r="B54" s="1353"/>
      <c r="C54" s="1354"/>
      <c r="D54" s="1368"/>
      <c r="E54" s="1406"/>
      <c r="F54" s="1422"/>
      <c r="G54" s="1368"/>
      <c r="H54" s="1419"/>
      <c r="I54" s="1367"/>
      <c r="J54" s="1368"/>
      <c r="K54" s="1406">
        <v>33</v>
      </c>
    </row>
    <row r="55" spans="1:11">
      <c r="A55" s="1396">
        <v>34</v>
      </c>
      <c r="B55" s="1353"/>
      <c r="C55" s="1354"/>
      <c r="D55" s="1358"/>
      <c r="E55" s="1406"/>
      <c r="F55" s="1407"/>
      <c r="G55" s="247"/>
      <c r="H55" s="247"/>
      <c r="I55" s="264"/>
      <c r="J55" s="1358"/>
      <c r="K55" s="1406">
        <v>34</v>
      </c>
    </row>
    <row r="56" spans="1:11">
      <c r="A56" s="1396">
        <v>35</v>
      </c>
      <c r="B56" s="1353"/>
      <c r="C56" s="1354"/>
      <c r="D56" s="1358"/>
      <c r="E56" s="1406"/>
      <c r="F56" s="1407"/>
      <c r="G56" s="247"/>
      <c r="H56" s="247"/>
      <c r="I56" s="264"/>
      <c r="J56" s="1358"/>
      <c r="K56" s="1406">
        <v>35</v>
      </c>
    </row>
    <row r="57" spans="1:11">
      <c r="A57" s="1396">
        <v>36</v>
      </c>
      <c r="B57" s="1353"/>
      <c r="C57" s="1354"/>
      <c r="D57" s="1358"/>
      <c r="E57" s="1406"/>
      <c r="F57" s="1407"/>
      <c r="G57" s="247"/>
      <c r="H57" s="247"/>
      <c r="I57" s="264"/>
      <c r="J57" s="1358"/>
      <c r="K57" s="1406">
        <v>36</v>
      </c>
    </row>
    <row r="58" spans="1:11">
      <c r="A58" s="1396">
        <v>37</v>
      </c>
      <c r="B58" s="1353"/>
      <c r="C58" s="1354"/>
      <c r="D58" s="1358"/>
      <c r="E58" s="1406"/>
      <c r="F58" s="1407"/>
      <c r="G58" s="247"/>
      <c r="H58" s="247"/>
      <c r="I58" s="264"/>
      <c r="J58" s="1358"/>
      <c r="K58" s="1406">
        <v>37</v>
      </c>
    </row>
    <row r="59" spans="1:11">
      <c r="A59" s="1396">
        <v>38</v>
      </c>
      <c r="B59" s="1353"/>
      <c r="C59" s="1354"/>
      <c r="D59" s="1358"/>
      <c r="E59" s="1406"/>
      <c r="F59" s="1407"/>
      <c r="G59" s="247"/>
      <c r="H59" s="247"/>
      <c r="I59" s="264"/>
      <c r="J59" s="1532"/>
      <c r="K59" s="1406">
        <v>38</v>
      </c>
    </row>
    <row r="60" spans="1:11" ht="15.75" thickBot="1">
      <c r="A60" s="1423">
        <v>39</v>
      </c>
      <c r="B60" s="1375" t="s">
        <v>2288</v>
      </c>
      <c r="C60" s="1376">
        <f>SUM(C22:C59)</f>
        <v>0</v>
      </c>
      <c r="D60" s="1376">
        <f t="shared" ref="D60:J60" si="0">SUM(D22:D59)</f>
        <v>0</v>
      </c>
      <c r="E60" s="2515">
        <f t="shared" si="0"/>
        <v>0</v>
      </c>
      <c r="F60" s="1533">
        <f t="shared" si="0"/>
        <v>0</v>
      </c>
      <c r="G60" s="1376">
        <f t="shared" si="0"/>
        <v>0</v>
      </c>
      <c r="H60" s="1376">
        <f t="shared" si="0"/>
        <v>0</v>
      </c>
      <c r="I60" s="1376">
        <f t="shared" si="0"/>
        <v>0</v>
      </c>
      <c r="J60" s="1376">
        <f t="shared" si="0"/>
        <v>0</v>
      </c>
      <c r="K60" s="1424">
        <v>39</v>
      </c>
    </row>
    <row r="61" spans="1:11" ht="15.75" thickTop="1">
      <c r="A61" s="811"/>
      <c r="B61" s="811"/>
      <c r="C61" s="811"/>
      <c r="D61" s="971"/>
      <c r="E61" s="971"/>
      <c r="F61" s="971"/>
      <c r="G61" s="971"/>
      <c r="H61" s="971"/>
      <c r="I61" s="971"/>
      <c r="J61" s="971"/>
    </row>
    <row r="62" spans="1:11">
      <c r="A62" s="12" t="s">
        <v>4604</v>
      </c>
      <c r="B62" s="12"/>
      <c r="C62" s="12"/>
      <c r="D62" s="12"/>
      <c r="E62" s="12"/>
      <c r="F62" s="12" t="s">
        <v>4604</v>
      </c>
      <c r="G62" s="12"/>
      <c r="H62" s="12"/>
      <c r="I62" s="12"/>
      <c r="J62" s="12"/>
    </row>
    <row r="63" spans="1:11">
      <c r="A63" s="64" t="s">
        <v>4358</v>
      </c>
      <c r="B63" s="64"/>
      <c r="C63" s="64"/>
      <c r="D63" s="64"/>
      <c r="E63" s="64"/>
      <c r="F63" s="64" t="s">
        <v>4359</v>
      </c>
      <c r="G63" s="64"/>
      <c r="H63" s="64"/>
      <c r="I63" s="64"/>
      <c r="J63" s="64"/>
      <c r="K63" s="64"/>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95"/>
  <sheetViews>
    <sheetView defaultGridColor="0" view="pageBreakPreview" topLeftCell="G1" colorId="22" zoomScale="60" zoomScaleNormal="80" workbookViewId="0">
      <selection activeCell="H79" sqref="H79"/>
    </sheetView>
  </sheetViews>
  <sheetFormatPr defaultColWidth="9.6640625" defaultRowHeight="15"/>
  <cols>
    <col min="1" max="1" width="4.6640625" customWidth="1"/>
    <col min="2" max="2" width="22.109375" customWidth="1"/>
    <col min="3" max="3" width="22.21875" customWidth="1"/>
    <col min="4" max="5" width="12.6640625" customWidth="1"/>
    <col min="6" max="6" width="16.5546875" customWidth="1"/>
    <col min="7" max="7" width="15.21875" customWidth="1"/>
    <col min="8" max="8" width="16.5546875" customWidth="1"/>
    <col min="9" max="9" width="18.109375" customWidth="1"/>
    <col min="10" max="10" width="2.6640625" customWidth="1"/>
    <col min="11" max="11" width="14.88671875" customWidth="1"/>
    <col min="12" max="12" width="13.6640625" customWidth="1"/>
    <col min="13" max="13" width="15.33203125" customWidth="1"/>
    <col min="14" max="14" width="13.6640625" customWidth="1"/>
    <col min="15" max="15" width="11.6640625" customWidth="1"/>
    <col min="16" max="16" width="13.6640625" customWidth="1"/>
    <col min="17" max="17" width="15.77734375" customWidth="1"/>
    <col min="18" max="18" width="13.6640625" customWidth="1"/>
    <col min="19" max="19" width="4.6640625" customWidth="1"/>
  </cols>
  <sheetData>
    <row r="1" spans="1:19">
      <c r="A1" s="902" t="s">
        <v>1759</v>
      </c>
      <c r="B1" s="903"/>
      <c r="C1" s="903"/>
      <c r="D1" s="1008"/>
      <c r="E1" s="1008"/>
      <c r="F1" s="1005" t="s">
        <v>1306</v>
      </c>
      <c r="G1" s="1016"/>
      <c r="H1" s="3094" t="s">
        <v>1761</v>
      </c>
      <c r="I1" s="1018" t="s">
        <v>1762</v>
      </c>
      <c r="J1" s="900"/>
      <c r="K1" s="902" t="s">
        <v>1759</v>
      </c>
      <c r="L1" s="903"/>
      <c r="M1" s="903"/>
      <c r="N1" s="1005" t="s">
        <v>1306</v>
      </c>
      <c r="O1" s="1008"/>
      <c r="P1" s="903"/>
      <c r="Q1" s="3094" t="s">
        <v>1761</v>
      </c>
      <c r="R1" s="1005" t="s">
        <v>1762</v>
      </c>
      <c r="S1" s="993"/>
    </row>
    <row r="2" spans="1:19">
      <c r="A2" s="67" t="str">
        <f>'Data Sheet'!$C$25</f>
        <v xml:space="preserve">Niagara Mohawk Power Corporation </v>
      </c>
      <c r="B2" s="900"/>
      <c r="C2" s="900"/>
      <c r="D2" s="900"/>
      <c r="E2" s="900"/>
      <c r="F2" s="67" t="s">
        <v>5061</v>
      </c>
      <c r="G2" s="913"/>
      <c r="H2" s="3043" t="s">
        <v>1763</v>
      </c>
      <c r="I2" s="1020"/>
      <c r="J2" s="900"/>
      <c r="K2" s="67" t="str">
        <f>'Data Sheet'!$C$25</f>
        <v xml:space="preserve">Niagara Mohawk Power Corporation </v>
      </c>
      <c r="L2" s="900"/>
      <c r="M2" s="900"/>
      <c r="N2" s="67" t="s">
        <v>5061</v>
      </c>
      <c r="O2" s="900"/>
      <c r="P2" s="900"/>
      <c r="Q2" s="3043" t="s">
        <v>1763</v>
      </c>
      <c r="R2" s="960"/>
      <c r="S2" s="961"/>
    </row>
    <row r="3" spans="1:19" ht="15" customHeight="1" thickBot="1">
      <c r="A3" s="979"/>
      <c r="B3" s="952"/>
      <c r="C3" s="952"/>
      <c r="D3" s="952"/>
      <c r="E3" s="952"/>
      <c r="F3" s="979" t="s">
        <v>1100</v>
      </c>
      <c r="G3" s="1022"/>
      <c r="H3" s="3105" t="str">
        <f>'Data Sheet'!$C$40</f>
        <v>May 9, 2016</v>
      </c>
      <c r="I3" s="1029" t="str">
        <f>'Data Sheet'!$C$38</f>
        <v>December 31, 2015</v>
      </c>
      <c r="J3" s="900"/>
      <c r="K3" s="979"/>
      <c r="L3" s="952"/>
      <c r="M3" s="952"/>
      <c r="N3" s="979" t="s">
        <v>1100</v>
      </c>
      <c r="O3" s="952"/>
      <c r="P3" s="980"/>
      <c r="Q3" s="3095" t="str">
        <f>'Data Sheet'!$C$40</f>
        <v>May 9, 2016</v>
      </c>
      <c r="R3" s="3093" t="str">
        <f>'Data Sheet'!$C$38</f>
        <v>December 31, 2015</v>
      </c>
      <c r="S3" s="1023"/>
    </row>
    <row r="4" spans="1:19" ht="15" customHeight="1" thickBot="1">
      <c r="A4" s="571" t="s">
        <v>2911</v>
      </c>
      <c r="B4" s="572"/>
      <c r="C4" s="572"/>
      <c r="D4" s="1012"/>
      <c r="E4" s="1012"/>
      <c r="F4" s="1012"/>
      <c r="G4" s="1012"/>
      <c r="H4" s="1014"/>
      <c r="I4" s="1023"/>
      <c r="J4" s="900"/>
      <c r="K4" s="571" t="s">
        <v>2912</v>
      </c>
      <c r="L4" s="572"/>
      <c r="M4" s="572"/>
      <c r="N4" s="1012"/>
      <c r="O4" s="1012"/>
      <c r="P4" s="1012"/>
      <c r="Q4" s="1012"/>
      <c r="R4" s="1014"/>
      <c r="S4" s="1023"/>
    </row>
    <row r="5" spans="1:19" ht="15.75">
      <c r="A5" s="63"/>
      <c r="B5" s="66"/>
      <c r="C5" s="66"/>
      <c r="D5" s="64"/>
      <c r="E5" s="64"/>
      <c r="F5" s="64"/>
      <c r="G5" s="64"/>
      <c r="H5" s="372"/>
      <c r="I5" s="68"/>
      <c r="J5" s="900"/>
      <c r="K5" s="63"/>
      <c r="L5" s="66"/>
      <c r="M5" s="66"/>
      <c r="N5" s="64"/>
      <c r="O5" s="64"/>
      <c r="P5" s="64"/>
      <c r="Q5" s="64"/>
      <c r="R5" s="372"/>
      <c r="S5" s="68"/>
    </row>
    <row r="6" spans="1:19">
      <c r="A6" s="229" t="s">
        <v>2913</v>
      </c>
      <c r="B6" s="230"/>
      <c r="C6" s="230"/>
      <c r="D6" s="230"/>
      <c r="E6" s="230"/>
      <c r="F6" s="230" t="s">
        <v>2914</v>
      </c>
      <c r="G6" s="230"/>
      <c r="H6" s="230"/>
      <c r="I6" s="231"/>
      <c r="J6" s="900"/>
      <c r="K6" s="229" t="s">
        <v>2915</v>
      </c>
      <c r="L6" s="230"/>
      <c r="M6" s="230"/>
      <c r="N6" s="230"/>
      <c r="O6" s="230" t="s">
        <v>2916</v>
      </c>
      <c r="P6" s="230"/>
      <c r="Q6" s="230"/>
      <c r="R6" s="230"/>
      <c r="S6" s="231"/>
    </row>
    <row r="7" spans="1:19">
      <c r="A7" s="229" t="s">
        <v>2917</v>
      </c>
      <c r="B7" s="230"/>
      <c r="C7" s="230"/>
      <c r="D7" s="230"/>
      <c r="E7" s="230"/>
      <c r="F7" s="230" t="s">
        <v>2918</v>
      </c>
      <c r="G7" s="230"/>
      <c r="H7" s="230"/>
      <c r="I7" s="231"/>
      <c r="J7" s="900"/>
      <c r="K7" s="229" t="s">
        <v>2919</v>
      </c>
      <c r="L7" s="230"/>
      <c r="M7" s="230"/>
      <c r="N7" s="230"/>
      <c r="O7" s="230" t="s">
        <v>2920</v>
      </c>
      <c r="P7" s="230"/>
      <c r="Q7" s="230"/>
      <c r="R7" s="230"/>
      <c r="S7" s="231"/>
    </row>
    <row r="8" spans="1:19">
      <c r="A8" s="229" t="s">
        <v>1175</v>
      </c>
      <c r="B8" s="230"/>
      <c r="C8" s="230"/>
      <c r="D8" s="230"/>
      <c r="E8" s="230"/>
      <c r="F8" s="230" t="s">
        <v>1176</v>
      </c>
      <c r="G8" s="230"/>
      <c r="H8" s="230"/>
      <c r="I8" s="231"/>
      <c r="J8" s="900"/>
      <c r="K8" s="229" t="s">
        <v>1177</v>
      </c>
      <c r="L8" s="230"/>
      <c r="M8" s="230"/>
      <c r="N8" s="230"/>
      <c r="O8" s="230" t="s">
        <v>1178</v>
      </c>
      <c r="P8" s="230"/>
      <c r="Q8" s="230"/>
      <c r="R8" s="230"/>
      <c r="S8" s="231"/>
    </row>
    <row r="9" spans="1:19">
      <c r="A9" s="229" t="s">
        <v>1179</v>
      </c>
      <c r="B9" s="230"/>
      <c r="C9" s="230"/>
      <c r="D9" s="230"/>
      <c r="E9" s="230"/>
      <c r="F9" s="230" t="s">
        <v>1180</v>
      </c>
      <c r="G9" s="230"/>
      <c r="H9" s="230"/>
      <c r="I9" s="231"/>
      <c r="J9" s="900"/>
      <c r="K9" s="229" t="s">
        <v>1181</v>
      </c>
      <c r="L9" s="230"/>
      <c r="M9" s="230"/>
      <c r="N9" s="230"/>
      <c r="O9" s="230" t="s">
        <v>1182</v>
      </c>
      <c r="P9" s="230"/>
      <c r="Q9" s="230"/>
      <c r="R9" s="230"/>
      <c r="S9" s="231"/>
    </row>
    <row r="10" spans="1:19">
      <c r="A10" s="229" t="s">
        <v>1183</v>
      </c>
      <c r="B10" s="230"/>
      <c r="C10" s="230"/>
      <c r="D10" s="230"/>
      <c r="E10" s="230"/>
      <c r="F10" s="230" t="s">
        <v>1184</v>
      </c>
      <c r="G10" s="230"/>
      <c r="H10" s="230"/>
      <c r="I10" s="231"/>
      <c r="J10" s="900"/>
      <c r="K10" s="229" t="s">
        <v>1185</v>
      </c>
      <c r="L10" s="230"/>
      <c r="M10" s="230"/>
      <c r="N10" s="230"/>
      <c r="O10" s="230" t="s">
        <v>1186</v>
      </c>
      <c r="P10" s="230"/>
      <c r="Q10" s="230"/>
      <c r="R10" s="230"/>
      <c r="S10" s="231"/>
    </row>
    <row r="11" spans="1:19">
      <c r="A11" s="229" t="s">
        <v>1187</v>
      </c>
      <c r="B11" s="230"/>
      <c r="C11" s="230"/>
      <c r="D11" s="230"/>
      <c r="E11" s="230"/>
      <c r="F11" s="230" t="s">
        <v>1188</v>
      </c>
      <c r="G11" s="230"/>
      <c r="H11" s="230"/>
      <c r="I11" s="231"/>
      <c r="J11" s="900"/>
      <c r="K11" s="229" t="s">
        <v>1189</v>
      </c>
      <c r="L11" s="230"/>
      <c r="M11" s="230"/>
      <c r="N11" s="230"/>
      <c r="O11" s="230" t="s">
        <v>1190</v>
      </c>
      <c r="P11" s="230"/>
      <c r="Q11" s="230"/>
      <c r="R11" s="230"/>
      <c r="S11" s="231"/>
    </row>
    <row r="12" spans="1:19">
      <c r="A12" s="229" t="s">
        <v>1191</v>
      </c>
      <c r="B12" s="230"/>
      <c r="C12" s="230"/>
      <c r="D12" s="230"/>
      <c r="E12" s="230"/>
      <c r="F12" s="230" t="s">
        <v>1192</v>
      </c>
      <c r="G12" s="230"/>
      <c r="H12" s="230"/>
      <c r="I12" s="231"/>
      <c r="J12" s="900"/>
      <c r="K12" s="229" t="s">
        <v>1193</v>
      </c>
      <c r="L12" s="230"/>
      <c r="M12" s="230"/>
      <c r="N12" s="230"/>
      <c r="O12" s="230" t="s">
        <v>1194</v>
      </c>
      <c r="P12" s="230"/>
      <c r="Q12" s="230"/>
      <c r="R12" s="230"/>
      <c r="S12" s="231"/>
    </row>
    <row r="13" spans="1:19">
      <c r="A13" s="229" t="s">
        <v>1195</v>
      </c>
      <c r="B13" s="230"/>
      <c r="C13" s="230"/>
      <c r="D13" s="230"/>
      <c r="E13" s="230"/>
      <c r="F13" s="230" t="s">
        <v>1196</v>
      </c>
      <c r="G13" s="230"/>
      <c r="H13" s="230"/>
      <c r="I13" s="231"/>
      <c r="J13" s="900"/>
      <c r="K13" s="229" t="s">
        <v>1197</v>
      </c>
      <c r="L13" s="230"/>
      <c r="M13" s="230"/>
      <c r="N13" s="230"/>
      <c r="O13" s="230" t="s">
        <v>1198</v>
      </c>
      <c r="P13" s="230"/>
      <c r="Q13" s="230"/>
      <c r="R13" s="230"/>
      <c r="S13" s="231"/>
    </row>
    <row r="14" spans="1:19">
      <c r="A14" s="229" t="s">
        <v>1199</v>
      </c>
      <c r="B14" s="230"/>
      <c r="C14" s="230"/>
      <c r="D14" s="230"/>
      <c r="E14" s="230"/>
      <c r="F14" s="230" t="s">
        <v>1200</v>
      </c>
      <c r="G14" s="230"/>
      <c r="H14" s="230"/>
      <c r="I14" s="231"/>
      <c r="J14" s="900"/>
      <c r="K14" s="229" t="s">
        <v>2569</v>
      </c>
      <c r="L14" s="230"/>
      <c r="M14" s="230"/>
      <c r="N14" s="230"/>
      <c r="O14" s="230" t="s">
        <v>2570</v>
      </c>
      <c r="P14" s="230"/>
      <c r="Q14" s="230"/>
      <c r="R14" s="230"/>
      <c r="S14" s="231"/>
    </row>
    <row r="15" spans="1:19">
      <c r="A15" s="229" t="s">
        <v>2571</v>
      </c>
      <c r="B15" s="230"/>
      <c r="C15" s="230"/>
      <c r="D15" s="230"/>
      <c r="E15" s="230"/>
      <c r="F15" s="230" t="s">
        <v>2572</v>
      </c>
      <c r="G15" s="230"/>
      <c r="H15" s="230"/>
      <c r="I15" s="231"/>
      <c r="J15" s="900"/>
      <c r="K15" s="229" t="s">
        <v>2573</v>
      </c>
      <c r="L15" s="230"/>
      <c r="M15" s="230"/>
      <c r="N15" s="230"/>
      <c r="O15" s="230" t="s">
        <v>2574</v>
      </c>
      <c r="P15" s="230"/>
      <c r="Q15" s="230"/>
      <c r="R15" s="230"/>
      <c r="S15" s="231"/>
    </row>
    <row r="16" spans="1:19">
      <c r="A16" s="229" t="s">
        <v>2575</v>
      </c>
      <c r="B16" s="230"/>
      <c r="C16" s="230"/>
      <c r="D16" s="230"/>
      <c r="E16" s="230"/>
      <c r="F16" s="230" t="s">
        <v>2576</v>
      </c>
      <c r="G16" s="230"/>
      <c r="H16" s="230"/>
      <c r="I16" s="231"/>
      <c r="J16" s="900"/>
      <c r="K16" s="229" t="s">
        <v>2577</v>
      </c>
      <c r="L16" s="230"/>
      <c r="M16" s="230"/>
      <c r="N16" s="230"/>
      <c r="O16" s="230" t="s">
        <v>1194</v>
      </c>
      <c r="P16" s="230"/>
      <c r="Q16" s="230"/>
      <c r="R16" s="230"/>
      <c r="S16" s="231"/>
    </row>
    <row r="17" spans="1:19">
      <c r="A17" s="229" t="s">
        <v>2578</v>
      </c>
      <c r="B17" s="230"/>
      <c r="C17" s="230"/>
      <c r="D17" s="230"/>
      <c r="E17" s="230"/>
      <c r="F17" s="230" t="s">
        <v>2579</v>
      </c>
      <c r="G17" s="230"/>
      <c r="H17" s="230"/>
      <c r="I17" s="231"/>
      <c r="J17" s="900"/>
      <c r="K17" s="229" t="s">
        <v>2580</v>
      </c>
      <c r="L17" s="230"/>
      <c r="M17" s="230"/>
      <c r="N17" s="230"/>
      <c r="O17" s="230" t="s">
        <v>2581</v>
      </c>
      <c r="P17" s="230"/>
      <c r="Q17" s="230"/>
      <c r="R17" s="230"/>
      <c r="S17" s="231"/>
    </row>
    <row r="18" spans="1:19">
      <c r="A18" s="229" t="s">
        <v>2582</v>
      </c>
      <c r="B18" s="230"/>
      <c r="C18" s="230"/>
      <c r="D18" s="230"/>
      <c r="E18" s="230"/>
      <c r="F18" s="230" t="s">
        <v>2583</v>
      </c>
      <c r="G18" s="230"/>
      <c r="H18" s="230"/>
      <c r="I18" s="231"/>
      <c r="J18" s="900"/>
      <c r="K18" s="229" t="s">
        <v>2584</v>
      </c>
      <c r="L18" s="230"/>
      <c r="M18" s="230"/>
      <c r="N18" s="230"/>
      <c r="O18" s="230" t="s">
        <v>2585</v>
      </c>
      <c r="P18" s="230"/>
      <c r="Q18" s="230"/>
      <c r="R18" s="230"/>
      <c r="S18" s="231"/>
    </row>
    <row r="19" spans="1:19">
      <c r="A19" s="229" t="s">
        <v>2586</v>
      </c>
      <c r="B19" s="230"/>
      <c r="C19" s="230"/>
      <c r="D19" s="230"/>
      <c r="E19" s="230"/>
      <c r="F19" s="230" t="s">
        <v>2587</v>
      </c>
      <c r="G19" s="230"/>
      <c r="H19" s="230"/>
      <c r="I19" s="231"/>
      <c r="J19" s="900"/>
      <c r="K19" s="229"/>
      <c r="L19" s="230"/>
      <c r="M19" s="230"/>
      <c r="N19" s="230"/>
      <c r="O19" s="230"/>
      <c r="P19" s="230"/>
      <c r="Q19" s="230"/>
      <c r="R19" s="230"/>
      <c r="S19" s="231"/>
    </row>
    <row r="20" spans="1:19" ht="15.75" thickBot="1">
      <c r="A20" s="627"/>
      <c r="B20" s="626"/>
      <c r="C20" s="626"/>
      <c r="D20" s="626"/>
      <c r="E20" s="626"/>
      <c r="F20" s="626"/>
      <c r="G20" s="626"/>
      <c r="H20" s="626"/>
      <c r="I20" s="628"/>
      <c r="J20" s="900"/>
      <c r="K20" s="229"/>
      <c r="L20" s="230"/>
      <c r="M20" s="230"/>
      <c r="N20" s="230"/>
      <c r="O20" s="230"/>
      <c r="P20" s="230"/>
      <c r="Q20" s="230"/>
      <c r="R20" s="230"/>
      <c r="S20" s="231"/>
    </row>
    <row r="21" spans="1:19">
      <c r="A21" s="1007"/>
      <c r="B21" s="900"/>
      <c r="C21" s="963"/>
      <c r="D21" s="901" t="s">
        <v>2588</v>
      </c>
      <c r="E21" s="961"/>
      <c r="F21" s="963"/>
      <c r="G21" s="901" t="s">
        <v>2589</v>
      </c>
      <c r="H21" s="901"/>
      <c r="I21" s="1037"/>
      <c r="J21" s="900"/>
      <c r="K21" s="1007"/>
      <c r="L21" s="1017" t="s">
        <v>2590</v>
      </c>
      <c r="M21" s="1017"/>
      <c r="N21" s="993"/>
      <c r="O21" s="1032"/>
      <c r="P21" s="1032"/>
      <c r="Q21" s="1032"/>
      <c r="R21" s="1032"/>
      <c r="S21" s="1037"/>
    </row>
    <row r="22" spans="1:19">
      <c r="A22" s="1019"/>
      <c r="B22" s="901" t="s">
        <v>2591</v>
      </c>
      <c r="C22" s="961"/>
      <c r="D22" s="629" t="s">
        <v>2592</v>
      </c>
      <c r="E22" s="961"/>
      <c r="F22" s="913" t="s">
        <v>2593</v>
      </c>
      <c r="G22" s="629" t="s">
        <v>2594</v>
      </c>
      <c r="H22" s="901"/>
      <c r="I22" s="1019" t="s">
        <v>1746</v>
      </c>
      <c r="J22" s="900"/>
      <c r="K22" s="1019" t="s">
        <v>2595</v>
      </c>
      <c r="L22" s="629" t="s">
        <v>2596</v>
      </c>
      <c r="M22" s="901"/>
      <c r="N22" s="630"/>
      <c r="O22" s="901" t="s">
        <v>2597</v>
      </c>
      <c r="P22" s="901"/>
      <c r="Q22" s="629"/>
      <c r="R22" s="901"/>
      <c r="S22" s="1019"/>
    </row>
    <row r="23" spans="1:19" ht="15.75" thickBot="1">
      <c r="A23" s="1019" t="s">
        <v>1688</v>
      </c>
      <c r="B23" s="952"/>
      <c r="C23" s="980"/>
      <c r="D23" s="631" t="s">
        <v>2598</v>
      </c>
      <c r="E23" s="1023"/>
      <c r="F23" s="913" t="s">
        <v>2599</v>
      </c>
      <c r="G23" s="631" t="s">
        <v>2621</v>
      </c>
      <c r="H23" s="1012"/>
      <c r="I23" s="1019" t="s">
        <v>527</v>
      </c>
      <c r="J23" s="900"/>
      <c r="K23" s="1019" t="s">
        <v>2622</v>
      </c>
      <c r="L23" s="631" t="s">
        <v>2623</v>
      </c>
      <c r="M23" s="1012"/>
      <c r="N23" s="632"/>
      <c r="O23" s="990"/>
      <c r="P23" s="990"/>
      <c r="Q23" s="633"/>
      <c r="R23" s="1022"/>
      <c r="S23" s="1019" t="s">
        <v>1688</v>
      </c>
    </row>
    <row r="24" spans="1:19">
      <c r="A24" s="1019" t="s">
        <v>1691</v>
      </c>
      <c r="B24" s="913" t="s">
        <v>2624</v>
      </c>
      <c r="C24" s="913" t="s">
        <v>2625</v>
      </c>
      <c r="D24" s="913" t="s">
        <v>2626</v>
      </c>
      <c r="E24" s="913" t="s">
        <v>2627</v>
      </c>
      <c r="F24" s="913" t="s">
        <v>2628</v>
      </c>
      <c r="G24" s="961" t="s">
        <v>2629</v>
      </c>
      <c r="H24" s="961" t="s">
        <v>2629</v>
      </c>
      <c r="I24" s="1019" t="s">
        <v>2630</v>
      </c>
      <c r="J24" s="900"/>
      <c r="K24" s="1019" t="s">
        <v>2631</v>
      </c>
      <c r="L24" s="913" t="s">
        <v>2632</v>
      </c>
      <c r="M24" s="913" t="s">
        <v>2633</v>
      </c>
      <c r="N24" s="913" t="s">
        <v>2634</v>
      </c>
      <c r="O24" s="913" t="s">
        <v>3561</v>
      </c>
      <c r="P24" s="913" t="s">
        <v>3553</v>
      </c>
      <c r="Q24" s="913" t="s">
        <v>604</v>
      </c>
      <c r="R24" s="945" t="s">
        <v>2288</v>
      </c>
      <c r="S24" s="1019" t="s">
        <v>1691</v>
      </c>
    </row>
    <row r="25" spans="1:19">
      <c r="A25" s="1010"/>
      <c r="B25" s="963"/>
      <c r="C25" s="913"/>
      <c r="D25" s="963"/>
      <c r="E25" s="913"/>
      <c r="F25" s="913"/>
      <c r="G25" s="961" t="s">
        <v>2635</v>
      </c>
      <c r="H25" s="961" t="s">
        <v>2636</v>
      </c>
      <c r="I25" s="1010"/>
      <c r="J25" s="900"/>
      <c r="K25" s="1010"/>
      <c r="L25" s="963"/>
      <c r="M25" s="913" t="s">
        <v>2637</v>
      </c>
      <c r="N25" s="963"/>
      <c r="O25" s="913" t="s">
        <v>2042</v>
      </c>
      <c r="P25" s="913" t="s">
        <v>2042</v>
      </c>
      <c r="Q25" s="963"/>
      <c r="R25" s="913" t="s">
        <v>2042</v>
      </c>
      <c r="S25" s="1010"/>
    </row>
    <row r="26" spans="1:19" ht="15.75" thickBot="1">
      <c r="A26" s="1029"/>
      <c r="B26" s="1022" t="s">
        <v>2952</v>
      </c>
      <c r="C26" s="1022" t="s">
        <v>2953</v>
      </c>
      <c r="D26" s="1022" t="s">
        <v>2954</v>
      </c>
      <c r="E26" s="1022" t="s">
        <v>2955</v>
      </c>
      <c r="F26" s="1022" t="s">
        <v>2303</v>
      </c>
      <c r="G26" s="1023" t="s">
        <v>2304</v>
      </c>
      <c r="H26" s="1023" t="s">
        <v>2305</v>
      </c>
      <c r="I26" s="1023" t="s">
        <v>2306</v>
      </c>
      <c r="J26" s="900"/>
      <c r="K26" s="1021" t="s">
        <v>2307</v>
      </c>
      <c r="L26" s="1022" t="s">
        <v>2308</v>
      </c>
      <c r="M26" s="1022" t="s">
        <v>2309</v>
      </c>
      <c r="N26" s="1022" t="s">
        <v>2310</v>
      </c>
      <c r="O26" s="1022" t="s">
        <v>178</v>
      </c>
      <c r="P26" s="1022" t="s">
        <v>179</v>
      </c>
      <c r="Q26" s="1022" t="s">
        <v>180</v>
      </c>
      <c r="R26" s="1012" t="s">
        <v>181</v>
      </c>
      <c r="S26" s="1029"/>
    </row>
    <row r="27" spans="1:19">
      <c r="A27" s="1010">
        <v>1</v>
      </c>
      <c r="B27" s="963" t="s">
        <v>5716</v>
      </c>
      <c r="C27" s="963" t="s">
        <v>5730</v>
      </c>
      <c r="D27" s="1028">
        <v>345</v>
      </c>
      <c r="E27" s="1299">
        <v>345</v>
      </c>
      <c r="F27" s="3044" t="s">
        <v>5744</v>
      </c>
      <c r="G27" s="1299">
        <v>37.299999999999997</v>
      </c>
      <c r="H27" s="3030">
        <v>0</v>
      </c>
      <c r="I27" s="3031">
        <v>1</v>
      </c>
      <c r="J27" s="900"/>
      <c r="K27" s="3043" t="s">
        <v>5748</v>
      </c>
      <c r="L27" s="1089">
        <v>1897017</v>
      </c>
      <c r="M27" s="1089">
        <v>11153202</v>
      </c>
      <c r="N27" s="1089">
        <v>13050219</v>
      </c>
      <c r="O27" s="1090"/>
      <c r="P27" s="1090"/>
      <c r="Q27" s="1090"/>
      <c r="R27" s="1091">
        <f t="shared" ref="R27:R61" si="0">SUM(O27:Q27)</f>
        <v>0</v>
      </c>
      <c r="S27" s="1010">
        <v>1</v>
      </c>
    </row>
    <row r="28" spans="1:19">
      <c r="A28" s="1010">
        <v>2</v>
      </c>
      <c r="B28" s="963" t="s">
        <v>2874</v>
      </c>
      <c r="C28" s="963" t="s">
        <v>2874</v>
      </c>
      <c r="D28" s="1028"/>
      <c r="E28" s="1299"/>
      <c r="F28" s="3044" t="s">
        <v>5745</v>
      </c>
      <c r="G28" s="1299"/>
      <c r="H28" s="3030">
        <v>0</v>
      </c>
      <c r="I28" s="3031">
        <v>0</v>
      </c>
      <c r="J28" s="900"/>
      <c r="K28" s="3043" t="s">
        <v>2874</v>
      </c>
      <c r="L28" s="1028">
        <v>0</v>
      </c>
      <c r="M28" s="1028">
        <v>0</v>
      </c>
      <c r="N28" s="1028">
        <v>0</v>
      </c>
      <c r="O28" s="1027"/>
      <c r="P28" s="1027"/>
      <c r="Q28" s="1027"/>
      <c r="R28" s="1093">
        <f t="shared" si="0"/>
        <v>0</v>
      </c>
      <c r="S28" s="1010">
        <v>2</v>
      </c>
    </row>
    <row r="29" spans="1:19">
      <c r="A29" s="1010">
        <v>3</v>
      </c>
      <c r="B29" s="963" t="s">
        <v>2874</v>
      </c>
      <c r="C29" s="963" t="s">
        <v>2874</v>
      </c>
      <c r="D29" s="1028"/>
      <c r="E29" s="1299"/>
      <c r="F29" s="3044" t="s">
        <v>2874</v>
      </c>
      <c r="G29" s="1299"/>
      <c r="H29" s="3030">
        <v>0</v>
      </c>
      <c r="I29" s="3031">
        <v>0</v>
      </c>
      <c r="J29" s="900"/>
      <c r="K29" s="3043" t="s">
        <v>2874</v>
      </c>
      <c r="L29" s="1028">
        <v>0</v>
      </c>
      <c r="M29" s="1028">
        <v>0</v>
      </c>
      <c r="N29" s="1028">
        <v>0</v>
      </c>
      <c r="O29" s="1027"/>
      <c r="P29" s="1027"/>
      <c r="Q29" s="1027"/>
      <c r="R29" s="1093">
        <f t="shared" si="0"/>
        <v>0</v>
      </c>
      <c r="S29" s="1010">
        <v>3</v>
      </c>
    </row>
    <row r="30" spans="1:19">
      <c r="A30" s="1010">
        <v>4</v>
      </c>
      <c r="B30" s="963" t="s">
        <v>5717</v>
      </c>
      <c r="C30" s="963" t="s">
        <v>5731</v>
      </c>
      <c r="D30" s="1028">
        <v>345</v>
      </c>
      <c r="E30" s="1299">
        <v>345</v>
      </c>
      <c r="F30" s="3044" t="s">
        <v>5745</v>
      </c>
      <c r="G30" s="1299">
        <v>84.34</v>
      </c>
      <c r="H30" s="3030">
        <v>0</v>
      </c>
      <c r="I30" s="3031">
        <v>1</v>
      </c>
      <c r="J30" s="900"/>
      <c r="K30" s="3043" t="s">
        <v>5749</v>
      </c>
      <c r="L30" s="1028">
        <v>0</v>
      </c>
      <c r="M30" s="1028">
        <v>0</v>
      </c>
      <c r="N30" s="1028">
        <v>0</v>
      </c>
      <c r="O30" s="1027"/>
      <c r="P30" s="1027"/>
      <c r="Q30" s="1027"/>
      <c r="R30" s="1093">
        <f t="shared" si="0"/>
        <v>0</v>
      </c>
      <c r="S30" s="1010">
        <v>4</v>
      </c>
    </row>
    <row r="31" spans="1:19">
      <c r="A31" s="1010">
        <v>5</v>
      </c>
      <c r="B31" s="963" t="s">
        <v>5718</v>
      </c>
      <c r="C31" s="963" t="s">
        <v>5732</v>
      </c>
      <c r="D31" s="1028">
        <v>345</v>
      </c>
      <c r="E31" s="1299">
        <v>345</v>
      </c>
      <c r="F31" s="3044" t="s">
        <v>5745</v>
      </c>
      <c r="G31" s="1299">
        <v>83.24</v>
      </c>
      <c r="H31" s="3030">
        <v>0</v>
      </c>
      <c r="I31" s="3031">
        <v>1</v>
      </c>
      <c r="J31" s="900"/>
      <c r="K31" s="3043" t="s">
        <v>5749</v>
      </c>
      <c r="L31" s="1028">
        <v>3377678</v>
      </c>
      <c r="M31" s="1028">
        <v>50208005</v>
      </c>
      <c r="N31" s="1028">
        <v>53585683</v>
      </c>
      <c r="O31" s="1027"/>
      <c r="P31" s="1027"/>
      <c r="Q31" s="1027"/>
      <c r="R31" s="1093">
        <f t="shared" si="0"/>
        <v>0</v>
      </c>
      <c r="S31" s="1010">
        <v>5</v>
      </c>
    </row>
    <row r="32" spans="1:19">
      <c r="A32" s="1025">
        <v>6</v>
      </c>
      <c r="B32" s="963" t="s">
        <v>2874</v>
      </c>
      <c r="C32" s="963" t="s">
        <v>2874</v>
      </c>
      <c r="D32" s="1028"/>
      <c r="E32" s="1299"/>
      <c r="F32" s="3044" t="s">
        <v>2874</v>
      </c>
      <c r="G32" s="1299"/>
      <c r="H32" s="3030">
        <v>0</v>
      </c>
      <c r="I32" s="3031">
        <v>0</v>
      </c>
      <c r="J32" s="900"/>
      <c r="K32" s="3043" t="s">
        <v>2874</v>
      </c>
      <c r="L32" s="1028">
        <v>0</v>
      </c>
      <c r="M32" s="1028">
        <v>0</v>
      </c>
      <c r="N32" s="1028">
        <v>0</v>
      </c>
      <c r="O32" s="1027"/>
      <c r="P32" s="1027"/>
      <c r="Q32" s="1027"/>
      <c r="R32" s="1093">
        <f t="shared" si="0"/>
        <v>0</v>
      </c>
      <c r="S32" s="1010">
        <v>6</v>
      </c>
    </row>
    <row r="33" spans="1:19">
      <c r="A33" s="1025">
        <v>7</v>
      </c>
      <c r="B33" s="963" t="s">
        <v>5719</v>
      </c>
      <c r="C33" s="963" t="s">
        <v>5733</v>
      </c>
      <c r="D33" s="1028">
        <v>345</v>
      </c>
      <c r="E33" s="1299">
        <v>345</v>
      </c>
      <c r="F33" s="3044" t="s">
        <v>5744</v>
      </c>
      <c r="G33" s="1299">
        <v>26.5</v>
      </c>
      <c r="H33" s="3030">
        <v>0</v>
      </c>
      <c r="I33" s="3031">
        <v>1</v>
      </c>
      <c r="J33" s="900"/>
      <c r="K33" s="3043" t="s">
        <v>5750</v>
      </c>
      <c r="L33" s="1028">
        <v>1220242</v>
      </c>
      <c r="M33" s="1028">
        <v>8602547</v>
      </c>
      <c r="N33" s="1028">
        <v>9822789</v>
      </c>
      <c r="O33" s="1027"/>
      <c r="P33" s="1027"/>
      <c r="Q33" s="1027"/>
      <c r="R33" s="1093">
        <f t="shared" si="0"/>
        <v>0</v>
      </c>
      <c r="S33" s="1010">
        <v>7</v>
      </c>
    </row>
    <row r="34" spans="1:19">
      <c r="A34" s="1025">
        <v>8</v>
      </c>
      <c r="B34" s="963" t="s">
        <v>2874</v>
      </c>
      <c r="C34" s="963" t="s">
        <v>2874</v>
      </c>
      <c r="D34" s="1028"/>
      <c r="E34" s="1299"/>
      <c r="F34" s="3044" t="s">
        <v>5745</v>
      </c>
      <c r="G34" s="1299"/>
      <c r="H34" s="3030">
        <v>0</v>
      </c>
      <c r="I34" s="3031">
        <v>0</v>
      </c>
      <c r="J34" s="900"/>
      <c r="K34" s="3043" t="s">
        <v>2874</v>
      </c>
      <c r="L34" s="1028">
        <v>0</v>
      </c>
      <c r="M34" s="1028">
        <v>0</v>
      </c>
      <c r="N34" s="1028">
        <v>0</v>
      </c>
      <c r="O34" s="1027"/>
      <c r="P34" s="1027"/>
      <c r="Q34" s="1027"/>
      <c r="R34" s="1093">
        <f t="shared" si="0"/>
        <v>0</v>
      </c>
      <c r="S34" s="1010">
        <v>8</v>
      </c>
    </row>
    <row r="35" spans="1:19">
      <c r="A35" s="1025">
        <v>9</v>
      </c>
      <c r="B35" s="963" t="s">
        <v>2874</v>
      </c>
      <c r="C35" s="963" t="s">
        <v>2874</v>
      </c>
      <c r="D35" s="1028"/>
      <c r="E35" s="1299"/>
      <c r="F35" s="3044" t="s">
        <v>2874</v>
      </c>
      <c r="G35" s="1299"/>
      <c r="H35" s="3030">
        <v>0</v>
      </c>
      <c r="I35" s="3031">
        <v>0</v>
      </c>
      <c r="J35" s="900"/>
      <c r="K35" s="3043" t="s">
        <v>2874</v>
      </c>
      <c r="L35" s="1028">
        <v>0</v>
      </c>
      <c r="M35" s="1028">
        <v>0</v>
      </c>
      <c r="N35" s="1028">
        <v>0</v>
      </c>
      <c r="O35" s="1027"/>
      <c r="P35" s="1027"/>
      <c r="Q35" s="1027"/>
      <c r="R35" s="1093">
        <f t="shared" si="0"/>
        <v>0</v>
      </c>
      <c r="S35" s="1010">
        <v>9</v>
      </c>
    </row>
    <row r="36" spans="1:19">
      <c r="A36" s="1025">
        <v>10</v>
      </c>
      <c r="B36" s="963" t="s">
        <v>5720</v>
      </c>
      <c r="C36" s="963" t="s">
        <v>5734</v>
      </c>
      <c r="D36" s="1028">
        <v>345</v>
      </c>
      <c r="E36" s="1299">
        <v>345</v>
      </c>
      <c r="F36" s="3044" t="s">
        <v>5745</v>
      </c>
      <c r="G36" s="1299">
        <v>15.07</v>
      </c>
      <c r="H36" s="3030">
        <v>0</v>
      </c>
      <c r="I36" s="3031">
        <v>1</v>
      </c>
      <c r="J36" s="900"/>
      <c r="K36" s="3043" t="s">
        <v>5750</v>
      </c>
      <c r="L36" s="1028">
        <v>900555</v>
      </c>
      <c r="M36" s="1028">
        <v>4393859</v>
      </c>
      <c r="N36" s="1028">
        <v>5294414</v>
      </c>
      <c r="O36" s="1027"/>
      <c r="P36" s="1027"/>
      <c r="Q36" s="1027"/>
      <c r="R36" s="1093">
        <f t="shared" si="0"/>
        <v>0</v>
      </c>
      <c r="S36" s="1010">
        <v>10</v>
      </c>
    </row>
    <row r="37" spans="1:19">
      <c r="A37" s="1025">
        <v>11</v>
      </c>
      <c r="B37" s="963" t="s">
        <v>2874</v>
      </c>
      <c r="C37" s="963" t="s">
        <v>2874</v>
      </c>
      <c r="D37" s="1028"/>
      <c r="E37" s="1299"/>
      <c r="F37" s="3044" t="s">
        <v>2874</v>
      </c>
      <c r="G37" s="1299"/>
      <c r="H37" s="3030">
        <v>0</v>
      </c>
      <c r="I37" s="3031">
        <v>0</v>
      </c>
      <c r="J37" s="900"/>
      <c r="K37" s="3043" t="s">
        <v>2874</v>
      </c>
      <c r="L37" s="1028">
        <v>0</v>
      </c>
      <c r="M37" s="1028">
        <v>0</v>
      </c>
      <c r="N37" s="1028">
        <v>0</v>
      </c>
      <c r="O37" s="1027"/>
      <c r="P37" s="1027"/>
      <c r="Q37" s="1027"/>
      <c r="R37" s="1093">
        <f t="shared" si="0"/>
        <v>0</v>
      </c>
      <c r="S37" s="1010">
        <v>11</v>
      </c>
    </row>
    <row r="38" spans="1:19">
      <c r="A38" s="1025">
        <v>12</v>
      </c>
      <c r="B38" s="963" t="s">
        <v>5721</v>
      </c>
      <c r="C38" s="963" t="s">
        <v>5735</v>
      </c>
      <c r="D38" s="1028">
        <v>345</v>
      </c>
      <c r="E38" s="1299">
        <v>345</v>
      </c>
      <c r="F38" s="3044" t="s">
        <v>5746</v>
      </c>
      <c r="G38" s="1299">
        <v>39.020000000000003</v>
      </c>
      <c r="H38" s="3030">
        <v>0</v>
      </c>
      <c r="I38" s="3031">
        <v>0</v>
      </c>
      <c r="J38" s="900"/>
      <c r="K38" s="3043" t="s">
        <v>2874</v>
      </c>
      <c r="L38" s="1028">
        <v>0</v>
      </c>
      <c r="M38" s="1028">
        <v>0</v>
      </c>
      <c r="N38" s="1028">
        <v>0</v>
      </c>
      <c r="O38" s="1027"/>
      <c r="P38" s="1027"/>
      <c r="Q38" s="1027"/>
      <c r="R38" s="1093">
        <f t="shared" si="0"/>
        <v>0</v>
      </c>
      <c r="S38" s="1010">
        <v>12</v>
      </c>
    </row>
    <row r="39" spans="1:19">
      <c r="A39" s="1025">
        <v>13</v>
      </c>
      <c r="B39" s="963" t="s">
        <v>5722</v>
      </c>
      <c r="C39" s="963" t="s">
        <v>5736</v>
      </c>
      <c r="D39" s="1028">
        <v>345</v>
      </c>
      <c r="E39" s="1299">
        <v>345</v>
      </c>
      <c r="F39" s="3044" t="s">
        <v>5745</v>
      </c>
      <c r="G39" s="1299">
        <v>38.840000000000003</v>
      </c>
      <c r="H39" s="3030">
        <v>0</v>
      </c>
      <c r="I39" s="3031">
        <v>1</v>
      </c>
      <c r="J39" s="900"/>
      <c r="K39" s="3043" t="s">
        <v>5751</v>
      </c>
      <c r="L39" s="1028">
        <v>0</v>
      </c>
      <c r="M39" s="1028">
        <v>154118</v>
      </c>
      <c r="N39" s="1028">
        <v>154118</v>
      </c>
      <c r="O39" s="1027"/>
      <c r="P39" s="1027"/>
      <c r="Q39" s="1027"/>
      <c r="R39" s="1093">
        <f t="shared" si="0"/>
        <v>0</v>
      </c>
      <c r="S39" s="1010">
        <v>13</v>
      </c>
    </row>
    <row r="40" spans="1:19">
      <c r="A40" s="1025">
        <v>14</v>
      </c>
      <c r="B40" s="963" t="s">
        <v>2874</v>
      </c>
      <c r="C40" s="963" t="s">
        <v>2874</v>
      </c>
      <c r="D40" s="1028"/>
      <c r="E40" s="1299"/>
      <c r="F40" s="3044" t="s">
        <v>2874</v>
      </c>
      <c r="G40" s="1299"/>
      <c r="H40" s="3030">
        <v>0</v>
      </c>
      <c r="I40" s="3031">
        <v>0</v>
      </c>
      <c r="J40" s="900"/>
      <c r="K40" s="3043" t="s">
        <v>2874</v>
      </c>
      <c r="L40" s="1028">
        <v>0</v>
      </c>
      <c r="M40" s="1028">
        <v>0</v>
      </c>
      <c r="N40" s="1028">
        <v>0</v>
      </c>
      <c r="O40" s="1027"/>
      <c r="P40" s="1027"/>
      <c r="Q40" s="1027"/>
      <c r="R40" s="1093">
        <f t="shared" si="0"/>
        <v>0</v>
      </c>
      <c r="S40" s="1010">
        <v>14</v>
      </c>
    </row>
    <row r="41" spans="1:19">
      <c r="A41" s="1025">
        <v>15</v>
      </c>
      <c r="B41" s="963" t="s">
        <v>2874</v>
      </c>
      <c r="C41" s="963" t="s">
        <v>2874</v>
      </c>
      <c r="D41" s="1028"/>
      <c r="E41" s="1299"/>
      <c r="F41" s="3044" t="s">
        <v>2874</v>
      </c>
      <c r="G41" s="1299"/>
      <c r="H41" s="3030">
        <v>0</v>
      </c>
      <c r="I41" s="3031">
        <v>0</v>
      </c>
      <c r="J41" s="900"/>
      <c r="K41" s="3043" t="s">
        <v>2874</v>
      </c>
      <c r="L41" s="1028">
        <v>0</v>
      </c>
      <c r="M41" s="1028">
        <v>0</v>
      </c>
      <c r="N41" s="1028">
        <v>0</v>
      </c>
      <c r="O41" s="1027"/>
      <c r="P41" s="1027"/>
      <c r="Q41" s="1027"/>
      <c r="R41" s="1093">
        <f t="shared" si="0"/>
        <v>0</v>
      </c>
      <c r="S41" s="1010">
        <v>15</v>
      </c>
    </row>
    <row r="42" spans="1:19">
      <c r="A42" s="1025">
        <v>16</v>
      </c>
      <c r="B42" s="963" t="s">
        <v>5723</v>
      </c>
      <c r="C42" s="963" t="s">
        <v>5737</v>
      </c>
      <c r="D42" s="1028">
        <v>345</v>
      </c>
      <c r="E42" s="1299">
        <v>345</v>
      </c>
      <c r="F42" s="3044" t="s">
        <v>5744</v>
      </c>
      <c r="G42" s="1299">
        <v>47.55</v>
      </c>
      <c r="H42" s="3030">
        <v>0</v>
      </c>
      <c r="I42" s="3031">
        <v>1</v>
      </c>
      <c r="J42" s="900"/>
      <c r="K42" s="3043" t="s">
        <v>5748</v>
      </c>
      <c r="L42" s="1028">
        <v>5625110</v>
      </c>
      <c r="M42" s="1028">
        <v>20595182</v>
      </c>
      <c r="N42" s="1028">
        <v>26220292</v>
      </c>
      <c r="O42" s="1027"/>
      <c r="P42" s="1027"/>
      <c r="Q42" s="1027"/>
      <c r="R42" s="1093">
        <f t="shared" si="0"/>
        <v>0</v>
      </c>
      <c r="S42" s="1010">
        <v>16</v>
      </c>
    </row>
    <row r="43" spans="1:19">
      <c r="A43" s="1010">
        <v>17</v>
      </c>
      <c r="B43" s="963" t="s">
        <v>2874</v>
      </c>
      <c r="C43" s="963" t="s">
        <v>2874</v>
      </c>
      <c r="D43" s="1028"/>
      <c r="E43" s="1299"/>
      <c r="F43" s="3044" t="s">
        <v>5745</v>
      </c>
      <c r="G43" s="1299"/>
      <c r="H43" s="3030">
        <v>0</v>
      </c>
      <c r="I43" s="3031">
        <v>0</v>
      </c>
      <c r="J43" s="900"/>
      <c r="K43" s="3043" t="s">
        <v>5752</v>
      </c>
      <c r="L43" s="1028">
        <v>0</v>
      </c>
      <c r="M43" s="1028">
        <v>0</v>
      </c>
      <c r="N43" s="1028">
        <v>0</v>
      </c>
      <c r="O43" s="1027"/>
      <c r="P43" s="1027"/>
      <c r="Q43" s="1027"/>
      <c r="R43" s="1093">
        <f t="shared" si="0"/>
        <v>0</v>
      </c>
      <c r="S43" s="1010">
        <v>17</v>
      </c>
    </row>
    <row r="44" spans="1:19">
      <c r="A44" s="1010">
        <v>18</v>
      </c>
      <c r="B44" s="963" t="s">
        <v>2874</v>
      </c>
      <c r="C44" s="963" t="s">
        <v>2874</v>
      </c>
      <c r="D44" s="1028"/>
      <c r="E44" s="1299"/>
      <c r="F44" s="3044" t="s">
        <v>2874</v>
      </c>
      <c r="G44" s="1299"/>
      <c r="H44" s="3030">
        <v>0</v>
      </c>
      <c r="I44" s="3031">
        <v>0</v>
      </c>
      <c r="J44" s="900"/>
      <c r="K44" s="3043" t="s">
        <v>2874</v>
      </c>
      <c r="L44" s="1028">
        <v>0</v>
      </c>
      <c r="M44" s="1028">
        <v>0</v>
      </c>
      <c r="N44" s="1028">
        <v>0</v>
      </c>
      <c r="O44" s="1027"/>
      <c r="P44" s="1027"/>
      <c r="Q44" s="1027"/>
      <c r="R44" s="1093">
        <f t="shared" si="0"/>
        <v>0</v>
      </c>
      <c r="S44" s="1010">
        <v>18</v>
      </c>
    </row>
    <row r="45" spans="1:19">
      <c r="A45" s="1010">
        <v>19</v>
      </c>
      <c r="B45" s="963" t="s">
        <v>5724</v>
      </c>
      <c r="C45" s="963" t="s">
        <v>5738</v>
      </c>
      <c r="D45" s="1028">
        <v>345</v>
      </c>
      <c r="E45" s="1299">
        <v>345</v>
      </c>
      <c r="F45" s="3044" t="s">
        <v>5744</v>
      </c>
      <c r="G45" s="1299">
        <v>13.4</v>
      </c>
      <c r="H45" s="3030">
        <v>0</v>
      </c>
      <c r="I45" s="3031">
        <v>1</v>
      </c>
      <c r="J45" s="900"/>
      <c r="K45" s="3043" t="s">
        <v>5748</v>
      </c>
      <c r="L45" s="1028">
        <v>1743552</v>
      </c>
      <c r="M45" s="1028">
        <v>3798316</v>
      </c>
      <c r="N45" s="1028">
        <v>5541868</v>
      </c>
      <c r="O45" s="1027"/>
      <c r="P45" s="1027"/>
      <c r="Q45" s="1027"/>
      <c r="R45" s="1093">
        <f t="shared" si="0"/>
        <v>0</v>
      </c>
      <c r="S45" s="1010">
        <v>19</v>
      </c>
    </row>
    <row r="46" spans="1:19">
      <c r="A46" s="1010">
        <v>20</v>
      </c>
      <c r="B46" s="963" t="s">
        <v>2874</v>
      </c>
      <c r="C46" s="963" t="s">
        <v>2874</v>
      </c>
      <c r="D46" s="1028"/>
      <c r="E46" s="1299"/>
      <c r="F46" s="3044" t="s">
        <v>5745</v>
      </c>
      <c r="G46" s="1299"/>
      <c r="H46" s="3030">
        <v>0</v>
      </c>
      <c r="I46" s="3031">
        <v>0</v>
      </c>
      <c r="J46" s="900"/>
      <c r="K46" s="3043" t="s">
        <v>2874</v>
      </c>
      <c r="L46" s="1028">
        <v>0</v>
      </c>
      <c r="M46" s="1028">
        <v>0</v>
      </c>
      <c r="N46" s="1028">
        <v>0</v>
      </c>
      <c r="O46" s="1027"/>
      <c r="P46" s="1027"/>
      <c r="Q46" s="1027"/>
      <c r="R46" s="1093">
        <f t="shared" si="0"/>
        <v>0</v>
      </c>
      <c r="S46" s="1010">
        <v>20</v>
      </c>
    </row>
    <row r="47" spans="1:19">
      <c r="A47" s="1010">
        <v>21</v>
      </c>
      <c r="B47" s="963" t="s">
        <v>2874</v>
      </c>
      <c r="C47" s="963" t="s">
        <v>2874</v>
      </c>
      <c r="D47" s="1028"/>
      <c r="E47" s="1299"/>
      <c r="F47" s="3044" t="s">
        <v>2874</v>
      </c>
      <c r="G47" s="1299"/>
      <c r="H47" s="3030">
        <v>0</v>
      </c>
      <c r="I47" s="3031">
        <v>0</v>
      </c>
      <c r="J47" s="900"/>
      <c r="K47" s="3043" t="s">
        <v>2874</v>
      </c>
      <c r="L47" s="1028">
        <v>0</v>
      </c>
      <c r="M47" s="1028">
        <v>0</v>
      </c>
      <c r="N47" s="1028">
        <v>0</v>
      </c>
      <c r="O47" s="1027"/>
      <c r="P47" s="1027"/>
      <c r="Q47" s="1027"/>
      <c r="R47" s="1093">
        <f t="shared" si="0"/>
        <v>0</v>
      </c>
      <c r="S47" s="1010">
        <v>21</v>
      </c>
    </row>
    <row r="48" spans="1:19">
      <c r="A48" s="1010">
        <v>22</v>
      </c>
      <c r="B48" s="963" t="s">
        <v>5725</v>
      </c>
      <c r="C48" s="963" t="s">
        <v>5739</v>
      </c>
      <c r="D48" s="1028">
        <v>345</v>
      </c>
      <c r="E48" s="1299">
        <v>345</v>
      </c>
      <c r="F48" s="3044" t="s">
        <v>5744</v>
      </c>
      <c r="G48" s="1299">
        <v>13.4</v>
      </c>
      <c r="H48" s="3030">
        <v>0</v>
      </c>
      <c r="I48" s="3031">
        <v>1</v>
      </c>
      <c r="J48" s="900"/>
      <c r="K48" s="3043" t="s">
        <v>5748</v>
      </c>
      <c r="L48" s="1028">
        <v>0</v>
      </c>
      <c r="M48" s="1028">
        <v>4028181</v>
      </c>
      <c r="N48" s="1028">
        <v>4028181</v>
      </c>
      <c r="O48" s="1027"/>
      <c r="P48" s="1027"/>
      <c r="Q48" s="1027"/>
      <c r="R48" s="1093">
        <f t="shared" si="0"/>
        <v>0</v>
      </c>
      <c r="S48" s="1010">
        <v>22</v>
      </c>
    </row>
    <row r="49" spans="1:19">
      <c r="A49" s="1010">
        <v>23</v>
      </c>
      <c r="B49" s="963" t="s">
        <v>2874</v>
      </c>
      <c r="C49" s="963" t="s">
        <v>2874</v>
      </c>
      <c r="D49" s="1028"/>
      <c r="E49" s="1299"/>
      <c r="F49" s="3044" t="s">
        <v>5745</v>
      </c>
      <c r="G49" s="1299"/>
      <c r="H49" s="3030">
        <v>0</v>
      </c>
      <c r="I49" s="3031">
        <v>0</v>
      </c>
      <c r="J49" s="900"/>
      <c r="K49" s="3043" t="s">
        <v>2874</v>
      </c>
      <c r="L49" s="1028">
        <v>0</v>
      </c>
      <c r="M49" s="1028">
        <v>0</v>
      </c>
      <c r="N49" s="1028">
        <v>0</v>
      </c>
      <c r="O49" s="1027"/>
      <c r="P49" s="1027"/>
      <c r="Q49" s="1027"/>
      <c r="R49" s="1093">
        <f t="shared" si="0"/>
        <v>0</v>
      </c>
      <c r="S49" s="1010">
        <v>23</v>
      </c>
    </row>
    <row r="50" spans="1:19">
      <c r="A50" s="1010">
        <v>24</v>
      </c>
      <c r="B50" s="963" t="s">
        <v>2874</v>
      </c>
      <c r="C50" s="963" t="s">
        <v>2874</v>
      </c>
      <c r="D50" s="1028"/>
      <c r="E50" s="1299"/>
      <c r="F50" s="3044" t="s">
        <v>2874</v>
      </c>
      <c r="G50" s="1299"/>
      <c r="H50" s="3030">
        <v>0</v>
      </c>
      <c r="I50" s="3031">
        <v>0</v>
      </c>
      <c r="J50" s="900"/>
      <c r="K50" s="3043" t="s">
        <v>2874</v>
      </c>
      <c r="L50" s="1028">
        <v>0</v>
      </c>
      <c r="M50" s="1028">
        <v>0</v>
      </c>
      <c r="N50" s="1028">
        <v>0</v>
      </c>
      <c r="O50" s="1027"/>
      <c r="P50" s="1027"/>
      <c r="Q50" s="1027"/>
      <c r="R50" s="1093">
        <f t="shared" si="0"/>
        <v>0</v>
      </c>
      <c r="S50" s="1010">
        <v>24</v>
      </c>
    </row>
    <row r="51" spans="1:19">
      <c r="A51" s="1010">
        <v>25</v>
      </c>
      <c r="B51" s="963" t="s">
        <v>5726</v>
      </c>
      <c r="C51" s="963" t="s">
        <v>5740</v>
      </c>
      <c r="D51" s="1028">
        <v>345</v>
      </c>
      <c r="E51" s="1299">
        <v>345</v>
      </c>
      <c r="F51" s="3044" t="s">
        <v>5747</v>
      </c>
      <c r="G51" s="1299">
        <v>29.52</v>
      </c>
      <c r="H51" s="3030">
        <v>2.8</v>
      </c>
      <c r="I51" s="3031">
        <v>2</v>
      </c>
      <c r="J51" s="900"/>
      <c r="K51" s="3043" t="s">
        <v>5748</v>
      </c>
      <c r="L51" s="1028">
        <v>0</v>
      </c>
      <c r="M51" s="1028">
        <v>28088916</v>
      </c>
      <c r="N51" s="1028">
        <v>28088916</v>
      </c>
      <c r="O51" s="1027"/>
      <c r="P51" s="1027"/>
      <c r="Q51" s="1027"/>
      <c r="R51" s="1093">
        <f t="shared" si="0"/>
        <v>0</v>
      </c>
      <c r="S51" s="1010">
        <v>25</v>
      </c>
    </row>
    <row r="52" spans="1:19">
      <c r="A52" s="1010">
        <v>26</v>
      </c>
      <c r="B52" s="963" t="s">
        <v>2874</v>
      </c>
      <c r="C52" s="963" t="s">
        <v>2874</v>
      </c>
      <c r="D52" s="1028"/>
      <c r="E52" s="1299"/>
      <c r="F52" s="3044" t="s">
        <v>5744</v>
      </c>
      <c r="G52" s="1299"/>
      <c r="H52" s="3030">
        <v>0</v>
      </c>
      <c r="I52" s="3031">
        <v>0</v>
      </c>
      <c r="J52" s="900"/>
      <c r="K52" s="3043" t="s">
        <v>2874</v>
      </c>
      <c r="L52" s="1028">
        <v>0</v>
      </c>
      <c r="M52" s="1028">
        <v>0</v>
      </c>
      <c r="N52" s="1028">
        <v>0</v>
      </c>
      <c r="O52" s="1027"/>
      <c r="P52" s="1027"/>
      <c r="Q52" s="1027"/>
      <c r="R52" s="1093">
        <f t="shared" si="0"/>
        <v>0</v>
      </c>
      <c r="S52" s="1010">
        <v>26</v>
      </c>
    </row>
    <row r="53" spans="1:19">
      <c r="A53" s="1010">
        <v>27</v>
      </c>
      <c r="B53" s="963" t="s">
        <v>2874</v>
      </c>
      <c r="C53" s="963" t="s">
        <v>2874</v>
      </c>
      <c r="D53" s="1028"/>
      <c r="E53" s="1299"/>
      <c r="F53" s="3044" t="s">
        <v>2874</v>
      </c>
      <c r="G53" s="1299"/>
      <c r="H53" s="3030">
        <v>0</v>
      </c>
      <c r="I53" s="3031">
        <v>0</v>
      </c>
      <c r="J53" s="900"/>
      <c r="K53" s="3043" t="s">
        <v>2874</v>
      </c>
      <c r="L53" s="1028">
        <v>0</v>
      </c>
      <c r="M53" s="1028">
        <v>0</v>
      </c>
      <c r="N53" s="1028">
        <v>0</v>
      </c>
      <c r="O53" s="1027"/>
      <c r="P53" s="1027"/>
      <c r="Q53" s="1027"/>
      <c r="R53" s="1093">
        <f t="shared" si="0"/>
        <v>0</v>
      </c>
      <c r="S53" s="1010">
        <v>27</v>
      </c>
    </row>
    <row r="54" spans="1:19">
      <c r="A54" s="1010">
        <v>28</v>
      </c>
      <c r="B54" s="963" t="s">
        <v>5727</v>
      </c>
      <c r="C54" s="963" t="s">
        <v>5741</v>
      </c>
      <c r="D54" s="1028">
        <v>345</v>
      </c>
      <c r="E54" s="1299">
        <v>345</v>
      </c>
      <c r="F54" s="3044" t="s">
        <v>5744</v>
      </c>
      <c r="G54" s="1299">
        <v>18.5</v>
      </c>
      <c r="H54" s="3030">
        <v>0</v>
      </c>
      <c r="I54" s="3031">
        <v>1</v>
      </c>
      <c r="J54" s="900"/>
      <c r="K54" s="3043" t="s">
        <v>5750</v>
      </c>
      <c r="L54" s="1028">
        <v>0</v>
      </c>
      <c r="M54" s="1028">
        <v>887691</v>
      </c>
      <c r="N54" s="1028">
        <v>887691</v>
      </c>
      <c r="O54" s="1027"/>
      <c r="P54" s="1027"/>
      <c r="Q54" s="1027"/>
      <c r="R54" s="1093">
        <f t="shared" si="0"/>
        <v>0</v>
      </c>
      <c r="S54" s="1010">
        <v>28</v>
      </c>
    </row>
    <row r="55" spans="1:19">
      <c r="A55" s="1010">
        <v>29</v>
      </c>
      <c r="B55" s="963" t="s">
        <v>2874</v>
      </c>
      <c r="C55" s="963" t="s">
        <v>2874</v>
      </c>
      <c r="D55" s="1028"/>
      <c r="E55" s="1299"/>
      <c r="F55" s="3044" t="s">
        <v>5745</v>
      </c>
      <c r="G55" s="1299"/>
      <c r="H55" s="3030">
        <v>0</v>
      </c>
      <c r="I55" s="3031">
        <v>0</v>
      </c>
      <c r="J55" s="900"/>
      <c r="K55" s="3043" t="s">
        <v>2874</v>
      </c>
      <c r="L55" s="1028">
        <v>0</v>
      </c>
      <c r="M55" s="1028">
        <v>0</v>
      </c>
      <c r="N55" s="1028">
        <v>0</v>
      </c>
      <c r="O55" s="1027"/>
      <c r="P55" s="1027"/>
      <c r="Q55" s="1027"/>
      <c r="R55" s="1093">
        <f t="shared" si="0"/>
        <v>0</v>
      </c>
      <c r="S55" s="1010">
        <v>29</v>
      </c>
    </row>
    <row r="56" spans="1:19">
      <c r="A56" s="1010">
        <v>30</v>
      </c>
      <c r="B56" s="963" t="s">
        <v>2874</v>
      </c>
      <c r="C56" s="963" t="s">
        <v>2874</v>
      </c>
      <c r="D56" s="1028"/>
      <c r="E56" s="1299"/>
      <c r="F56" s="3044" t="s">
        <v>2874</v>
      </c>
      <c r="G56" s="1299"/>
      <c r="H56" s="3030">
        <v>0</v>
      </c>
      <c r="I56" s="3031">
        <v>0</v>
      </c>
      <c r="J56" s="900"/>
      <c r="K56" s="3043" t="s">
        <v>2874</v>
      </c>
      <c r="L56" s="1028">
        <v>0</v>
      </c>
      <c r="M56" s="1028">
        <v>0</v>
      </c>
      <c r="N56" s="1028">
        <v>0</v>
      </c>
      <c r="O56" s="1027"/>
      <c r="P56" s="1027"/>
      <c r="Q56" s="1027"/>
      <c r="R56" s="1093">
        <f t="shared" si="0"/>
        <v>0</v>
      </c>
      <c r="S56" s="1010">
        <v>30</v>
      </c>
    </row>
    <row r="57" spans="1:19">
      <c r="A57" s="1010">
        <v>31</v>
      </c>
      <c r="B57" s="963" t="s">
        <v>5728</v>
      </c>
      <c r="C57" s="963" t="s">
        <v>5742</v>
      </c>
      <c r="D57" s="1028">
        <v>345</v>
      </c>
      <c r="E57" s="1299">
        <v>345</v>
      </c>
      <c r="F57" s="3044" t="s">
        <v>5744</v>
      </c>
      <c r="G57" s="1299">
        <v>8.49</v>
      </c>
      <c r="H57" s="3030">
        <v>0</v>
      </c>
      <c r="I57" s="3031">
        <v>1</v>
      </c>
      <c r="J57" s="900"/>
      <c r="K57" s="3043" t="s">
        <v>5748</v>
      </c>
      <c r="L57" s="1028">
        <v>541168</v>
      </c>
      <c r="M57" s="1028">
        <v>4659547</v>
      </c>
      <c r="N57" s="1028">
        <v>5200715</v>
      </c>
      <c r="O57" s="1027"/>
      <c r="P57" s="1027"/>
      <c r="Q57" s="1027"/>
      <c r="R57" s="1093">
        <f t="shared" si="0"/>
        <v>0</v>
      </c>
      <c r="S57" s="1010">
        <v>31</v>
      </c>
    </row>
    <row r="58" spans="1:19">
      <c r="A58" s="1010">
        <v>32</v>
      </c>
      <c r="B58" s="963" t="s">
        <v>2874</v>
      </c>
      <c r="C58" s="963" t="s">
        <v>2874</v>
      </c>
      <c r="D58" s="1028"/>
      <c r="E58" s="1299"/>
      <c r="F58" s="3044" t="s">
        <v>5745</v>
      </c>
      <c r="G58" s="1299"/>
      <c r="H58" s="3030">
        <v>0</v>
      </c>
      <c r="I58" s="3031">
        <v>0</v>
      </c>
      <c r="J58" s="900"/>
      <c r="K58" s="3043" t="s">
        <v>2874</v>
      </c>
      <c r="L58" s="1028">
        <v>0</v>
      </c>
      <c r="M58" s="1028">
        <v>0</v>
      </c>
      <c r="N58" s="1028">
        <v>0</v>
      </c>
      <c r="O58" s="1027"/>
      <c r="P58" s="1027"/>
      <c r="Q58" s="1027"/>
      <c r="R58" s="1093">
        <f t="shared" si="0"/>
        <v>0</v>
      </c>
      <c r="S58" s="1010">
        <v>32</v>
      </c>
    </row>
    <row r="59" spans="1:19">
      <c r="A59" s="1010">
        <v>33</v>
      </c>
      <c r="B59" s="963" t="s">
        <v>2874</v>
      </c>
      <c r="C59" s="963" t="s">
        <v>2874</v>
      </c>
      <c r="D59" s="1028"/>
      <c r="E59" s="1299"/>
      <c r="F59" s="3044" t="s">
        <v>2874</v>
      </c>
      <c r="G59" s="1299"/>
      <c r="H59" s="3030">
        <v>0</v>
      </c>
      <c r="I59" s="3031">
        <v>0</v>
      </c>
      <c r="J59" s="900"/>
      <c r="K59" s="3043" t="s">
        <v>2874</v>
      </c>
      <c r="L59" s="1028">
        <v>0</v>
      </c>
      <c r="M59" s="1028">
        <v>0</v>
      </c>
      <c r="N59" s="1028">
        <v>0</v>
      </c>
      <c r="O59" s="1027"/>
      <c r="P59" s="1027"/>
      <c r="Q59" s="1027"/>
      <c r="R59" s="1093">
        <f t="shared" si="0"/>
        <v>0</v>
      </c>
      <c r="S59" s="1010">
        <v>33</v>
      </c>
    </row>
    <row r="60" spans="1:19">
      <c r="A60" s="1010">
        <v>34</v>
      </c>
      <c r="B60" s="963" t="s">
        <v>5729</v>
      </c>
      <c r="C60" s="963" t="s">
        <v>5743</v>
      </c>
      <c r="D60" s="1028">
        <v>345</v>
      </c>
      <c r="E60" s="1299">
        <v>345</v>
      </c>
      <c r="F60" s="3044" t="s">
        <v>5744</v>
      </c>
      <c r="G60" s="1299">
        <v>38.64</v>
      </c>
      <c r="H60" s="3030">
        <v>0</v>
      </c>
      <c r="I60" s="3031">
        <v>1</v>
      </c>
      <c r="J60" s="900"/>
      <c r="K60" s="3043" t="s">
        <v>5748</v>
      </c>
      <c r="L60" s="1028">
        <v>523794</v>
      </c>
      <c r="M60" s="1028">
        <v>27275543</v>
      </c>
      <c r="N60" s="1028">
        <v>27799337</v>
      </c>
      <c r="O60" s="1027"/>
      <c r="P60" s="1027"/>
      <c r="Q60" s="1027"/>
      <c r="R60" s="1093">
        <f t="shared" si="0"/>
        <v>0</v>
      </c>
      <c r="S60" s="1010">
        <v>34</v>
      </c>
    </row>
    <row r="61" spans="1:19" ht="15.75" thickBot="1">
      <c r="A61" s="1029">
        <v>35</v>
      </c>
      <c r="B61" s="980" t="s">
        <v>2874</v>
      </c>
      <c r="C61" s="980" t="s">
        <v>2874</v>
      </c>
      <c r="D61" s="1074"/>
      <c r="E61" s="1300"/>
      <c r="F61" s="3045" t="s">
        <v>5745</v>
      </c>
      <c r="G61" s="1300"/>
      <c r="H61" s="1302"/>
      <c r="I61" s="1075"/>
      <c r="J61" s="900"/>
      <c r="K61" s="3043" t="s">
        <v>2874</v>
      </c>
      <c r="L61" s="1028">
        <v>0</v>
      </c>
      <c r="M61" s="1028">
        <v>0</v>
      </c>
      <c r="N61" s="1028">
        <v>0</v>
      </c>
      <c r="O61" s="1027"/>
      <c r="P61" s="1027"/>
      <c r="Q61" s="1027"/>
      <c r="R61" s="1093">
        <f t="shared" si="0"/>
        <v>0</v>
      </c>
      <c r="S61" s="1010">
        <v>35</v>
      </c>
    </row>
    <row r="62" spans="1:19" ht="15.75" thickBot="1">
      <c r="A62" s="1029">
        <v>36</v>
      </c>
      <c r="B62" s="952"/>
      <c r="C62" s="952"/>
      <c r="D62" s="952"/>
      <c r="E62" s="952"/>
      <c r="F62" s="1022" t="s">
        <v>2288</v>
      </c>
      <c r="G62" s="1074">
        <f t="shared" ref="G62" si="1">SUM(G141:G192)+SUM(G77:G127)+SUM(G27:G61)</f>
        <v>10582.11</v>
      </c>
      <c r="H62" s="1074">
        <f>SUM(H141:H192)+SUM(H77:H127)+SUM(H27:H61)</f>
        <v>361.39</v>
      </c>
      <c r="I62" s="1074">
        <f>SUM(I141:I192)+SUM(I77:I127)+SUM(I27:I61)</f>
        <v>47</v>
      </c>
      <c r="J62" s="900"/>
      <c r="K62" s="1094"/>
      <c r="L62" s="3040">
        <f>SUM(L141:L192)+SUM(L77:L127)+SUM(L27:L61)</f>
        <v>89279221</v>
      </c>
      <c r="M62" s="1303">
        <f>SUM(M141:M192)+SUM(M77:M127)+SUM(M27:M61)</f>
        <v>1362030353</v>
      </c>
      <c r="N62" s="1303">
        <f>SUM(N141:N192)+SUM(N77:N127)+SUM(N27:N61)</f>
        <v>1451309574</v>
      </c>
      <c r="O62" s="1095">
        <f t="shared" ref="O62:R62" si="2">SUM(O27:O61)</f>
        <v>0</v>
      </c>
      <c r="P62" s="1095">
        <f t="shared" si="2"/>
        <v>0</v>
      </c>
      <c r="Q62" s="1095">
        <f t="shared" si="2"/>
        <v>0</v>
      </c>
      <c r="R62" s="1095">
        <f t="shared" si="2"/>
        <v>0</v>
      </c>
      <c r="S62" s="1094">
        <v>36</v>
      </c>
    </row>
    <row r="63" spans="1:19">
      <c r="A63" s="1085"/>
      <c r="B63" s="1085"/>
      <c r="C63" s="1085"/>
      <c r="D63" s="1085"/>
      <c r="E63" s="1085"/>
      <c r="F63" s="1087"/>
      <c r="G63" s="1096"/>
      <c r="H63" s="1096"/>
      <c r="I63" s="1096"/>
      <c r="J63" s="900"/>
      <c r="K63" s="1085"/>
      <c r="L63" s="1097"/>
      <c r="M63" s="1097"/>
      <c r="N63" s="1097"/>
      <c r="O63" s="1097"/>
      <c r="P63" s="1097"/>
      <c r="Q63" s="1097"/>
      <c r="R63" s="1097"/>
      <c r="S63" s="1085"/>
    </row>
    <row r="64" spans="1:19" ht="15.75">
      <c r="A64" s="110" t="s">
        <v>3753</v>
      </c>
      <c r="B64" s="900"/>
      <c r="C64" s="900"/>
      <c r="D64" s="900"/>
      <c r="E64" s="900"/>
      <c r="F64" s="900"/>
      <c r="G64" s="900"/>
      <c r="H64" s="900"/>
      <c r="I64" s="900"/>
      <c r="J64" s="900"/>
      <c r="K64" s="110" t="s">
        <v>3753</v>
      </c>
      <c r="L64" s="900"/>
      <c r="M64" s="900"/>
      <c r="N64" s="900"/>
      <c r="O64" s="901"/>
    </row>
    <row r="65" spans="1:19">
      <c r="A65" s="901" t="s">
        <v>2638</v>
      </c>
      <c r="B65" s="901"/>
      <c r="C65" s="901"/>
      <c r="D65" s="901"/>
      <c r="E65" s="901"/>
      <c r="F65" s="901"/>
      <c r="G65" s="901"/>
      <c r="H65" s="901"/>
      <c r="I65" s="901"/>
      <c r="J65" s="900"/>
      <c r="K65" s="901" t="s">
        <v>2639</v>
      </c>
      <c r="L65" s="901"/>
      <c r="M65" s="901"/>
      <c r="N65" s="901"/>
      <c r="O65" s="901"/>
      <c r="P65" s="901"/>
      <c r="Q65" s="901"/>
      <c r="R65" s="901"/>
      <c r="S65" s="901"/>
    </row>
    <row r="67" spans="1:19" ht="15.75">
      <c r="A67" s="66" t="s">
        <v>1373</v>
      </c>
      <c r="B67" s="901"/>
      <c r="C67" s="901"/>
      <c r="D67" s="901"/>
      <c r="E67" s="901"/>
      <c r="F67" s="901"/>
      <c r="G67" s="901"/>
      <c r="H67" s="901"/>
      <c r="I67" s="901"/>
    </row>
    <row r="69" spans="1:19" ht="16.5" thickBot="1">
      <c r="A69" s="969" t="str">
        <f>'Data Sheet'!$C$25</f>
        <v xml:space="preserve">Niagara Mohawk Power Corporation </v>
      </c>
      <c r="B69" s="952"/>
      <c r="C69" s="952"/>
      <c r="D69" s="952"/>
      <c r="E69" s="952"/>
      <c r="F69" s="952"/>
      <c r="G69" s="958"/>
      <c r="H69" s="958" t="str">
        <f>'Data Sheet'!$C$40</f>
        <v>May 9, 2016</v>
      </c>
      <c r="I69" s="900" t="str">
        <f>'Data Sheet'!$C$38</f>
        <v>December 31, 2015</v>
      </c>
      <c r="J69" s="900"/>
      <c r="K69" s="969" t="str">
        <f>'Data Sheet'!$C$25</f>
        <v xml:space="preserve">Niagara Mohawk Power Corporation </v>
      </c>
      <c r="L69" s="952"/>
      <c r="M69" s="952"/>
      <c r="N69" s="952"/>
      <c r="O69" s="952"/>
      <c r="P69" s="952"/>
      <c r="Q69" s="958" t="str">
        <f>'Data Sheet'!$C$40</f>
        <v>May 9, 2016</v>
      </c>
      <c r="R69" s="900" t="str">
        <f>'Data Sheet'!$C$38</f>
        <v>December 31, 2015</v>
      </c>
      <c r="S69" s="1012"/>
    </row>
    <row r="70" spans="1:19" ht="16.5" thickBot="1">
      <c r="A70" s="634" t="s">
        <v>2912</v>
      </c>
      <c r="B70" s="572"/>
      <c r="C70" s="572"/>
      <c r="D70" s="1012"/>
      <c r="E70" s="1012"/>
      <c r="F70" s="1012"/>
      <c r="G70" s="1014"/>
      <c r="H70" s="1014"/>
      <c r="I70" s="1013"/>
      <c r="J70" s="900"/>
      <c r="K70" s="634" t="s">
        <v>2912</v>
      </c>
      <c r="L70" s="572"/>
      <c r="M70" s="572"/>
      <c r="N70" s="1012"/>
      <c r="O70" s="1012"/>
      <c r="P70" s="1012"/>
      <c r="Q70" s="1014"/>
      <c r="R70" s="1014"/>
      <c r="S70" s="1023"/>
    </row>
    <row r="71" spans="1:19">
      <c r="A71" s="1007"/>
      <c r="B71" s="900"/>
      <c r="C71" s="963"/>
      <c r="D71" s="901" t="s">
        <v>2588</v>
      </c>
      <c r="E71" s="961"/>
      <c r="F71" s="963"/>
      <c r="G71" s="901" t="s">
        <v>2589</v>
      </c>
      <c r="H71" s="901"/>
      <c r="I71" s="1037"/>
      <c r="J71" s="900"/>
      <c r="K71" s="1007"/>
      <c r="L71" s="1017" t="s">
        <v>2590</v>
      </c>
      <c r="M71" s="1017"/>
      <c r="N71" s="993"/>
      <c r="O71" s="1032"/>
      <c r="P71" s="1032"/>
      <c r="Q71" s="1032"/>
      <c r="R71" s="1032"/>
      <c r="S71" s="1037"/>
    </row>
    <row r="72" spans="1:19">
      <c r="A72" s="1019"/>
      <c r="B72" s="901" t="s">
        <v>2591</v>
      </c>
      <c r="C72" s="961"/>
      <c r="D72" s="629" t="s">
        <v>2592</v>
      </c>
      <c r="E72" s="961"/>
      <c r="F72" s="913" t="s">
        <v>2593</v>
      </c>
      <c r="G72" s="629" t="s">
        <v>2594</v>
      </c>
      <c r="H72" s="901"/>
      <c r="I72" s="1019" t="s">
        <v>1746</v>
      </c>
      <c r="J72" s="900"/>
      <c r="K72" s="1019" t="s">
        <v>2595</v>
      </c>
      <c r="L72" s="629" t="s">
        <v>2596</v>
      </c>
      <c r="M72" s="901"/>
      <c r="N72" s="630"/>
      <c r="O72" s="901" t="s">
        <v>2597</v>
      </c>
      <c r="P72" s="901"/>
      <c r="Q72" s="629"/>
      <c r="R72" s="901"/>
      <c r="S72" s="1019"/>
    </row>
    <row r="73" spans="1:19" ht="15.75" thickBot="1">
      <c r="A73" s="1019" t="s">
        <v>1688</v>
      </c>
      <c r="B73" s="952"/>
      <c r="C73" s="980"/>
      <c r="D73" s="631" t="s">
        <v>2598</v>
      </c>
      <c r="E73" s="1023"/>
      <c r="F73" s="913" t="s">
        <v>2599</v>
      </c>
      <c r="G73" s="631" t="s">
        <v>2621</v>
      </c>
      <c r="H73" s="1012"/>
      <c r="I73" s="1019" t="s">
        <v>527</v>
      </c>
      <c r="J73" s="900"/>
      <c r="K73" s="1019" t="s">
        <v>2622</v>
      </c>
      <c r="L73" s="631" t="s">
        <v>2623</v>
      </c>
      <c r="M73" s="1012"/>
      <c r="N73" s="632"/>
      <c r="O73" s="990"/>
      <c r="P73" s="990"/>
      <c r="Q73" s="633"/>
      <c r="R73" s="1022"/>
      <c r="S73" s="1019" t="s">
        <v>1688</v>
      </c>
    </row>
    <row r="74" spans="1:19">
      <c r="A74" s="1019" t="s">
        <v>1691</v>
      </c>
      <c r="B74" s="913" t="s">
        <v>2624</v>
      </c>
      <c r="C74" s="913" t="s">
        <v>2625</v>
      </c>
      <c r="D74" s="913" t="s">
        <v>2626</v>
      </c>
      <c r="E74" s="913" t="s">
        <v>2627</v>
      </c>
      <c r="F74" s="913" t="s">
        <v>2628</v>
      </c>
      <c r="G74" s="961" t="s">
        <v>2629</v>
      </c>
      <c r="H74" s="961" t="s">
        <v>2629</v>
      </c>
      <c r="I74" s="1019" t="s">
        <v>2630</v>
      </c>
      <c r="J74" s="900"/>
      <c r="K74" s="1019" t="s">
        <v>2631</v>
      </c>
      <c r="L74" s="913" t="s">
        <v>2632</v>
      </c>
      <c r="M74" s="913" t="s">
        <v>2633</v>
      </c>
      <c r="N74" s="913" t="s">
        <v>2634</v>
      </c>
      <c r="O74" s="913" t="s">
        <v>3561</v>
      </c>
      <c r="P74" s="913" t="s">
        <v>3553</v>
      </c>
      <c r="Q74" s="913" t="s">
        <v>604</v>
      </c>
      <c r="R74" s="945" t="s">
        <v>2288</v>
      </c>
      <c r="S74" s="1019" t="s">
        <v>1691</v>
      </c>
    </row>
    <row r="75" spans="1:19">
      <c r="A75" s="1010"/>
      <c r="B75" s="963"/>
      <c r="C75" s="913"/>
      <c r="D75" s="963"/>
      <c r="E75" s="913"/>
      <c r="F75" s="913"/>
      <c r="G75" s="961" t="s">
        <v>2635</v>
      </c>
      <c r="H75" s="961" t="s">
        <v>2636</v>
      </c>
      <c r="I75" s="1010"/>
      <c r="J75" s="900"/>
      <c r="K75" s="1010"/>
      <c r="L75" s="963"/>
      <c r="M75" s="913" t="s">
        <v>2637</v>
      </c>
      <c r="N75" s="963"/>
      <c r="O75" s="913" t="s">
        <v>2042</v>
      </c>
      <c r="P75" s="913" t="s">
        <v>2042</v>
      </c>
      <c r="Q75" s="963"/>
      <c r="R75" s="913" t="s">
        <v>2042</v>
      </c>
      <c r="S75" s="1010"/>
    </row>
    <row r="76" spans="1:19" ht="15.75" thickBot="1">
      <c r="A76" s="1029"/>
      <c r="B76" s="1022" t="s">
        <v>2952</v>
      </c>
      <c r="C76" s="1022" t="s">
        <v>2953</v>
      </c>
      <c r="D76" s="1022" t="s">
        <v>2954</v>
      </c>
      <c r="E76" s="1022" t="s">
        <v>2955</v>
      </c>
      <c r="F76" s="1022" t="s">
        <v>2303</v>
      </c>
      <c r="G76" s="1023" t="s">
        <v>2304</v>
      </c>
      <c r="H76" s="1023" t="s">
        <v>2305</v>
      </c>
      <c r="I76" s="1023" t="s">
        <v>2306</v>
      </c>
      <c r="J76" s="900"/>
      <c r="K76" s="1021" t="s">
        <v>2307</v>
      </c>
      <c r="L76" s="1022" t="s">
        <v>2308</v>
      </c>
      <c r="M76" s="1022" t="s">
        <v>2309</v>
      </c>
      <c r="N76" s="1022" t="s">
        <v>2310</v>
      </c>
      <c r="O76" s="1022" t="s">
        <v>178</v>
      </c>
      <c r="P76" s="1022" t="s">
        <v>179</v>
      </c>
      <c r="Q76" s="1022" t="s">
        <v>180</v>
      </c>
      <c r="R76" s="1012" t="s">
        <v>181</v>
      </c>
      <c r="S76" s="1029"/>
    </row>
    <row r="77" spans="1:19">
      <c r="A77" s="1010">
        <v>1</v>
      </c>
      <c r="B77" s="963" t="s">
        <v>2874</v>
      </c>
      <c r="C77" s="963" t="s">
        <v>2874</v>
      </c>
      <c r="D77" s="1028">
        <v>0</v>
      </c>
      <c r="E77" s="1299">
        <v>0</v>
      </c>
      <c r="F77" s="3044" t="s">
        <v>2874</v>
      </c>
      <c r="G77" s="3032">
        <v>0</v>
      </c>
      <c r="H77" s="3033">
        <v>0</v>
      </c>
      <c r="I77" s="3031">
        <v>0</v>
      </c>
      <c r="J77" s="900"/>
      <c r="K77" s="1010" t="s">
        <v>2874</v>
      </c>
      <c r="L77" s="1028">
        <v>0</v>
      </c>
      <c r="M77" s="1028">
        <v>0</v>
      </c>
      <c r="N77" s="1028">
        <f t="shared" ref="N77:N128" si="3">L77+M77</f>
        <v>0</v>
      </c>
      <c r="O77" s="1299"/>
      <c r="P77" s="1299"/>
      <c r="Q77" s="1299"/>
      <c r="R77" s="1301">
        <f t="shared" ref="R77:R128" si="4">SUM(O77:Q77)</f>
        <v>0</v>
      </c>
      <c r="S77" s="1010">
        <v>1</v>
      </c>
    </row>
    <row r="78" spans="1:19">
      <c r="A78" s="1010">
        <v>2</v>
      </c>
      <c r="B78" s="963" t="s">
        <v>5753</v>
      </c>
      <c r="C78" s="963" t="s">
        <v>5754</v>
      </c>
      <c r="D78" s="1028">
        <v>345</v>
      </c>
      <c r="E78" s="1299">
        <v>345</v>
      </c>
      <c r="F78" s="3044" t="s">
        <v>5744</v>
      </c>
      <c r="G78" s="3032">
        <v>65.3</v>
      </c>
      <c r="H78" s="3034">
        <v>0</v>
      </c>
      <c r="I78" s="3031">
        <v>1</v>
      </c>
      <c r="J78" s="900"/>
      <c r="K78" s="3043" t="s">
        <v>5808</v>
      </c>
      <c r="L78" s="1028">
        <v>2640639</v>
      </c>
      <c r="M78" s="1028">
        <v>84286</v>
      </c>
      <c r="N78" s="1028">
        <v>2724925</v>
      </c>
      <c r="O78" s="1299"/>
      <c r="P78" s="1299"/>
      <c r="Q78" s="1299"/>
      <c r="R78" s="1301">
        <f t="shared" si="4"/>
        <v>0</v>
      </c>
      <c r="S78" s="1010">
        <v>2</v>
      </c>
    </row>
    <row r="79" spans="1:19">
      <c r="A79" s="1010">
        <v>3</v>
      </c>
      <c r="B79" s="963" t="s">
        <v>2874</v>
      </c>
      <c r="C79" s="963" t="s">
        <v>2874</v>
      </c>
      <c r="D79" s="1028">
        <v>0</v>
      </c>
      <c r="E79" s="1299">
        <v>0</v>
      </c>
      <c r="F79" s="3044" t="s">
        <v>5745</v>
      </c>
      <c r="G79" s="3032">
        <v>0</v>
      </c>
      <c r="H79" s="3034">
        <v>0</v>
      </c>
      <c r="I79" s="3031">
        <v>0</v>
      </c>
      <c r="J79" s="900"/>
      <c r="K79" s="3043" t="s">
        <v>5748</v>
      </c>
      <c r="L79" s="1028">
        <v>0</v>
      </c>
      <c r="M79" s="1028">
        <v>0</v>
      </c>
      <c r="N79" s="1028">
        <v>0</v>
      </c>
      <c r="O79" s="1299"/>
      <c r="P79" s="1299"/>
      <c r="Q79" s="1299"/>
      <c r="R79" s="1301">
        <f t="shared" si="4"/>
        <v>0</v>
      </c>
      <c r="S79" s="1010">
        <v>3</v>
      </c>
    </row>
    <row r="80" spans="1:19">
      <c r="A80" s="1010">
        <v>4</v>
      </c>
      <c r="B80" s="963" t="s">
        <v>2874</v>
      </c>
      <c r="C80" s="963" t="s">
        <v>2874</v>
      </c>
      <c r="D80" s="1028">
        <v>0</v>
      </c>
      <c r="E80" s="1299">
        <v>0</v>
      </c>
      <c r="F80" s="3044" t="s">
        <v>2874</v>
      </c>
      <c r="G80" s="3032">
        <v>0</v>
      </c>
      <c r="H80" s="3034">
        <v>0</v>
      </c>
      <c r="I80" s="3031">
        <v>0</v>
      </c>
      <c r="J80" s="900"/>
      <c r="K80" s="3043" t="s">
        <v>2874</v>
      </c>
      <c r="L80" s="1028">
        <v>0</v>
      </c>
      <c r="M80" s="1028">
        <v>0</v>
      </c>
      <c r="N80" s="1028">
        <v>0</v>
      </c>
      <c r="O80" s="1299"/>
      <c r="P80" s="1299"/>
      <c r="Q80" s="1299"/>
      <c r="R80" s="1301">
        <f t="shared" si="4"/>
        <v>0</v>
      </c>
      <c r="S80" s="1010">
        <v>4</v>
      </c>
    </row>
    <row r="81" spans="1:19">
      <c r="A81" s="1010">
        <v>5</v>
      </c>
      <c r="B81" s="963" t="s">
        <v>5755</v>
      </c>
      <c r="C81" s="963" t="s">
        <v>5756</v>
      </c>
      <c r="D81" s="1028">
        <v>345</v>
      </c>
      <c r="E81" s="1299">
        <v>345</v>
      </c>
      <c r="F81" s="3044" t="s">
        <v>5757</v>
      </c>
      <c r="G81" s="3032">
        <v>8.9</v>
      </c>
      <c r="H81" s="3034">
        <v>0</v>
      </c>
      <c r="I81" s="3031">
        <v>0</v>
      </c>
      <c r="J81" s="900"/>
      <c r="K81" s="3043" t="s">
        <v>2874</v>
      </c>
      <c r="L81" s="1028">
        <v>0</v>
      </c>
      <c r="M81" s="1028">
        <v>0</v>
      </c>
      <c r="N81" s="1028">
        <v>0</v>
      </c>
      <c r="O81" s="1299"/>
      <c r="P81" s="1299"/>
      <c r="Q81" s="1299"/>
      <c r="R81" s="1301">
        <f t="shared" si="4"/>
        <v>0</v>
      </c>
      <c r="S81" s="1010">
        <v>5</v>
      </c>
    </row>
    <row r="82" spans="1:19">
      <c r="A82" s="1025">
        <v>6</v>
      </c>
      <c r="B82" s="963" t="s">
        <v>5758</v>
      </c>
      <c r="C82" s="963" t="s">
        <v>5759</v>
      </c>
      <c r="D82" s="1028">
        <v>345</v>
      </c>
      <c r="E82" s="1299">
        <v>345</v>
      </c>
      <c r="F82" s="3044" t="s">
        <v>5760</v>
      </c>
      <c r="G82" s="3032">
        <v>8.81</v>
      </c>
      <c r="H82" s="3035">
        <v>8.8000000000000007</v>
      </c>
      <c r="I82" s="3031">
        <v>2</v>
      </c>
      <c r="J82" s="900"/>
      <c r="K82" s="3043" t="s">
        <v>5748</v>
      </c>
      <c r="L82" s="1028">
        <v>208643</v>
      </c>
      <c r="M82" s="1028">
        <v>3891586</v>
      </c>
      <c r="N82" s="1028">
        <v>4100229</v>
      </c>
      <c r="O82" s="1299"/>
      <c r="P82" s="1299"/>
      <c r="Q82" s="1299"/>
      <c r="R82" s="1301">
        <f t="shared" si="4"/>
        <v>0</v>
      </c>
      <c r="S82" s="1010">
        <v>6</v>
      </c>
    </row>
    <row r="83" spans="1:19">
      <c r="A83" s="1025">
        <v>7</v>
      </c>
      <c r="B83" s="963" t="s">
        <v>2874</v>
      </c>
      <c r="C83" s="963" t="s">
        <v>2874</v>
      </c>
      <c r="D83" s="1028">
        <v>0</v>
      </c>
      <c r="E83" s="1299">
        <v>0</v>
      </c>
      <c r="F83" s="3044" t="s">
        <v>2874</v>
      </c>
      <c r="G83" s="3032">
        <v>0</v>
      </c>
      <c r="H83" s="3035">
        <v>0</v>
      </c>
      <c r="I83" s="3031">
        <v>0</v>
      </c>
      <c r="J83" s="900"/>
      <c r="K83" s="3043" t="s">
        <v>5750</v>
      </c>
      <c r="L83" s="1028">
        <v>0</v>
      </c>
      <c r="M83" s="1028">
        <v>0</v>
      </c>
      <c r="N83" s="1028">
        <v>0</v>
      </c>
      <c r="O83" s="1299"/>
      <c r="P83" s="1299"/>
      <c r="Q83" s="1299"/>
      <c r="R83" s="1301">
        <f t="shared" si="4"/>
        <v>0</v>
      </c>
      <c r="S83" s="1010">
        <v>7</v>
      </c>
    </row>
    <row r="84" spans="1:19">
      <c r="A84" s="1025">
        <v>8</v>
      </c>
      <c r="B84" s="963" t="s">
        <v>2874</v>
      </c>
      <c r="C84" s="963" t="s">
        <v>2874</v>
      </c>
      <c r="D84" s="1028">
        <v>0</v>
      </c>
      <c r="E84" s="1299">
        <v>0</v>
      </c>
      <c r="F84" s="3044" t="s">
        <v>2874</v>
      </c>
      <c r="G84" s="3032">
        <v>0</v>
      </c>
      <c r="H84" s="3035">
        <v>0</v>
      </c>
      <c r="I84" s="3031">
        <v>0</v>
      </c>
      <c r="J84" s="900"/>
      <c r="K84" s="3043" t="s">
        <v>2874</v>
      </c>
      <c r="L84" s="1028">
        <v>0</v>
      </c>
      <c r="M84" s="1028">
        <v>0</v>
      </c>
      <c r="N84" s="1028">
        <v>0</v>
      </c>
      <c r="O84" s="1299"/>
      <c r="P84" s="1299"/>
      <c r="Q84" s="1299"/>
      <c r="R84" s="1301">
        <f t="shared" si="4"/>
        <v>0</v>
      </c>
      <c r="S84" s="1010">
        <v>8</v>
      </c>
    </row>
    <row r="85" spans="1:19">
      <c r="A85" s="1025">
        <v>9</v>
      </c>
      <c r="B85" s="963" t="s">
        <v>5761</v>
      </c>
      <c r="C85" s="963" t="s">
        <v>5762</v>
      </c>
      <c r="D85" s="1028">
        <v>345</v>
      </c>
      <c r="E85" s="1299">
        <v>345</v>
      </c>
      <c r="F85" s="3044" t="s">
        <v>5760</v>
      </c>
      <c r="G85" s="3032">
        <v>0.4</v>
      </c>
      <c r="H85" s="3035">
        <v>0</v>
      </c>
      <c r="I85" s="3031">
        <v>1</v>
      </c>
      <c r="J85" s="900"/>
      <c r="K85" s="3043" t="s">
        <v>5748</v>
      </c>
      <c r="L85" s="1028">
        <v>0</v>
      </c>
      <c r="M85" s="1028">
        <v>442025</v>
      </c>
      <c r="N85" s="1028">
        <v>442025</v>
      </c>
      <c r="O85" s="1299"/>
      <c r="P85" s="1299"/>
      <c r="Q85" s="1299"/>
      <c r="R85" s="1301">
        <f t="shared" si="4"/>
        <v>0</v>
      </c>
      <c r="S85" s="1010">
        <v>9</v>
      </c>
    </row>
    <row r="86" spans="1:19">
      <c r="A86" s="1025">
        <v>10</v>
      </c>
      <c r="B86" s="963" t="s">
        <v>2874</v>
      </c>
      <c r="C86" s="963" t="s">
        <v>2874</v>
      </c>
      <c r="D86" s="1028">
        <v>0</v>
      </c>
      <c r="E86" s="1299">
        <v>0</v>
      </c>
      <c r="F86" s="3044" t="s">
        <v>5745</v>
      </c>
      <c r="G86" s="3032">
        <v>0</v>
      </c>
      <c r="H86" s="3035">
        <v>0</v>
      </c>
      <c r="I86" s="3031">
        <v>0</v>
      </c>
      <c r="J86" s="900"/>
      <c r="K86" s="3043" t="s">
        <v>5750</v>
      </c>
      <c r="L86" s="1028">
        <v>0</v>
      </c>
      <c r="M86" s="1028">
        <v>0</v>
      </c>
      <c r="N86" s="1028">
        <v>0</v>
      </c>
      <c r="O86" s="1299"/>
      <c r="P86" s="1299"/>
      <c r="Q86" s="1299"/>
      <c r="R86" s="1301">
        <f t="shared" si="4"/>
        <v>0</v>
      </c>
      <c r="S86" s="1010">
        <v>10</v>
      </c>
    </row>
    <row r="87" spans="1:19">
      <c r="A87" s="1025">
        <v>11</v>
      </c>
      <c r="B87" s="963" t="s">
        <v>2874</v>
      </c>
      <c r="C87" s="963" t="s">
        <v>2874</v>
      </c>
      <c r="D87" s="1028">
        <v>0</v>
      </c>
      <c r="E87" s="1299">
        <v>0</v>
      </c>
      <c r="F87" s="3044" t="s">
        <v>2874</v>
      </c>
      <c r="G87" s="3032">
        <v>0</v>
      </c>
      <c r="H87" s="3035">
        <v>0</v>
      </c>
      <c r="I87" s="3031">
        <v>0</v>
      </c>
      <c r="J87" s="900"/>
      <c r="K87" s="3043" t="s">
        <v>2874</v>
      </c>
      <c r="L87" s="1028">
        <v>0</v>
      </c>
      <c r="M87" s="1028">
        <v>0</v>
      </c>
      <c r="N87" s="1028">
        <v>0</v>
      </c>
      <c r="O87" s="1299"/>
      <c r="P87" s="1299"/>
      <c r="Q87" s="1299"/>
      <c r="R87" s="1301">
        <f t="shared" si="4"/>
        <v>0</v>
      </c>
      <c r="S87" s="1010">
        <v>11</v>
      </c>
    </row>
    <row r="88" spans="1:19">
      <c r="A88" s="1025">
        <v>12</v>
      </c>
      <c r="B88" s="963" t="s">
        <v>5763</v>
      </c>
      <c r="C88" s="963" t="s">
        <v>5764</v>
      </c>
      <c r="D88" s="1028">
        <v>345</v>
      </c>
      <c r="E88" s="1299">
        <v>345</v>
      </c>
      <c r="F88" s="3044" t="s">
        <v>5765</v>
      </c>
      <c r="G88" s="3032">
        <v>30.81</v>
      </c>
      <c r="H88" s="3035">
        <v>0</v>
      </c>
      <c r="I88" s="3031">
        <v>1</v>
      </c>
      <c r="J88" s="900"/>
      <c r="K88" s="3043" t="s">
        <v>5748</v>
      </c>
      <c r="L88" s="1028">
        <v>2587038</v>
      </c>
      <c r="M88" s="1028">
        <v>16609222</v>
      </c>
      <c r="N88" s="1028">
        <v>19196260</v>
      </c>
      <c r="O88" s="1299"/>
      <c r="P88" s="1299"/>
      <c r="Q88" s="1299"/>
      <c r="R88" s="1301">
        <f t="shared" si="4"/>
        <v>0</v>
      </c>
      <c r="S88" s="1010">
        <v>12</v>
      </c>
    </row>
    <row r="89" spans="1:19">
      <c r="A89" s="1025">
        <v>13</v>
      </c>
      <c r="B89" s="963" t="s">
        <v>2874</v>
      </c>
      <c r="C89" s="963" t="s">
        <v>2874</v>
      </c>
      <c r="D89" s="1028">
        <v>0</v>
      </c>
      <c r="E89" s="1299">
        <v>0</v>
      </c>
      <c r="F89" s="3044" t="s">
        <v>2874</v>
      </c>
      <c r="G89" s="3032">
        <v>0</v>
      </c>
      <c r="H89" s="3035">
        <v>0</v>
      </c>
      <c r="I89" s="3031">
        <v>0</v>
      </c>
      <c r="J89" s="900"/>
      <c r="K89" s="3043" t="s">
        <v>5809</v>
      </c>
      <c r="L89" s="1028">
        <v>0</v>
      </c>
      <c r="M89" s="1028">
        <v>0</v>
      </c>
      <c r="N89" s="1028">
        <v>0</v>
      </c>
      <c r="O89" s="1299"/>
      <c r="P89" s="1299"/>
      <c r="Q89" s="1299"/>
      <c r="R89" s="1301">
        <f t="shared" si="4"/>
        <v>0</v>
      </c>
      <c r="S89" s="1010">
        <v>13</v>
      </c>
    </row>
    <row r="90" spans="1:19">
      <c r="A90" s="1025">
        <v>14</v>
      </c>
      <c r="B90" s="963" t="s">
        <v>2874</v>
      </c>
      <c r="C90" s="963" t="s">
        <v>2874</v>
      </c>
      <c r="D90" s="1028">
        <v>0</v>
      </c>
      <c r="E90" s="1299">
        <v>0</v>
      </c>
      <c r="F90" s="3044" t="s">
        <v>2874</v>
      </c>
      <c r="G90" s="3032">
        <v>0</v>
      </c>
      <c r="H90" s="3035">
        <v>0</v>
      </c>
      <c r="I90" s="3031">
        <v>0</v>
      </c>
      <c r="J90" s="900"/>
      <c r="K90" s="3043" t="s">
        <v>2874</v>
      </c>
      <c r="L90" s="1028">
        <v>0</v>
      </c>
      <c r="M90" s="1028">
        <v>0</v>
      </c>
      <c r="N90" s="1028">
        <v>0</v>
      </c>
      <c r="O90" s="1299"/>
      <c r="P90" s="1299"/>
      <c r="Q90" s="1299"/>
      <c r="R90" s="1301">
        <f t="shared" si="4"/>
        <v>0</v>
      </c>
      <c r="S90" s="1010">
        <v>14</v>
      </c>
    </row>
    <row r="91" spans="1:19">
      <c r="A91" s="1025">
        <v>15</v>
      </c>
      <c r="B91" s="963" t="s">
        <v>5766</v>
      </c>
      <c r="C91" s="963" t="s">
        <v>5767</v>
      </c>
      <c r="D91" s="1028">
        <v>345</v>
      </c>
      <c r="E91" s="1299">
        <v>345</v>
      </c>
      <c r="F91" s="3044" t="s">
        <v>5760</v>
      </c>
      <c r="G91" s="3032">
        <v>11.12</v>
      </c>
      <c r="H91" s="3035">
        <v>0</v>
      </c>
      <c r="I91" s="3031">
        <v>1</v>
      </c>
      <c r="J91" s="900"/>
      <c r="K91" s="3043" t="s">
        <v>5748</v>
      </c>
      <c r="L91" s="1028">
        <v>608370</v>
      </c>
      <c r="M91" s="1028">
        <v>4648858</v>
      </c>
      <c r="N91" s="1028">
        <v>5257228</v>
      </c>
      <c r="O91" s="1299"/>
      <c r="P91" s="1299"/>
      <c r="Q91" s="1299"/>
      <c r="R91" s="1301">
        <f t="shared" si="4"/>
        <v>0</v>
      </c>
      <c r="S91" s="1010">
        <v>15</v>
      </c>
    </row>
    <row r="92" spans="1:19">
      <c r="A92" s="1025">
        <v>16</v>
      </c>
      <c r="B92" s="963" t="s">
        <v>2874</v>
      </c>
      <c r="C92" s="963" t="s">
        <v>2874</v>
      </c>
      <c r="D92" s="1028">
        <v>0</v>
      </c>
      <c r="E92" s="1299">
        <v>0</v>
      </c>
      <c r="F92" s="3044" t="s">
        <v>5744</v>
      </c>
      <c r="G92" s="3032">
        <v>0</v>
      </c>
      <c r="H92" s="3035">
        <v>0</v>
      </c>
      <c r="I92" s="3031">
        <v>0</v>
      </c>
      <c r="J92" s="900"/>
      <c r="K92" s="3043" t="s">
        <v>2874</v>
      </c>
      <c r="L92" s="1028">
        <v>0</v>
      </c>
      <c r="M92" s="1028">
        <v>0</v>
      </c>
      <c r="N92" s="1028">
        <v>0</v>
      </c>
      <c r="O92" s="1299"/>
      <c r="P92" s="1299"/>
      <c r="Q92" s="1299"/>
      <c r="R92" s="1301">
        <f t="shared" si="4"/>
        <v>0</v>
      </c>
      <c r="S92" s="1010">
        <v>16</v>
      </c>
    </row>
    <row r="93" spans="1:19">
      <c r="A93" s="1010">
        <v>17</v>
      </c>
      <c r="B93" s="963" t="s">
        <v>2874</v>
      </c>
      <c r="C93" s="963" t="s">
        <v>2874</v>
      </c>
      <c r="D93" s="1028">
        <v>0</v>
      </c>
      <c r="E93" s="1299">
        <v>0</v>
      </c>
      <c r="F93" s="3044" t="s">
        <v>5745</v>
      </c>
      <c r="G93" s="3032">
        <v>0</v>
      </c>
      <c r="H93" s="3035">
        <v>0</v>
      </c>
      <c r="I93" s="3031">
        <v>0</v>
      </c>
      <c r="J93" s="900"/>
      <c r="K93" s="3043" t="s">
        <v>2874</v>
      </c>
      <c r="L93" s="1028">
        <v>0</v>
      </c>
      <c r="M93" s="1028">
        <v>0</v>
      </c>
      <c r="N93" s="1028">
        <v>0</v>
      </c>
      <c r="O93" s="1299"/>
      <c r="P93" s="1299"/>
      <c r="Q93" s="1299"/>
      <c r="R93" s="1301">
        <f t="shared" si="4"/>
        <v>0</v>
      </c>
      <c r="S93" s="1010">
        <v>17</v>
      </c>
    </row>
    <row r="94" spans="1:19">
      <c r="A94" s="1010">
        <v>18</v>
      </c>
      <c r="B94" s="963" t="s">
        <v>2874</v>
      </c>
      <c r="C94" s="963" t="s">
        <v>2874</v>
      </c>
      <c r="D94" s="1028">
        <v>0</v>
      </c>
      <c r="E94" s="1299">
        <v>0</v>
      </c>
      <c r="F94" s="3044" t="s">
        <v>2874</v>
      </c>
      <c r="G94" s="3032">
        <v>0</v>
      </c>
      <c r="H94" s="3035">
        <v>0</v>
      </c>
      <c r="I94" s="3031">
        <v>0</v>
      </c>
      <c r="J94" s="900"/>
      <c r="K94" s="3043" t="s">
        <v>2874</v>
      </c>
      <c r="L94" s="1028">
        <v>0</v>
      </c>
      <c r="M94" s="1028">
        <v>0</v>
      </c>
      <c r="N94" s="1028">
        <v>0</v>
      </c>
      <c r="O94" s="1299"/>
      <c r="P94" s="1299"/>
      <c r="Q94" s="1299"/>
      <c r="R94" s="1301">
        <f t="shared" si="4"/>
        <v>0</v>
      </c>
      <c r="S94" s="1010">
        <v>18</v>
      </c>
    </row>
    <row r="95" spans="1:19">
      <c r="A95" s="1010">
        <v>19</v>
      </c>
      <c r="B95" s="963" t="s">
        <v>5768</v>
      </c>
      <c r="C95" s="963" t="s">
        <v>5769</v>
      </c>
      <c r="D95" s="1028">
        <v>345</v>
      </c>
      <c r="E95" s="1299">
        <v>345</v>
      </c>
      <c r="F95" s="3044" t="s">
        <v>5745</v>
      </c>
      <c r="G95" s="3032">
        <v>0.06</v>
      </c>
      <c r="H95" s="3035">
        <v>0</v>
      </c>
      <c r="I95" s="3031">
        <v>1</v>
      </c>
      <c r="J95" s="900"/>
      <c r="K95" s="3043" t="s">
        <v>5810</v>
      </c>
      <c r="L95" s="1028">
        <v>0</v>
      </c>
      <c r="M95" s="1028">
        <v>59438</v>
      </c>
      <c r="N95" s="1028">
        <v>59438</v>
      </c>
      <c r="O95" s="1299"/>
      <c r="P95" s="1299"/>
      <c r="Q95" s="1299"/>
      <c r="R95" s="1301">
        <f t="shared" si="4"/>
        <v>0</v>
      </c>
      <c r="S95" s="1010">
        <v>19</v>
      </c>
    </row>
    <row r="96" spans="1:19">
      <c r="A96" s="1010">
        <v>20</v>
      </c>
      <c r="B96" s="963" t="s">
        <v>2874</v>
      </c>
      <c r="C96" s="963" t="s">
        <v>2874</v>
      </c>
      <c r="D96" s="1028">
        <v>0</v>
      </c>
      <c r="E96" s="1299">
        <v>0</v>
      </c>
      <c r="F96" s="3044" t="s">
        <v>2874</v>
      </c>
      <c r="G96" s="3032">
        <v>0</v>
      </c>
      <c r="H96" s="3035">
        <v>0</v>
      </c>
      <c r="I96" s="3031">
        <v>0</v>
      </c>
      <c r="J96" s="900"/>
      <c r="K96" s="3043" t="s">
        <v>2874</v>
      </c>
      <c r="L96" s="1028">
        <v>0</v>
      </c>
      <c r="M96" s="1028">
        <v>0</v>
      </c>
      <c r="N96" s="1028">
        <v>0</v>
      </c>
      <c r="O96" s="1299"/>
      <c r="P96" s="1299"/>
      <c r="Q96" s="1299"/>
      <c r="R96" s="1301">
        <f t="shared" si="4"/>
        <v>0</v>
      </c>
      <c r="S96" s="1010">
        <v>20</v>
      </c>
    </row>
    <row r="97" spans="1:19">
      <c r="A97" s="1010">
        <v>21</v>
      </c>
      <c r="B97" s="963" t="s">
        <v>5770</v>
      </c>
      <c r="C97" s="963" t="s">
        <v>5771</v>
      </c>
      <c r="D97" s="1028">
        <v>345</v>
      </c>
      <c r="E97" s="1299">
        <v>345</v>
      </c>
      <c r="F97" s="3044" t="s">
        <v>5745</v>
      </c>
      <c r="G97" s="3032">
        <v>51.6</v>
      </c>
      <c r="H97" s="3035">
        <v>0</v>
      </c>
      <c r="I97" s="3031">
        <v>2</v>
      </c>
      <c r="J97" s="900"/>
      <c r="K97" s="3043" t="s">
        <v>5749</v>
      </c>
      <c r="L97" s="1028">
        <v>2018970</v>
      </c>
      <c r="M97" s="1028">
        <v>12714760</v>
      </c>
      <c r="N97" s="1028">
        <v>14733730</v>
      </c>
      <c r="O97" s="1299"/>
      <c r="P97" s="1299"/>
      <c r="Q97" s="1299"/>
      <c r="R97" s="1301">
        <f t="shared" si="4"/>
        <v>0</v>
      </c>
      <c r="S97" s="1010">
        <v>21</v>
      </c>
    </row>
    <row r="98" spans="1:19">
      <c r="A98" s="1010">
        <v>22</v>
      </c>
      <c r="B98" s="963" t="s">
        <v>5772</v>
      </c>
      <c r="C98" s="963" t="s">
        <v>2874</v>
      </c>
      <c r="D98" s="1028">
        <v>0</v>
      </c>
      <c r="E98" s="1299">
        <v>0</v>
      </c>
      <c r="F98" s="3044" t="s">
        <v>2874</v>
      </c>
      <c r="G98" s="3032">
        <v>0</v>
      </c>
      <c r="H98" s="3035">
        <v>0</v>
      </c>
      <c r="I98" s="3031">
        <v>0</v>
      </c>
      <c r="J98" s="900"/>
      <c r="K98" s="3043" t="s">
        <v>2874</v>
      </c>
      <c r="L98" s="1028">
        <v>0</v>
      </c>
      <c r="M98" s="1028">
        <v>0</v>
      </c>
      <c r="N98" s="1028">
        <v>0</v>
      </c>
      <c r="O98" s="1299"/>
      <c r="P98" s="1299"/>
      <c r="Q98" s="1299"/>
      <c r="R98" s="1301">
        <f t="shared" si="4"/>
        <v>0</v>
      </c>
      <c r="S98" s="1010">
        <v>22</v>
      </c>
    </row>
    <row r="99" spans="1:19">
      <c r="A99" s="1010">
        <v>23</v>
      </c>
      <c r="B99" s="963" t="s">
        <v>5773</v>
      </c>
      <c r="C99" s="963" t="s">
        <v>5774</v>
      </c>
      <c r="D99" s="1028">
        <v>345</v>
      </c>
      <c r="E99" s="1299">
        <v>345</v>
      </c>
      <c r="F99" s="3044" t="s">
        <v>5745</v>
      </c>
      <c r="G99" s="3032">
        <v>8.1</v>
      </c>
      <c r="H99" s="3035">
        <v>0</v>
      </c>
      <c r="I99" s="3031">
        <v>1</v>
      </c>
      <c r="J99" s="900"/>
      <c r="K99" s="3043" t="s">
        <v>5748</v>
      </c>
      <c r="L99" s="1028">
        <v>0</v>
      </c>
      <c r="M99" s="1028">
        <v>0</v>
      </c>
      <c r="N99" s="1028">
        <v>0</v>
      </c>
      <c r="O99" s="1299"/>
      <c r="P99" s="1299"/>
      <c r="Q99" s="1299"/>
      <c r="R99" s="1301">
        <f t="shared" si="4"/>
        <v>0</v>
      </c>
      <c r="S99" s="1010">
        <v>23</v>
      </c>
    </row>
    <row r="100" spans="1:19">
      <c r="A100" s="1010">
        <v>24</v>
      </c>
      <c r="B100" s="963" t="s">
        <v>2874</v>
      </c>
      <c r="C100" s="963" t="s">
        <v>2874</v>
      </c>
      <c r="D100" s="1028">
        <v>0</v>
      </c>
      <c r="E100" s="1299">
        <v>0</v>
      </c>
      <c r="F100" s="3044" t="s">
        <v>2874</v>
      </c>
      <c r="G100" s="3032">
        <v>0</v>
      </c>
      <c r="H100" s="3035">
        <v>0</v>
      </c>
      <c r="I100" s="3031">
        <v>0</v>
      </c>
      <c r="J100" s="900"/>
      <c r="K100" s="3043" t="s">
        <v>2874</v>
      </c>
      <c r="L100" s="1028">
        <v>0</v>
      </c>
      <c r="M100" s="1028">
        <v>0</v>
      </c>
      <c r="N100" s="1028">
        <v>0</v>
      </c>
      <c r="O100" s="1299"/>
      <c r="P100" s="1299"/>
      <c r="Q100" s="1299"/>
      <c r="R100" s="1301">
        <f t="shared" si="4"/>
        <v>0</v>
      </c>
      <c r="S100" s="1010">
        <v>24</v>
      </c>
    </row>
    <row r="101" spans="1:19">
      <c r="A101" s="1010">
        <v>25</v>
      </c>
      <c r="B101" s="963" t="s">
        <v>5775</v>
      </c>
      <c r="C101" s="963" t="s">
        <v>5776</v>
      </c>
      <c r="D101" s="1028">
        <v>345</v>
      </c>
      <c r="E101" s="1299">
        <v>345</v>
      </c>
      <c r="F101" s="3044" t="s">
        <v>5745</v>
      </c>
      <c r="G101" s="3032">
        <v>8.77</v>
      </c>
      <c r="H101" s="3035">
        <v>0</v>
      </c>
      <c r="I101" s="3031">
        <v>1</v>
      </c>
      <c r="J101" s="900"/>
      <c r="K101" s="3043" t="s">
        <v>5748</v>
      </c>
      <c r="L101" s="1028">
        <v>3571519</v>
      </c>
      <c r="M101" s="1028">
        <v>21258080</v>
      </c>
      <c r="N101" s="1028">
        <v>24829599</v>
      </c>
      <c r="O101" s="1299"/>
      <c r="P101" s="1299"/>
      <c r="Q101" s="1299"/>
      <c r="R101" s="1301">
        <f t="shared" si="4"/>
        <v>0</v>
      </c>
      <c r="S101" s="1010">
        <v>25</v>
      </c>
    </row>
    <row r="102" spans="1:19">
      <c r="A102" s="1010">
        <v>26</v>
      </c>
      <c r="B102" s="963" t="s">
        <v>5777</v>
      </c>
      <c r="C102" s="963" t="s">
        <v>5778</v>
      </c>
      <c r="D102" s="1028">
        <v>345</v>
      </c>
      <c r="E102" s="1299">
        <v>345</v>
      </c>
      <c r="F102" s="3044" t="s">
        <v>5745</v>
      </c>
      <c r="G102" s="3032">
        <v>2.8</v>
      </c>
      <c r="H102" s="3035">
        <v>0</v>
      </c>
      <c r="I102" s="3031">
        <v>1</v>
      </c>
      <c r="J102" s="900"/>
      <c r="K102" s="3043" t="s">
        <v>5748</v>
      </c>
      <c r="L102" s="1028">
        <v>28088916</v>
      </c>
      <c r="M102" s="1028">
        <v>0</v>
      </c>
      <c r="N102" s="1028">
        <v>28088916</v>
      </c>
      <c r="O102" s="1299"/>
      <c r="P102" s="1299"/>
      <c r="Q102" s="1299"/>
      <c r="R102" s="1301">
        <f t="shared" si="4"/>
        <v>0</v>
      </c>
      <c r="S102" s="1010">
        <v>26</v>
      </c>
    </row>
    <row r="103" spans="1:19">
      <c r="A103" s="1010">
        <v>27</v>
      </c>
      <c r="B103" s="963" t="s">
        <v>2874</v>
      </c>
      <c r="C103" s="963" t="s">
        <v>2874</v>
      </c>
      <c r="D103" s="1028">
        <v>0</v>
      </c>
      <c r="E103" s="1299">
        <v>0</v>
      </c>
      <c r="F103" s="3044" t="s">
        <v>2874</v>
      </c>
      <c r="G103" s="3032">
        <v>0</v>
      </c>
      <c r="H103" s="3035">
        <v>0</v>
      </c>
      <c r="I103" s="3031">
        <v>0</v>
      </c>
      <c r="J103" s="900"/>
      <c r="K103" s="3043" t="s">
        <v>2874</v>
      </c>
      <c r="L103" s="1028">
        <v>0</v>
      </c>
      <c r="M103" s="1028">
        <v>0</v>
      </c>
      <c r="N103" s="1028">
        <v>0</v>
      </c>
      <c r="O103" s="1299"/>
      <c r="P103" s="1299"/>
      <c r="Q103" s="1299"/>
      <c r="R103" s="1301">
        <f t="shared" si="4"/>
        <v>0</v>
      </c>
      <c r="S103" s="1010">
        <v>27</v>
      </c>
    </row>
    <row r="104" spans="1:19">
      <c r="A104" s="1010">
        <v>28</v>
      </c>
      <c r="B104" s="963" t="s">
        <v>5779</v>
      </c>
      <c r="C104" s="963" t="s">
        <v>5780</v>
      </c>
      <c r="D104" s="1028">
        <v>345</v>
      </c>
      <c r="E104" s="1299">
        <v>345</v>
      </c>
      <c r="F104" s="3044" t="s">
        <v>5745</v>
      </c>
      <c r="G104" s="3032">
        <v>0.5</v>
      </c>
      <c r="H104" s="3035">
        <v>0</v>
      </c>
      <c r="I104" s="3031">
        <v>1</v>
      </c>
      <c r="J104" s="900"/>
      <c r="K104" s="3043" t="s">
        <v>5749</v>
      </c>
      <c r="L104" s="1028">
        <v>0</v>
      </c>
      <c r="M104" s="1028">
        <v>0</v>
      </c>
      <c r="N104" s="1028">
        <v>0</v>
      </c>
      <c r="O104" s="1299"/>
      <c r="P104" s="1299"/>
      <c r="Q104" s="1299"/>
      <c r="R104" s="1301">
        <f t="shared" si="4"/>
        <v>0</v>
      </c>
      <c r="S104" s="1010">
        <v>28</v>
      </c>
    </row>
    <row r="105" spans="1:19">
      <c r="A105" s="1010">
        <v>29</v>
      </c>
      <c r="B105" s="963" t="s">
        <v>2874</v>
      </c>
      <c r="C105" s="963" t="s">
        <v>2874</v>
      </c>
      <c r="D105" s="1028">
        <v>0</v>
      </c>
      <c r="E105" s="1299">
        <v>0</v>
      </c>
      <c r="F105" s="3044" t="s">
        <v>2874</v>
      </c>
      <c r="G105" s="3032">
        <v>0</v>
      </c>
      <c r="H105" s="3035">
        <v>0</v>
      </c>
      <c r="I105" s="3031">
        <v>0</v>
      </c>
      <c r="J105" s="900"/>
      <c r="K105" s="3043" t="s">
        <v>2874</v>
      </c>
      <c r="L105" s="1028">
        <v>0</v>
      </c>
      <c r="M105" s="1028">
        <v>0</v>
      </c>
      <c r="N105" s="1028">
        <v>0</v>
      </c>
      <c r="O105" s="1299"/>
      <c r="P105" s="1299"/>
      <c r="Q105" s="1299"/>
      <c r="R105" s="1301">
        <f t="shared" si="4"/>
        <v>0</v>
      </c>
      <c r="S105" s="1010">
        <v>29</v>
      </c>
    </row>
    <row r="106" spans="1:19">
      <c r="A106" s="1010">
        <v>30</v>
      </c>
      <c r="B106" s="963" t="s">
        <v>5781</v>
      </c>
      <c r="C106" s="963" t="s">
        <v>5782</v>
      </c>
      <c r="D106" s="1028">
        <v>230</v>
      </c>
      <c r="E106" s="1299">
        <v>230</v>
      </c>
      <c r="F106" s="3044" t="s">
        <v>5760</v>
      </c>
      <c r="G106" s="3032">
        <v>31.38</v>
      </c>
      <c r="H106" s="3035">
        <v>0</v>
      </c>
      <c r="I106" s="3031">
        <v>1</v>
      </c>
      <c r="J106" s="900"/>
      <c r="K106" s="3043" t="s">
        <v>5811</v>
      </c>
      <c r="L106" s="1028">
        <v>587933</v>
      </c>
      <c r="M106" s="1028">
        <v>2109106</v>
      </c>
      <c r="N106" s="1028">
        <v>2697039</v>
      </c>
      <c r="O106" s="1299"/>
      <c r="P106" s="1299"/>
      <c r="Q106" s="1299"/>
      <c r="R106" s="1301">
        <f t="shared" si="4"/>
        <v>0</v>
      </c>
      <c r="S106" s="1010">
        <v>30</v>
      </c>
    </row>
    <row r="107" spans="1:19">
      <c r="A107" s="1010">
        <v>31</v>
      </c>
      <c r="B107" s="963" t="s">
        <v>5783</v>
      </c>
      <c r="C107" s="963" t="s">
        <v>5784</v>
      </c>
      <c r="D107" s="1028">
        <v>0</v>
      </c>
      <c r="E107" s="1299">
        <v>0</v>
      </c>
      <c r="F107" s="3044" t="s">
        <v>5744</v>
      </c>
      <c r="G107" s="3032">
        <v>4.7</v>
      </c>
      <c r="H107" s="3035">
        <v>0</v>
      </c>
      <c r="I107" s="3031">
        <v>1</v>
      </c>
      <c r="J107" s="900"/>
      <c r="K107" s="3043" t="s">
        <v>5811</v>
      </c>
      <c r="L107" s="1028">
        <v>0</v>
      </c>
      <c r="M107" s="1028">
        <v>0</v>
      </c>
      <c r="N107" s="1028">
        <v>0</v>
      </c>
      <c r="O107" s="1299"/>
      <c r="P107" s="1299"/>
      <c r="Q107" s="1299"/>
      <c r="R107" s="1301">
        <f t="shared" si="4"/>
        <v>0</v>
      </c>
      <c r="S107" s="1010">
        <v>31</v>
      </c>
    </row>
    <row r="108" spans="1:19">
      <c r="A108" s="1010">
        <v>32</v>
      </c>
      <c r="B108" s="963" t="s">
        <v>2874</v>
      </c>
      <c r="C108" s="963" t="s">
        <v>2874</v>
      </c>
      <c r="D108" s="1028">
        <v>0</v>
      </c>
      <c r="E108" s="1299">
        <v>0</v>
      </c>
      <c r="F108" s="3044" t="s">
        <v>2874</v>
      </c>
      <c r="G108" s="3032">
        <v>0</v>
      </c>
      <c r="H108" s="3035">
        <v>0</v>
      </c>
      <c r="I108" s="3031">
        <v>0</v>
      </c>
      <c r="J108" s="900"/>
      <c r="K108" s="3043" t="s">
        <v>2874</v>
      </c>
      <c r="L108" s="1028">
        <v>0</v>
      </c>
      <c r="M108" s="1028">
        <v>0</v>
      </c>
      <c r="N108" s="1028">
        <v>0</v>
      </c>
      <c r="O108" s="1299"/>
      <c r="P108" s="1299"/>
      <c r="Q108" s="1299"/>
      <c r="R108" s="1301">
        <f t="shared" si="4"/>
        <v>0</v>
      </c>
      <c r="S108" s="1010">
        <v>32</v>
      </c>
    </row>
    <row r="109" spans="1:19">
      <c r="A109" s="1010">
        <v>33</v>
      </c>
      <c r="B109" s="963" t="s">
        <v>2874</v>
      </c>
      <c r="C109" s="963" t="s">
        <v>2874</v>
      </c>
      <c r="D109" s="1028">
        <v>0</v>
      </c>
      <c r="E109" s="1299">
        <v>0</v>
      </c>
      <c r="F109" s="3044" t="s">
        <v>2874</v>
      </c>
      <c r="G109" s="3032">
        <v>0</v>
      </c>
      <c r="H109" s="3035">
        <v>0</v>
      </c>
      <c r="I109" s="3031">
        <v>0</v>
      </c>
      <c r="J109" s="900"/>
      <c r="K109" s="3043" t="s">
        <v>2874</v>
      </c>
      <c r="L109" s="1028">
        <v>0</v>
      </c>
      <c r="M109" s="1028">
        <v>0</v>
      </c>
      <c r="N109" s="1028">
        <v>0</v>
      </c>
      <c r="O109" s="1299"/>
      <c r="P109" s="1299"/>
      <c r="Q109" s="1299"/>
      <c r="R109" s="1301">
        <f t="shared" si="4"/>
        <v>0</v>
      </c>
      <c r="S109" s="1010">
        <v>33</v>
      </c>
    </row>
    <row r="110" spans="1:19">
      <c r="A110" s="1010">
        <v>34</v>
      </c>
      <c r="B110" s="963" t="s">
        <v>5785</v>
      </c>
      <c r="C110" s="963" t="s">
        <v>5786</v>
      </c>
      <c r="D110" s="1028">
        <v>230</v>
      </c>
      <c r="E110" s="1299">
        <v>230</v>
      </c>
      <c r="F110" s="3044" t="s">
        <v>5746</v>
      </c>
      <c r="G110" s="3032">
        <v>4.55</v>
      </c>
      <c r="H110" s="3035">
        <v>0</v>
      </c>
      <c r="I110" s="3031">
        <v>0</v>
      </c>
      <c r="J110" s="900"/>
      <c r="K110" s="3043" t="s">
        <v>2874</v>
      </c>
      <c r="L110" s="1028">
        <v>26139</v>
      </c>
      <c r="M110" s="1028">
        <v>490510</v>
      </c>
      <c r="N110" s="1028">
        <v>516649</v>
      </c>
      <c r="O110" s="1299"/>
      <c r="P110" s="1299"/>
      <c r="Q110" s="1299"/>
      <c r="R110" s="1301">
        <f t="shared" si="4"/>
        <v>0</v>
      </c>
      <c r="S110" s="1010">
        <v>34</v>
      </c>
    </row>
    <row r="111" spans="1:19">
      <c r="A111" s="1010">
        <v>35</v>
      </c>
      <c r="B111" s="963" t="s">
        <v>2874</v>
      </c>
      <c r="C111" s="963" t="s">
        <v>2874</v>
      </c>
      <c r="D111" s="1028">
        <v>0</v>
      </c>
      <c r="E111" s="1299">
        <v>0</v>
      </c>
      <c r="F111" s="3044" t="s">
        <v>5787</v>
      </c>
      <c r="G111" s="3032">
        <v>0</v>
      </c>
      <c r="H111" s="3035">
        <v>0</v>
      </c>
      <c r="I111" s="3031">
        <v>0</v>
      </c>
      <c r="J111" s="900"/>
      <c r="K111" s="3043" t="s">
        <v>2874</v>
      </c>
      <c r="L111" s="1028">
        <v>0</v>
      </c>
      <c r="M111" s="1028">
        <v>0</v>
      </c>
      <c r="N111" s="1028">
        <v>0</v>
      </c>
      <c r="O111" s="1299"/>
      <c r="P111" s="1299"/>
      <c r="Q111" s="1299"/>
      <c r="R111" s="1301">
        <f t="shared" si="4"/>
        <v>0</v>
      </c>
      <c r="S111" s="1010">
        <v>35</v>
      </c>
    </row>
    <row r="112" spans="1:19">
      <c r="A112" s="1010">
        <v>36</v>
      </c>
      <c r="B112" s="963" t="s">
        <v>5788</v>
      </c>
      <c r="C112" s="963" t="s">
        <v>5789</v>
      </c>
      <c r="D112" s="1028">
        <v>230</v>
      </c>
      <c r="E112" s="1299">
        <v>230</v>
      </c>
      <c r="F112" s="3044" t="s">
        <v>5790</v>
      </c>
      <c r="G112" s="3032">
        <v>6.2</v>
      </c>
      <c r="H112" s="3035"/>
      <c r="I112" s="3031">
        <v>1</v>
      </c>
      <c r="J112" s="900"/>
      <c r="K112" s="3043" t="s">
        <v>2874</v>
      </c>
      <c r="L112" s="1028">
        <v>51513</v>
      </c>
      <c r="M112" s="1028">
        <v>91992</v>
      </c>
      <c r="N112" s="1028">
        <v>143505</v>
      </c>
      <c r="O112" s="1299"/>
      <c r="P112" s="1299"/>
      <c r="Q112" s="1299"/>
      <c r="R112" s="1301">
        <f t="shared" si="4"/>
        <v>0</v>
      </c>
      <c r="S112" s="1010">
        <v>36</v>
      </c>
    </row>
    <row r="113" spans="1:19">
      <c r="A113" s="1010">
        <v>37</v>
      </c>
      <c r="B113" s="963" t="s">
        <v>5791</v>
      </c>
      <c r="C113" s="963" t="s">
        <v>2874</v>
      </c>
      <c r="D113" s="1028"/>
      <c r="E113" s="1299"/>
      <c r="F113" s="3044" t="s">
        <v>2874</v>
      </c>
      <c r="G113" s="3032"/>
      <c r="H113" s="3035"/>
      <c r="I113" s="3031"/>
      <c r="J113" s="900"/>
      <c r="K113" s="3043" t="s">
        <v>2874</v>
      </c>
      <c r="L113" s="1028">
        <v>0</v>
      </c>
      <c r="M113" s="1028">
        <v>0</v>
      </c>
      <c r="N113" s="1028">
        <v>0</v>
      </c>
      <c r="O113" s="1299"/>
      <c r="P113" s="1299"/>
      <c r="Q113" s="1299"/>
      <c r="R113" s="1301">
        <f t="shared" si="4"/>
        <v>0</v>
      </c>
      <c r="S113" s="1010">
        <v>37</v>
      </c>
    </row>
    <row r="114" spans="1:19">
      <c r="A114" s="1010">
        <v>38</v>
      </c>
      <c r="B114" s="963" t="s">
        <v>5792</v>
      </c>
      <c r="C114" s="963" t="s">
        <v>5793</v>
      </c>
      <c r="D114" s="1028">
        <v>230</v>
      </c>
      <c r="E114" s="1299">
        <v>230</v>
      </c>
      <c r="F114" s="3044" t="s">
        <v>5790</v>
      </c>
      <c r="G114" s="3032">
        <v>6.1</v>
      </c>
      <c r="H114" s="3035"/>
      <c r="I114" s="3031">
        <v>1</v>
      </c>
      <c r="J114" s="900"/>
      <c r="K114" s="3043" t="s">
        <v>2874</v>
      </c>
      <c r="L114" s="1028">
        <v>0</v>
      </c>
      <c r="M114" s="1028">
        <v>91992</v>
      </c>
      <c r="N114" s="1028">
        <v>91992</v>
      </c>
      <c r="O114" s="1299"/>
      <c r="P114" s="1299"/>
      <c r="Q114" s="1299"/>
      <c r="R114" s="1301">
        <f t="shared" si="4"/>
        <v>0</v>
      </c>
      <c r="S114" s="1010">
        <v>38</v>
      </c>
    </row>
    <row r="115" spans="1:19">
      <c r="A115" s="1010">
        <v>39</v>
      </c>
      <c r="B115" s="963" t="s">
        <v>5794</v>
      </c>
      <c r="C115" s="963" t="s">
        <v>2874</v>
      </c>
      <c r="D115" s="1028"/>
      <c r="E115" s="1299"/>
      <c r="F115" s="3044" t="s">
        <v>2874</v>
      </c>
      <c r="G115" s="3032"/>
      <c r="H115" s="3035"/>
      <c r="I115" s="3031"/>
      <c r="J115" s="900"/>
      <c r="K115" s="3043" t="s">
        <v>2874</v>
      </c>
      <c r="L115" s="1028">
        <v>0</v>
      </c>
      <c r="M115" s="1028">
        <v>0</v>
      </c>
      <c r="N115" s="1028">
        <v>0</v>
      </c>
      <c r="O115" s="1299"/>
      <c r="P115" s="1299"/>
      <c r="Q115" s="1299"/>
      <c r="R115" s="1301">
        <f t="shared" si="4"/>
        <v>0</v>
      </c>
      <c r="S115" s="1010">
        <v>39</v>
      </c>
    </row>
    <row r="116" spans="1:19">
      <c r="A116" s="1010">
        <v>40</v>
      </c>
      <c r="B116" s="963" t="s">
        <v>2874</v>
      </c>
      <c r="C116" s="963" t="s">
        <v>2874</v>
      </c>
      <c r="D116" s="1028"/>
      <c r="E116" s="1299"/>
      <c r="F116" s="3044" t="s">
        <v>2874</v>
      </c>
      <c r="G116" s="3032"/>
      <c r="H116" s="3035"/>
      <c r="I116" s="3031"/>
      <c r="J116" s="900"/>
      <c r="K116" s="3043" t="s">
        <v>2874</v>
      </c>
      <c r="L116" s="1028">
        <v>0</v>
      </c>
      <c r="M116" s="1028">
        <v>0</v>
      </c>
      <c r="N116" s="1028">
        <v>0</v>
      </c>
      <c r="O116" s="1299"/>
      <c r="P116" s="1299"/>
      <c r="Q116" s="1299"/>
      <c r="R116" s="1301">
        <f t="shared" si="4"/>
        <v>0</v>
      </c>
      <c r="S116" s="1010">
        <v>40</v>
      </c>
    </row>
    <row r="117" spans="1:19">
      <c r="A117" s="1010">
        <v>41</v>
      </c>
      <c r="B117" s="963" t="s">
        <v>5795</v>
      </c>
      <c r="C117" s="963" t="s">
        <v>5796</v>
      </c>
      <c r="D117" s="1028">
        <v>230</v>
      </c>
      <c r="E117" s="1299">
        <v>230</v>
      </c>
      <c r="F117" s="3044" t="s">
        <v>5760</v>
      </c>
      <c r="G117" s="3032">
        <v>47.22</v>
      </c>
      <c r="H117" s="3035"/>
      <c r="I117" s="3031">
        <v>1</v>
      </c>
      <c r="J117" s="900"/>
      <c r="K117" s="3043" t="s">
        <v>5811</v>
      </c>
      <c r="L117" s="1028">
        <v>3628032</v>
      </c>
      <c r="M117" s="1028">
        <v>6930032</v>
      </c>
      <c r="N117" s="1028">
        <v>10558064</v>
      </c>
      <c r="O117" s="1299"/>
      <c r="P117" s="1299"/>
      <c r="Q117" s="1299"/>
      <c r="R117" s="1301">
        <f t="shared" si="4"/>
        <v>0</v>
      </c>
      <c r="S117" s="1010">
        <v>41</v>
      </c>
    </row>
    <row r="118" spans="1:19">
      <c r="A118" s="1010">
        <v>42</v>
      </c>
      <c r="B118" s="963" t="s">
        <v>5797</v>
      </c>
      <c r="C118" s="963" t="s">
        <v>5798</v>
      </c>
      <c r="D118" s="1028"/>
      <c r="E118" s="1299"/>
      <c r="F118" s="3044" t="s">
        <v>5744</v>
      </c>
      <c r="G118" s="3032"/>
      <c r="H118" s="3035">
        <v>47.22</v>
      </c>
      <c r="I118" s="3031">
        <v>1</v>
      </c>
      <c r="J118" s="900"/>
      <c r="K118" s="3043" t="s">
        <v>2874</v>
      </c>
      <c r="L118" s="1028">
        <v>0</v>
      </c>
      <c r="M118" s="1028">
        <v>0</v>
      </c>
      <c r="N118" s="1028">
        <v>0</v>
      </c>
      <c r="O118" s="1299"/>
      <c r="P118" s="1299"/>
      <c r="Q118" s="1299"/>
      <c r="R118" s="1301">
        <f t="shared" si="4"/>
        <v>0</v>
      </c>
      <c r="S118" s="1010">
        <v>42</v>
      </c>
    </row>
    <row r="119" spans="1:19">
      <c r="A119" s="1010">
        <v>43</v>
      </c>
      <c r="B119" s="963" t="s">
        <v>2874</v>
      </c>
      <c r="C119" s="963" t="s">
        <v>2874</v>
      </c>
      <c r="D119" s="1028"/>
      <c r="E119" s="1299"/>
      <c r="F119" s="3044" t="s">
        <v>5745</v>
      </c>
      <c r="G119" s="3032"/>
      <c r="H119" s="3035"/>
      <c r="I119" s="3031"/>
      <c r="J119" s="900"/>
      <c r="K119" s="3043" t="s">
        <v>2874</v>
      </c>
      <c r="L119" s="1028">
        <v>0</v>
      </c>
      <c r="M119" s="1028">
        <v>0</v>
      </c>
      <c r="N119" s="1028">
        <v>0</v>
      </c>
      <c r="O119" s="1299"/>
      <c r="P119" s="1299"/>
      <c r="Q119" s="1299"/>
      <c r="R119" s="1301">
        <f t="shared" si="4"/>
        <v>0</v>
      </c>
      <c r="S119" s="1010">
        <v>43</v>
      </c>
    </row>
    <row r="120" spans="1:19">
      <c r="A120" s="1010">
        <v>44</v>
      </c>
      <c r="B120" s="963" t="s">
        <v>2874</v>
      </c>
      <c r="C120" s="963" t="s">
        <v>2874</v>
      </c>
      <c r="D120" s="1028"/>
      <c r="E120" s="1299"/>
      <c r="F120" s="3044" t="s">
        <v>2874</v>
      </c>
      <c r="G120" s="3032"/>
      <c r="H120" s="3035"/>
      <c r="I120" s="3031"/>
      <c r="J120" s="900"/>
      <c r="K120" s="3043" t="s">
        <v>2874</v>
      </c>
      <c r="L120" s="1028">
        <v>0</v>
      </c>
      <c r="M120" s="1028">
        <v>0</v>
      </c>
      <c r="N120" s="1028">
        <v>0</v>
      </c>
      <c r="O120" s="1299"/>
      <c r="P120" s="1299"/>
      <c r="Q120" s="1299"/>
      <c r="R120" s="1301">
        <f t="shared" si="4"/>
        <v>0</v>
      </c>
      <c r="S120" s="1010">
        <v>44</v>
      </c>
    </row>
    <row r="121" spans="1:19">
      <c r="A121" s="1010">
        <v>45</v>
      </c>
      <c r="B121" s="963" t="s">
        <v>5799</v>
      </c>
      <c r="C121" s="963" t="s">
        <v>5800</v>
      </c>
      <c r="D121" s="1028">
        <v>230</v>
      </c>
      <c r="E121" s="1299">
        <v>230</v>
      </c>
      <c r="F121" s="3044" t="s">
        <v>5745</v>
      </c>
      <c r="G121" s="3032">
        <v>3.42</v>
      </c>
      <c r="H121" s="3035"/>
      <c r="I121" s="3031">
        <v>1</v>
      </c>
      <c r="J121" s="900"/>
      <c r="K121" s="3043" t="s">
        <v>5812</v>
      </c>
      <c r="L121" s="1028">
        <v>68648</v>
      </c>
      <c r="M121" s="1028">
        <v>574375</v>
      </c>
      <c r="N121" s="1028">
        <v>643023</v>
      </c>
      <c r="O121" s="1299"/>
      <c r="P121" s="1299"/>
      <c r="Q121" s="1299"/>
      <c r="R121" s="1301">
        <f t="shared" si="4"/>
        <v>0</v>
      </c>
      <c r="S121" s="1010">
        <v>45</v>
      </c>
    </row>
    <row r="122" spans="1:19">
      <c r="A122" s="1010">
        <v>46</v>
      </c>
      <c r="B122" s="963" t="s">
        <v>2874</v>
      </c>
      <c r="C122" s="963" t="s">
        <v>2874</v>
      </c>
      <c r="D122" s="1028"/>
      <c r="E122" s="1299"/>
      <c r="F122" s="3044" t="s">
        <v>5744</v>
      </c>
      <c r="G122" s="3032"/>
      <c r="H122" s="3035"/>
      <c r="I122" s="3031"/>
      <c r="J122" s="900"/>
      <c r="K122" s="3043" t="s">
        <v>2874</v>
      </c>
      <c r="L122" s="1028">
        <v>0</v>
      </c>
      <c r="M122" s="1028">
        <v>0</v>
      </c>
      <c r="N122" s="1028">
        <v>0</v>
      </c>
      <c r="O122" s="1299"/>
      <c r="P122" s="1299"/>
      <c r="Q122" s="1299"/>
      <c r="R122" s="1301">
        <f t="shared" si="4"/>
        <v>0</v>
      </c>
      <c r="S122" s="1010">
        <v>46</v>
      </c>
    </row>
    <row r="123" spans="1:19">
      <c r="A123" s="1010">
        <v>47</v>
      </c>
      <c r="B123" s="963" t="s">
        <v>5801</v>
      </c>
      <c r="C123" s="963" t="s">
        <v>5802</v>
      </c>
      <c r="D123" s="1028">
        <v>230</v>
      </c>
      <c r="E123" s="1299">
        <v>230</v>
      </c>
      <c r="F123" s="3044" t="s">
        <v>5745</v>
      </c>
      <c r="G123" s="3032">
        <v>3.47</v>
      </c>
      <c r="H123" s="3035"/>
      <c r="I123" s="3031">
        <v>1</v>
      </c>
      <c r="J123" s="900"/>
      <c r="K123" s="3043" t="s">
        <v>5812</v>
      </c>
      <c r="L123" s="1028">
        <v>0</v>
      </c>
      <c r="M123" s="1028">
        <v>347181</v>
      </c>
      <c r="N123" s="1028">
        <v>347181</v>
      </c>
      <c r="O123" s="1299"/>
      <c r="P123" s="1299"/>
      <c r="Q123" s="1299"/>
      <c r="R123" s="1301">
        <f t="shared" si="4"/>
        <v>0</v>
      </c>
      <c r="S123" s="1010">
        <v>47</v>
      </c>
    </row>
    <row r="124" spans="1:19">
      <c r="A124" s="1010">
        <v>48</v>
      </c>
      <c r="B124" s="963" t="s">
        <v>2874</v>
      </c>
      <c r="C124" s="963" t="s">
        <v>2874</v>
      </c>
      <c r="D124" s="1028"/>
      <c r="E124" s="1299"/>
      <c r="F124" s="3044" t="s">
        <v>5803</v>
      </c>
      <c r="G124" s="3032"/>
      <c r="H124" s="3035"/>
      <c r="I124" s="3031"/>
      <c r="J124" s="900"/>
      <c r="K124" s="3043" t="s">
        <v>2874</v>
      </c>
      <c r="L124" s="1028">
        <v>0</v>
      </c>
      <c r="M124" s="1028">
        <v>0</v>
      </c>
      <c r="N124" s="1028">
        <v>0</v>
      </c>
      <c r="O124" s="1299"/>
      <c r="P124" s="1299"/>
      <c r="Q124" s="1299"/>
      <c r="R124" s="1301">
        <f t="shared" si="4"/>
        <v>0</v>
      </c>
      <c r="S124" s="1010">
        <v>48</v>
      </c>
    </row>
    <row r="125" spans="1:19">
      <c r="A125" s="1010">
        <v>49</v>
      </c>
      <c r="B125" s="963" t="s">
        <v>5804</v>
      </c>
      <c r="C125" s="963" t="s">
        <v>5805</v>
      </c>
      <c r="D125" s="1028">
        <v>230</v>
      </c>
      <c r="E125" s="1299">
        <v>230</v>
      </c>
      <c r="F125" s="3044" t="s">
        <v>5745</v>
      </c>
      <c r="G125" s="3032">
        <v>12.14</v>
      </c>
      <c r="H125" s="3035">
        <v>12.1</v>
      </c>
      <c r="I125" s="3031">
        <v>2</v>
      </c>
      <c r="J125" s="900"/>
      <c r="K125" s="3043" t="s">
        <v>5811</v>
      </c>
      <c r="L125" s="1028">
        <v>1239863</v>
      </c>
      <c r="M125" s="1028">
        <v>4411847</v>
      </c>
      <c r="N125" s="1028">
        <v>5651710</v>
      </c>
      <c r="O125" s="1299"/>
      <c r="P125" s="1299"/>
      <c r="Q125" s="1299"/>
      <c r="R125" s="1301">
        <f t="shared" si="4"/>
        <v>0</v>
      </c>
      <c r="S125" s="1010">
        <v>49</v>
      </c>
    </row>
    <row r="126" spans="1:19">
      <c r="A126" s="1010">
        <v>50</v>
      </c>
      <c r="B126" s="963" t="s">
        <v>5806</v>
      </c>
      <c r="C126" s="963" t="s">
        <v>5807</v>
      </c>
      <c r="D126" s="1028"/>
      <c r="E126" s="1299"/>
      <c r="F126" s="3044" t="s">
        <v>2874</v>
      </c>
      <c r="G126" s="3032"/>
      <c r="H126" s="3035"/>
      <c r="I126" s="3031"/>
      <c r="J126" s="900"/>
      <c r="K126" s="3043" t="s">
        <v>5813</v>
      </c>
      <c r="L126" s="1028">
        <v>0</v>
      </c>
      <c r="M126" s="1028">
        <v>0</v>
      </c>
      <c r="N126" s="1028">
        <v>0</v>
      </c>
      <c r="O126" s="1299"/>
      <c r="P126" s="1299"/>
      <c r="Q126" s="1299"/>
      <c r="R126" s="1301">
        <f t="shared" si="4"/>
        <v>0</v>
      </c>
      <c r="S126" s="1010">
        <v>50</v>
      </c>
    </row>
    <row r="127" spans="1:19">
      <c r="A127" s="1010">
        <v>51</v>
      </c>
      <c r="B127" s="963" t="s">
        <v>2874</v>
      </c>
      <c r="C127" s="963" t="s">
        <v>2874</v>
      </c>
      <c r="D127" s="1028"/>
      <c r="E127" s="1299"/>
      <c r="F127" s="3044" t="s">
        <v>2874</v>
      </c>
      <c r="G127" s="3032"/>
      <c r="H127" s="3035"/>
      <c r="I127" s="3031"/>
      <c r="J127" s="900"/>
      <c r="K127" s="3043" t="s">
        <v>5811</v>
      </c>
      <c r="L127" s="1028">
        <v>0</v>
      </c>
      <c r="M127" s="1028">
        <v>0</v>
      </c>
      <c r="N127" s="1028">
        <v>0</v>
      </c>
      <c r="O127" s="1299"/>
      <c r="P127" s="1299"/>
      <c r="Q127" s="1299"/>
      <c r="R127" s="1301">
        <f t="shared" si="4"/>
        <v>0</v>
      </c>
      <c r="S127" s="1010">
        <v>51</v>
      </c>
    </row>
    <row r="128" spans="1:19" ht="15.75" thickBot="1">
      <c r="A128" s="1029">
        <v>52</v>
      </c>
      <c r="B128" s="980"/>
      <c r="C128" s="980"/>
      <c r="D128" s="1074"/>
      <c r="E128" s="1300"/>
      <c r="F128" s="980"/>
      <c r="G128" s="3036"/>
      <c r="H128" s="3037"/>
      <c r="I128" s="3038"/>
      <c r="J128" s="900"/>
      <c r="K128" s="1010"/>
      <c r="L128" s="1028"/>
      <c r="M128" s="1028"/>
      <c r="N128" s="1028">
        <f t="shared" si="3"/>
        <v>0</v>
      </c>
      <c r="O128" s="1299"/>
      <c r="P128" s="1299"/>
      <c r="Q128" s="1299"/>
      <c r="R128" s="1301">
        <f t="shared" si="4"/>
        <v>0</v>
      </c>
      <c r="S128" s="1029">
        <v>52</v>
      </c>
    </row>
    <row r="129" spans="1:19" ht="15.75" thickBot="1">
      <c r="A129" s="1029">
        <v>53</v>
      </c>
      <c r="B129" s="952"/>
      <c r="C129" s="952"/>
      <c r="D129" s="952"/>
      <c r="E129" s="952"/>
      <c r="F129" s="1022" t="s">
        <v>2288</v>
      </c>
      <c r="G129" s="1074">
        <f t="shared" ref="G129:H129" si="5">SUM(G141:G192)+SUM(G77:G127)+SUM(G27:G61)</f>
        <v>10582.11</v>
      </c>
      <c r="H129" s="1074">
        <f t="shared" si="5"/>
        <v>361.39</v>
      </c>
      <c r="I129" s="1074">
        <f>SUM(I141:I192)+SUM(I77:I127)+SUM(I27:I61)</f>
        <v>47</v>
      </c>
      <c r="J129" s="900"/>
      <c r="K129" s="1094"/>
      <c r="L129" s="3041">
        <f t="shared" ref="L129:N129" si="6">SUM(L141:L192)+SUM(L77:L127)+SUM(L27:L61)</f>
        <v>89279221</v>
      </c>
      <c r="M129" s="3042">
        <f t="shared" si="6"/>
        <v>1362030353</v>
      </c>
      <c r="N129" s="1303">
        <f t="shared" si="6"/>
        <v>1451309574</v>
      </c>
      <c r="O129" s="1304">
        <f t="shared" ref="O129:R129" si="7">SUM(O77:O128)</f>
        <v>0</v>
      </c>
      <c r="P129" s="1304">
        <f t="shared" si="7"/>
        <v>0</v>
      </c>
      <c r="Q129" s="1304">
        <f t="shared" si="7"/>
        <v>0</v>
      </c>
      <c r="R129" s="1304">
        <f t="shared" si="7"/>
        <v>0</v>
      </c>
      <c r="S129" s="1029">
        <v>53</v>
      </c>
    </row>
    <row r="131" spans="1:19">
      <c r="B131" s="1086" t="s">
        <v>2822</v>
      </c>
      <c r="K131" s="1086" t="s">
        <v>2823</v>
      </c>
    </row>
    <row r="133" spans="1:19" ht="16.5" thickBot="1">
      <c r="A133" s="969" t="str">
        <f>'[1]Data Sheet'!$C$25</f>
        <v xml:space="preserve"> Niagara Mohawk Power Corporation </v>
      </c>
      <c r="B133" s="952"/>
      <c r="C133" s="952"/>
      <c r="D133" s="952"/>
      <c r="E133" s="952"/>
      <c r="F133" s="952"/>
      <c r="G133" s="958" t="str">
        <f>'[1]Data Sheet'!$C$40</f>
        <v>March 30, 2016</v>
      </c>
      <c r="H133" s="900" t="str">
        <f>'[1]Data Sheet'!$C$38</f>
        <v>December 31, 2015</v>
      </c>
      <c r="I133" s="1012"/>
      <c r="J133" s="900"/>
      <c r="K133" s="969" t="str">
        <f>'[1]Data Sheet'!$C$25</f>
        <v xml:space="preserve"> Niagara Mohawk Power Corporation </v>
      </c>
      <c r="L133" s="952"/>
      <c r="M133" s="952"/>
      <c r="N133" s="952"/>
      <c r="O133" s="952"/>
      <c r="P133" s="952"/>
      <c r="Q133" s="958" t="str">
        <f>'[1]Data Sheet'!$C$40</f>
        <v>March 30, 2016</v>
      </c>
      <c r="R133" s="900" t="str">
        <f>'[1]Data Sheet'!$C$38</f>
        <v>December 31, 2015</v>
      </c>
      <c r="S133" s="1012"/>
    </row>
    <row r="134" spans="1:19" ht="16.5" thickBot="1">
      <c r="A134" s="634" t="s">
        <v>2912</v>
      </c>
      <c r="B134" s="572"/>
      <c r="C134" s="572"/>
      <c r="D134" s="1012"/>
      <c r="E134" s="1012"/>
      <c r="F134" s="1012"/>
      <c r="G134" s="1014"/>
      <c r="H134" s="1014"/>
      <c r="I134" s="1023"/>
      <c r="J134" s="900"/>
      <c r="K134" s="634" t="s">
        <v>2912</v>
      </c>
      <c r="L134" s="572"/>
      <c r="M134" s="572"/>
      <c r="N134" s="1012"/>
      <c r="O134" s="1012"/>
      <c r="P134" s="1012"/>
      <c r="Q134" s="1014"/>
      <c r="R134" s="1014"/>
      <c r="S134" s="1023"/>
    </row>
    <row r="135" spans="1:19">
      <c r="A135" s="1007"/>
      <c r="B135" s="900"/>
      <c r="C135" s="963"/>
      <c r="D135" s="901" t="s">
        <v>2588</v>
      </c>
      <c r="E135" s="961"/>
      <c r="F135" s="963"/>
      <c r="G135" s="901" t="s">
        <v>2589</v>
      </c>
      <c r="H135" s="901"/>
      <c r="I135" s="1037"/>
      <c r="J135" s="900"/>
      <c r="K135" s="1007"/>
      <c r="L135" s="1017" t="s">
        <v>2590</v>
      </c>
      <c r="M135" s="1017"/>
      <c r="N135" s="993"/>
      <c r="O135" s="1032"/>
      <c r="P135" s="1032"/>
      <c r="Q135" s="1032"/>
      <c r="R135" s="1032"/>
      <c r="S135" s="1037"/>
    </row>
    <row r="136" spans="1:19">
      <c r="A136" s="1019"/>
      <c r="B136" s="901" t="s">
        <v>2591</v>
      </c>
      <c r="C136" s="961"/>
      <c r="D136" s="629" t="s">
        <v>2592</v>
      </c>
      <c r="E136" s="961"/>
      <c r="F136" s="913" t="s">
        <v>2593</v>
      </c>
      <c r="G136" s="629" t="s">
        <v>2594</v>
      </c>
      <c r="H136" s="901"/>
      <c r="I136" s="1019" t="s">
        <v>1746</v>
      </c>
      <c r="J136" s="900"/>
      <c r="K136" s="1019" t="s">
        <v>2595</v>
      </c>
      <c r="L136" s="629" t="s">
        <v>2596</v>
      </c>
      <c r="M136" s="901"/>
      <c r="N136" s="630"/>
      <c r="O136" s="901" t="s">
        <v>2597</v>
      </c>
      <c r="P136" s="901"/>
      <c r="Q136" s="629"/>
      <c r="R136" s="901"/>
      <c r="S136" s="1019"/>
    </row>
    <row r="137" spans="1:19" ht="15.75" thickBot="1">
      <c r="A137" s="1019" t="s">
        <v>1688</v>
      </c>
      <c r="B137" s="952"/>
      <c r="C137" s="980"/>
      <c r="D137" s="631" t="s">
        <v>2598</v>
      </c>
      <c r="E137" s="1023"/>
      <c r="F137" s="913" t="s">
        <v>2599</v>
      </c>
      <c r="G137" s="631" t="s">
        <v>2621</v>
      </c>
      <c r="H137" s="1012"/>
      <c r="I137" s="1019" t="s">
        <v>527</v>
      </c>
      <c r="J137" s="900"/>
      <c r="K137" s="1019" t="s">
        <v>2622</v>
      </c>
      <c r="L137" s="631" t="s">
        <v>2623</v>
      </c>
      <c r="M137" s="1012"/>
      <c r="N137" s="632"/>
      <c r="O137" s="990"/>
      <c r="P137" s="990"/>
      <c r="Q137" s="633"/>
      <c r="R137" s="1022"/>
      <c r="S137" s="1019" t="s">
        <v>1688</v>
      </c>
    </row>
    <row r="138" spans="1:19">
      <c r="A138" s="1019" t="s">
        <v>1691</v>
      </c>
      <c r="B138" s="913" t="s">
        <v>2624</v>
      </c>
      <c r="C138" s="913" t="s">
        <v>2625</v>
      </c>
      <c r="D138" s="913" t="s">
        <v>2626</v>
      </c>
      <c r="E138" s="913" t="s">
        <v>2627</v>
      </c>
      <c r="F138" s="913" t="s">
        <v>2628</v>
      </c>
      <c r="G138" s="961" t="s">
        <v>2629</v>
      </c>
      <c r="H138" s="961" t="s">
        <v>2629</v>
      </c>
      <c r="I138" s="1019" t="s">
        <v>2630</v>
      </c>
      <c r="J138" s="900"/>
      <c r="K138" s="1019" t="s">
        <v>2631</v>
      </c>
      <c r="L138" s="913" t="s">
        <v>2632</v>
      </c>
      <c r="M138" s="913" t="s">
        <v>2633</v>
      </c>
      <c r="N138" s="913" t="s">
        <v>2634</v>
      </c>
      <c r="O138" s="913" t="s">
        <v>3561</v>
      </c>
      <c r="P138" s="913" t="s">
        <v>3553</v>
      </c>
      <c r="Q138" s="913" t="s">
        <v>604</v>
      </c>
      <c r="R138" s="945" t="s">
        <v>2288</v>
      </c>
      <c r="S138" s="1019" t="s">
        <v>1691</v>
      </c>
    </row>
    <row r="139" spans="1:19">
      <c r="A139" s="1010"/>
      <c r="B139" s="963"/>
      <c r="C139" s="913"/>
      <c r="D139" s="963"/>
      <c r="E139" s="913"/>
      <c r="F139" s="913"/>
      <c r="G139" s="961" t="s">
        <v>2635</v>
      </c>
      <c r="H139" s="961" t="s">
        <v>2636</v>
      </c>
      <c r="I139" s="1010"/>
      <c r="J139" s="900"/>
      <c r="K139" s="1010"/>
      <c r="L139" s="963"/>
      <c r="M139" s="913" t="s">
        <v>2637</v>
      </c>
      <c r="N139" s="963"/>
      <c r="O139" s="913" t="s">
        <v>2042</v>
      </c>
      <c r="P139" s="913" t="s">
        <v>2042</v>
      </c>
      <c r="Q139" s="963"/>
      <c r="R139" s="913" t="s">
        <v>2042</v>
      </c>
      <c r="S139" s="1010"/>
    </row>
    <row r="140" spans="1:19" ht="15.75" thickBot="1">
      <c r="A140" s="1029"/>
      <c r="B140" s="1022" t="s">
        <v>2952</v>
      </c>
      <c r="C140" s="1022" t="s">
        <v>2953</v>
      </c>
      <c r="D140" s="1022" t="s">
        <v>2954</v>
      </c>
      <c r="E140" s="1022" t="s">
        <v>2955</v>
      </c>
      <c r="F140" s="1022" t="s">
        <v>2303</v>
      </c>
      <c r="G140" s="1023" t="s">
        <v>2304</v>
      </c>
      <c r="H140" s="1023" t="s">
        <v>2305</v>
      </c>
      <c r="I140" s="1023" t="s">
        <v>2306</v>
      </c>
      <c r="J140" s="900"/>
      <c r="K140" s="1021" t="s">
        <v>2307</v>
      </c>
      <c r="L140" s="1022" t="s">
        <v>2308</v>
      </c>
      <c r="M140" s="1022" t="s">
        <v>2309</v>
      </c>
      <c r="N140" s="1022" t="s">
        <v>2310</v>
      </c>
      <c r="O140" s="1022" t="s">
        <v>178</v>
      </c>
      <c r="P140" s="1022" t="s">
        <v>179</v>
      </c>
      <c r="Q140" s="1022" t="s">
        <v>180</v>
      </c>
      <c r="R140" s="1012" t="s">
        <v>181</v>
      </c>
      <c r="S140" s="1029"/>
    </row>
    <row r="141" spans="1:19">
      <c r="A141" s="1010">
        <v>1</v>
      </c>
      <c r="B141" s="963" t="s">
        <v>5814</v>
      </c>
      <c r="C141" s="963" t="s">
        <v>5815</v>
      </c>
      <c r="D141" s="1028">
        <v>230</v>
      </c>
      <c r="E141" s="1299">
        <v>230</v>
      </c>
      <c r="F141" s="3044" t="s">
        <v>5760</v>
      </c>
      <c r="G141" s="3039">
        <v>0.42</v>
      </c>
      <c r="H141" s="3033"/>
      <c r="I141" s="3031">
        <v>1</v>
      </c>
      <c r="J141" s="900"/>
      <c r="K141" s="3043" t="s">
        <v>5749</v>
      </c>
      <c r="L141" s="1028">
        <v>0</v>
      </c>
      <c r="M141" s="1028">
        <v>114101</v>
      </c>
      <c r="N141" s="1028">
        <v>114101</v>
      </c>
      <c r="O141" s="1299"/>
      <c r="P141" s="1299"/>
      <c r="Q141" s="1299"/>
      <c r="R141" s="1301">
        <f t="shared" ref="R141:R192" si="8">SUM(O141:Q141)</f>
        <v>0</v>
      </c>
      <c r="S141" s="1010">
        <v>1</v>
      </c>
    </row>
    <row r="142" spans="1:19">
      <c r="A142" s="1010">
        <v>2</v>
      </c>
      <c r="B142" s="963" t="s">
        <v>2874</v>
      </c>
      <c r="C142" s="963" t="s">
        <v>2874</v>
      </c>
      <c r="D142" s="1028"/>
      <c r="E142" s="1299"/>
      <c r="F142" s="3044" t="s">
        <v>5744</v>
      </c>
      <c r="G142" s="3039"/>
      <c r="H142" s="3034"/>
      <c r="I142" s="3031"/>
      <c r="J142" s="900"/>
      <c r="K142" s="3043" t="s">
        <v>5750</v>
      </c>
      <c r="L142" s="1028">
        <v>0</v>
      </c>
      <c r="M142" s="1028">
        <v>0</v>
      </c>
      <c r="N142" s="1028">
        <v>0</v>
      </c>
      <c r="O142" s="1299"/>
      <c r="P142" s="1299"/>
      <c r="Q142" s="1299"/>
      <c r="R142" s="1301">
        <f t="shared" si="8"/>
        <v>0</v>
      </c>
      <c r="S142" s="1010">
        <v>2</v>
      </c>
    </row>
    <row r="143" spans="1:19">
      <c r="A143" s="1010">
        <v>3</v>
      </c>
      <c r="B143" s="963" t="s">
        <v>2874</v>
      </c>
      <c r="C143" s="963" t="s">
        <v>2874</v>
      </c>
      <c r="D143" s="1028"/>
      <c r="E143" s="1299"/>
      <c r="F143" s="3044" t="s">
        <v>5745</v>
      </c>
      <c r="G143" s="3039"/>
      <c r="H143" s="3034"/>
      <c r="I143" s="3031"/>
      <c r="J143" s="900"/>
      <c r="K143" s="3043" t="s">
        <v>2874</v>
      </c>
      <c r="L143" s="1028">
        <v>0</v>
      </c>
      <c r="M143" s="1028">
        <v>0</v>
      </c>
      <c r="N143" s="1028">
        <v>0</v>
      </c>
      <c r="O143" s="1299"/>
      <c r="P143" s="1299"/>
      <c r="Q143" s="1299"/>
      <c r="R143" s="1301">
        <f t="shared" si="8"/>
        <v>0</v>
      </c>
      <c r="S143" s="1010">
        <v>3</v>
      </c>
    </row>
    <row r="144" spans="1:19">
      <c r="A144" s="1010">
        <v>4</v>
      </c>
      <c r="B144" s="963" t="s">
        <v>2874</v>
      </c>
      <c r="C144" s="963" t="s">
        <v>2874</v>
      </c>
      <c r="D144" s="1028"/>
      <c r="E144" s="1299"/>
      <c r="F144" s="3044" t="s">
        <v>2874</v>
      </c>
      <c r="G144" s="3039"/>
      <c r="H144" s="3034"/>
      <c r="I144" s="3031"/>
      <c r="J144" s="900"/>
      <c r="K144" s="3043" t="s">
        <v>2874</v>
      </c>
      <c r="L144" s="1028">
        <v>0</v>
      </c>
      <c r="M144" s="1028">
        <v>0</v>
      </c>
      <c r="N144" s="1028">
        <v>0</v>
      </c>
      <c r="O144" s="1299"/>
      <c r="P144" s="1299"/>
      <c r="Q144" s="1299"/>
      <c r="R144" s="1301">
        <f t="shared" si="8"/>
        <v>0</v>
      </c>
      <c r="S144" s="1010">
        <v>4</v>
      </c>
    </row>
    <row r="145" spans="1:19">
      <c r="A145" s="1010">
        <v>5</v>
      </c>
      <c r="B145" s="963" t="s">
        <v>5816</v>
      </c>
      <c r="C145" s="963" t="s">
        <v>5817</v>
      </c>
      <c r="D145" s="1028">
        <v>230</v>
      </c>
      <c r="E145" s="1299">
        <v>230</v>
      </c>
      <c r="F145" s="3044" t="s">
        <v>5744</v>
      </c>
      <c r="G145" s="3039">
        <v>11.1</v>
      </c>
      <c r="H145" s="3034"/>
      <c r="I145" s="3031">
        <v>1</v>
      </c>
      <c r="J145" s="900"/>
      <c r="K145" s="3043" t="s">
        <v>5818</v>
      </c>
      <c r="L145" s="1028">
        <v>523366</v>
      </c>
      <c r="M145" s="1028">
        <v>4235031</v>
      </c>
      <c r="N145" s="1028">
        <v>4758397</v>
      </c>
      <c r="O145" s="1299"/>
      <c r="P145" s="1299"/>
      <c r="Q145" s="1299"/>
      <c r="R145" s="1301">
        <f t="shared" si="8"/>
        <v>0</v>
      </c>
      <c r="S145" s="1010">
        <v>5</v>
      </c>
    </row>
    <row r="146" spans="1:19">
      <c r="A146" s="1025">
        <v>6</v>
      </c>
      <c r="B146" s="963" t="s">
        <v>5819</v>
      </c>
      <c r="C146" s="963" t="s">
        <v>5820</v>
      </c>
      <c r="D146" s="1028"/>
      <c r="E146" s="1299"/>
      <c r="F146" s="3044" t="s">
        <v>5745</v>
      </c>
      <c r="G146" s="3039">
        <v>43.3</v>
      </c>
      <c r="H146" s="3035"/>
      <c r="I146" s="3031">
        <v>1</v>
      </c>
      <c r="J146" s="900"/>
      <c r="K146" s="3043" t="s">
        <v>5818</v>
      </c>
      <c r="L146" s="1028">
        <v>0</v>
      </c>
      <c r="M146" s="1028">
        <v>0</v>
      </c>
      <c r="N146" s="1028">
        <v>0</v>
      </c>
      <c r="O146" s="1299"/>
      <c r="P146" s="1299"/>
      <c r="Q146" s="1299"/>
      <c r="R146" s="1301">
        <f t="shared" si="8"/>
        <v>0</v>
      </c>
      <c r="S146" s="1010">
        <v>6</v>
      </c>
    </row>
    <row r="147" spans="1:19">
      <c r="A147" s="1025">
        <v>7</v>
      </c>
      <c r="B147" s="963" t="s">
        <v>2874</v>
      </c>
      <c r="C147" s="963" t="s">
        <v>2874</v>
      </c>
      <c r="D147" s="1028"/>
      <c r="E147" s="1299"/>
      <c r="F147" s="3044" t="s">
        <v>2874</v>
      </c>
      <c r="G147" s="3039"/>
      <c r="H147" s="3035"/>
      <c r="I147" s="3031"/>
      <c r="J147" s="900"/>
      <c r="K147" s="3043" t="s">
        <v>2874</v>
      </c>
      <c r="L147" s="1028">
        <v>0</v>
      </c>
      <c r="M147" s="1028">
        <v>0</v>
      </c>
      <c r="N147" s="1028">
        <v>0</v>
      </c>
      <c r="O147" s="1299"/>
      <c r="P147" s="1299"/>
      <c r="Q147" s="1299"/>
      <c r="R147" s="1301">
        <f t="shared" si="8"/>
        <v>0</v>
      </c>
      <c r="S147" s="1010">
        <v>7</v>
      </c>
    </row>
    <row r="148" spans="1:19">
      <c r="A148" s="1025">
        <v>8</v>
      </c>
      <c r="B148" s="963" t="s">
        <v>5821</v>
      </c>
      <c r="C148" s="963" t="s">
        <v>5822</v>
      </c>
      <c r="D148" s="1028">
        <v>230</v>
      </c>
      <c r="E148" s="1299">
        <v>230</v>
      </c>
      <c r="F148" s="3044" t="s">
        <v>5744</v>
      </c>
      <c r="G148" s="3039"/>
      <c r="H148" s="3035">
        <v>54.5</v>
      </c>
      <c r="I148" s="3031">
        <v>1</v>
      </c>
      <c r="J148" s="900"/>
      <c r="K148" s="3043" t="s">
        <v>5818</v>
      </c>
      <c r="L148" s="1028">
        <v>0</v>
      </c>
      <c r="M148" s="1028">
        <v>3927780</v>
      </c>
      <c r="N148" s="1028">
        <v>3927780</v>
      </c>
      <c r="O148" s="1299"/>
      <c r="P148" s="1299"/>
      <c r="Q148" s="1299"/>
      <c r="R148" s="1301">
        <f t="shared" si="8"/>
        <v>0</v>
      </c>
      <c r="S148" s="1010">
        <v>8</v>
      </c>
    </row>
    <row r="149" spans="1:19">
      <c r="A149" s="1025">
        <v>9</v>
      </c>
      <c r="B149" s="963" t="s">
        <v>2874</v>
      </c>
      <c r="C149" s="963" t="s">
        <v>2874</v>
      </c>
      <c r="D149" s="1028"/>
      <c r="E149" s="1299"/>
      <c r="F149" s="3044" t="s">
        <v>5745</v>
      </c>
      <c r="G149" s="3039"/>
      <c r="H149" s="3035"/>
      <c r="I149" s="3031"/>
      <c r="J149" s="900"/>
      <c r="K149" s="3043" t="s">
        <v>2874</v>
      </c>
      <c r="L149" s="1028">
        <v>0</v>
      </c>
      <c r="M149" s="1028">
        <v>0</v>
      </c>
      <c r="N149" s="1028">
        <v>0</v>
      </c>
      <c r="O149" s="1299"/>
      <c r="P149" s="1299"/>
      <c r="Q149" s="1299"/>
      <c r="R149" s="1301">
        <f t="shared" si="8"/>
        <v>0</v>
      </c>
      <c r="S149" s="1010">
        <v>9</v>
      </c>
    </row>
    <row r="150" spans="1:19">
      <c r="A150" s="1025">
        <v>10</v>
      </c>
      <c r="B150" s="963" t="s">
        <v>2874</v>
      </c>
      <c r="C150" s="963" t="s">
        <v>2874</v>
      </c>
      <c r="D150" s="1028"/>
      <c r="E150" s="1299"/>
      <c r="F150" s="3044" t="s">
        <v>2874</v>
      </c>
      <c r="G150" s="3039"/>
      <c r="H150" s="3035"/>
      <c r="I150" s="3031"/>
      <c r="J150" s="900"/>
      <c r="K150" s="3043" t="s">
        <v>2874</v>
      </c>
      <c r="L150" s="1028">
        <v>0</v>
      </c>
      <c r="M150" s="1028">
        <v>0</v>
      </c>
      <c r="N150" s="1028">
        <v>0</v>
      </c>
      <c r="O150" s="1299"/>
      <c r="P150" s="1299"/>
      <c r="Q150" s="1299"/>
      <c r="R150" s="1301">
        <f t="shared" si="8"/>
        <v>0</v>
      </c>
      <c r="S150" s="1010">
        <v>10</v>
      </c>
    </row>
    <row r="151" spans="1:19">
      <c r="A151" s="1025">
        <v>11</v>
      </c>
      <c r="B151" s="963" t="s">
        <v>5823</v>
      </c>
      <c r="C151" s="963" t="s">
        <v>5824</v>
      </c>
      <c r="D151" s="1028">
        <v>230</v>
      </c>
      <c r="E151" s="1299">
        <v>230</v>
      </c>
      <c r="F151" s="3044" t="s">
        <v>5744</v>
      </c>
      <c r="G151" s="3039">
        <v>71.53</v>
      </c>
      <c r="H151" s="3035"/>
      <c r="I151" s="3031">
        <v>1</v>
      </c>
      <c r="J151" s="900"/>
      <c r="K151" s="3043" t="s">
        <v>5818</v>
      </c>
      <c r="L151" s="1028">
        <v>788373</v>
      </c>
      <c r="M151" s="1028">
        <v>6081185</v>
      </c>
      <c r="N151" s="1028">
        <v>6869558</v>
      </c>
      <c r="O151" s="1299"/>
      <c r="P151" s="1299"/>
      <c r="Q151" s="1299"/>
      <c r="R151" s="1301">
        <f t="shared" si="8"/>
        <v>0</v>
      </c>
      <c r="S151" s="1010">
        <v>11</v>
      </c>
    </row>
    <row r="152" spans="1:19">
      <c r="A152" s="1025">
        <v>12</v>
      </c>
      <c r="B152" s="963" t="s">
        <v>2874</v>
      </c>
      <c r="C152" s="963" t="s">
        <v>2874</v>
      </c>
      <c r="D152" s="1028"/>
      <c r="E152" s="1299"/>
      <c r="F152" s="3044" t="s">
        <v>5745</v>
      </c>
      <c r="G152" s="3039"/>
      <c r="H152" s="3035"/>
      <c r="I152" s="3031"/>
      <c r="J152" s="900"/>
      <c r="K152" s="3043" t="s">
        <v>5818</v>
      </c>
      <c r="L152" s="1028">
        <v>0</v>
      </c>
      <c r="M152" s="1028">
        <v>0</v>
      </c>
      <c r="N152" s="1028">
        <v>0</v>
      </c>
      <c r="O152" s="1299"/>
      <c r="P152" s="1299"/>
      <c r="Q152" s="1299"/>
      <c r="R152" s="1301">
        <f t="shared" si="8"/>
        <v>0</v>
      </c>
      <c r="S152" s="1010">
        <v>12</v>
      </c>
    </row>
    <row r="153" spans="1:19">
      <c r="A153" s="1025">
        <v>13</v>
      </c>
      <c r="B153" s="963" t="s">
        <v>2874</v>
      </c>
      <c r="C153" s="963" t="s">
        <v>2874</v>
      </c>
      <c r="D153" s="1028"/>
      <c r="E153" s="1299"/>
      <c r="F153" s="3044" t="s">
        <v>2874</v>
      </c>
      <c r="G153" s="3039"/>
      <c r="H153" s="3035"/>
      <c r="I153" s="3031"/>
      <c r="J153" s="900"/>
      <c r="K153" s="3043" t="s">
        <v>2874</v>
      </c>
      <c r="L153" s="1028">
        <v>0</v>
      </c>
      <c r="M153" s="1028">
        <v>0</v>
      </c>
      <c r="N153" s="1028">
        <v>0</v>
      </c>
      <c r="O153" s="1299"/>
      <c r="P153" s="1299"/>
      <c r="Q153" s="1299"/>
      <c r="R153" s="1301">
        <f t="shared" si="8"/>
        <v>0</v>
      </c>
      <c r="S153" s="1010">
        <v>13</v>
      </c>
    </row>
    <row r="154" spans="1:19">
      <c r="A154" s="1025">
        <v>14</v>
      </c>
      <c r="B154" s="963" t="s">
        <v>5825</v>
      </c>
      <c r="C154" s="963" t="s">
        <v>5826</v>
      </c>
      <c r="D154" s="1028">
        <v>230</v>
      </c>
      <c r="E154" s="1299">
        <v>230</v>
      </c>
      <c r="F154" s="3044" t="s">
        <v>5744</v>
      </c>
      <c r="G154" s="3039">
        <v>71.16</v>
      </c>
      <c r="H154" s="3035"/>
      <c r="I154" s="3031">
        <v>1</v>
      </c>
      <c r="J154" s="900"/>
      <c r="K154" s="3043" t="s">
        <v>5818</v>
      </c>
      <c r="L154" s="1028">
        <v>178309</v>
      </c>
      <c r="M154" s="1028">
        <v>10194089</v>
      </c>
      <c r="N154" s="1028">
        <v>10372398</v>
      </c>
      <c r="O154" s="1299"/>
      <c r="P154" s="1299"/>
      <c r="Q154" s="1299"/>
      <c r="R154" s="1301">
        <f t="shared" si="8"/>
        <v>0</v>
      </c>
      <c r="S154" s="1010">
        <v>14</v>
      </c>
    </row>
    <row r="155" spans="1:19">
      <c r="A155" s="1025">
        <v>15</v>
      </c>
      <c r="B155" s="963" t="s">
        <v>2874</v>
      </c>
      <c r="C155" s="963" t="s">
        <v>2874</v>
      </c>
      <c r="D155" s="1028"/>
      <c r="E155" s="1299"/>
      <c r="F155" s="3044" t="s">
        <v>5760</v>
      </c>
      <c r="G155" s="3039"/>
      <c r="H155" s="3035"/>
      <c r="I155" s="3031"/>
      <c r="J155" s="900"/>
      <c r="K155" s="3043" t="s">
        <v>2874</v>
      </c>
      <c r="L155" s="1028">
        <v>0</v>
      </c>
      <c r="M155" s="1028">
        <v>0</v>
      </c>
      <c r="N155" s="1028">
        <v>0</v>
      </c>
      <c r="O155" s="1299"/>
      <c r="P155" s="1299"/>
      <c r="Q155" s="1299"/>
      <c r="R155" s="1301">
        <f t="shared" si="8"/>
        <v>0</v>
      </c>
      <c r="S155" s="1010">
        <v>15</v>
      </c>
    </row>
    <row r="156" spans="1:19">
      <c r="A156" s="1025">
        <v>16</v>
      </c>
      <c r="B156" s="963" t="s">
        <v>2874</v>
      </c>
      <c r="C156" s="963" t="s">
        <v>2874</v>
      </c>
      <c r="D156" s="1028"/>
      <c r="E156" s="1299"/>
      <c r="F156" s="3044" t="s">
        <v>2874</v>
      </c>
      <c r="G156" s="3039"/>
      <c r="H156" s="3035"/>
      <c r="I156" s="3031"/>
      <c r="J156" s="900"/>
      <c r="K156" s="3043" t="s">
        <v>2874</v>
      </c>
      <c r="L156" s="1028">
        <v>0</v>
      </c>
      <c r="M156" s="1028">
        <v>0</v>
      </c>
      <c r="N156" s="1028">
        <v>0</v>
      </c>
      <c r="O156" s="1299"/>
      <c r="P156" s="1299"/>
      <c r="Q156" s="1299"/>
      <c r="R156" s="1301">
        <f t="shared" si="8"/>
        <v>0</v>
      </c>
      <c r="S156" s="1010">
        <v>16</v>
      </c>
    </row>
    <row r="157" spans="1:19">
      <c r="A157" s="1010">
        <v>17</v>
      </c>
      <c r="B157" s="963" t="s">
        <v>5827</v>
      </c>
      <c r="C157" s="963" t="s">
        <v>5828</v>
      </c>
      <c r="D157" s="1028">
        <v>230</v>
      </c>
      <c r="E157" s="1299">
        <v>230</v>
      </c>
      <c r="F157" s="3044" t="s">
        <v>5744</v>
      </c>
      <c r="G157" s="3039">
        <v>43.78</v>
      </c>
      <c r="H157" s="3035"/>
      <c r="I157" s="3031">
        <v>1</v>
      </c>
      <c r="J157" s="900"/>
      <c r="K157" s="3043" t="s">
        <v>5818</v>
      </c>
      <c r="L157" s="1028">
        <v>1048577</v>
      </c>
      <c r="M157" s="1028">
        <v>19440573</v>
      </c>
      <c r="N157" s="1028">
        <v>20489150</v>
      </c>
      <c r="O157" s="1299"/>
      <c r="P157" s="1299"/>
      <c r="Q157" s="1299"/>
      <c r="R157" s="1301">
        <f t="shared" si="8"/>
        <v>0</v>
      </c>
      <c r="S157" s="1010">
        <v>17</v>
      </c>
    </row>
    <row r="158" spans="1:19">
      <c r="A158" s="1010">
        <v>18</v>
      </c>
      <c r="B158" s="963" t="s">
        <v>2874</v>
      </c>
      <c r="C158" s="963" t="s">
        <v>2874</v>
      </c>
      <c r="D158" s="1028"/>
      <c r="E158" s="1299"/>
      <c r="F158" s="3044" t="s">
        <v>5745</v>
      </c>
      <c r="G158" s="3039"/>
      <c r="H158" s="3035"/>
      <c r="I158" s="3031"/>
      <c r="J158" s="900"/>
      <c r="K158" s="3043" t="s">
        <v>5829</v>
      </c>
      <c r="L158" s="1028">
        <v>0</v>
      </c>
      <c r="M158" s="1028">
        <v>0</v>
      </c>
      <c r="N158" s="1028">
        <v>0</v>
      </c>
      <c r="O158" s="1299"/>
      <c r="P158" s="1299"/>
      <c r="Q158" s="1299"/>
      <c r="R158" s="1301">
        <f t="shared" si="8"/>
        <v>0</v>
      </c>
      <c r="S158" s="1010">
        <v>18</v>
      </c>
    </row>
    <row r="159" spans="1:19">
      <c r="A159" s="1010">
        <v>19</v>
      </c>
      <c r="B159" s="963" t="s">
        <v>2874</v>
      </c>
      <c r="C159" s="963" t="s">
        <v>2874</v>
      </c>
      <c r="D159" s="1028"/>
      <c r="E159" s="1299"/>
      <c r="F159" s="3044" t="s">
        <v>2874</v>
      </c>
      <c r="G159" s="3039"/>
      <c r="H159" s="3035"/>
      <c r="I159" s="3031"/>
      <c r="J159" s="900"/>
      <c r="K159" s="3043" t="s">
        <v>2874</v>
      </c>
      <c r="L159" s="1028">
        <v>0</v>
      </c>
      <c r="M159" s="1028">
        <v>0</v>
      </c>
      <c r="N159" s="1028">
        <v>0</v>
      </c>
      <c r="O159" s="1299"/>
      <c r="P159" s="1299"/>
      <c r="Q159" s="1299"/>
      <c r="R159" s="1301">
        <f t="shared" si="8"/>
        <v>0</v>
      </c>
      <c r="S159" s="1010">
        <v>19</v>
      </c>
    </row>
    <row r="160" spans="1:19">
      <c r="A160" s="1010">
        <v>20</v>
      </c>
      <c r="B160" s="963" t="s">
        <v>5830</v>
      </c>
      <c r="C160" s="963" t="s">
        <v>5831</v>
      </c>
      <c r="D160" s="1028">
        <v>230</v>
      </c>
      <c r="E160" s="1299">
        <v>230</v>
      </c>
      <c r="F160" s="3044" t="s">
        <v>5744</v>
      </c>
      <c r="G160" s="3039">
        <v>4.55</v>
      </c>
      <c r="H160" s="3035"/>
      <c r="I160" s="3031">
        <v>1</v>
      </c>
      <c r="J160" s="900"/>
      <c r="K160" s="3043" t="s">
        <v>5813</v>
      </c>
      <c r="L160" s="1028">
        <v>26140</v>
      </c>
      <c r="M160" s="1028">
        <v>490510</v>
      </c>
      <c r="N160" s="1028">
        <v>516650</v>
      </c>
      <c r="O160" s="1299"/>
      <c r="P160" s="1299"/>
      <c r="Q160" s="1299"/>
      <c r="R160" s="1301">
        <f t="shared" si="8"/>
        <v>0</v>
      </c>
      <c r="S160" s="1010">
        <v>20</v>
      </c>
    </row>
    <row r="161" spans="1:19">
      <c r="A161" s="1010">
        <v>21</v>
      </c>
      <c r="B161" s="963" t="s">
        <v>2874</v>
      </c>
      <c r="C161" s="963" t="s">
        <v>2874</v>
      </c>
      <c r="D161" s="1028"/>
      <c r="E161" s="1299"/>
      <c r="F161" s="3044" t="s">
        <v>5745</v>
      </c>
      <c r="G161" s="3039"/>
      <c r="H161" s="3035"/>
      <c r="I161" s="3031"/>
      <c r="J161" s="900"/>
      <c r="K161" s="3043" t="s">
        <v>5811</v>
      </c>
      <c r="L161" s="1028">
        <v>0</v>
      </c>
      <c r="M161" s="1028">
        <v>0</v>
      </c>
      <c r="N161" s="1028">
        <v>0</v>
      </c>
      <c r="O161" s="1299"/>
      <c r="P161" s="1299"/>
      <c r="Q161" s="1299"/>
      <c r="R161" s="1301">
        <f t="shared" si="8"/>
        <v>0</v>
      </c>
      <c r="S161" s="1010">
        <v>21</v>
      </c>
    </row>
    <row r="162" spans="1:19">
      <c r="A162" s="1010">
        <v>22</v>
      </c>
      <c r="B162" s="963" t="s">
        <v>2874</v>
      </c>
      <c r="C162" s="963" t="s">
        <v>2874</v>
      </c>
      <c r="D162" s="1028"/>
      <c r="E162" s="1299"/>
      <c r="F162" s="3044" t="s">
        <v>2874</v>
      </c>
      <c r="G162" s="3039"/>
      <c r="H162" s="3035"/>
      <c r="I162" s="3031"/>
      <c r="J162" s="900"/>
      <c r="K162" s="3043" t="s">
        <v>2874</v>
      </c>
      <c r="L162" s="1028">
        <v>0</v>
      </c>
      <c r="M162" s="1028">
        <v>0</v>
      </c>
      <c r="N162" s="1028">
        <v>0</v>
      </c>
      <c r="O162" s="1299"/>
      <c r="P162" s="1299"/>
      <c r="Q162" s="1299"/>
      <c r="R162" s="1301">
        <f t="shared" si="8"/>
        <v>0</v>
      </c>
      <c r="S162" s="1010">
        <v>22</v>
      </c>
    </row>
    <row r="163" spans="1:19">
      <c r="A163" s="1010">
        <v>23</v>
      </c>
      <c r="B163" s="963" t="s">
        <v>5832</v>
      </c>
      <c r="C163" s="963" t="s">
        <v>5833</v>
      </c>
      <c r="D163" s="1028">
        <v>230</v>
      </c>
      <c r="E163" s="1299">
        <v>230</v>
      </c>
      <c r="F163" s="3044" t="s">
        <v>5744</v>
      </c>
      <c r="G163" s="3039">
        <v>20.63</v>
      </c>
      <c r="H163" s="3035"/>
      <c r="I163" s="3031">
        <v>1</v>
      </c>
      <c r="J163" s="900"/>
      <c r="K163" s="3043" t="s">
        <v>5811</v>
      </c>
      <c r="L163" s="1028">
        <v>0</v>
      </c>
      <c r="M163" s="1028">
        <v>0</v>
      </c>
      <c r="N163" s="1028">
        <v>0</v>
      </c>
      <c r="O163" s="1299"/>
      <c r="P163" s="1299"/>
      <c r="Q163" s="1299"/>
      <c r="R163" s="1301">
        <f t="shared" si="8"/>
        <v>0</v>
      </c>
      <c r="S163" s="1010">
        <v>23</v>
      </c>
    </row>
    <row r="164" spans="1:19">
      <c r="A164" s="1010">
        <v>24</v>
      </c>
      <c r="B164" s="963" t="s">
        <v>2874</v>
      </c>
      <c r="C164" s="963" t="s">
        <v>2874</v>
      </c>
      <c r="D164" s="1028"/>
      <c r="E164" s="1299"/>
      <c r="F164" s="3044" t="s">
        <v>5745</v>
      </c>
      <c r="G164" s="3039"/>
      <c r="H164" s="3035"/>
      <c r="I164" s="3031"/>
      <c r="J164" s="900"/>
      <c r="K164" s="3043" t="s">
        <v>5834</v>
      </c>
      <c r="L164" s="1028">
        <v>1053701</v>
      </c>
      <c r="M164" s="1028">
        <v>9017164</v>
      </c>
      <c r="N164" s="1028">
        <v>10070865</v>
      </c>
      <c r="O164" s="1299"/>
      <c r="P164" s="1299"/>
      <c r="Q164" s="1299"/>
      <c r="R164" s="1301">
        <f t="shared" si="8"/>
        <v>0</v>
      </c>
      <c r="S164" s="1010">
        <v>24</v>
      </c>
    </row>
    <row r="165" spans="1:19">
      <c r="A165" s="1010">
        <v>25</v>
      </c>
      <c r="B165" s="963" t="s">
        <v>5835</v>
      </c>
      <c r="C165" s="963" t="s">
        <v>5836</v>
      </c>
      <c r="D165" s="1028">
        <v>230</v>
      </c>
      <c r="E165" s="1299">
        <v>230</v>
      </c>
      <c r="F165" s="3044" t="s">
        <v>5744</v>
      </c>
      <c r="G165" s="3039">
        <v>20.63</v>
      </c>
      <c r="H165" s="3035"/>
      <c r="I165" s="3031">
        <v>1</v>
      </c>
      <c r="J165" s="900"/>
      <c r="K165" s="3043" t="s">
        <v>5811</v>
      </c>
      <c r="L165" s="1028">
        <v>0</v>
      </c>
      <c r="M165" s="1028">
        <v>0</v>
      </c>
      <c r="N165" s="1028">
        <v>0</v>
      </c>
      <c r="O165" s="1299"/>
      <c r="P165" s="1299"/>
      <c r="Q165" s="1299"/>
      <c r="R165" s="1301">
        <f t="shared" si="8"/>
        <v>0</v>
      </c>
      <c r="S165" s="1010">
        <v>25</v>
      </c>
    </row>
    <row r="166" spans="1:19">
      <c r="A166" s="1010">
        <v>26</v>
      </c>
      <c r="B166" s="963" t="s">
        <v>2874</v>
      </c>
      <c r="C166" s="963" t="s">
        <v>2874</v>
      </c>
      <c r="D166" s="1028"/>
      <c r="E166" s="1299"/>
      <c r="F166" s="3044" t="s">
        <v>5745</v>
      </c>
      <c r="G166" s="3039"/>
      <c r="H166" s="3035"/>
      <c r="I166" s="3031"/>
      <c r="J166" s="900"/>
      <c r="K166" s="3043" t="s">
        <v>5837</v>
      </c>
      <c r="L166" s="1028">
        <v>0</v>
      </c>
      <c r="M166" s="1028">
        <v>0</v>
      </c>
      <c r="N166" s="1028">
        <v>0</v>
      </c>
      <c r="O166" s="1299"/>
      <c r="P166" s="1299"/>
      <c r="Q166" s="1299"/>
      <c r="R166" s="1301">
        <f t="shared" si="8"/>
        <v>0</v>
      </c>
      <c r="S166" s="1010">
        <v>26</v>
      </c>
    </row>
    <row r="167" spans="1:19">
      <c r="A167" s="1010">
        <v>27</v>
      </c>
      <c r="B167" s="963" t="s">
        <v>2874</v>
      </c>
      <c r="C167" s="963" t="s">
        <v>2874</v>
      </c>
      <c r="D167" s="1028"/>
      <c r="E167" s="1299"/>
      <c r="F167" s="3044" t="s">
        <v>2874</v>
      </c>
      <c r="G167" s="3039"/>
      <c r="H167" s="3035"/>
      <c r="I167" s="3031"/>
      <c r="J167" s="900"/>
      <c r="K167" s="3043" t="s">
        <v>2874</v>
      </c>
      <c r="L167" s="1028">
        <v>0</v>
      </c>
      <c r="M167" s="1028">
        <v>0</v>
      </c>
      <c r="N167" s="1028">
        <v>0</v>
      </c>
      <c r="O167" s="1299"/>
      <c r="P167" s="1299"/>
      <c r="Q167" s="1299"/>
      <c r="R167" s="1301">
        <f t="shared" si="8"/>
        <v>0</v>
      </c>
      <c r="S167" s="1010">
        <v>27</v>
      </c>
    </row>
    <row r="168" spans="1:19">
      <c r="A168" s="1010">
        <v>28</v>
      </c>
      <c r="B168" s="963" t="s">
        <v>5838</v>
      </c>
      <c r="C168" s="963" t="s">
        <v>5839</v>
      </c>
      <c r="D168" s="1028">
        <v>230</v>
      </c>
      <c r="E168" s="1299">
        <v>230</v>
      </c>
      <c r="F168" s="3044" t="s">
        <v>5746</v>
      </c>
      <c r="G168" s="3039">
        <v>7.9</v>
      </c>
      <c r="H168" s="3035"/>
      <c r="I168" s="3031"/>
      <c r="J168" s="900"/>
      <c r="K168" s="3043" t="s">
        <v>5811</v>
      </c>
      <c r="L168" s="1028">
        <v>0</v>
      </c>
      <c r="M168" s="1028">
        <v>0</v>
      </c>
      <c r="N168" s="1028">
        <v>0</v>
      </c>
      <c r="O168" s="1299"/>
      <c r="P168" s="1299"/>
      <c r="Q168" s="1299"/>
      <c r="R168" s="1301">
        <f t="shared" si="8"/>
        <v>0</v>
      </c>
      <c r="S168" s="1010">
        <v>28</v>
      </c>
    </row>
    <row r="169" spans="1:19">
      <c r="A169" s="1010">
        <v>29</v>
      </c>
      <c r="B169" s="963" t="s">
        <v>2874</v>
      </c>
      <c r="C169" s="963" t="s">
        <v>2874</v>
      </c>
      <c r="D169" s="1028"/>
      <c r="E169" s="1299"/>
      <c r="F169" s="3044" t="s">
        <v>5744</v>
      </c>
      <c r="G169" s="3039"/>
      <c r="H169" s="3035"/>
      <c r="I169" s="3031"/>
      <c r="J169" s="900"/>
      <c r="K169" s="3043" t="s">
        <v>5837</v>
      </c>
      <c r="L169" s="1028">
        <v>0</v>
      </c>
      <c r="M169" s="1028">
        <v>0</v>
      </c>
      <c r="N169" s="1028">
        <v>0</v>
      </c>
      <c r="O169" s="1299"/>
      <c r="P169" s="1299"/>
      <c r="Q169" s="1299"/>
      <c r="R169" s="1301">
        <f t="shared" si="8"/>
        <v>0</v>
      </c>
      <c r="S169" s="1010">
        <v>29</v>
      </c>
    </row>
    <row r="170" spans="1:19">
      <c r="A170" s="1010">
        <v>30</v>
      </c>
      <c r="B170" s="963" t="s">
        <v>2874</v>
      </c>
      <c r="C170" s="963" t="s">
        <v>2874</v>
      </c>
      <c r="D170" s="1028"/>
      <c r="E170" s="1299"/>
      <c r="F170" s="3044" t="s">
        <v>2874</v>
      </c>
      <c r="G170" s="3039"/>
      <c r="H170" s="3035"/>
      <c r="I170" s="3031"/>
      <c r="J170" s="900"/>
      <c r="K170" s="3043" t="s">
        <v>2874</v>
      </c>
      <c r="L170" s="1028">
        <v>0</v>
      </c>
      <c r="M170" s="1028">
        <v>0</v>
      </c>
      <c r="N170" s="1028">
        <v>0</v>
      </c>
      <c r="O170" s="1299"/>
      <c r="P170" s="1299"/>
      <c r="Q170" s="1299"/>
      <c r="R170" s="1301">
        <f t="shared" si="8"/>
        <v>0</v>
      </c>
      <c r="S170" s="1010">
        <v>30</v>
      </c>
    </row>
    <row r="171" spans="1:19">
      <c r="A171" s="1010">
        <v>31</v>
      </c>
      <c r="B171" s="963" t="s">
        <v>2874</v>
      </c>
      <c r="C171" s="963" t="s">
        <v>2874</v>
      </c>
      <c r="D171" s="1028"/>
      <c r="E171" s="1299"/>
      <c r="F171" s="3044" t="s">
        <v>2874</v>
      </c>
      <c r="G171" s="3039"/>
      <c r="H171" s="3035"/>
      <c r="I171" s="3031"/>
      <c r="J171" s="900"/>
      <c r="K171" s="3043" t="s">
        <v>2874</v>
      </c>
      <c r="L171" s="1028">
        <v>0</v>
      </c>
      <c r="M171" s="1028">
        <v>0</v>
      </c>
      <c r="N171" s="1028">
        <v>0</v>
      </c>
      <c r="O171" s="1299"/>
      <c r="P171" s="1299"/>
      <c r="Q171" s="1299"/>
      <c r="R171" s="1301">
        <f t="shared" si="8"/>
        <v>0</v>
      </c>
      <c r="S171" s="1010">
        <v>31</v>
      </c>
    </row>
    <row r="172" spans="1:19">
      <c r="A172" s="1010">
        <v>32</v>
      </c>
      <c r="B172" s="963" t="s">
        <v>2874</v>
      </c>
      <c r="C172" s="963" t="s">
        <v>2874</v>
      </c>
      <c r="D172" s="1028"/>
      <c r="E172" s="1299"/>
      <c r="F172" s="3044" t="s">
        <v>2874</v>
      </c>
      <c r="G172" s="3039"/>
      <c r="H172" s="3035"/>
      <c r="I172" s="3031"/>
      <c r="J172" s="900"/>
      <c r="K172" s="3043" t="s">
        <v>2874</v>
      </c>
      <c r="L172" s="1028">
        <v>0</v>
      </c>
      <c r="M172" s="1028">
        <v>0</v>
      </c>
      <c r="N172" s="1028">
        <v>0</v>
      </c>
      <c r="O172" s="1299"/>
      <c r="P172" s="1299"/>
      <c r="Q172" s="1299"/>
      <c r="R172" s="1301">
        <f t="shared" si="8"/>
        <v>0</v>
      </c>
      <c r="S172" s="1010">
        <v>32</v>
      </c>
    </row>
    <row r="173" spans="1:19">
      <c r="A173" s="1010">
        <v>33</v>
      </c>
      <c r="B173" s="963" t="s">
        <v>2874</v>
      </c>
      <c r="C173" s="963" t="s">
        <v>2874</v>
      </c>
      <c r="D173" s="1028"/>
      <c r="E173" s="1299"/>
      <c r="F173" s="3044" t="s">
        <v>2874</v>
      </c>
      <c r="G173" s="3039"/>
      <c r="H173" s="3035"/>
      <c r="I173" s="3031"/>
      <c r="J173" s="900"/>
      <c r="K173" s="3043" t="s">
        <v>2874</v>
      </c>
      <c r="L173" s="1028">
        <v>0</v>
      </c>
      <c r="M173" s="1028">
        <v>0</v>
      </c>
      <c r="N173" s="1028">
        <v>0</v>
      </c>
      <c r="O173" s="1299"/>
      <c r="P173" s="1299"/>
      <c r="Q173" s="1299"/>
      <c r="R173" s="1301">
        <f t="shared" si="8"/>
        <v>0</v>
      </c>
      <c r="S173" s="1010">
        <v>33</v>
      </c>
    </row>
    <row r="174" spans="1:19">
      <c r="A174" s="1010">
        <v>34</v>
      </c>
      <c r="B174" s="963" t="s">
        <v>2874</v>
      </c>
      <c r="C174" s="963" t="s">
        <v>2874</v>
      </c>
      <c r="D174" s="1028"/>
      <c r="E174" s="1299"/>
      <c r="F174" s="3044" t="s">
        <v>2874</v>
      </c>
      <c r="G174" s="3039"/>
      <c r="H174" s="3035"/>
      <c r="I174" s="3031"/>
      <c r="J174" s="900"/>
      <c r="K174" s="3043" t="s">
        <v>2874</v>
      </c>
      <c r="L174" s="1028">
        <v>0</v>
      </c>
      <c r="M174" s="1028">
        <v>0</v>
      </c>
      <c r="N174" s="1028">
        <v>0</v>
      </c>
      <c r="O174" s="1299"/>
      <c r="P174" s="1299"/>
      <c r="Q174" s="1299"/>
      <c r="R174" s="1301">
        <f t="shared" si="8"/>
        <v>0</v>
      </c>
      <c r="S174" s="1010">
        <v>34</v>
      </c>
    </row>
    <row r="175" spans="1:19">
      <c r="A175" s="1010">
        <v>35</v>
      </c>
      <c r="B175" s="963" t="s">
        <v>2874</v>
      </c>
      <c r="C175" s="963" t="s">
        <v>2874</v>
      </c>
      <c r="D175" s="1028"/>
      <c r="E175" s="1299"/>
      <c r="F175" s="3044" t="s">
        <v>2874</v>
      </c>
      <c r="G175" s="3039"/>
      <c r="H175" s="3035"/>
      <c r="I175" s="3031"/>
      <c r="J175" s="900"/>
      <c r="K175" s="3043" t="s">
        <v>2874</v>
      </c>
      <c r="L175" s="1028">
        <v>0</v>
      </c>
      <c r="M175" s="1028">
        <v>0</v>
      </c>
      <c r="N175" s="1028">
        <v>0</v>
      </c>
      <c r="O175" s="1299"/>
      <c r="P175" s="1299"/>
      <c r="Q175" s="1299"/>
      <c r="R175" s="1301">
        <f t="shared" si="8"/>
        <v>0</v>
      </c>
      <c r="S175" s="1010">
        <v>35</v>
      </c>
    </row>
    <row r="176" spans="1:19">
      <c r="A176" s="1010">
        <v>36</v>
      </c>
      <c r="B176" s="963" t="s">
        <v>2874</v>
      </c>
      <c r="C176" s="963" t="s">
        <v>2874</v>
      </c>
      <c r="D176" s="1028"/>
      <c r="E176" s="1299"/>
      <c r="F176" s="3044" t="s">
        <v>2874</v>
      </c>
      <c r="G176" s="3039"/>
      <c r="H176" s="3035"/>
      <c r="I176" s="3031"/>
      <c r="J176" s="900"/>
      <c r="K176" s="3043" t="s">
        <v>2874</v>
      </c>
      <c r="L176" s="1028">
        <v>0</v>
      </c>
      <c r="M176" s="1028">
        <v>0</v>
      </c>
      <c r="N176" s="1028">
        <v>0</v>
      </c>
      <c r="O176" s="1299"/>
      <c r="P176" s="1299"/>
      <c r="Q176" s="1299"/>
      <c r="R176" s="1301">
        <f t="shared" si="8"/>
        <v>0</v>
      </c>
      <c r="S176" s="1010">
        <v>36</v>
      </c>
    </row>
    <row r="177" spans="1:19">
      <c r="A177" s="1010">
        <v>37</v>
      </c>
      <c r="B177" s="963" t="s">
        <v>2874</v>
      </c>
      <c r="C177" s="963" t="s">
        <v>2874</v>
      </c>
      <c r="D177" s="1028"/>
      <c r="E177" s="1299"/>
      <c r="F177" s="3044" t="s">
        <v>2874</v>
      </c>
      <c r="G177" s="3039"/>
      <c r="H177" s="3035"/>
      <c r="I177" s="3031"/>
      <c r="J177" s="900"/>
      <c r="K177" s="3043" t="s">
        <v>2874</v>
      </c>
      <c r="L177" s="1028">
        <v>0</v>
      </c>
      <c r="M177" s="1028">
        <v>0</v>
      </c>
      <c r="N177" s="1028">
        <v>0</v>
      </c>
      <c r="O177" s="1299"/>
      <c r="P177" s="1299"/>
      <c r="Q177" s="1299"/>
      <c r="R177" s="1301">
        <f t="shared" si="8"/>
        <v>0</v>
      </c>
      <c r="S177" s="1010">
        <v>37</v>
      </c>
    </row>
    <row r="178" spans="1:19">
      <c r="A178" s="1010">
        <v>38</v>
      </c>
      <c r="B178" s="963" t="s">
        <v>5840</v>
      </c>
      <c r="C178" s="963" t="s">
        <v>2874</v>
      </c>
      <c r="D178" s="1028"/>
      <c r="E178" s="1299"/>
      <c r="F178" s="3044" t="s">
        <v>5744</v>
      </c>
      <c r="G178" s="3039">
        <v>17.989999999999998</v>
      </c>
      <c r="H178" s="3035"/>
      <c r="I178" s="3031"/>
      <c r="J178" s="900"/>
      <c r="K178" s="3043" t="s">
        <v>2874</v>
      </c>
      <c r="L178" s="1028">
        <v>17968091</v>
      </c>
      <c r="M178" s="1028">
        <v>494911100</v>
      </c>
      <c r="N178" s="1028">
        <v>512879191</v>
      </c>
      <c r="O178" s="1299"/>
      <c r="P178" s="1299"/>
      <c r="Q178" s="1299"/>
      <c r="R178" s="1301">
        <f t="shared" si="8"/>
        <v>0</v>
      </c>
      <c r="S178" s="1010">
        <v>38</v>
      </c>
    </row>
    <row r="179" spans="1:19">
      <c r="A179" s="1010">
        <v>39</v>
      </c>
      <c r="B179" s="963" t="s">
        <v>2874</v>
      </c>
      <c r="C179" s="963" t="s">
        <v>2874</v>
      </c>
      <c r="D179" s="1028"/>
      <c r="E179" s="1299"/>
      <c r="F179" s="3044" t="s">
        <v>5760</v>
      </c>
      <c r="G179" s="3039">
        <v>8.43</v>
      </c>
      <c r="H179" s="3035"/>
      <c r="I179" s="3031"/>
      <c r="J179" s="900"/>
      <c r="K179" s="3043" t="s">
        <v>2874</v>
      </c>
      <c r="L179" s="1028">
        <v>19593</v>
      </c>
      <c r="M179" s="1028">
        <v>149364797</v>
      </c>
      <c r="N179" s="1028">
        <v>149384390</v>
      </c>
      <c r="O179" s="1299"/>
      <c r="P179" s="1299"/>
      <c r="Q179" s="1299"/>
      <c r="R179" s="1301">
        <f t="shared" si="8"/>
        <v>0</v>
      </c>
      <c r="S179" s="1010">
        <v>39</v>
      </c>
    </row>
    <row r="180" spans="1:19">
      <c r="A180" s="1010">
        <v>40</v>
      </c>
      <c r="B180" s="963" t="s">
        <v>2874</v>
      </c>
      <c r="C180" s="963" t="s">
        <v>2874</v>
      </c>
      <c r="D180" s="1028"/>
      <c r="E180" s="1299"/>
      <c r="F180" s="3044" t="s">
        <v>5745</v>
      </c>
      <c r="G180" s="3039">
        <v>4755.28</v>
      </c>
      <c r="H180" s="3035">
        <v>121.43</v>
      </c>
      <c r="I180" s="3031"/>
      <c r="J180" s="900"/>
      <c r="K180" s="3043" t="s">
        <v>2874</v>
      </c>
      <c r="L180" s="1028">
        <v>0</v>
      </c>
      <c r="M180" s="1028">
        <v>0</v>
      </c>
      <c r="N180" s="1028">
        <v>0</v>
      </c>
      <c r="O180" s="1299"/>
      <c r="P180" s="1299"/>
      <c r="Q180" s="1299"/>
      <c r="R180" s="1301">
        <f t="shared" si="8"/>
        <v>0</v>
      </c>
      <c r="S180" s="1010">
        <v>40</v>
      </c>
    </row>
    <row r="181" spans="1:19">
      <c r="A181" s="1010">
        <v>41</v>
      </c>
      <c r="B181" s="963" t="s">
        <v>2874</v>
      </c>
      <c r="C181" s="963" t="s">
        <v>2874</v>
      </c>
      <c r="D181" s="1028"/>
      <c r="E181" s="1299"/>
      <c r="F181" s="3044" t="s">
        <v>5790</v>
      </c>
      <c r="G181" s="3039">
        <v>18.3</v>
      </c>
      <c r="H181" s="3035"/>
      <c r="I181" s="3031"/>
      <c r="J181" s="900"/>
      <c r="K181" s="3043" t="s">
        <v>2874</v>
      </c>
      <c r="L181" s="1028">
        <v>0</v>
      </c>
      <c r="M181" s="1028">
        <v>166018245</v>
      </c>
      <c r="N181" s="1028">
        <v>166018245</v>
      </c>
      <c r="O181" s="1299"/>
      <c r="P181" s="1299"/>
      <c r="Q181" s="1299"/>
      <c r="R181" s="1301">
        <f t="shared" si="8"/>
        <v>0</v>
      </c>
      <c r="S181" s="1010">
        <v>41</v>
      </c>
    </row>
    <row r="182" spans="1:19">
      <c r="A182" s="1010">
        <v>42</v>
      </c>
      <c r="B182" s="963" t="s">
        <v>2874</v>
      </c>
      <c r="C182" s="963" t="s">
        <v>2874</v>
      </c>
      <c r="D182" s="1028"/>
      <c r="E182" s="1299"/>
      <c r="F182" s="3044" t="s">
        <v>2874</v>
      </c>
      <c r="G182" s="3039"/>
      <c r="H182" s="3035"/>
      <c r="I182" s="3031"/>
      <c r="J182" s="900"/>
      <c r="K182" s="3043" t="s">
        <v>2874</v>
      </c>
      <c r="L182" s="1028">
        <v>0</v>
      </c>
      <c r="M182" s="1028">
        <v>0</v>
      </c>
      <c r="N182" s="1028">
        <v>0</v>
      </c>
      <c r="O182" s="1299"/>
      <c r="P182" s="1299"/>
      <c r="Q182" s="1299"/>
      <c r="R182" s="1301">
        <f t="shared" si="8"/>
        <v>0</v>
      </c>
      <c r="S182" s="1010">
        <v>42</v>
      </c>
    </row>
    <row r="183" spans="1:19">
      <c r="A183" s="1010">
        <v>43</v>
      </c>
      <c r="B183" s="963" t="s">
        <v>5841</v>
      </c>
      <c r="C183" s="963" t="s">
        <v>2874</v>
      </c>
      <c r="D183" s="1028"/>
      <c r="E183" s="1299"/>
      <c r="F183" s="3044" t="s">
        <v>5842</v>
      </c>
      <c r="G183" s="3039">
        <v>265.26</v>
      </c>
      <c r="H183" s="3035">
        <v>24.19</v>
      </c>
      <c r="I183" s="3031"/>
      <c r="J183" s="900"/>
      <c r="K183" s="3043" t="s">
        <v>2874</v>
      </c>
      <c r="L183" s="1028">
        <v>2294539</v>
      </c>
      <c r="M183" s="1028">
        <v>26032111</v>
      </c>
      <c r="N183" s="1028">
        <v>28326650</v>
      </c>
      <c r="O183" s="1299"/>
      <c r="P183" s="1299"/>
      <c r="Q183" s="1299"/>
      <c r="R183" s="1301">
        <f t="shared" si="8"/>
        <v>0</v>
      </c>
      <c r="S183" s="1010">
        <v>43</v>
      </c>
    </row>
    <row r="184" spans="1:19">
      <c r="A184" s="1010">
        <v>44</v>
      </c>
      <c r="B184" s="963" t="s">
        <v>5843</v>
      </c>
      <c r="C184" s="963" t="s">
        <v>2874</v>
      </c>
      <c r="D184" s="1028"/>
      <c r="E184" s="1299"/>
      <c r="F184" s="3044" t="s">
        <v>5760</v>
      </c>
      <c r="G184" s="3039">
        <v>317.32</v>
      </c>
      <c r="H184" s="3035">
        <v>0.41</v>
      </c>
      <c r="I184" s="3031"/>
      <c r="J184" s="900"/>
      <c r="K184" s="3043" t="s">
        <v>2874</v>
      </c>
      <c r="L184" s="1028">
        <v>1050637</v>
      </c>
      <c r="M184" s="1028">
        <v>42365728</v>
      </c>
      <c r="N184" s="1028">
        <v>43416365</v>
      </c>
      <c r="O184" s="1299"/>
      <c r="P184" s="1299"/>
      <c r="Q184" s="1299"/>
      <c r="R184" s="1301">
        <f t="shared" si="8"/>
        <v>0</v>
      </c>
      <c r="S184" s="1010">
        <v>44</v>
      </c>
    </row>
    <row r="185" spans="1:19">
      <c r="A185" s="1010">
        <v>45</v>
      </c>
      <c r="B185" s="963" t="s">
        <v>5844</v>
      </c>
      <c r="C185" s="963" t="s">
        <v>2874</v>
      </c>
      <c r="D185" s="1028"/>
      <c r="E185" s="1299"/>
      <c r="F185" s="3044" t="s">
        <v>5744</v>
      </c>
      <c r="G185" s="3039">
        <v>3508.52</v>
      </c>
      <c r="H185" s="3035">
        <v>81.040000000000006</v>
      </c>
      <c r="I185" s="3031"/>
      <c r="J185" s="900"/>
      <c r="K185" s="3043" t="s">
        <v>2874</v>
      </c>
      <c r="L185" s="1028">
        <v>1188511</v>
      </c>
      <c r="M185" s="1028">
        <v>163389509</v>
      </c>
      <c r="N185" s="1028">
        <v>164578020</v>
      </c>
      <c r="O185" s="1299"/>
      <c r="P185" s="1299"/>
      <c r="Q185" s="1299"/>
      <c r="R185" s="1301">
        <f t="shared" si="8"/>
        <v>0</v>
      </c>
      <c r="S185" s="1010">
        <v>45</v>
      </c>
    </row>
    <row r="186" spans="1:19">
      <c r="A186" s="1010">
        <v>46</v>
      </c>
      <c r="B186" s="963" t="s">
        <v>5845</v>
      </c>
      <c r="C186" s="963" t="s">
        <v>2874</v>
      </c>
      <c r="D186" s="1028"/>
      <c r="E186" s="1299"/>
      <c r="F186" s="3044" t="s">
        <v>5760</v>
      </c>
      <c r="G186" s="3039">
        <v>473.4</v>
      </c>
      <c r="H186" s="3035">
        <v>7.94</v>
      </c>
      <c r="I186" s="3031"/>
      <c r="J186" s="900"/>
      <c r="K186" s="3043" t="s">
        <v>2874</v>
      </c>
      <c r="L186" s="1028">
        <v>1157039</v>
      </c>
      <c r="M186" s="1028">
        <v>26048835</v>
      </c>
      <c r="N186" s="1028">
        <v>27205874</v>
      </c>
      <c r="O186" s="1299"/>
      <c r="P186" s="1299"/>
      <c r="Q186" s="1299"/>
      <c r="R186" s="1301">
        <f t="shared" si="8"/>
        <v>0</v>
      </c>
      <c r="S186" s="1010">
        <v>46</v>
      </c>
    </row>
    <row r="187" spans="1:19">
      <c r="A187" s="1010">
        <v>47</v>
      </c>
      <c r="B187" s="963" t="s">
        <v>5846</v>
      </c>
      <c r="C187" s="963" t="s">
        <v>2874</v>
      </c>
      <c r="D187" s="1028"/>
      <c r="E187" s="1299"/>
      <c r="F187" s="3044" t="s">
        <v>5760</v>
      </c>
      <c r="G187" s="3039">
        <v>112.45</v>
      </c>
      <c r="H187" s="3035">
        <v>0.96</v>
      </c>
      <c r="I187" s="3031"/>
      <c r="J187" s="900"/>
      <c r="K187" s="3043" t="s">
        <v>2874</v>
      </c>
      <c r="L187" s="1028">
        <v>827006</v>
      </c>
      <c r="M187" s="1028">
        <v>1799198</v>
      </c>
      <c r="N187" s="1028">
        <v>2626204</v>
      </c>
      <c r="O187" s="1299"/>
      <c r="P187" s="1299"/>
      <c r="Q187" s="1299"/>
      <c r="R187" s="1301">
        <f t="shared" si="8"/>
        <v>0</v>
      </c>
      <c r="S187" s="1010">
        <v>47</v>
      </c>
    </row>
    <row r="188" spans="1:19">
      <c r="A188" s="1010">
        <v>48</v>
      </c>
      <c r="B188" s="963"/>
      <c r="C188" s="963"/>
      <c r="D188" s="1028"/>
      <c r="E188" s="1299"/>
      <c r="F188" s="3044"/>
      <c r="G188" s="3039"/>
      <c r="H188" s="3035"/>
      <c r="I188" s="3031"/>
      <c r="J188" s="900"/>
      <c r="K188" s="3043"/>
      <c r="L188" s="1028"/>
      <c r="M188" s="1028"/>
      <c r="N188" s="1028">
        <f t="shared" ref="N188:N192" si="9">L188+M188</f>
        <v>0</v>
      </c>
      <c r="O188" s="1299"/>
      <c r="P188" s="1299"/>
      <c r="Q188" s="1299"/>
      <c r="R188" s="1301">
        <f t="shared" si="8"/>
        <v>0</v>
      </c>
      <c r="S188" s="1010">
        <v>48</v>
      </c>
    </row>
    <row r="189" spans="1:19">
      <c r="A189" s="1010">
        <v>49</v>
      </c>
      <c r="B189" s="963"/>
      <c r="C189" s="963"/>
      <c r="D189" s="1028"/>
      <c r="E189" s="1299"/>
      <c r="F189" s="3044"/>
      <c r="G189" s="3039"/>
      <c r="H189" s="3035"/>
      <c r="I189" s="3031"/>
      <c r="J189" s="900"/>
      <c r="K189" s="3043"/>
      <c r="L189" s="1028"/>
      <c r="M189" s="1028"/>
      <c r="N189" s="1028">
        <f t="shared" si="9"/>
        <v>0</v>
      </c>
      <c r="O189" s="1299"/>
      <c r="P189" s="1299"/>
      <c r="Q189" s="1299"/>
      <c r="R189" s="1301">
        <f t="shared" si="8"/>
        <v>0</v>
      </c>
      <c r="S189" s="1010">
        <v>49</v>
      </c>
    </row>
    <row r="190" spans="1:19">
      <c r="A190" s="1010">
        <v>50</v>
      </c>
      <c r="B190" s="963"/>
      <c r="C190" s="963"/>
      <c r="D190" s="1028"/>
      <c r="E190" s="1299"/>
      <c r="F190" s="3044"/>
      <c r="G190" s="3039"/>
      <c r="H190" s="3035"/>
      <c r="I190" s="3031"/>
      <c r="J190" s="900"/>
      <c r="K190" s="3043"/>
      <c r="L190" s="1028"/>
      <c r="M190" s="1028"/>
      <c r="N190" s="1028">
        <f t="shared" si="9"/>
        <v>0</v>
      </c>
      <c r="O190" s="1299"/>
      <c r="P190" s="1299"/>
      <c r="Q190" s="1299"/>
      <c r="R190" s="1301">
        <f t="shared" si="8"/>
        <v>0</v>
      </c>
      <c r="S190" s="1010">
        <v>50</v>
      </c>
    </row>
    <row r="191" spans="1:19">
      <c r="A191" s="1010">
        <v>51</v>
      </c>
      <c r="B191" s="963" t="s">
        <v>2874</v>
      </c>
      <c r="C191" s="963" t="s">
        <v>2874</v>
      </c>
      <c r="D191" s="1028"/>
      <c r="E191" s="1299"/>
      <c r="F191" s="3044" t="s">
        <v>2874</v>
      </c>
      <c r="G191" s="3032"/>
      <c r="H191" s="3035"/>
      <c r="I191" s="3031"/>
      <c r="J191" s="900"/>
      <c r="K191" s="3043"/>
      <c r="L191" s="1028"/>
      <c r="M191" s="1028"/>
      <c r="N191" s="1028">
        <f t="shared" si="9"/>
        <v>0</v>
      </c>
      <c r="O191" s="1299"/>
      <c r="P191" s="1299"/>
      <c r="Q191" s="1299"/>
      <c r="R191" s="1301">
        <f t="shared" si="8"/>
        <v>0</v>
      </c>
      <c r="S191" s="1010">
        <v>51</v>
      </c>
    </row>
    <row r="192" spans="1:19" ht="15.75" thickBot="1">
      <c r="A192" s="1029">
        <v>52</v>
      </c>
      <c r="B192" s="980"/>
      <c r="C192" s="980"/>
      <c r="D192" s="1074"/>
      <c r="E192" s="1300"/>
      <c r="F192" s="980"/>
      <c r="G192" s="3036"/>
      <c r="H192" s="3037"/>
      <c r="I192" s="3038"/>
      <c r="J192" s="900"/>
      <c r="K192" s="3043"/>
      <c r="L192" s="1010"/>
      <c r="M192" s="1010"/>
      <c r="N192" s="1010">
        <f t="shared" si="9"/>
        <v>0</v>
      </c>
      <c r="O192" s="1299"/>
      <c r="P192" s="1299"/>
      <c r="Q192" s="1299"/>
      <c r="R192" s="1301">
        <f t="shared" si="8"/>
        <v>0</v>
      </c>
      <c r="S192" s="1029">
        <v>52</v>
      </c>
    </row>
    <row r="193" spans="1:19" ht="15.75" thickBot="1">
      <c r="A193" s="1029">
        <v>53</v>
      </c>
      <c r="B193" s="952"/>
      <c r="C193" s="952"/>
      <c r="D193" s="952"/>
      <c r="E193" s="952"/>
      <c r="F193" s="1022" t="s">
        <v>2288</v>
      </c>
      <c r="G193" s="1300">
        <f>SUM(G141:G192)+SUM(G76:G126)+SUM(G26:G60)</f>
        <v>10582.11</v>
      </c>
      <c r="H193" s="1300">
        <f>SUM(H141:H192)+SUM(H76:H126)+SUM(H26:H60)</f>
        <v>361.39</v>
      </c>
      <c r="I193" s="1300">
        <f>SUM(I141:I192)+SUM(I76:I126)+SUM(I26:I60)</f>
        <v>47</v>
      </c>
      <c r="J193" s="900"/>
      <c r="K193" s="1094"/>
      <c r="L193" s="1304">
        <f>SUM(L141:L192)+SUM(L76:L126)+SUM(L26:L60)</f>
        <v>89279221</v>
      </c>
      <c r="M193" s="1304">
        <f>SUM(M141:M192)+SUM(M76:M126)+SUM(M26:M60)</f>
        <v>1362030353</v>
      </c>
      <c r="N193" s="1304">
        <f>SUM(N141:N192)+SUM(N76:N126)+SUM(N26:N60)</f>
        <v>1451309574</v>
      </c>
      <c r="O193" s="1304">
        <f t="shared" ref="O193:R193" si="10">SUM(O141:O192)</f>
        <v>0</v>
      </c>
      <c r="P193" s="1304">
        <f t="shared" si="10"/>
        <v>0</v>
      </c>
      <c r="Q193" s="1304">
        <f t="shared" si="10"/>
        <v>0</v>
      </c>
      <c r="R193" s="1304">
        <f t="shared" si="10"/>
        <v>0</v>
      </c>
      <c r="S193" s="1029">
        <v>53</v>
      </c>
    </row>
    <row r="194" spans="1:19">
      <c r="A194" s="2971"/>
      <c r="B194" s="2971"/>
      <c r="C194" s="2971"/>
      <c r="D194" s="2971"/>
      <c r="E194" s="2971"/>
      <c r="F194" s="2971"/>
      <c r="G194" s="2971"/>
      <c r="H194" s="2971"/>
      <c r="I194" s="2971"/>
      <c r="J194" s="2971"/>
      <c r="K194" s="2971"/>
      <c r="L194" s="2971"/>
      <c r="M194" s="2971"/>
      <c r="N194" s="2971"/>
      <c r="O194" s="2971"/>
      <c r="P194" s="2971"/>
      <c r="Q194" s="2971"/>
      <c r="R194" s="2971"/>
      <c r="S194" s="2971"/>
    </row>
    <row r="195" spans="1:19">
      <c r="A195" s="2971"/>
      <c r="B195" s="2972" t="s">
        <v>5847</v>
      </c>
      <c r="C195" s="2971"/>
      <c r="D195" s="2971"/>
      <c r="E195" s="2971"/>
      <c r="F195" s="2971"/>
      <c r="G195" s="2971"/>
      <c r="H195" s="2971"/>
      <c r="I195" s="2971"/>
      <c r="J195" s="2971"/>
      <c r="K195" s="2972" t="s">
        <v>5848</v>
      </c>
      <c r="L195" s="2971"/>
      <c r="M195" s="2971"/>
      <c r="N195" s="2971"/>
      <c r="O195" s="2971"/>
      <c r="P195" s="2971"/>
      <c r="Q195" s="2971"/>
      <c r="R195" s="2971"/>
      <c r="S195" s="2971"/>
    </row>
  </sheetData>
  <printOptions horizontalCentered="1" verticalCentered="1"/>
  <pageMargins left="0.5" right="0.5" top="0.5" bottom="0.5" header="0" footer="0"/>
  <pageSetup scale="54" fitToWidth="2" fitToHeight="2" pageOrder="overThenDown" orientation="portrait" horizontalDpi="300" verticalDpi="300" r:id="rId1"/>
  <headerFooter alignWithMargins="0"/>
  <rowBreaks count="2" manualBreakCount="2">
    <brk id="65" max="16383" man="1"/>
    <brk id="131" max="16383" man="1"/>
  </rowBreaks>
  <colBreaks count="1" manualBreakCount="1">
    <brk id="9"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view="pageBreakPreview" topLeftCell="F1" colorId="22" zoomScale="50" zoomScaleNormal="60" zoomScaleSheetLayoutView="50" workbookViewId="0">
      <selection activeCell="H79" sqref="H79"/>
    </sheetView>
  </sheetViews>
  <sheetFormatPr defaultColWidth="9.6640625" defaultRowHeight="15"/>
  <cols>
    <col min="1" max="1" width="4.6640625" customWidth="1"/>
    <col min="2" max="3" width="14.6640625" customWidth="1"/>
    <col min="4" max="6" width="13.6640625" customWidth="1"/>
    <col min="7" max="7" width="18.21875" customWidth="1"/>
    <col min="8" max="8" width="18.44140625" customWidth="1"/>
    <col min="9" max="9" width="2.6640625" customWidth="1"/>
    <col min="11" max="11" width="12.6640625" customWidth="1"/>
    <col min="12" max="12" width="14.6640625" customWidth="1"/>
    <col min="13" max="13" width="15.44140625" customWidth="1"/>
    <col min="14" max="15" width="12.6640625" customWidth="1"/>
    <col min="16" max="16" width="16.6640625" customWidth="1"/>
    <col min="17" max="17" width="12.6640625" customWidth="1"/>
    <col min="18" max="18" width="11.6640625" customWidth="1"/>
    <col min="19" max="19" width="6.6640625" customWidth="1"/>
  </cols>
  <sheetData>
    <row r="1" spans="1:19">
      <c r="A1" s="902" t="s">
        <v>1759</v>
      </c>
      <c r="B1" s="903"/>
      <c r="C1" s="903"/>
      <c r="D1" s="1008"/>
      <c r="E1" s="1005" t="s">
        <v>1306</v>
      </c>
      <c r="F1" s="903"/>
      <c r="G1" s="3094" t="s">
        <v>1761</v>
      </c>
      <c r="H1" s="908" t="s">
        <v>1762</v>
      </c>
      <c r="I1" s="900"/>
      <c r="J1" s="902" t="s">
        <v>1759</v>
      </c>
      <c r="K1" s="903"/>
      <c r="L1" s="903"/>
      <c r="M1" s="1008"/>
      <c r="N1" s="1005" t="s">
        <v>1306</v>
      </c>
      <c r="O1" s="903"/>
      <c r="P1" s="3094" t="s">
        <v>1761</v>
      </c>
      <c r="Q1" s="1006"/>
      <c r="R1" s="1005" t="s">
        <v>1762</v>
      </c>
      <c r="S1" s="993"/>
    </row>
    <row r="2" spans="1:19">
      <c r="A2" s="67" t="str">
        <f>'Data Sheet'!$C$25</f>
        <v xml:space="preserve">Niagara Mohawk Power Corporation </v>
      </c>
      <c r="B2" s="900"/>
      <c r="C2" s="900"/>
      <c r="D2" s="900"/>
      <c r="E2" s="67" t="s">
        <v>5061</v>
      </c>
      <c r="F2" s="900"/>
      <c r="G2" s="3043" t="s">
        <v>1763</v>
      </c>
      <c r="H2" s="3044"/>
      <c r="I2" s="900"/>
      <c r="J2" s="67" t="str">
        <f>'Data Sheet'!$C$25</f>
        <v xml:space="preserve">Niagara Mohawk Power Corporation </v>
      </c>
      <c r="K2" s="900"/>
      <c r="L2" s="900"/>
      <c r="M2" s="900"/>
      <c r="N2" s="67" t="s">
        <v>5061</v>
      </c>
      <c r="O2" s="900"/>
      <c r="P2" s="3043" t="s">
        <v>1763</v>
      </c>
      <c r="Q2" s="1009"/>
      <c r="R2" s="3091"/>
      <c r="S2" s="961"/>
    </row>
    <row r="3" spans="1:19" ht="15" customHeight="1" thickBot="1">
      <c r="A3" s="979"/>
      <c r="B3" s="952"/>
      <c r="C3" s="952"/>
      <c r="D3" s="952"/>
      <c r="E3" s="979" t="s">
        <v>1100</v>
      </c>
      <c r="F3" s="952"/>
      <c r="G3" s="3097" t="str">
        <f>'Data Sheet'!$C$40</f>
        <v>May 9, 2016</v>
      </c>
      <c r="H3" s="3098" t="str">
        <f>'Data Sheet'!$C$38</f>
        <v>December 31, 2015</v>
      </c>
      <c r="I3" s="900"/>
      <c r="J3" s="979"/>
      <c r="K3" s="952"/>
      <c r="L3" s="952"/>
      <c r="M3" s="952"/>
      <c r="N3" s="979" t="s">
        <v>1100</v>
      </c>
      <c r="O3" s="952"/>
      <c r="P3" s="3097" t="str">
        <f>'Data Sheet'!$C$40</f>
        <v>May 9, 2016</v>
      </c>
      <c r="Q3" s="1011"/>
      <c r="R3" s="3106" t="str">
        <f>'Data Sheet'!$C$38</f>
        <v>December 31, 2015</v>
      </c>
      <c r="S3" s="1023"/>
    </row>
    <row r="4" spans="1:19" ht="15" customHeight="1" thickBot="1">
      <c r="A4" s="571" t="s">
        <v>2640</v>
      </c>
      <c r="B4" s="572"/>
      <c r="C4" s="572"/>
      <c r="D4" s="1012"/>
      <c r="E4" s="1012"/>
      <c r="F4" s="1012"/>
      <c r="G4" s="1014"/>
      <c r="H4" s="1023"/>
      <c r="I4" s="900"/>
      <c r="J4" s="571" t="s">
        <v>2641</v>
      </c>
      <c r="K4" s="572"/>
      <c r="L4" s="572"/>
      <c r="M4" s="1012"/>
      <c r="N4" s="1012"/>
      <c r="O4" s="1012"/>
      <c r="P4" s="1014"/>
      <c r="Q4" s="1014"/>
      <c r="R4" s="1014"/>
      <c r="S4" s="1023"/>
    </row>
    <row r="5" spans="1:19" ht="15.75">
      <c r="A5" s="63"/>
      <c r="B5" s="66"/>
      <c r="C5" s="66"/>
      <c r="D5" s="64"/>
      <c r="E5" s="64"/>
      <c r="F5" s="64"/>
      <c r="G5" s="372"/>
      <c r="H5" s="68"/>
      <c r="I5" s="900"/>
      <c r="J5" s="63"/>
      <c r="K5" s="66"/>
      <c r="L5" s="66"/>
      <c r="M5" s="64"/>
      <c r="N5" s="64"/>
      <c r="O5" s="64"/>
      <c r="P5" s="372"/>
      <c r="Q5" s="372"/>
      <c r="R5" s="372"/>
      <c r="S5" s="68"/>
    </row>
    <row r="6" spans="1:19">
      <c r="A6" s="67" t="s">
        <v>2642</v>
      </c>
      <c r="B6" s="12"/>
      <c r="C6" s="12"/>
      <c r="D6" s="12"/>
      <c r="E6" s="12" t="s">
        <v>2643</v>
      </c>
      <c r="F6" s="12"/>
      <c r="G6" s="12"/>
      <c r="H6" s="68"/>
      <c r="I6" s="900"/>
      <c r="J6" s="67" t="s">
        <v>2644</v>
      </c>
      <c r="K6" s="12"/>
      <c r="L6" s="12"/>
      <c r="M6" s="12"/>
      <c r="N6" s="12" t="s">
        <v>2645</v>
      </c>
      <c r="O6" s="12"/>
      <c r="P6" s="12"/>
      <c r="Q6" s="12"/>
      <c r="R6" s="12"/>
      <c r="S6" s="68"/>
    </row>
    <row r="7" spans="1:19">
      <c r="A7" s="67" t="s">
        <v>2646</v>
      </c>
      <c r="B7" s="12"/>
      <c r="C7" s="12"/>
      <c r="D7" s="12"/>
      <c r="E7" s="12" t="s">
        <v>2647</v>
      </c>
      <c r="F7" s="12"/>
      <c r="G7" s="12"/>
      <c r="H7" s="68"/>
      <c r="I7" s="900"/>
      <c r="J7" s="67" t="s">
        <v>2648</v>
      </c>
      <c r="K7" s="12"/>
      <c r="L7" s="12"/>
      <c r="M7" s="12"/>
      <c r="N7" s="12" t="s">
        <v>2649</v>
      </c>
      <c r="O7" s="12"/>
      <c r="P7" s="12"/>
      <c r="Q7" s="12"/>
      <c r="R7" s="12"/>
      <c r="S7" s="68"/>
    </row>
    <row r="8" spans="1:19">
      <c r="A8" s="67" t="s">
        <v>2650</v>
      </c>
      <c r="B8" s="12"/>
      <c r="C8" s="12"/>
      <c r="D8" s="12"/>
      <c r="E8" s="12" t="s">
        <v>211</v>
      </c>
      <c r="F8" s="12"/>
      <c r="G8" s="12"/>
      <c r="H8" s="68"/>
      <c r="I8" s="900"/>
      <c r="J8" s="67" t="s">
        <v>212</v>
      </c>
      <c r="K8" s="12"/>
      <c r="L8" s="12"/>
      <c r="M8" s="12"/>
      <c r="N8" s="12" t="s">
        <v>213</v>
      </c>
      <c r="O8" s="12"/>
      <c r="P8" s="12"/>
      <c r="Q8" s="12"/>
      <c r="R8" s="12"/>
      <c r="S8" s="68"/>
    </row>
    <row r="9" spans="1:19">
      <c r="A9" s="67" t="s">
        <v>214</v>
      </c>
      <c r="B9" s="12"/>
      <c r="C9" s="12"/>
      <c r="D9" s="12"/>
      <c r="E9" s="12" t="s">
        <v>3314</v>
      </c>
      <c r="F9" s="12"/>
      <c r="G9" s="12"/>
      <c r="H9" s="68"/>
      <c r="I9" s="900"/>
      <c r="J9" s="67" t="s">
        <v>3315</v>
      </c>
      <c r="K9" s="12"/>
      <c r="L9" s="12"/>
      <c r="M9" s="12"/>
      <c r="N9" s="12" t="s">
        <v>3316</v>
      </c>
      <c r="O9" s="12"/>
      <c r="P9" s="12"/>
      <c r="Q9" s="12"/>
      <c r="R9" s="12"/>
      <c r="S9" s="68"/>
    </row>
    <row r="10" spans="1:19" ht="15.75" thickBot="1">
      <c r="A10" s="107"/>
      <c r="B10" s="108"/>
      <c r="C10" s="108"/>
      <c r="D10" s="108"/>
      <c r="E10" s="108"/>
      <c r="F10" s="108"/>
      <c r="G10" s="108"/>
      <c r="H10" s="109"/>
      <c r="I10" s="900"/>
      <c r="J10" s="107"/>
      <c r="K10" s="108"/>
      <c r="L10" s="108"/>
      <c r="M10" s="108"/>
      <c r="N10" s="108"/>
      <c r="O10" s="108"/>
      <c r="P10" s="108"/>
      <c r="Q10" s="108"/>
      <c r="R10" s="108"/>
      <c r="S10" s="109"/>
    </row>
    <row r="11" spans="1:19">
      <c r="A11" s="1007"/>
      <c r="B11" s="900"/>
      <c r="C11" s="963"/>
      <c r="D11" s="961"/>
      <c r="E11" s="901" t="s">
        <v>3317</v>
      </c>
      <c r="F11" s="961"/>
      <c r="G11" s="901" t="s">
        <v>3318</v>
      </c>
      <c r="H11" s="993"/>
      <c r="I11" s="900"/>
      <c r="J11" s="1006"/>
      <c r="K11" s="945"/>
      <c r="L11" s="913"/>
      <c r="M11" s="913"/>
      <c r="N11" s="945"/>
      <c r="O11" s="945"/>
      <c r="P11" s="945"/>
      <c r="Q11" s="945"/>
      <c r="R11" s="945"/>
      <c r="S11" s="1016"/>
    </row>
    <row r="12" spans="1:19" ht="15.75" thickBot="1">
      <c r="A12" s="1019"/>
      <c r="B12" s="1012" t="s">
        <v>3319</v>
      </c>
      <c r="C12" s="1023"/>
      <c r="D12" s="961" t="s">
        <v>1688</v>
      </c>
      <c r="E12" s="1012" t="s">
        <v>3320</v>
      </c>
      <c r="F12" s="1023"/>
      <c r="G12" s="1012" t="s">
        <v>3320</v>
      </c>
      <c r="H12" s="1023"/>
      <c r="I12" s="900"/>
      <c r="J12" s="1024" t="s">
        <v>3321</v>
      </c>
      <c r="K12" s="1012"/>
      <c r="L12" s="1023"/>
      <c r="M12" s="913"/>
      <c r="N12" s="1012" t="s">
        <v>3322</v>
      </c>
      <c r="O12" s="1012"/>
      <c r="P12" s="1012"/>
      <c r="Q12" s="1012"/>
      <c r="R12" s="1012"/>
      <c r="S12" s="1023"/>
    </row>
    <row r="13" spans="1:19">
      <c r="A13" s="1019"/>
      <c r="B13" s="961"/>
      <c r="C13" s="961"/>
      <c r="D13" s="913" t="s">
        <v>3323</v>
      </c>
      <c r="E13" s="961"/>
      <c r="F13" s="913" t="s">
        <v>3520</v>
      </c>
      <c r="G13" s="961"/>
      <c r="H13" s="913"/>
      <c r="I13" s="900"/>
      <c r="J13" s="1019"/>
      <c r="K13" s="961"/>
      <c r="L13" s="961"/>
      <c r="M13" s="913" t="s">
        <v>3324</v>
      </c>
      <c r="N13" s="961" t="s">
        <v>2632</v>
      </c>
      <c r="O13" s="913" t="s">
        <v>3325</v>
      </c>
      <c r="P13" s="913"/>
      <c r="Q13" s="2773"/>
      <c r="R13" s="913"/>
      <c r="S13" s="913"/>
    </row>
    <row r="14" spans="1:19">
      <c r="A14" s="1019" t="s">
        <v>1688</v>
      </c>
      <c r="B14" s="963"/>
      <c r="C14" s="963"/>
      <c r="D14" s="913" t="s">
        <v>3326</v>
      </c>
      <c r="E14" s="961"/>
      <c r="F14" s="913" t="s">
        <v>1746</v>
      </c>
      <c r="G14" s="961"/>
      <c r="H14" s="913"/>
      <c r="I14" s="900"/>
      <c r="J14" s="1019"/>
      <c r="K14" s="963"/>
      <c r="L14" s="913" t="s">
        <v>3327</v>
      </c>
      <c r="M14" s="913" t="s">
        <v>3328</v>
      </c>
      <c r="N14" s="961" t="s">
        <v>3329</v>
      </c>
      <c r="O14" s="913" t="s">
        <v>3330</v>
      </c>
      <c r="P14" s="913" t="s">
        <v>3321</v>
      </c>
      <c r="Q14" s="2773"/>
      <c r="R14" s="913"/>
      <c r="S14" s="913" t="s">
        <v>1688</v>
      </c>
    </row>
    <row r="15" spans="1:19">
      <c r="A15" s="1019" t="s">
        <v>1691</v>
      </c>
      <c r="B15" s="913" t="s">
        <v>2624</v>
      </c>
      <c r="C15" s="913" t="s">
        <v>2625</v>
      </c>
      <c r="D15" s="913" t="s">
        <v>3331</v>
      </c>
      <c r="E15" s="913" t="s">
        <v>1894</v>
      </c>
      <c r="F15" s="913" t="s">
        <v>3332</v>
      </c>
      <c r="G15" s="961" t="s">
        <v>3333</v>
      </c>
      <c r="H15" s="913" t="s">
        <v>3334</v>
      </c>
      <c r="I15" s="900"/>
      <c r="J15" s="1019" t="s">
        <v>3335</v>
      </c>
      <c r="K15" s="913" t="s">
        <v>3336</v>
      </c>
      <c r="L15" s="913" t="s">
        <v>3329</v>
      </c>
      <c r="M15" s="913" t="s">
        <v>3337</v>
      </c>
      <c r="N15" s="913" t="s">
        <v>2632</v>
      </c>
      <c r="O15" s="913" t="s">
        <v>3329</v>
      </c>
      <c r="P15" s="913" t="s">
        <v>3329</v>
      </c>
      <c r="Q15" s="2773" t="s">
        <v>4145</v>
      </c>
      <c r="R15" s="913" t="s">
        <v>2288</v>
      </c>
      <c r="S15" s="913" t="s">
        <v>1691</v>
      </c>
    </row>
    <row r="16" spans="1:19">
      <c r="A16" s="1010"/>
      <c r="B16" s="963"/>
      <c r="C16" s="913"/>
      <c r="D16" s="963"/>
      <c r="E16" s="913"/>
      <c r="F16" s="913" t="s">
        <v>3331</v>
      </c>
      <c r="G16" s="961"/>
      <c r="H16" s="963"/>
      <c r="I16" s="900"/>
      <c r="J16" s="1010"/>
      <c r="K16" s="963"/>
      <c r="L16" s="913" t="s">
        <v>3338</v>
      </c>
      <c r="M16" s="963"/>
      <c r="N16" s="913" t="s">
        <v>3339</v>
      </c>
      <c r="O16" s="913" t="s">
        <v>3340</v>
      </c>
      <c r="P16" s="913" t="s">
        <v>3341</v>
      </c>
      <c r="Q16" s="2773" t="s">
        <v>526</v>
      </c>
      <c r="R16" s="913"/>
      <c r="S16" s="963"/>
    </row>
    <row r="17" spans="1:19" ht="15.75" thickBot="1">
      <c r="A17" s="1029"/>
      <c r="B17" s="1022" t="s">
        <v>2952</v>
      </c>
      <c r="C17" s="1022" t="s">
        <v>2953</v>
      </c>
      <c r="D17" s="1022" t="s">
        <v>2954</v>
      </c>
      <c r="E17" s="1022" t="s">
        <v>2955</v>
      </c>
      <c r="F17" s="1022" t="s">
        <v>2303</v>
      </c>
      <c r="G17" s="1023" t="s">
        <v>2304</v>
      </c>
      <c r="H17" s="1023" t="s">
        <v>2305</v>
      </c>
      <c r="I17" s="900"/>
      <c r="J17" s="1021" t="s">
        <v>2306</v>
      </c>
      <c r="K17" s="1022" t="s">
        <v>2307</v>
      </c>
      <c r="L17" s="1022" t="s">
        <v>2308</v>
      </c>
      <c r="M17" s="1022" t="s">
        <v>2309</v>
      </c>
      <c r="N17" s="1022" t="s">
        <v>2310</v>
      </c>
      <c r="O17" s="1022" t="s">
        <v>178</v>
      </c>
      <c r="P17" s="1022" t="s">
        <v>179</v>
      </c>
      <c r="Q17" s="2774" t="s">
        <v>180</v>
      </c>
      <c r="R17" s="409" t="s">
        <v>181</v>
      </c>
      <c r="S17" s="1022"/>
    </row>
    <row r="18" spans="1:19">
      <c r="A18" s="1010">
        <v>1</v>
      </c>
      <c r="B18" s="963"/>
      <c r="C18" s="963"/>
      <c r="D18" s="1028"/>
      <c r="E18" s="961"/>
      <c r="F18" s="1027"/>
      <c r="G18" s="1088"/>
      <c r="H18" s="1067"/>
      <c r="I18" s="900"/>
      <c r="J18" s="1010"/>
      <c r="K18" s="963"/>
      <c r="L18" s="963"/>
      <c r="M18" s="963"/>
      <c r="N18" s="1090"/>
      <c r="O18" s="1090"/>
      <c r="P18" s="1090"/>
      <c r="Q18" s="2775"/>
      <c r="R18" s="1091"/>
      <c r="S18" s="1010">
        <v>1</v>
      </c>
    </row>
    <row r="19" spans="1:19">
      <c r="A19" s="1010">
        <v>2</v>
      </c>
      <c r="B19" s="963"/>
      <c r="C19" s="963"/>
      <c r="D19" s="1028"/>
      <c r="E19" s="913"/>
      <c r="F19" s="1027"/>
      <c r="G19" s="1092"/>
      <c r="H19" s="1067"/>
      <c r="I19" s="900"/>
      <c r="J19" s="1010"/>
      <c r="K19" s="963"/>
      <c r="L19" s="963"/>
      <c r="M19" s="963"/>
      <c r="N19" s="1027"/>
      <c r="O19" s="1027"/>
      <c r="P19" s="1027"/>
      <c r="Q19" s="2776"/>
      <c r="R19" s="1093"/>
      <c r="S19" s="1010">
        <v>2</v>
      </c>
    </row>
    <row r="20" spans="1:19">
      <c r="A20" s="1010">
        <v>3</v>
      </c>
      <c r="B20" s="963"/>
      <c r="C20" s="963"/>
      <c r="D20" s="1028"/>
      <c r="E20" s="913"/>
      <c r="F20" s="1027"/>
      <c r="G20" s="1092"/>
      <c r="H20" s="1067"/>
      <c r="I20" s="900"/>
      <c r="J20" s="1010"/>
      <c r="K20" s="963"/>
      <c r="L20" s="963"/>
      <c r="M20" s="963"/>
      <c r="N20" s="1027"/>
      <c r="O20" s="1027"/>
      <c r="P20" s="1027"/>
      <c r="Q20" s="2776"/>
      <c r="R20" s="1093"/>
      <c r="S20" s="1010">
        <v>3</v>
      </c>
    </row>
    <row r="21" spans="1:19">
      <c r="A21" s="1010">
        <v>4</v>
      </c>
      <c r="B21" s="963"/>
      <c r="C21" s="963"/>
      <c r="D21" s="1028"/>
      <c r="E21" s="913"/>
      <c r="F21" s="1027"/>
      <c r="G21" s="1092"/>
      <c r="H21" s="1067"/>
      <c r="I21" s="900"/>
      <c r="J21" s="1010"/>
      <c r="K21" s="963"/>
      <c r="L21" s="963"/>
      <c r="M21" s="963"/>
      <c r="N21" s="1027"/>
      <c r="O21" s="1027"/>
      <c r="P21" s="1027"/>
      <c r="Q21" s="2776"/>
      <c r="R21" s="1093"/>
      <c r="S21" s="1010">
        <v>4</v>
      </c>
    </row>
    <row r="22" spans="1:19">
      <c r="A22" s="1010">
        <v>5</v>
      </c>
      <c r="B22" s="963"/>
      <c r="C22" s="963"/>
      <c r="D22" s="1028"/>
      <c r="E22" s="913"/>
      <c r="F22" s="1027"/>
      <c r="G22" s="1092"/>
      <c r="H22" s="1067"/>
      <c r="I22" s="900"/>
      <c r="J22" s="1010"/>
      <c r="K22" s="963"/>
      <c r="L22" s="963"/>
      <c r="M22" s="963"/>
      <c r="N22" s="1027"/>
      <c r="O22" s="1027"/>
      <c r="P22" s="1027"/>
      <c r="Q22" s="2776"/>
      <c r="R22" s="1093"/>
      <c r="S22" s="1010">
        <v>5</v>
      </c>
    </row>
    <row r="23" spans="1:19">
      <c r="A23" s="1025">
        <v>6</v>
      </c>
      <c r="B23" s="963"/>
      <c r="C23" s="963"/>
      <c r="D23" s="1028"/>
      <c r="E23" s="963"/>
      <c r="F23" s="1027"/>
      <c r="G23" s="974"/>
      <c r="H23" s="1067"/>
      <c r="I23" s="900"/>
      <c r="J23" s="1025"/>
      <c r="K23" s="963"/>
      <c r="L23" s="963"/>
      <c r="M23" s="963"/>
      <c r="N23" s="1027"/>
      <c r="O23" s="1027"/>
      <c r="P23" s="1027"/>
      <c r="Q23" s="2776"/>
      <c r="R23" s="1093"/>
      <c r="S23" s="1010">
        <v>6</v>
      </c>
    </row>
    <row r="24" spans="1:19">
      <c r="A24" s="1025">
        <v>7</v>
      </c>
      <c r="B24" s="963"/>
      <c r="C24" s="963"/>
      <c r="D24" s="1028"/>
      <c r="E24" s="963"/>
      <c r="F24" s="1027"/>
      <c r="G24" s="974"/>
      <c r="H24" s="1067"/>
      <c r="I24" s="900"/>
      <c r="J24" s="1025"/>
      <c r="K24" s="963"/>
      <c r="L24" s="963"/>
      <c r="M24" s="963"/>
      <c r="N24" s="1027"/>
      <c r="O24" s="1027"/>
      <c r="P24" s="1027"/>
      <c r="Q24" s="2776"/>
      <c r="R24" s="1093"/>
      <c r="S24" s="1010">
        <v>7</v>
      </c>
    </row>
    <row r="25" spans="1:19">
      <c r="A25" s="1025">
        <v>8</v>
      </c>
      <c r="B25" s="963"/>
      <c r="C25" s="963"/>
      <c r="D25" s="1028"/>
      <c r="E25" s="963"/>
      <c r="F25" s="1027"/>
      <c r="G25" s="974"/>
      <c r="H25" s="1067"/>
      <c r="I25" s="900"/>
      <c r="J25" s="1025"/>
      <c r="K25" s="963"/>
      <c r="L25" s="963"/>
      <c r="M25" s="963"/>
      <c r="N25" s="1027"/>
      <c r="O25" s="1027"/>
      <c r="P25" s="1027"/>
      <c r="Q25" s="2776"/>
      <c r="R25" s="1093"/>
      <c r="S25" s="1010">
        <v>8</v>
      </c>
    </row>
    <row r="26" spans="1:19">
      <c r="A26" s="1025">
        <v>9</v>
      </c>
      <c r="B26" s="963"/>
      <c r="C26" s="963"/>
      <c r="D26" s="1028"/>
      <c r="E26" s="963"/>
      <c r="F26" s="1027"/>
      <c r="G26" s="974"/>
      <c r="H26" s="1067"/>
      <c r="I26" s="900"/>
      <c r="J26" s="1025"/>
      <c r="K26" s="963"/>
      <c r="L26" s="963"/>
      <c r="M26" s="963"/>
      <c r="N26" s="1027"/>
      <c r="O26" s="1027"/>
      <c r="P26" s="1027"/>
      <c r="Q26" s="2776"/>
      <c r="R26" s="1093"/>
      <c r="S26" s="1010">
        <v>9</v>
      </c>
    </row>
    <row r="27" spans="1:19">
      <c r="A27" s="1025">
        <v>10</v>
      </c>
      <c r="B27" s="963"/>
      <c r="C27" s="963"/>
      <c r="D27" s="1028"/>
      <c r="E27" s="963"/>
      <c r="F27" s="1027"/>
      <c r="G27" s="974"/>
      <c r="H27" s="1067"/>
      <c r="I27" s="900"/>
      <c r="J27" s="1025"/>
      <c r="K27" s="963"/>
      <c r="L27" s="963"/>
      <c r="M27" s="963"/>
      <c r="N27" s="1027"/>
      <c r="O27" s="1027"/>
      <c r="P27" s="1027"/>
      <c r="Q27" s="2776"/>
      <c r="R27" s="1093"/>
      <c r="S27" s="1010">
        <v>10</v>
      </c>
    </row>
    <row r="28" spans="1:19">
      <c r="A28" s="1025">
        <v>11</v>
      </c>
      <c r="B28" s="963"/>
      <c r="C28" s="963"/>
      <c r="D28" s="1028"/>
      <c r="E28" s="963"/>
      <c r="F28" s="1027"/>
      <c r="G28" s="974"/>
      <c r="H28" s="1067"/>
      <c r="I28" s="900"/>
      <c r="J28" s="1025"/>
      <c r="K28" s="963"/>
      <c r="L28" s="963"/>
      <c r="M28" s="963"/>
      <c r="N28" s="1027"/>
      <c r="O28" s="1027"/>
      <c r="P28" s="1027"/>
      <c r="Q28" s="2776"/>
      <c r="R28" s="1093"/>
      <c r="S28" s="1010">
        <v>11</v>
      </c>
    </row>
    <row r="29" spans="1:19">
      <c r="A29" s="1025">
        <v>12</v>
      </c>
      <c r="B29" s="963"/>
      <c r="C29" s="963"/>
      <c r="D29" s="1028"/>
      <c r="E29" s="963"/>
      <c r="F29" s="1027"/>
      <c r="G29" s="974"/>
      <c r="H29" s="1067"/>
      <c r="I29" s="900"/>
      <c r="J29" s="1025"/>
      <c r="K29" s="963"/>
      <c r="L29" s="963"/>
      <c r="M29" s="963"/>
      <c r="N29" s="1027"/>
      <c r="O29" s="1027"/>
      <c r="P29" s="1027"/>
      <c r="Q29" s="2776"/>
      <c r="R29" s="1093"/>
      <c r="S29" s="1010">
        <v>12</v>
      </c>
    </row>
    <row r="30" spans="1:19">
      <c r="A30" s="1025">
        <v>13</v>
      </c>
      <c r="B30" s="963"/>
      <c r="C30" s="963"/>
      <c r="D30" s="1028"/>
      <c r="E30" s="963"/>
      <c r="F30" s="1027"/>
      <c r="G30" s="974"/>
      <c r="H30" s="1067"/>
      <c r="I30" s="900"/>
      <c r="J30" s="1025"/>
      <c r="K30" s="963"/>
      <c r="L30" s="963"/>
      <c r="M30" s="963"/>
      <c r="N30" s="1027"/>
      <c r="O30" s="1027"/>
      <c r="P30" s="1027"/>
      <c r="Q30" s="2776"/>
      <c r="R30" s="1093"/>
      <c r="S30" s="1010">
        <v>13</v>
      </c>
    </row>
    <row r="31" spans="1:19">
      <c r="A31" s="1025">
        <v>14</v>
      </c>
      <c r="B31" s="963"/>
      <c r="C31" s="963"/>
      <c r="D31" s="1028"/>
      <c r="E31" s="963"/>
      <c r="F31" s="1027"/>
      <c r="G31" s="974"/>
      <c r="H31" s="1067"/>
      <c r="I31" s="900"/>
      <c r="J31" s="1025"/>
      <c r="K31" s="963"/>
      <c r="L31" s="963"/>
      <c r="M31" s="963"/>
      <c r="N31" s="1027"/>
      <c r="O31" s="1027"/>
      <c r="P31" s="1027"/>
      <c r="Q31" s="2776"/>
      <c r="R31" s="1093"/>
      <c r="S31" s="1010">
        <v>14</v>
      </c>
    </row>
    <row r="32" spans="1:19">
      <c r="A32" s="1025">
        <v>15</v>
      </c>
      <c r="B32" s="963"/>
      <c r="C32" s="963"/>
      <c r="D32" s="1028"/>
      <c r="E32" s="963"/>
      <c r="F32" s="1027"/>
      <c r="G32" s="974"/>
      <c r="H32" s="1067"/>
      <c r="I32" s="900"/>
      <c r="J32" s="1025"/>
      <c r="K32" s="963"/>
      <c r="L32" s="963"/>
      <c r="M32" s="963"/>
      <c r="N32" s="1027"/>
      <c r="O32" s="1027"/>
      <c r="P32" s="1027"/>
      <c r="Q32" s="2776"/>
      <c r="R32" s="1093"/>
      <c r="S32" s="1010">
        <v>15</v>
      </c>
    </row>
    <row r="33" spans="1:19">
      <c r="A33" s="1025">
        <v>16</v>
      </c>
      <c r="B33" s="963"/>
      <c r="C33" s="963"/>
      <c r="D33" s="1028"/>
      <c r="E33" s="963"/>
      <c r="F33" s="1027"/>
      <c r="G33" s="974"/>
      <c r="H33" s="1067"/>
      <c r="I33" s="900"/>
      <c r="J33" s="1025"/>
      <c r="K33" s="963"/>
      <c r="L33" s="963"/>
      <c r="M33" s="963"/>
      <c r="N33" s="1027"/>
      <c r="O33" s="1027"/>
      <c r="P33" s="1027"/>
      <c r="Q33" s="2776"/>
      <c r="R33" s="1093"/>
      <c r="S33" s="1010">
        <v>16</v>
      </c>
    </row>
    <row r="34" spans="1:19">
      <c r="A34" s="1010">
        <v>17</v>
      </c>
      <c r="B34" s="963"/>
      <c r="C34" s="963"/>
      <c r="D34" s="1028"/>
      <c r="E34" s="963"/>
      <c r="F34" s="1027"/>
      <c r="G34" s="974"/>
      <c r="H34" s="1067"/>
      <c r="I34" s="900"/>
      <c r="J34" s="1010"/>
      <c r="K34" s="963"/>
      <c r="L34" s="963"/>
      <c r="M34" s="963"/>
      <c r="N34" s="1027"/>
      <c r="O34" s="1027"/>
      <c r="P34" s="1027"/>
      <c r="Q34" s="2776"/>
      <c r="R34" s="1093"/>
      <c r="S34" s="1010">
        <v>17</v>
      </c>
    </row>
    <row r="35" spans="1:19">
      <c r="A35" s="1010">
        <v>18</v>
      </c>
      <c r="B35" s="963"/>
      <c r="C35" s="963"/>
      <c r="D35" s="1028"/>
      <c r="E35" s="963"/>
      <c r="F35" s="1027"/>
      <c r="G35" s="974"/>
      <c r="H35" s="1067"/>
      <c r="I35" s="900"/>
      <c r="J35" s="1010"/>
      <c r="K35" s="963"/>
      <c r="L35" s="963"/>
      <c r="M35" s="963"/>
      <c r="N35" s="1027"/>
      <c r="O35" s="1027"/>
      <c r="P35" s="1027"/>
      <c r="Q35" s="2776"/>
      <c r="R35" s="1093"/>
      <c r="S35" s="1010">
        <v>18</v>
      </c>
    </row>
    <row r="36" spans="1:19">
      <c r="A36" s="1010">
        <v>19</v>
      </c>
      <c r="B36" s="963"/>
      <c r="C36" s="963"/>
      <c r="D36" s="1028"/>
      <c r="E36" s="963"/>
      <c r="F36" s="1027"/>
      <c r="G36" s="974"/>
      <c r="H36" s="1067"/>
      <c r="I36" s="900"/>
      <c r="J36" s="1010"/>
      <c r="K36" s="963"/>
      <c r="L36" s="963"/>
      <c r="M36" s="963"/>
      <c r="N36" s="1027"/>
      <c r="O36" s="1027"/>
      <c r="P36" s="1027"/>
      <c r="Q36" s="2776"/>
      <c r="R36" s="1093"/>
      <c r="S36" s="1010">
        <v>19</v>
      </c>
    </row>
    <row r="37" spans="1:19">
      <c r="A37" s="1010">
        <v>20</v>
      </c>
      <c r="B37" s="963"/>
      <c r="C37" s="963"/>
      <c r="D37" s="1028"/>
      <c r="E37" s="963"/>
      <c r="F37" s="1027"/>
      <c r="G37" s="974"/>
      <c r="H37" s="1067"/>
      <c r="I37" s="900"/>
      <c r="J37" s="1010"/>
      <c r="K37" s="963"/>
      <c r="L37" s="963"/>
      <c r="M37" s="963"/>
      <c r="N37" s="1027"/>
      <c r="O37" s="1027"/>
      <c r="P37" s="1027"/>
      <c r="Q37" s="2776"/>
      <c r="R37" s="1093"/>
      <c r="S37" s="1010">
        <v>20</v>
      </c>
    </row>
    <row r="38" spans="1:19">
      <c r="A38" s="1010">
        <v>21</v>
      </c>
      <c r="B38" s="963"/>
      <c r="C38" s="963"/>
      <c r="D38" s="1028"/>
      <c r="E38" s="963"/>
      <c r="F38" s="1027"/>
      <c r="G38" s="974"/>
      <c r="H38" s="1067"/>
      <c r="I38" s="900"/>
      <c r="J38" s="1010"/>
      <c r="K38" s="963"/>
      <c r="L38" s="963"/>
      <c r="M38" s="963"/>
      <c r="N38" s="1027"/>
      <c r="O38" s="1027"/>
      <c r="P38" s="1027"/>
      <c r="Q38" s="2776"/>
      <c r="R38" s="1093"/>
      <c r="S38" s="1010">
        <v>21</v>
      </c>
    </row>
    <row r="39" spans="1:19">
      <c r="A39" s="1010">
        <v>22</v>
      </c>
      <c r="B39" s="963"/>
      <c r="C39" s="963"/>
      <c r="D39" s="1028"/>
      <c r="E39" s="963"/>
      <c r="F39" s="1027"/>
      <c r="G39" s="974"/>
      <c r="H39" s="1067"/>
      <c r="I39" s="900"/>
      <c r="J39" s="1010"/>
      <c r="K39" s="963"/>
      <c r="L39" s="963"/>
      <c r="M39" s="963"/>
      <c r="N39" s="1027"/>
      <c r="O39" s="1027"/>
      <c r="P39" s="1027"/>
      <c r="Q39" s="2776"/>
      <c r="R39" s="1093"/>
      <c r="S39" s="1010">
        <v>22</v>
      </c>
    </row>
    <row r="40" spans="1:19">
      <c r="A40" s="1010">
        <v>23</v>
      </c>
      <c r="B40" s="963"/>
      <c r="C40" s="963"/>
      <c r="D40" s="1028"/>
      <c r="E40" s="963"/>
      <c r="F40" s="1027"/>
      <c r="G40" s="974"/>
      <c r="H40" s="1067"/>
      <c r="I40" s="900"/>
      <c r="J40" s="1010"/>
      <c r="K40" s="963"/>
      <c r="L40" s="963"/>
      <c r="M40" s="963"/>
      <c r="N40" s="1027"/>
      <c r="O40" s="1027"/>
      <c r="P40" s="1027"/>
      <c r="Q40" s="2776"/>
      <c r="R40" s="1093"/>
      <c r="S40" s="1010">
        <v>23</v>
      </c>
    </row>
    <row r="41" spans="1:19">
      <c r="A41" s="1010">
        <v>24</v>
      </c>
      <c r="B41" s="963"/>
      <c r="C41" s="963"/>
      <c r="D41" s="1028"/>
      <c r="E41" s="963"/>
      <c r="F41" s="1027"/>
      <c r="G41" s="974"/>
      <c r="H41" s="1067"/>
      <c r="I41" s="900"/>
      <c r="J41" s="1010"/>
      <c r="K41" s="963"/>
      <c r="L41" s="963"/>
      <c r="M41" s="963"/>
      <c r="N41" s="1027"/>
      <c r="O41" s="1027"/>
      <c r="P41" s="1027"/>
      <c r="Q41" s="2776"/>
      <c r="R41" s="1093"/>
      <c r="S41" s="1010">
        <v>24</v>
      </c>
    </row>
    <row r="42" spans="1:19">
      <c r="A42" s="1010">
        <v>25</v>
      </c>
      <c r="B42" s="963"/>
      <c r="C42" s="963"/>
      <c r="D42" s="1028"/>
      <c r="E42" s="963"/>
      <c r="F42" s="1027"/>
      <c r="G42" s="974"/>
      <c r="H42" s="1067"/>
      <c r="I42" s="900"/>
      <c r="J42" s="1010"/>
      <c r="K42" s="963"/>
      <c r="L42" s="963"/>
      <c r="M42" s="963"/>
      <c r="N42" s="1027"/>
      <c r="O42" s="1027"/>
      <c r="P42" s="1027"/>
      <c r="Q42" s="2776"/>
      <c r="R42" s="1093"/>
      <c r="S42" s="1010">
        <v>25</v>
      </c>
    </row>
    <row r="43" spans="1:19">
      <c r="A43" s="1010">
        <v>26</v>
      </c>
      <c r="B43" s="963"/>
      <c r="C43" s="963"/>
      <c r="D43" s="1028"/>
      <c r="E43" s="963"/>
      <c r="F43" s="1027"/>
      <c r="G43" s="974"/>
      <c r="H43" s="1067"/>
      <c r="I43" s="900"/>
      <c r="J43" s="1010"/>
      <c r="K43" s="963"/>
      <c r="L43" s="963"/>
      <c r="M43" s="963"/>
      <c r="N43" s="1027"/>
      <c r="O43" s="1027"/>
      <c r="P43" s="1027"/>
      <c r="Q43" s="2776"/>
      <c r="R43" s="1093"/>
      <c r="S43" s="1010">
        <v>26</v>
      </c>
    </row>
    <row r="44" spans="1:19">
      <c r="A44" s="1010">
        <v>27</v>
      </c>
      <c r="B44" s="963"/>
      <c r="C44" s="963"/>
      <c r="D44" s="1028"/>
      <c r="E44" s="963"/>
      <c r="F44" s="1027"/>
      <c r="G44" s="974"/>
      <c r="H44" s="1067"/>
      <c r="I44" s="900"/>
      <c r="J44" s="1010"/>
      <c r="K44" s="963"/>
      <c r="L44" s="963"/>
      <c r="M44" s="963"/>
      <c r="N44" s="1027"/>
      <c r="O44" s="1027"/>
      <c r="P44" s="1027"/>
      <c r="Q44" s="2776"/>
      <c r="R44" s="1093"/>
      <c r="S44" s="1010">
        <v>27</v>
      </c>
    </row>
    <row r="45" spans="1:19">
      <c r="A45" s="1010">
        <v>28</v>
      </c>
      <c r="B45" s="963"/>
      <c r="C45" s="963"/>
      <c r="D45" s="1028"/>
      <c r="E45" s="963"/>
      <c r="F45" s="1027"/>
      <c r="G45" s="974"/>
      <c r="H45" s="1067"/>
      <c r="I45" s="900"/>
      <c r="J45" s="1010"/>
      <c r="K45" s="963"/>
      <c r="L45" s="963"/>
      <c r="M45" s="963"/>
      <c r="N45" s="1027"/>
      <c r="O45" s="1027"/>
      <c r="P45" s="1027"/>
      <c r="Q45" s="2776"/>
      <c r="R45" s="1093"/>
      <c r="S45" s="1010">
        <v>28</v>
      </c>
    </row>
    <row r="46" spans="1:19">
      <c r="A46" s="1010">
        <v>29</v>
      </c>
      <c r="B46" s="963"/>
      <c r="C46" s="963"/>
      <c r="D46" s="1028"/>
      <c r="E46" s="963"/>
      <c r="F46" s="1027"/>
      <c r="G46" s="974"/>
      <c r="H46" s="1067"/>
      <c r="I46" s="900"/>
      <c r="J46" s="1010"/>
      <c r="K46" s="963"/>
      <c r="L46" s="963"/>
      <c r="M46" s="963"/>
      <c r="N46" s="1027"/>
      <c r="O46" s="1027"/>
      <c r="P46" s="1027"/>
      <c r="Q46" s="2776"/>
      <c r="R46" s="1093"/>
      <c r="S46" s="1010">
        <v>29</v>
      </c>
    </row>
    <row r="47" spans="1:19">
      <c r="A47" s="1010">
        <v>30</v>
      </c>
      <c r="B47" s="963"/>
      <c r="C47" s="963"/>
      <c r="D47" s="1028"/>
      <c r="E47" s="963"/>
      <c r="F47" s="1027"/>
      <c r="G47" s="974"/>
      <c r="H47" s="1067"/>
      <c r="I47" s="900"/>
      <c r="J47" s="1010"/>
      <c r="K47" s="963"/>
      <c r="L47" s="963"/>
      <c r="M47" s="963"/>
      <c r="N47" s="1027"/>
      <c r="O47" s="1027"/>
      <c r="P47" s="1027"/>
      <c r="Q47" s="2776"/>
      <c r="R47" s="1093"/>
      <c r="S47" s="1010">
        <v>30</v>
      </c>
    </row>
    <row r="48" spans="1:19">
      <c r="A48" s="1010">
        <v>31</v>
      </c>
      <c r="B48" s="963"/>
      <c r="C48" s="963"/>
      <c r="D48" s="1028"/>
      <c r="E48" s="963"/>
      <c r="F48" s="1027"/>
      <c r="G48" s="974"/>
      <c r="H48" s="1067"/>
      <c r="I48" s="900"/>
      <c r="J48" s="1010"/>
      <c r="K48" s="963"/>
      <c r="L48" s="963"/>
      <c r="M48" s="963"/>
      <c r="N48" s="1027"/>
      <c r="O48" s="1027"/>
      <c r="P48" s="1027"/>
      <c r="Q48" s="2776"/>
      <c r="R48" s="1093"/>
      <c r="S48" s="1010">
        <v>31</v>
      </c>
    </row>
    <row r="49" spans="1:19">
      <c r="A49" s="1010">
        <v>32</v>
      </c>
      <c r="B49" s="963"/>
      <c r="C49" s="963"/>
      <c r="D49" s="1028"/>
      <c r="E49" s="963"/>
      <c r="F49" s="1027"/>
      <c r="G49" s="974"/>
      <c r="H49" s="1067"/>
      <c r="I49" s="900"/>
      <c r="J49" s="1010"/>
      <c r="K49" s="963"/>
      <c r="L49" s="963"/>
      <c r="M49" s="963"/>
      <c r="N49" s="1027"/>
      <c r="O49" s="1027"/>
      <c r="P49" s="1027"/>
      <c r="Q49" s="2776"/>
      <c r="R49" s="1093"/>
      <c r="S49" s="1010">
        <v>32</v>
      </c>
    </row>
    <row r="50" spans="1:19">
      <c r="A50" s="1010">
        <v>33</v>
      </c>
      <c r="B50" s="963"/>
      <c r="C50" s="963"/>
      <c r="D50" s="1028"/>
      <c r="E50" s="963"/>
      <c r="F50" s="1027"/>
      <c r="G50" s="974"/>
      <c r="H50" s="1067"/>
      <c r="I50" s="900"/>
      <c r="J50" s="1010"/>
      <c r="K50" s="963"/>
      <c r="L50" s="963"/>
      <c r="M50" s="963"/>
      <c r="N50" s="1027"/>
      <c r="O50" s="1027"/>
      <c r="P50" s="1027"/>
      <c r="Q50" s="2776"/>
      <c r="R50" s="1093"/>
      <c r="S50" s="1010">
        <v>33</v>
      </c>
    </row>
    <row r="51" spans="1:19">
      <c r="A51" s="1010">
        <v>34</v>
      </c>
      <c r="B51" s="963"/>
      <c r="C51" s="963"/>
      <c r="D51" s="1028"/>
      <c r="E51" s="963"/>
      <c r="F51" s="1027"/>
      <c r="G51" s="974"/>
      <c r="H51" s="1067"/>
      <c r="I51" s="900"/>
      <c r="J51" s="1010"/>
      <c r="K51" s="963"/>
      <c r="L51" s="963"/>
      <c r="M51" s="963"/>
      <c r="N51" s="1027"/>
      <c r="O51" s="1027"/>
      <c r="P51" s="1027"/>
      <c r="Q51" s="2776"/>
      <c r="R51" s="1093"/>
      <c r="S51" s="1010">
        <v>34</v>
      </c>
    </row>
    <row r="52" spans="1:19">
      <c r="A52" s="1010">
        <v>35</v>
      </c>
      <c r="B52" s="963"/>
      <c r="C52" s="963"/>
      <c r="D52" s="1028"/>
      <c r="E52" s="963"/>
      <c r="F52" s="1027"/>
      <c r="G52" s="974"/>
      <c r="H52" s="1067"/>
      <c r="I52" s="900"/>
      <c r="J52" s="1010"/>
      <c r="K52" s="963"/>
      <c r="L52" s="963"/>
      <c r="M52" s="963"/>
      <c r="N52" s="1027"/>
      <c r="O52" s="1027"/>
      <c r="P52" s="1027"/>
      <c r="Q52" s="2776"/>
      <c r="R52" s="1093"/>
      <c r="S52" s="1010">
        <v>35</v>
      </c>
    </row>
    <row r="53" spans="1:19">
      <c r="A53" s="1010">
        <v>36</v>
      </c>
      <c r="B53" s="963"/>
      <c r="C53" s="963"/>
      <c r="D53" s="1028"/>
      <c r="E53" s="963"/>
      <c r="F53" s="1027"/>
      <c r="G53" s="974"/>
      <c r="H53" s="1067"/>
      <c r="I53" s="900"/>
      <c r="J53" s="1010"/>
      <c r="K53" s="963"/>
      <c r="L53" s="963"/>
      <c r="M53" s="963"/>
      <c r="N53" s="1027"/>
      <c r="O53" s="1027"/>
      <c r="P53" s="1027"/>
      <c r="Q53" s="2776"/>
      <c r="R53" s="1093"/>
      <c r="S53" s="1010">
        <v>36</v>
      </c>
    </row>
    <row r="54" spans="1:19">
      <c r="A54" s="1010">
        <v>37</v>
      </c>
      <c r="B54" s="963"/>
      <c r="C54" s="963"/>
      <c r="D54" s="1028"/>
      <c r="E54" s="963"/>
      <c r="F54" s="1027"/>
      <c r="G54" s="974"/>
      <c r="H54" s="1067"/>
      <c r="I54" s="900"/>
      <c r="J54" s="1010"/>
      <c r="K54" s="963"/>
      <c r="L54" s="963"/>
      <c r="M54" s="963"/>
      <c r="N54" s="1027"/>
      <c r="O54" s="1027"/>
      <c r="P54" s="1027"/>
      <c r="Q54" s="2776"/>
      <c r="R54" s="1093"/>
      <c r="S54" s="1010">
        <v>37</v>
      </c>
    </row>
    <row r="55" spans="1:19">
      <c r="A55" s="1010">
        <v>38</v>
      </c>
      <c r="B55" s="963"/>
      <c r="C55" s="963"/>
      <c r="D55" s="1028"/>
      <c r="E55" s="963"/>
      <c r="F55" s="1027"/>
      <c r="G55" s="974"/>
      <c r="H55" s="1067"/>
      <c r="I55" s="900"/>
      <c r="J55" s="1010"/>
      <c r="K55" s="963"/>
      <c r="L55" s="963"/>
      <c r="M55" s="963"/>
      <c r="N55" s="1027"/>
      <c r="O55" s="1027"/>
      <c r="P55" s="1027"/>
      <c r="Q55" s="2776"/>
      <c r="R55" s="1093"/>
      <c r="S55" s="1010">
        <v>38</v>
      </c>
    </row>
    <row r="56" spans="1:19">
      <c r="A56" s="1010">
        <v>39</v>
      </c>
      <c r="B56" s="963"/>
      <c r="C56" s="963"/>
      <c r="D56" s="1028"/>
      <c r="E56" s="963"/>
      <c r="F56" s="1027"/>
      <c r="G56" s="974"/>
      <c r="H56" s="1067"/>
      <c r="I56" s="900"/>
      <c r="J56" s="1010"/>
      <c r="K56" s="963"/>
      <c r="L56" s="963"/>
      <c r="M56" s="963"/>
      <c r="N56" s="1027"/>
      <c r="O56" s="1027"/>
      <c r="P56" s="1027"/>
      <c r="Q56" s="2776"/>
      <c r="R56" s="1093"/>
      <c r="S56" s="1010">
        <v>39</v>
      </c>
    </row>
    <row r="57" spans="1:19">
      <c r="A57" s="1010">
        <v>40</v>
      </c>
      <c r="B57" s="963"/>
      <c r="C57" s="963"/>
      <c r="D57" s="1028"/>
      <c r="E57" s="963"/>
      <c r="F57" s="1027"/>
      <c r="G57" s="974"/>
      <c r="H57" s="1067"/>
      <c r="I57" s="900"/>
      <c r="J57" s="1010"/>
      <c r="K57" s="963"/>
      <c r="L57" s="963"/>
      <c r="M57" s="963"/>
      <c r="N57" s="1027"/>
      <c r="O57" s="1027"/>
      <c r="P57" s="1027"/>
      <c r="Q57" s="2776"/>
      <c r="R57" s="1093"/>
      <c r="S57" s="1010">
        <v>40</v>
      </c>
    </row>
    <row r="58" spans="1:19">
      <c r="A58" s="1010">
        <v>41</v>
      </c>
      <c r="B58" s="963"/>
      <c r="C58" s="963"/>
      <c r="D58" s="1028"/>
      <c r="E58" s="963"/>
      <c r="F58" s="1027"/>
      <c r="G58" s="974"/>
      <c r="H58" s="1067"/>
      <c r="I58" s="900"/>
      <c r="J58" s="1010"/>
      <c r="K58" s="963"/>
      <c r="L58" s="963"/>
      <c r="M58" s="963"/>
      <c r="N58" s="1027"/>
      <c r="O58" s="1027"/>
      <c r="P58" s="1027"/>
      <c r="Q58" s="2776"/>
      <c r="R58" s="1093"/>
      <c r="S58" s="1010">
        <v>41</v>
      </c>
    </row>
    <row r="59" spans="1:19">
      <c r="A59" s="1010">
        <v>42</v>
      </c>
      <c r="B59" s="963"/>
      <c r="C59" s="963"/>
      <c r="D59" s="1028"/>
      <c r="E59" s="963"/>
      <c r="F59" s="1027"/>
      <c r="G59" s="974"/>
      <c r="H59" s="1067"/>
      <c r="I59" s="900"/>
      <c r="J59" s="1010"/>
      <c r="K59" s="963"/>
      <c r="L59" s="963"/>
      <c r="M59" s="963"/>
      <c r="N59" s="1027"/>
      <c r="O59" s="1027"/>
      <c r="P59" s="1027"/>
      <c r="Q59" s="2776"/>
      <c r="R59" s="1093"/>
      <c r="S59" s="1010">
        <v>42</v>
      </c>
    </row>
    <row r="60" spans="1:19" ht="15.75" thickBot="1">
      <c r="A60" s="1029">
        <v>43</v>
      </c>
      <c r="B60" s="980"/>
      <c r="C60" s="980"/>
      <c r="D60" s="1074"/>
      <c r="E60" s="980"/>
      <c r="F60" s="1098"/>
      <c r="G60" s="1076"/>
      <c r="H60" s="1075"/>
      <c r="I60" s="900"/>
      <c r="J60" s="1029"/>
      <c r="K60" s="980"/>
      <c r="L60" s="980"/>
      <c r="M60" s="980"/>
      <c r="N60" s="1098"/>
      <c r="O60" s="1098"/>
      <c r="P60" s="1098"/>
      <c r="Q60" s="2777"/>
      <c r="R60" s="1099"/>
      <c r="S60" s="1029">
        <v>43</v>
      </c>
    </row>
    <row r="61" spans="1:19" ht="15.75" thickBot="1">
      <c r="A61" s="1029">
        <v>44</v>
      </c>
      <c r="B61" s="980" t="s">
        <v>2288</v>
      </c>
      <c r="C61" s="980"/>
      <c r="D61" s="1074">
        <f>SUM(D18:D60)</f>
        <v>0</v>
      </c>
      <c r="E61" s="980"/>
      <c r="F61" s="1074" t="str">
        <f>IF(ISERR(AVERAGEA(F18:F60))," ",AVERAGEA(F18:F60))</f>
        <v xml:space="preserve"> </v>
      </c>
      <c r="G61" s="1074">
        <f>SUM(G18:G60)</f>
        <v>0</v>
      </c>
      <c r="H61" s="1074">
        <f>SUM(H18:H60)</f>
        <v>0</v>
      </c>
      <c r="I61" s="900"/>
      <c r="J61" s="1029"/>
      <c r="K61" s="980"/>
      <c r="L61" s="980"/>
      <c r="M61" s="980"/>
      <c r="N61" s="1100">
        <f>SUM(N18:N60)</f>
        <v>0</v>
      </c>
      <c r="O61" s="1100">
        <f>SUM(O18:O60)</f>
        <v>0</v>
      </c>
      <c r="P61" s="1100">
        <f>SUM(P18:P60)</f>
        <v>0</v>
      </c>
      <c r="Q61" s="2778">
        <f>SUM(Q18:Q60)</f>
        <v>0</v>
      </c>
      <c r="R61" s="1100">
        <f>SUM(R18:R60)</f>
        <v>0</v>
      </c>
      <c r="S61" s="1029">
        <v>44</v>
      </c>
    </row>
    <row r="62" spans="1:19">
      <c r="A62" s="1085"/>
      <c r="B62" s="1085"/>
      <c r="C62" s="1085"/>
      <c r="D62" s="1096"/>
      <c r="E62" s="1085"/>
      <c r="F62" s="1096"/>
      <c r="G62" s="1096"/>
      <c r="H62" s="1096"/>
      <c r="I62" s="900"/>
      <c r="J62" s="1085"/>
      <c r="K62" s="1085"/>
      <c r="L62" s="1085"/>
      <c r="M62" s="1085"/>
      <c r="N62" s="1097"/>
      <c r="O62" s="1097"/>
      <c r="P62" s="1097"/>
      <c r="Q62" s="972"/>
      <c r="R62" s="1097"/>
      <c r="S62" s="1085"/>
    </row>
    <row r="63" spans="1:19">
      <c r="A63" s="1507" t="s">
        <v>4613</v>
      </c>
      <c r="B63" s="2512"/>
      <c r="C63" s="2512"/>
      <c r="D63" s="900"/>
      <c r="E63" s="900"/>
      <c r="F63" s="900"/>
      <c r="G63" s="900"/>
      <c r="H63" s="900"/>
      <c r="I63" s="900"/>
      <c r="J63" s="1507" t="s">
        <v>4613</v>
      </c>
      <c r="K63" s="2512"/>
      <c r="L63" s="2512"/>
    </row>
    <row r="64" spans="1:19">
      <c r="A64" s="901" t="s">
        <v>3342</v>
      </c>
      <c r="B64" s="901"/>
      <c r="C64" s="901"/>
      <c r="D64" s="901"/>
      <c r="E64" s="901"/>
      <c r="F64" s="901"/>
      <c r="G64" s="901"/>
      <c r="H64" s="901"/>
      <c r="I64" s="900"/>
      <c r="J64" s="901" t="s">
        <v>3343</v>
      </c>
      <c r="K64" s="901"/>
      <c r="L64" s="901"/>
      <c r="M64" s="901"/>
      <c r="N64" s="901"/>
      <c r="O64" s="901"/>
      <c r="P64" s="901"/>
      <c r="Q64" s="901"/>
      <c r="R64" s="901"/>
      <c r="S64" s="901"/>
    </row>
  </sheetData>
  <printOptions horizontalCentered="1" verticalCentered="1"/>
  <pageMargins left="0.5" right="0.5" top="0.5" bottom="0.5" header="0" footer="0"/>
  <pageSetup scale="62" fitToWidth="2" orientation="portrait" horizontalDpi="300" verticalDpi="300" r:id="rId1"/>
  <headerFooter alignWithMargins="0"/>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766"/>
  <sheetViews>
    <sheetView defaultGridColor="0" view="pageBreakPreview" topLeftCell="F1" colorId="22" zoomScale="60" zoomScaleNormal="100" workbookViewId="0">
      <selection activeCell="H79" sqref="H79"/>
    </sheetView>
  </sheetViews>
  <sheetFormatPr defaultColWidth="9.6640625" defaultRowHeight="15"/>
  <cols>
    <col min="1" max="1" width="4.6640625" customWidth="1"/>
    <col min="2" max="2" width="15.6640625" customWidth="1"/>
    <col min="3" max="3" width="19.6640625" customWidth="1"/>
    <col min="4" max="4" width="15.5546875" customWidth="1"/>
    <col min="5" max="5" width="7.21875" customWidth="1"/>
    <col min="6" max="6" width="16.21875" customWidth="1"/>
    <col min="7" max="7" width="12.6640625" customWidth="1"/>
    <col min="8" max="8" width="17.33203125" customWidth="1"/>
    <col min="9" max="9" width="2.6640625" customWidth="1"/>
    <col min="10" max="10" width="14.6640625" customWidth="1"/>
    <col min="11" max="12" width="10.6640625" customWidth="1"/>
    <col min="13" max="13" width="19.77734375" customWidth="1"/>
    <col min="14" max="14" width="15.6640625" customWidth="1"/>
    <col min="15" max="15" width="5.6640625" customWidth="1"/>
    <col min="16" max="16" width="17" customWidth="1"/>
    <col min="17" max="17" width="16.6640625" customWidth="1"/>
    <col min="18" max="18" width="4.6640625" customWidth="1"/>
  </cols>
  <sheetData>
    <row r="1" spans="1:18">
      <c r="A1" s="902" t="s">
        <v>1759</v>
      </c>
      <c r="B1" s="903"/>
      <c r="C1" s="903"/>
      <c r="D1" s="1005" t="s">
        <v>1306</v>
      </c>
      <c r="E1" s="1008"/>
      <c r="F1" s="3094" t="s">
        <v>1761</v>
      </c>
      <c r="G1" s="1005" t="s">
        <v>1762</v>
      </c>
      <c r="H1" s="993"/>
      <c r="I1" s="900"/>
      <c r="J1" s="902" t="s">
        <v>1759</v>
      </c>
      <c r="K1" s="903"/>
      <c r="L1" s="1008"/>
      <c r="M1" s="1005" t="s">
        <v>1306</v>
      </c>
      <c r="N1" s="1008"/>
      <c r="O1" s="1017"/>
      <c r="P1" s="1005" t="s">
        <v>1761</v>
      </c>
      <c r="Q1" s="1005" t="s">
        <v>1762</v>
      </c>
      <c r="R1" s="993"/>
    </row>
    <row r="2" spans="1:18">
      <c r="A2" s="67" t="str">
        <f>'Data Sheet'!$C$25</f>
        <v xml:space="preserve">Niagara Mohawk Power Corporation </v>
      </c>
      <c r="B2" s="900"/>
      <c r="C2" s="900"/>
      <c r="D2" s="67" t="s">
        <v>5061</v>
      </c>
      <c r="E2" s="900"/>
      <c r="F2" s="3043" t="s">
        <v>1763</v>
      </c>
      <c r="G2" s="3091"/>
      <c r="H2" s="961"/>
      <c r="I2" s="900"/>
      <c r="J2" s="67" t="str">
        <f>'Data Sheet'!$C$25</f>
        <v xml:space="preserve">Niagara Mohawk Power Corporation </v>
      </c>
      <c r="K2" s="900"/>
      <c r="L2" s="900"/>
      <c r="M2" s="67" t="s">
        <v>5061</v>
      </c>
      <c r="N2" s="900"/>
      <c r="O2" s="901"/>
      <c r="P2" s="3091" t="s">
        <v>1763</v>
      </c>
      <c r="Q2" s="3091"/>
      <c r="R2" s="913"/>
    </row>
    <row r="3" spans="1:18" ht="15" customHeight="1" thickBot="1">
      <c r="A3" s="979"/>
      <c r="B3" s="952"/>
      <c r="C3" s="952"/>
      <c r="D3" s="979" t="s">
        <v>1100</v>
      </c>
      <c r="E3" s="952"/>
      <c r="F3" s="3107" t="str">
        <f>'Data Sheet'!$C$40</f>
        <v>May 9, 2016</v>
      </c>
      <c r="G3" s="917" t="str">
        <f>'Data Sheet'!$C$38</f>
        <v>December 31, 2015</v>
      </c>
      <c r="H3" s="1023"/>
      <c r="I3" s="900"/>
      <c r="J3" s="979"/>
      <c r="K3" s="952"/>
      <c r="L3" s="952"/>
      <c r="M3" s="979" t="s">
        <v>1100</v>
      </c>
      <c r="N3" s="952"/>
      <c r="O3" s="1031"/>
      <c r="P3" s="3092" t="str">
        <f>'Data Sheet'!$C$40</f>
        <v>May 9, 2016</v>
      </c>
      <c r="Q3" s="3093" t="str">
        <f>'Data Sheet'!$C$38</f>
        <v>December 31, 2015</v>
      </c>
      <c r="R3" s="1023"/>
    </row>
    <row r="4" spans="1:18" ht="15" customHeight="1" thickBot="1">
      <c r="A4" s="571" t="s">
        <v>3344</v>
      </c>
      <c r="B4" s="572"/>
      <c r="C4" s="572"/>
      <c r="D4" s="1012"/>
      <c r="E4" s="1012"/>
      <c r="F4" s="1012"/>
      <c r="G4" s="1014"/>
      <c r="H4" s="1023"/>
      <c r="I4" s="900"/>
      <c r="J4" s="571" t="s">
        <v>3345</v>
      </c>
      <c r="K4" s="572"/>
      <c r="L4" s="572"/>
      <c r="M4" s="1012"/>
      <c r="N4" s="1012"/>
      <c r="O4" s="1012"/>
      <c r="P4" s="1012"/>
      <c r="Q4" s="1014"/>
      <c r="R4" s="1023"/>
    </row>
    <row r="5" spans="1:18" ht="15.75">
      <c r="A5" s="63"/>
      <c r="B5" s="66"/>
      <c r="C5" s="66"/>
      <c r="D5" s="64"/>
      <c r="E5" s="64"/>
      <c r="F5" s="64"/>
      <c r="G5" s="372"/>
      <c r="H5" s="68"/>
      <c r="I5" s="900"/>
      <c r="J5" s="63"/>
      <c r="K5" s="66"/>
      <c r="L5" s="66"/>
      <c r="M5" s="64"/>
      <c r="N5" s="64"/>
      <c r="O5" s="64"/>
      <c r="P5" s="64"/>
      <c r="Q5" s="372"/>
      <c r="R5" s="68"/>
    </row>
    <row r="6" spans="1:18">
      <c r="A6" s="67" t="s">
        <v>2642</v>
      </c>
      <c r="B6" s="12"/>
      <c r="C6" s="12"/>
      <c r="D6" s="12"/>
      <c r="E6" s="12" t="s">
        <v>3346</v>
      </c>
      <c r="F6" s="12"/>
      <c r="G6" s="12"/>
      <c r="H6" s="68"/>
      <c r="I6" s="900"/>
      <c r="J6" s="962" t="s">
        <v>3347</v>
      </c>
      <c r="K6" s="12"/>
      <c r="L6" s="12"/>
      <c r="M6" s="12"/>
      <c r="N6" s="12" t="s">
        <v>3348</v>
      </c>
      <c r="O6" s="12"/>
      <c r="P6" s="12"/>
      <c r="Q6" s="12"/>
      <c r="R6" s="68"/>
    </row>
    <row r="7" spans="1:18">
      <c r="A7" s="67" t="s">
        <v>3349</v>
      </c>
      <c r="B7" s="12"/>
      <c r="C7" s="12"/>
      <c r="D7" s="12"/>
      <c r="E7" s="12" t="s">
        <v>3350</v>
      </c>
      <c r="F7" s="12"/>
      <c r="G7" s="12"/>
      <c r="H7" s="68"/>
      <c r="I7" s="900"/>
      <c r="J7" s="67" t="s">
        <v>3351</v>
      </c>
      <c r="K7" s="12"/>
      <c r="L7" s="12"/>
      <c r="M7" s="12"/>
      <c r="N7" s="12" t="s">
        <v>3352</v>
      </c>
      <c r="O7" s="12"/>
      <c r="P7" s="12"/>
      <c r="Q7" s="12"/>
      <c r="R7" s="68"/>
    </row>
    <row r="8" spans="1:18">
      <c r="A8" s="67" t="s">
        <v>3353</v>
      </c>
      <c r="B8" s="12"/>
      <c r="C8" s="12"/>
      <c r="D8" s="12"/>
      <c r="E8" s="12" t="s">
        <v>3354</v>
      </c>
      <c r="F8" s="12"/>
      <c r="G8" s="12"/>
      <c r="H8" s="68"/>
      <c r="I8" s="900"/>
      <c r="J8" s="67" t="s">
        <v>3355</v>
      </c>
      <c r="K8" s="12"/>
      <c r="L8" s="12"/>
      <c r="M8" s="12"/>
      <c r="N8" s="12" t="s">
        <v>2651</v>
      </c>
      <c r="O8" s="12"/>
      <c r="P8" s="12"/>
      <c r="Q8" s="12"/>
      <c r="R8" s="68"/>
    </row>
    <row r="9" spans="1:18">
      <c r="A9" s="67" t="s">
        <v>2652</v>
      </c>
      <c r="B9" s="12"/>
      <c r="C9" s="12"/>
      <c r="D9" s="12"/>
      <c r="E9" s="12" t="s">
        <v>2653</v>
      </c>
      <c r="F9" s="12"/>
      <c r="G9" s="12"/>
      <c r="H9" s="68"/>
      <c r="I9" s="900"/>
      <c r="J9" s="67" t="s">
        <v>2654</v>
      </c>
      <c r="K9" s="12"/>
      <c r="L9" s="12"/>
      <c r="M9" s="12"/>
      <c r="N9" s="12" t="s">
        <v>2655</v>
      </c>
      <c r="O9" s="12"/>
      <c r="P9" s="12"/>
      <c r="Q9" s="12"/>
      <c r="R9" s="68"/>
    </row>
    <row r="10" spans="1:18">
      <c r="A10" s="67" t="s">
        <v>2656</v>
      </c>
      <c r="B10" s="12"/>
      <c r="C10" s="12"/>
      <c r="D10" s="12"/>
      <c r="E10" s="12" t="s">
        <v>2657</v>
      </c>
      <c r="F10" s="12"/>
      <c r="G10" s="12"/>
      <c r="H10" s="68"/>
      <c r="I10" s="900"/>
      <c r="J10" s="67" t="s">
        <v>2658</v>
      </c>
      <c r="K10" s="12"/>
      <c r="L10" s="12"/>
      <c r="M10" s="12"/>
      <c r="N10" s="12" t="s">
        <v>2659</v>
      </c>
      <c r="O10" s="12"/>
      <c r="P10" s="12"/>
      <c r="Q10" s="12"/>
      <c r="R10" s="68"/>
    </row>
    <row r="11" spans="1:18">
      <c r="A11" s="67" t="s">
        <v>2660</v>
      </c>
      <c r="B11" s="12"/>
      <c r="C11" s="12"/>
      <c r="D11" s="12"/>
      <c r="E11" s="12" t="s">
        <v>2661</v>
      </c>
      <c r="F11" s="12"/>
      <c r="G11" s="12"/>
      <c r="H11" s="68"/>
      <c r="I11" s="900"/>
      <c r="J11" s="67" t="s">
        <v>2662</v>
      </c>
      <c r="K11" s="12"/>
      <c r="L11" s="12"/>
      <c r="M11" s="12"/>
      <c r="N11" s="12" t="s">
        <v>2106</v>
      </c>
      <c r="O11" s="12"/>
      <c r="P11" s="12"/>
      <c r="Q11" s="12"/>
      <c r="R11" s="68"/>
    </row>
    <row r="12" spans="1:18">
      <c r="A12" s="67" t="s">
        <v>2107</v>
      </c>
      <c r="B12" s="12"/>
      <c r="C12" s="12"/>
      <c r="D12" s="12"/>
      <c r="E12" s="12" t="s">
        <v>2108</v>
      </c>
      <c r="F12" s="12"/>
      <c r="G12" s="12"/>
      <c r="H12" s="68"/>
      <c r="I12" s="900"/>
      <c r="J12" s="67" t="s">
        <v>3130</v>
      </c>
      <c r="K12" s="12"/>
      <c r="L12" s="12"/>
      <c r="M12" s="12"/>
      <c r="N12" s="12" t="s">
        <v>3131</v>
      </c>
      <c r="O12" s="12"/>
      <c r="P12" s="12"/>
      <c r="Q12" s="12"/>
      <c r="R12" s="68"/>
    </row>
    <row r="13" spans="1:18" ht="15.75" thickBot="1">
      <c r="A13" s="107"/>
      <c r="B13" s="108"/>
      <c r="C13" s="108"/>
      <c r="D13" s="108"/>
      <c r="E13" s="108"/>
      <c r="F13" s="108"/>
      <c r="G13" s="108"/>
      <c r="H13" s="109"/>
      <c r="I13" s="900"/>
      <c r="J13" s="107"/>
      <c r="K13" s="108"/>
      <c r="L13" s="108"/>
      <c r="M13" s="108"/>
      <c r="N13" s="108"/>
      <c r="O13" s="108"/>
      <c r="P13" s="108"/>
      <c r="Q13" s="108"/>
      <c r="R13" s="109"/>
    </row>
    <row r="14" spans="1:18">
      <c r="A14" s="1007"/>
      <c r="B14" s="900"/>
      <c r="C14" s="963"/>
      <c r="D14" s="945"/>
      <c r="E14" s="913"/>
      <c r="F14" s="901"/>
      <c r="G14" s="901"/>
      <c r="H14" s="993"/>
      <c r="I14" s="900"/>
      <c r="J14" s="1007"/>
      <c r="K14" s="963"/>
      <c r="L14" s="963"/>
      <c r="M14" s="901" t="s">
        <v>3132</v>
      </c>
      <c r="N14" s="901"/>
      <c r="O14" s="901"/>
      <c r="P14" s="901"/>
      <c r="Q14" s="961"/>
      <c r="R14" s="1016"/>
    </row>
    <row r="15" spans="1:18" ht="15.75" thickBot="1">
      <c r="A15" s="1019"/>
      <c r="B15" s="945"/>
      <c r="C15" s="913"/>
      <c r="D15" s="945"/>
      <c r="E15" s="913"/>
      <c r="F15" s="1012" t="s">
        <v>3133</v>
      </c>
      <c r="G15" s="1012"/>
      <c r="H15" s="1023"/>
      <c r="I15" s="900"/>
      <c r="J15" s="1019" t="s">
        <v>3134</v>
      </c>
      <c r="K15" s="913" t="s">
        <v>3135</v>
      </c>
      <c r="L15" s="913" t="s">
        <v>3135</v>
      </c>
      <c r="M15" s="1012" t="s">
        <v>3136</v>
      </c>
      <c r="N15" s="1012"/>
      <c r="O15" s="1012"/>
      <c r="P15" s="1012"/>
      <c r="Q15" s="1023"/>
      <c r="R15" s="913"/>
    </row>
    <row r="16" spans="1:18">
      <c r="A16" s="1019"/>
      <c r="B16" s="945"/>
      <c r="C16" s="913"/>
      <c r="D16" s="945"/>
      <c r="E16" s="913"/>
      <c r="F16" s="913"/>
      <c r="G16" s="961"/>
      <c r="H16" s="913"/>
      <c r="I16" s="900"/>
      <c r="J16" s="1019" t="s">
        <v>3137</v>
      </c>
      <c r="K16" s="913" t="s">
        <v>3138</v>
      </c>
      <c r="L16" s="913" t="s">
        <v>3139</v>
      </c>
      <c r="M16" s="945"/>
      <c r="N16" s="945"/>
      <c r="O16" s="913"/>
      <c r="P16" s="913"/>
      <c r="Q16" s="961"/>
      <c r="R16" s="913"/>
    </row>
    <row r="17" spans="1:18">
      <c r="A17" s="1019" t="s">
        <v>1688</v>
      </c>
      <c r="B17" s="901" t="s">
        <v>3140</v>
      </c>
      <c r="C17" s="961"/>
      <c r="D17" s="901" t="s">
        <v>3141</v>
      </c>
      <c r="E17" s="961"/>
      <c r="F17" s="913"/>
      <c r="G17" s="961"/>
      <c r="H17" s="913"/>
      <c r="I17" s="900"/>
      <c r="J17" s="1019" t="s">
        <v>3142</v>
      </c>
      <c r="K17" s="913" t="s">
        <v>3143</v>
      </c>
      <c r="L17" s="913" t="s">
        <v>3138</v>
      </c>
      <c r="M17" s="901"/>
      <c r="N17" s="901"/>
      <c r="O17" s="961"/>
      <c r="P17" s="913" t="s">
        <v>1746</v>
      </c>
      <c r="Q17" s="961" t="s">
        <v>3144</v>
      </c>
      <c r="R17" s="913" t="s">
        <v>1688</v>
      </c>
    </row>
    <row r="18" spans="1:18">
      <c r="A18" s="1019" t="s">
        <v>1691</v>
      </c>
      <c r="B18" s="900"/>
      <c r="C18" s="963"/>
      <c r="D18" s="945"/>
      <c r="E18" s="913"/>
      <c r="F18" s="913" t="s">
        <v>1795</v>
      </c>
      <c r="G18" s="961" t="s">
        <v>3145</v>
      </c>
      <c r="H18" s="913" t="s">
        <v>3146</v>
      </c>
      <c r="I18" s="900"/>
      <c r="J18" s="1019" t="s">
        <v>3147</v>
      </c>
      <c r="K18" s="913" t="s">
        <v>4</v>
      </c>
      <c r="L18" s="913" t="s">
        <v>3143</v>
      </c>
      <c r="M18" s="901" t="s">
        <v>3148</v>
      </c>
      <c r="N18" s="901"/>
      <c r="O18" s="961"/>
      <c r="P18" s="913" t="s">
        <v>3149</v>
      </c>
      <c r="Q18" s="961" t="s">
        <v>3150</v>
      </c>
      <c r="R18" s="913" t="s">
        <v>1691</v>
      </c>
    </row>
    <row r="19" spans="1:18">
      <c r="A19" s="1010"/>
      <c r="B19" s="900"/>
      <c r="C19" s="913"/>
      <c r="D19" s="900"/>
      <c r="E19" s="913"/>
      <c r="F19" s="913"/>
      <c r="G19" s="961"/>
      <c r="H19" s="963"/>
      <c r="I19" s="900"/>
      <c r="J19" s="1010"/>
      <c r="K19" s="963"/>
      <c r="L19" s="913"/>
      <c r="M19" s="900"/>
      <c r="N19" s="900"/>
      <c r="O19" s="913"/>
      <c r="P19" s="913"/>
      <c r="Q19" s="913"/>
      <c r="R19" s="963"/>
    </row>
    <row r="20" spans="1:18" ht="15.75" thickBot="1">
      <c r="A20" s="1029"/>
      <c r="B20" s="1012" t="s">
        <v>2952</v>
      </c>
      <c r="C20" s="1023"/>
      <c r="D20" s="1012" t="s">
        <v>2953</v>
      </c>
      <c r="E20" s="1023"/>
      <c r="F20" s="1022" t="s">
        <v>2954</v>
      </c>
      <c r="G20" s="1023" t="s">
        <v>2955</v>
      </c>
      <c r="H20" s="1023" t="s">
        <v>2303</v>
      </c>
      <c r="I20" s="900"/>
      <c r="J20" s="1021" t="s">
        <v>2304</v>
      </c>
      <c r="K20" s="1021" t="s">
        <v>2305</v>
      </c>
      <c r="L20" s="1021" t="s">
        <v>2306</v>
      </c>
      <c r="M20" s="1012" t="s">
        <v>2307</v>
      </c>
      <c r="N20" s="1012"/>
      <c r="O20" s="1023"/>
      <c r="P20" s="1022" t="s">
        <v>2308</v>
      </c>
      <c r="Q20" s="1022" t="s">
        <v>2309</v>
      </c>
      <c r="R20" s="1022"/>
    </row>
    <row r="21" spans="1:18">
      <c r="A21" s="1010">
        <v>1</v>
      </c>
      <c r="B21" s="900" t="s">
        <v>5849</v>
      </c>
      <c r="C21" s="963"/>
      <c r="D21" s="900" t="s">
        <v>5873</v>
      </c>
      <c r="E21" s="961"/>
      <c r="F21" s="1311">
        <v>115</v>
      </c>
      <c r="G21" s="1309">
        <v>5.04</v>
      </c>
      <c r="H21" s="1313">
        <v>0</v>
      </c>
      <c r="I21" s="900"/>
      <c r="J21" s="1315">
        <v>10</v>
      </c>
      <c r="K21" s="1078">
        <v>1</v>
      </c>
      <c r="L21" s="1078">
        <v>0</v>
      </c>
      <c r="M21" s="900"/>
      <c r="N21" s="900"/>
      <c r="O21" s="961"/>
      <c r="P21" s="1299"/>
      <c r="Q21" s="1301"/>
      <c r="R21" s="1010">
        <v>1</v>
      </c>
    </row>
    <row r="22" spans="1:18">
      <c r="A22" s="1010">
        <v>2</v>
      </c>
      <c r="B22" s="900" t="s">
        <v>5849</v>
      </c>
      <c r="C22" s="963"/>
      <c r="D22" s="900" t="s">
        <v>5873</v>
      </c>
      <c r="E22" s="913"/>
      <c r="F22" s="1311">
        <v>115</v>
      </c>
      <c r="G22" s="1309">
        <v>34.5</v>
      </c>
      <c r="H22" s="1313">
        <v>0</v>
      </c>
      <c r="I22" s="900"/>
      <c r="J22" s="1315">
        <v>20</v>
      </c>
      <c r="K22" s="1078">
        <v>1</v>
      </c>
      <c r="L22" s="1078">
        <v>0</v>
      </c>
      <c r="M22" s="900"/>
      <c r="N22" s="900"/>
      <c r="O22" s="913"/>
      <c r="P22" s="1299"/>
      <c r="Q22" s="1301"/>
      <c r="R22" s="1010">
        <v>2</v>
      </c>
    </row>
    <row r="23" spans="1:18">
      <c r="A23" s="1010">
        <v>3</v>
      </c>
      <c r="B23" s="900" t="s">
        <v>5850</v>
      </c>
      <c r="C23" s="963"/>
      <c r="D23" s="900" t="s">
        <v>5874</v>
      </c>
      <c r="E23" s="913"/>
      <c r="F23" s="1311">
        <v>34.5</v>
      </c>
      <c r="G23" s="1309">
        <v>13.8</v>
      </c>
      <c r="H23" s="1313">
        <v>0</v>
      </c>
      <c r="I23" s="900"/>
      <c r="J23" s="1315">
        <v>4</v>
      </c>
      <c r="K23" s="1078">
        <v>1</v>
      </c>
      <c r="L23" s="1078">
        <v>0</v>
      </c>
      <c r="M23" s="900"/>
      <c r="N23" s="900"/>
      <c r="O23" s="913"/>
      <c r="P23" s="1299"/>
      <c r="Q23" s="1301"/>
      <c r="R23" s="1010">
        <v>3</v>
      </c>
    </row>
    <row r="24" spans="1:18">
      <c r="A24" s="1010">
        <v>4</v>
      </c>
      <c r="B24" s="900" t="s">
        <v>5851</v>
      </c>
      <c r="C24" s="963"/>
      <c r="D24" s="900" t="s">
        <v>5874</v>
      </c>
      <c r="E24" s="913"/>
      <c r="F24" s="1311">
        <v>34.5</v>
      </c>
      <c r="G24" s="1309">
        <v>4.8</v>
      </c>
      <c r="H24" s="1313">
        <v>0</v>
      </c>
      <c r="I24" s="900"/>
      <c r="J24" s="1315">
        <v>8</v>
      </c>
      <c r="K24" s="1078">
        <v>2</v>
      </c>
      <c r="L24" s="1078">
        <v>0</v>
      </c>
      <c r="M24" s="900"/>
      <c r="N24" s="900"/>
      <c r="O24" s="913"/>
      <c r="P24" s="1299"/>
      <c r="Q24" s="1301"/>
      <c r="R24" s="1010">
        <v>4</v>
      </c>
    </row>
    <row r="25" spans="1:18">
      <c r="A25" s="1010">
        <v>5</v>
      </c>
      <c r="B25" s="900" t="s">
        <v>5852</v>
      </c>
      <c r="C25" s="963"/>
      <c r="D25" s="900" t="s">
        <v>5874</v>
      </c>
      <c r="E25" s="913"/>
      <c r="F25" s="1311">
        <v>46</v>
      </c>
      <c r="G25" s="1309">
        <v>4.8</v>
      </c>
      <c r="H25" s="1313">
        <v>0</v>
      </c>
      <c r="I25" s="900"/>
      <c r="J25" s="1315">
        <v>5</v>
      </c>
      <c r="K25" s="1078">
        <v>4</v>
      </c>
      <c r="L25" s="1078">
        <v>0</v>
      </c>
      <c r="M25" s="900"/>
      <c r="N25" s="900"/>
      <c r="O25" s="913"/>
      <c r="P25" s="1299"/>
      <c r="Q25" s="1301"/>
      <c r="R25" s="1010">
        <v>5</v>
      </c>
    </row>
    <row r="26" spans="1:18">
      <c r="A26" s="1025">
        <v>6</v>
      </c>
      <c r="B26" s="900" t="s">
        <v>5853</v>
      </c>
      <c r="C26" s="963"/>
      <c r="D26" s="900" t="s">
        <v>5874</v>
      </c>
      <c r="E26" s="963"/>
      <c r="F26" s="1311">
        <v>115</v>
      </c>
      <c r="G26" s="1309">
        <v>13.8</v>
      </c>
      <c r="H26" s="1313">
        <v>0</v>
      </c>
      <c r="I26" s="900"/>
      <c r="J26" s="1315">
        <v>10</v>
      </c>
      <c r="K26" s="1078">
        <v>2</v>
      </c>
      <c r="L26" s="1078">
        <v>0</v>
      </c>
      <c r="M26" s="900"/>
      <c r="N26" s="900"/>
      <c r="O26" s="963"/>
      <c r="P26" s="1299"/>
      <c r="Q26" s="1301"/>
      <c r="R26" s="1010">
        <v>6</v>
      </c>
    </row>
    <row r="27" spans="1:18">
      <c r="A27" s="1025">
        <v>7</v>
      </c>
      <c r="B27" s="900" t="s">
        <v>5853</v>
      </c>
      <c r="C27" s="963"/>
      <c r="D27" s="900" t="s">
        <v>5874</v>
      </c>
      <c r="E27" s="963"/>
      <c r="F27" s="1311">
        <v>110</v>
      </c>
      <c r="G27" s="1309">
        <v>34.5</v>
      </c>
      <c r="H27" s="1313">
        <v>0</v>
      </c>
      <c r="I27" s="900"/>
      <c r="J27" s="1315">
        <v>17</v>
      </c>
      <c r="K27" s="1078">
        <v>2</v>
      </c>
      <c r="L27" s="1078">
        <v>0</v>
      </c>
      <c r="M27" s="900"/>
      <c r="N27" s="900"/>
      <c r="O27" s="963"/>
      <c r="P27" s="1299"/>
      <c r="Q27" s="1301"/>
      <c r="R27" s="1010">
        <v>7</v>
      </c>
    </row>
    <row r="28" spans="1:18">
      <c r="A28" s="1025">
        <v>8</v>
      </c>
      <c r="B28" s="900" t="s">
        <v>5854</v>
      </c>
      <c r="C28" s="963"/>
      <c r="D28" s="900" t="s">
        <v>5873</v>
      </c>
      <c r="E28" s="963"/>
      <c r="F28" s="1311">
        <v>34.5</v>
      </c>
      <c r="G28" s="1309">
        <v>4.8</v>
      </c>
      <c r="H28" s="1313">
        <v>0</v>
      </c>
      <c r="I28" s="900"/>
      <c r="J28" s="1315">
        <v>1</v>
      </c>
      <c r="K28" s="1078">
        <v>1</v>
      </c>
      <c r="L28" s="1078">
        <v>0</v>
      </c>
      <c r="M28" s="900"/>
      <c r="N28" s="900"/>
      <c r="O28" s="963"/>
      <c r="P28" s="1299"/>
      <c r="Q28" s="1301"/>
      <c r="R28" s="1010">
        <v>8</v>
      </c>
    </row>
    <row r="29" spans="1:18">
      <c r="A29" s="1025">
        <v>9</v>
      </c>
      <c r="B29" s="900" t="s">
        <v>5854</v>
      </c>
      <c r="C29" s="963"/>
      <c r="D29" s="900" t="s">
        <v>5873</v>
      </c>
      <c r="E29" s="963"/>
      <c r="F29" s="1311">
        <v>115</v>
      </c>
      <c r="G29" s="1309">
        <v>34.5</v>
      </c>
      <c r="H29" s="1313">
        <v>0</v>
      </c>
      <c r="I29" s="900"/>
      <c r="J29" s="1315">
        <v>20</v>
      </c>
      <c r="K29" s="1078">
        <v>1</v>
      </c>
      <c r="L29" s="1078">
        <v>0</v>
      </c>
      <c r="M29" s="900"/>
      <c r="N29" s="900"/>
      <c r="O29" s="963"/>
      <c r="P29" s="1299"/>
      <c r="Q29" s="1301"/>
      <c r="R29" s="1010">
        <v>9</v>
      </c>
    </row>
    <row r="30" spans="1:18">
      <c r="A30" s="1025">
        <v>10</v>
      </c>
      <c r="B30" s="900" t="s">
        <v>5855</v>
      </c>
      <c r="C30" s="963"/>
      <c r="D30" s="900" t="s">
        <v>5874</v>
      </c>
      <c r="E30" s="963"/>
      <c r="F30" s="1311">
        <v>23</v>
      </c>
      <c r="G30" s="1309">
        <v>4.8</v>
      </c>
      <c r="H30" s="1313">
        <v>0</v>
      </c>
      <c r="I30" s="900"/>
      <c r="J30" s="1315">
        <v>4</v>
      </c>
      <c r="K30" s="1078">
        <v>1</v>
      </c>
      <c r="L30" s="1078">
        <v>0</v>
      </c>
      <c r="M30" s="900"/>
      <c r="N30" s="900"/>
      <c r="O30" s="963"/>
      <c r="P30" s="1299"/>
      <c r="Q30" s="1301"/>
      <c r="R30" s="1010">
        <v>10</v>
      </c>
    </row>
    <row r="31" spans="1:18">
      <c r="A31" s="1025">
        <v>11</v>
      </c>
      <c r="B31" s="900" t="s">
        <v>5856</v>
      </c>
      <c r="C31" s="963"/>
      <c r="D31" s="900" t="s">
        <v>5874</v>
      </c>
      <c r="E31" s="963"/>
      <c r="F31" s="1311">
        <v>23</v>
      </c>
      <c r="G31" s="1309">
        <v>0.28000000000000003</v>
      </c>
      <c r="H31" s="1313">
        <v>0.48</v>
      </c>
      <c r="I31" s="900"/>
      <c r="J31" s="1315">
        <v>1</v>
      </c>
      <c r="K31" s="1078">
        <v>3</v>
      </c>
      <c r="L31" s="1078">
        <v>0</v>
      </c>
      <c r="M31" s="900"/>
      <c r="N31" s="900"/>
      <c r="O31" s="963"/>
      <c r="P31" s="1299"/>
      <c r="Q31" s="1301"/>
      <c r="R31" s="1010">
        <v>11</v>
      </c>
    </row>
    <row r="32" spans="1:18">
      <c r="A32" s="1025">
        <v>12</v>
      </c>
      <c r="B32" s="900" t="s">
        <v>5857</v>
      </c>
      <c r="C32" s="963"/>
      <c r="D32" s="900" t="s">
        <v>5874</v>
      </c>
      <c r="E32" s="963"/>
      <c r="F32" s="1311">
        <v>46</v>
      </c>
      <c r="G32" s="1309">
        <v>4.16</v>
      </c>
      <c r="H32" s="1313">
        <v>0</v>
      </c>
      <c r="I32" s="900"/>
      <c r="J32" s="1315">
        <v>10</v>
      </c>
      <c r="K32" s="1078">
        <v>2</v>
      </c>
      <c r="L32" s="1078">
        <v>0</v>
      </c>
      <c r="M32" s="900"/>
      <c r="N32" s="900"/>
      <c r="O32" s="963"/>
      <c r="P32" s="1299"/>
      <c r="Q32" s="1301"/>
      <c r="R32" s="1010">
        <v>12</v>
      </c>
    </row>
    <row r="33" spans="1:18">
      <c r="A33" s="1025">
        <v>13</v>
      </c>
      <c r="B33" s="900" t="s">
        <v>5858</v>
      </c>
      <c r="C33" s="963"/>
      <c r="D33" s="900" t="s">
        <v>5875</v>
      </c>
      <c r="E33" s="963"/>
      <c r="F33" s="1311">
        <v>34.5</v>
      </c>
      <c r="G33" s="1309">
        <v>4.4000000000000004</v>
      </c>
      <c r="H33" s="1313">
        <v>0</v>
      </c>
      <c r="I33" s="900"/>
      <c r="J33" s="1315">
        <v>23</v>
      </c>
      <c r="K33" s="1078">
        <v>3</v>
      </c>
      <c r="L33" s="1078">
        <v>0</v>
      </c>
      <c r="M33" s="900"/>
      <c r="N33" s="900"/>
      <c r="O33" s="963"/>
      <c r="P33" s="1299"/>
      <c r="Q33" s="1301"/>
      <c r="R33" s="1010">
        <v>13</v>
      </c>
    </row>
    <row r="34" spans="1:18">
      <c r="A34" s="1025">
        <v>14</v>
      </c>
      <c r="B34" s="900" t="s">
        <v>5858</v>
      </c>
      <c r="C34" s="963"/>
      <c r="D34" s="900" t="s">
        <v>5873</v>
      </c>
      <c r="E34" s="963"/>
      <c r="F34" s="1311">
        <v>115</v>
      </c>
      <c r="G34" s="1309">
        <v>34.5</v>
      </c>
      <c r="H34" s="1313">
        <v>0</v>
      </c>
      <c r="I34" s="900"/>
      <c r="J34" s="1315">
        <v>30</v>
      </c>
      <c r="K34" s="1078">
        <v>1</v>
      </c>
      <c r="L34" s="1078">
        <v>0</v>
      </c>
      <c r="M34" s="900"/>
      <c r="N34" s="900"/>
      <c r="O34" s="963"/>
      <c r="P34" s="1299"/>
      <c r="Q34" s="1301"/>
      <c r="R34" s="1010">
        <v>14</v>
      </c>
    </row>
    <row r="35" spans="1:18">
      <c r="A35" s="1025">
        <v>15</v>
      </c>
      <c r="B35" s="900" t="s">
        <v>5858</v>
      </c>
      <c r="C35" s="963"/>
      <c r="D35" s="900" t="s">
        <v>5873</v>
      </c>
      <c r="E35" s="963"/>
      <c r="F35" s="1311">
        <v>115</v>
      </c>
      <c r="G35" s="1309">
        <v>34.5</v>
      </c>
      <c r="H35" s="1313">
        <v>0</v>
      </c>
      <c r="I35" s="900"/>
      <c r="J35" s="1315">
        <v>30</v>
      </c>
      <c r="K35" s="1078">
        <v>1</v>
      </c>
      <c r="L35" s="1078">
        <v>0</v>
      </c>
      <c r="M35" s="900"/>
      <c r="N35" s="900"/>
      <c r="O35" s="963"/>
      <c r="P35" s="1299"/>
      <c r="Q35" s="1301"/>
      <c r="R35" s="1010">
        <v>15</v>
      </c>
    </row>
    <row r="36" spans="1:18">
      <c r="A36" s="1025">
        <v>16</v>
      </c>
      <c r="B36" s="900" t="s">
        <v>5858</v>
      </c>
      <c r="C36" s="963"/>
      <c r="D36" s="900" t="s">
        <v>5873</v>
      </c>
      <c r="E36" s="963"/>
      <c r="F36" s="1311">
        <v>115</v>
      </c>
      <c r="G36" s="1309">
        <v>12.5</v>
      </c>
      <c r="H36" s="1313">
        <v>0</v>
      </c>
      <c r="I36" s="900"/>
      <c r="J36" s="1315">
        <v>48</v>
      </c>
      <c r="K36" s="1078">
        <v>2</v>
      </c>
      <c r="L36" s="1078">
        <v>0</v>
      </c>
      <c r="M36" s="900"/>
      <c r="N36" s="900"/>
      <c r="O36" s="963"/>
      <c r="P36" s="1299"/>
      <c r="Q36" s="1301"/>
      <c r="R36" s="1010">
        <v>16</v>
      </c>
    </row>
    <row r="37" spans="1:18">
      <c r="A37" s="1010">
        <v>17</v>
      </c>
      <c r="B37" s="900" t="s">
        <v>5858</v>
      </c>
      <c r="C37" s="963"/>
      <c r="D37" s="900" t="s">
        <v>5874</v>
      </c>
      <c r="E37" s="963"/>
      <c r="F37" s="1311">
        <v>115</v>
      </c>
      <c r="G37" s="1309">
        <v>13.8</v>
      </c>
      <c r="H37" s="1313">
        <v>0</v>
      </c>
      <c r="I37" s="900"/>
      <c r="J37" s="1315">
        <v>33</v>
      </c>
      <c r="K37" s="1078">
        <v>1</v>
      </c>
      <c r="L37" s="1078">
        <v>0</v>
      </c>
      <c r="M37" s="900"/>
      <c r="N37" s="900"/>
      <c r="O37" s="963"/>
      <c r="P37" s="1299"/>
      <c r="Q37" s="1301"/>
      <c r="R37" s="1010">
        <v>17</v>
      </c>
    </row>
    <row r="38" spans="1:18">
      <c r="A38" s="1010">
        <v>18</v>
      </c>
      <c r="B38" s="900" t="s">
        <v>5858</v>
      </c>
      <c r="C38" s="963"/>
      <c r="D38" s="900" t="s">
        <v>5874</v>
      </c>
      <c r="E38" s="963"/>
      <c r="F38" s="1311">
        <v>115</v>
      </c>
      <c r="G38" s="1309">
        <v>13.8</v>
      </c>
      <c r="H38" s="1313">
        <v>0</v>
      </c>
      <c r="I38" s="900"/>
      <c r="J38" s="1315">
        <v>33</v>
      </c>
      <c r="K38" s="1078">
        <v>1</v>
      </c>
      <c r="L38" s="1078">
        <v>0</v>
      </c>
      <c r="M38" s="900"/>
      <c r="N38" s="900"/>
      <c r="O38" s="963"/>
      <c r="P38" s="1299"/>
      <c r="Q38" s="1301"/>
      <c r="R38" s="1010">
        <v>18</v>
      </c>
    </row>
    <row r="39" spans="1:18">
      <c r="A39" s="1010">
        <v>19</v>
      </c>
      <c r="B39" s="900" t="s">
        <v>5859</v>
      </c>
      <c r="C39" s="963"/>
      <c r="D39" s="900" t="s">
        <v>5874</v>
      </c>
      <c r="E39" s="963"/>
      <c r="F39" s="1311">
        <v>34.5</v>
      </c>
      <c r="G39" s="1309">
        <v>13.2</v>
      </c>
      <c r="H39" s="1313">
        <v>0</v>
      </c>
      <c r="I39" s="900"/>
      <c r="J39" s="1315">
        <v>7</v>
      </c>
      <c r="K39" s="1078">
        <v>1</v>
      </c>
      <c r="L39" s="1078">
        <v>0</v>
      </c>
      <c r="M39" s="900"/>
      <c r="N39" s="900"/>
      <c r="O39" s="963"/>
      <c r="P39" s="1299"/>
      <c r="Q39" s="1301"/>
      <c r="R39" s="1010">
        <v>19</v>
      </c>
    </row>
    <row r="40" spans="1:18">
      <c r="A40" s="1010">
        <v>20</v>
      </c>
      <c r="B40" s="900" t="s">
        <v>5860</v>
      </c>
      <c r="C40" s="963"/>
      <c r="D40" s="900" t="s">
        <v>5874</v>
      </c>
      <c r="E40" s="963"/>
      <c r="F40" s="1311">
        <v>34.5</v>
      </c>
      <c r="G40" s="1309">
        <v>4.8</v>
      </c>
      <c r="H40" s="1313">
        <v>0</v>
      </c>
      <c r="I40" s="900"/>
      <c r="J40" s="1315">
        <v>5</v>
      </c>
      <c r="K40" s="1078">
        <v>1</v>
      </c>
      <c r="L40" s="1078">
        <v>0</v>
      </c>
      <c r="M40" s="900"/>
      <c r="N40" s="900"/>
      <c r="O40" s="963"/>
      <c r="P40" s="1299"/>
      <c r="Q40" s="1301"/>
      <c r="R40" s="1010">
        <v>20</v>
      </c>
    </row>
    <row r="41" spans="1:18">
      <c r="A41" s="1010">
        <v>21</v>
      </c>
      <c r="B41" s="900" t="s">
        <v>5861</v>
      </c>
      <c r="C41" s="963"/>
      <c r="D41" s="900" t="s">
        <v>5874</v>
      </c>
      <c r="E41" s="963"/>
      <c r="F41" s="1311">
        <v>46</v>
      </c>
      <c r="G41" s="1309">
        <v>4.8</v>
      </c>
      <c r="H41" s="1313">
        <v>0</v>
      </c>
      <c r="I41" s="900"/>
      <c r="J41" s="1315">
        <v>3</v>
      </c>
      <c r="K41" s="1078">
        <v>1</v>
      </c>
      <c r="L41" s="1078">
        <v>0</v>
      </c>
      <c r="M41" s="900"/>
      <c r="N41" s="900"/>
      <c r="O41" s="963"/>
      <c r="P41" s="1299"/>
      <c r="Q41" s="1301"/>
      <c r="R41" s="1010">
        <v>21</v>
      </c>
    </row>
    <row r="42" spans="1:18">
      <c r="A42" s="1010">
        <v>22</v>
      </c>
      <c r="B42" s="900" t="s">
        <v>5862</v>
      </c>
      <c r="C42" s="963"/>
      <c r="D42" s="900" t="s">
        <v>5874</v>
      </c>
      <c r="E42" s="963"/>
      <c r="F42" s="1311">
        <v>34.5</v>
      </c>
      <c r="G42" s="1309">
        <v>4.4000000000000004</v>
      </c>
      <c r="H42" s="1313">
        <v>0</v>
      </c>
      <c r="I42" s="900"/>
      <c r="J42" s="1315">
        <v>5</v>
      </c>
      <c r="K42" s="1078">
        <v>1</v>
      </c>
      <c r="L42" s="1078">
        <v>0</v>
      </c>
      <c r="M42" s="900"/>
      <c r="N42" s="900"/>
      <c r="O42" s="963"/>
      <c r="P42" s="1299"/>
      <c r="Q42" s="1301"/>
      <c r="R42" s="1010">
        <v>22</v>
      </c>
    </row>
    <row r="43" spans="1:18">
      <c r="A43" s="1010">
        <v>23</v>
      </c>
      <c r="B43" s="900" t="s">
        <v>5862</v>
      </c>
      <c r="C43" s="963"/>
      <c r="D43" s="900" t="s">
        <v>5874</v>
      </c>
      <c r="E43" s="963"/>
      <c r="F43" s="1311">
        <v>34.5</v>
      </c>
      <c r="G43" s="1309">
        <v>4.4000000000000004</v>
      </c>
      <c r="H43" s="1313">
        <v>0</v>
      </c>
      <c r="I43" s="900"/>
      <c r="J43" s="1315">
        <v>5</v>
      </c>
      <c r="K43" s="1078">
        <v>1</v>
      </c>
      <c r="L43" s="1078">
        <v>0</v>
      </c>
      <c r="M43" s="900"/>
      <c r="N43" s="900"/>
      <c r="O43" s="963"/>
      <c r="P43" s="1299"/>
      <c r="Q43" s="1301"/>
      <c r="R43" s="1010">
        <v>23</v>
      </c>
    </row>
    <row r="44" spans="1:18">
      <c r="A44" s="1010">
        <v>24</v>
      </c>
      <c r="B44" s="900" t="s">
        <v>5863</v>
      </c>
      <c r="C44" s="963"/>
      <c r="D44" s="900" t="s">
        <v>5874</v>
      </c>
      <c r="E44" s="963"/>
      <c r="F44" s="1311">
        <v>34.5</v>
      </c>
      <c r="G44" s="1309">
        <v>4.8</v>
      </c>
      <c r="H44" s="1313">
        <v>0</v>
      </c>
      <c r="I44" s="900"/>
      <c r="J44" s="1315">
        <v>3</v>
      </c>
      <c r="K44" s="1078">
        <v>1</v>
      </c>
      <c r="L44" s="1078">
        <v>0</v>
      </c>
      <c r="M44" s="900"/>
      <c r="N44" s="900"/>
      <c r="O44" s="963"/>
      <c r="P44" s="1299"/>
      <c r="Q44" s="1301"/>
      <c r="R44" s="1010">
        <v>24</v>
      </c>
    </row>
    <row r="45" spans="1:18">
      <c r="A45" s="1010">
        <v>25</v>
      </c>
      <c r="B45" s="900" t="s">
        <v>5864</v>
      </c>
      <c r="C45" s="963"/>
      <c r="D45" s="900" t="s">
        <v>5873</v>
      </c>
      <c r="E45" s="963"/>
      <c r="F45" s="1311">
        <v>115</v>
      </c>
      <c r="G45" s="1309">
        <v>13.8</v>
      </c>
      <c r="H45" s="1313">
        <v>0</v>
      </c>
      <c r="I45" s="900"/>
      <c r="J45" s="1315">
        <v>15</v>
      </c>
      <c r="K45" s="1078">
        <v>1</v>
      </c>
      <c r="L45" s="1078">
        <v>0</v>
      </c>
      <c r="M45" s="900"/>
      <c r="N45" s="900"/>
      <c r="O45" s="963"/>
      <c r="P45" s="1299"/>
      <c r="Q45" s="1301"/>
      <c r="R45" s="1010">
        <v>25</v>
      </c>
    </row>
    <row r="46" spans="1:18">
      <c r="A46" s="1010">
        <v>26</v>
      </c>
      <c r="B46" s="900" t="s">
        <v>5865</v>
      </c>
      <c r="C46" s="963"/>
      <c r="D46" s="900" t="s">
        <v>5874</v>
      </c>
      <c r="E46" s="963"/>
      <c r="F46" s="1311">
        <v>34.5</v>
      </c>
      <c r="G46" s="1309">
        <v>13.8</v>
      </c>
      <c r="H46" s="1313">
        <v>0</v>
      </c>
      <c r="I46" s="900"/>
      <c r="J46" s="1315">
        <v>6</v>
      </c>
      <c r="K46" s="1078">
        <v>1</v>
      </c>
      <c r="L46" s="1078">
        <v>0</v>
      </c>
      <c r="M46" s="900"/>
      <c r="N46" s="900"/>
      <c r="O46" s="963"/>
      <c r="P46" s="1299"/>
      <c r="Q46" s="1301"/>
      <c r="R46" s="1010">
        <v>26</v>
      </c>
    </row>
    <row r="47" spans="1:18">
      <c r="A47" s="1010">
        <v>27</v>
      </c>
      <c r="B47" s="900" t="s">
        <v>5866</v>
      </c>
      <c r="C47" s="963"/>
      <c r="D47" s="900" t="s">
        <v>5873</v>
      </c>
      <c r="E47" s="963"/>
      <c r="F47" s="1311">
        <v>34.4</v>
      </c>
      <c r="G47" s="1309">
        <v>4.16</v>
      </c>
      <c r="H47" s="1313">
        <v>0</v>
      </c>
      <c r="I47" s="900"/>
      <c r="J47" s="1315">
        <v>5</v>
      </c>
      <c r="K47" s="1078">
        <v>0</v>
      </c>
      <c r="L47" s="1078">
        <v>1</v>
      </c>
      <c r="M47" s="900"/>
      <c r="N47" s="900"/>
      <c r="O47" s="963"/>
      <c r="P47" s="1299"/>
      <c r="Q47" s="1301"/>
      <c r="R47" s="1010">
        <v>27</v>
      </c>
    </row>
    <row r="48" spans="1:18">
      <c r="A48" s="1010">
        <v>28</v>
      </c>
      <c r="B48" s="900" t="s">
        <v>5866</v>
      </c>
      <c r="C48" s="963"/>
      <c r="D48" s="900" t="s">
        <v>5873</v>
      </c>
      <c r="E48" s="963"/>
      <c r="F48" s="1311">
        <v>110</v>
      </c>
      <c r="G48" s="1309">
        <v>34.5</v>
      </c>
      <c r="H48" s="1313">
        <v>0</v>
      </c>
      <c r="I48" s="900"/>
      <c r="J48" s="1315">
        <v>30</v>
      </c>
      <c r="K48" s="1078">
        <v>1</v>
      </c>
      <c r="L48" s="1078">
        <v>0</v>
      </c>
      <c r="M48" s="900"/>
      <c r="N48" s="900"/>
      <c r="O48" s="963"/>
      <c r="P48" s="1299"/>
      <c r="Q48" s="1301"/>
      <c r="R48" s="1010">
        <v>28</v>
      </c>
    </row>
    <row r="49" spans="1:18">
      <c r="A49" s="1010">
        <v>29</v>
      </c>
      <c r="B49" s="900" t="s">
        <v>5866</v>
      </c>
      <c r="C49" s="963"/>
      <c r="D49" s="900" t="s">
        <v>5873</v>
      </c>
      <c r="E49" s="963"/>
      <c r="F49" s="1311">
        <v>113</v>
      </c>
      <c r="G49" s="1309">
        <v>13.8</v>
      </c>
      <c r="H49" s="1313">
        <v>0</v>
      </c>
      <c r="I49" s="900"/>
      <c r="J49" s="1315">
        <v>16</v>
      </c>
      <c r="K49" s="1078">
        <v>1</v>
      </c>
      <c r="L49" s="1078">
        <v>0</v>
      </c>
      <c r="M49" s="900"/>
      <c r="N49" s="900"/>
      <c r="O49" s="963"/>
      <c r="P49" s="1299"/>
      <c r="Q49" s="1301"/>
      <c r="R49" s="1010">
        <v>29</v>
      </c>
    </row>
    <row r="50" spans="1:18">
      <c r="A50" s="1010">
        <v>30</v>
      </c>
      <c r="B50" s="900" t="s">
        <v>5867</v>
      </c>
      <c r="C50" s="963"/>
      <c r="D50" s="900" t="s">
        <v>5873</v>
      </c>
      <c r="E50" s="963"/>
      <c r="F50" s="1311">
        <v>23</v>
      </c>
      <c r="G50" s="1309">
        <v>4.8</v>
      </c>
      <c r="H50" s="1313">
        <v>0</v>
      </c>
      <c r="I50" s="900"/>
      <c r="J50" s="1315">
        <v>2</v>
      </c>
      <c r="K50" s="1078">
        <v>1</v>
      </c>
      <c r="L50" s="1078">
        <v>0</v>
      </c>
      <c r="M50" s="900"/>
      <c r="N50" s="900"/>
      <c r="O50" s="963"/>
      <c r="P50" s="1299"/>
      <c r="Q50" s="1301"/>
      <c r="R50" s="1010">
        <v>30</v>
      </c>
    </row>
    <row r="51" spans="1:18">
      <c r="A51" s="1010">
        <v>31</v>
      </c>
      <c r="B51" s="900" t="s">
        <v>5867</v>
      </c>
      <c r="C51" s="963"/>
      <c r="D51" s="900" t="s">
        <v>5873</v>
      </c>
      <c r="E51" s="963"/>
      <c r="F51" s="1311">
        <v>115</v>
      </c>
      <c r="G51" s="1309">
        <v>23</v>
      </c>
      <c r="H51" s="1313">
        <v>0</v>
      </c>
      <c r="I51" s="900"/>
      <c r="J51" s="1315">
        <v>7</v>
      </c>
      <c r="K51" s="1078">
        <v>1</v>
      </c>
      <c r="L51" s="1078">
        <v>0</v>
      </c>
      <c r="M51" s="900"/>
      <c r="N51" s="900"/>
      <c r="O51" s="963"/>
      <c r="P51" s="1299"/>
      <c r="Q51" s="1301"/>
      <c r="R51" s="1010">
        <v>31</v>
      </c>
    </row>
    <row r="52" spans="1:18">
      <c r="A52" s="1010">
        <v>32</v>
      </c>
      <c r="B52" s="900" t="s">
        <v>5868</v>
      </c>
      <c r="C52" s="963"/>
      <c r="D52" s="900" t="s">
        <v>5874</v>
      </c>
      <c r="E52" s="963"/>
      <c r="F52" s="1311">
        <v>34.5</v>
      </c>
      <c r="G52" s="1309">
        <v>4.8</v>
      </c>
      <c r="H52" s="1313">
        <v>0</v>
      </c>
      <c r="I52" s="900"/>
      <c r="J52" s="1315">
        <v>4</v>
      </c>
      <c r="K52" s="1078">
        <v>1</v>
      </c>
      <c r="L52" s="1078">
        <v>0</v>
      </c>
      <c r="M52" s="900"/>
      <c r="N52" s="900"/>
      <c r="O52" s="963"/>
      <c r="P52" s="1299"/>
      <c r="Q52" s="1301"/>
      <c r="R52" s="1010">
        <v>32</v>
      </c>
    </row>
    <row r="53" spans="1:18">
      <c r="A53" s="1010">
        <v>33</v>
      </c>
      <c r="B53" s="900" t="s">
        <v>5869</v>
      </c>
      <c r="C53" s="963"/>
      <c r="D53" s="900" t="s">
        <v>5874</v>
      </c>
      <c r="E53" s="963"/>
      <c r="F53" s="1311">
        <v>115</v>
      </c>
      <c r="G53" s="1309">
        <v>13.8</v>
      </c>
      <c r="H53" s="1313">
        <v>0</v>
      </c>
      <c r="I53" s="900"/>
      <c r="J53" s="1315">
        <v>15</v>
      </c>
      <c r="K53" s="1078">
        <v>1</v>
      </c>
      <c r="L53" s="1078">
        <v>0</v>
      </c>
      <c r="M53" s="900"/>
      <c r="N53" s="900"/>
      <c r="O53" s="963"/>
      <c r="P53" s="1299"/>
      <c r="Q53" s="1301"/>
      <c r="R53" s="1010">
        <v>33</v>
      </c>
    </row>
    <row r="54" spans="1:18">
      <c r="A54" s="1010">
        <v>34</v>
      </c>
      <c r="B54" s="900" t="s">
        <v>5870</v>
      </c>
      <c r="C54" s="963"/>
      <c r="D54" s="900" t="s">
        <v>5874</v>
      </c>
      <c r="E54" s="963"/>
      <c r="F54" s="1311">
        <v>34.5</v>
      </c>
      <c r="G54" s="1309">
        <v>4.8</v>
      </c>
      <c r="H54" s="1313">
        <v>0</v>
      </c>
      <c r="I54" s="900"/>
      <c r="J54" s="1315">
        <v>1</v>
      </c>
      <c r="K54" s="1078">
        <v>1</v>
      </c>
      <c r="L54" s="1078">
        <v>0</v>
      </c>
      <c r="M54" s="900"/>
      <c r="N54" s="900"/>
      <c r="O54" s="963"/>
      <c r="P54" s="1299"/>
      <c r="Q54" s="1301"/>
      <c r="R54" s="1010">
        <v>34</v>
      </c>
    </row>
    <row r="55" spans="1:18">
      <c r="A55" s="1010">
        <v>35</v>
      </c>
      <c r="B55" s="900" t="s">
        <v>5870</v>
      </c>
      <c r="C55" s="963"/>
      <c r="D55" s="900" t="s">
        <v>5874</v>
      </c>
      <c r="E55" s="963"/>
      <c r="F55" s="1311">
        <v>34.5</v>
      </c>
      <c r="G55" s="1309">
        <v>4.8</v>
      </c>
      <c r="H55" s="1313">
        <v>0</v>
      </c>
      <c r="I55" s="900"/>
      <c r="J55" s="1315">
        <v>2</v>
      </c>
      <c r="K55" s="1078">
        <v>1</v>
      </c>
      <c r="L55" s="1078">
        <v>0</v>
      </c>
      <c r="M55" s="900"/>
      <c r="N55" s="900"/>
      <c r="O55" s="963"/>
      <c r="P55" s="1299"/>
      <c r="Q55" s="1301"/>
      <c r="R55" s="1010">
        <v>35</v>
      </c>
    </row>
    <row r="56" spans="1:18">
      <c r="A56" s="1010">
        <v>36</v>
      </c>
      <c r="B56" s="900" t="s">
        <v>5871</v>
      </c>
      <c r="C56" s="963"/>
      <c r="D56" s="900" t="s">
        <v>5873</v>
      </c>
      <c r="E56" s="963"/>
      <c r="F56" s="1311">
        <v>115</v>
      </c>
      <c r="G56" s="1309">
        <v>34.5</v>
      </c>
      <c r="H56" s="1313">
        <v>0</v>
      </c>
      <c r="I56" s="900"/>
      <c r="J56" s="1315">
        <v>15</v>
      </c>
      <c r="K56" s="1078">
        <v>1</v>
      </c>
      <c r="L56" s="1078">
        <v>0</v>
      </c>
      <c r="M56" s="900"/>
      <c r="N56" s="900"/>
      <c r="O56" s="963"/>
      <c r="P56" s="1299"/>
      <c r="Q56" s="1301"/>
      <c r="R56" s="1010">
        <v>36</v>
      </c>
    </row>
    <row r="57" spans="1:18">
      <c r="A57" s="1010">
        <v>37</v>
      </c>
      <c r="B57" s="900" t="s">
        <v>5871</v>
      </c>
      <c r="C57" s="963"/>
      <c r="D57" s="900" t="s">
        <v>5873</v>
      </c>
      <c r="E57" s="963"/>
      <c r="F57" s="1311">
        <v>115</v>
      </c>
      <c r="G57" s="1309">
        <v>34.5</v>
      </c>
      <c r="H57" s="1313">
        <v>0</v>
      </c>
      <c r="I57" s="900"/>
      <c r="J57" s="1315">
        <v>15</v>
      </c>
      <c r="K57" s="1078">
        <v>1</v>
      </c>
      <c r="L57" s="1078">
        <v>0</v>
      </c>
      <c r="M57" s="900"/>
      <c r="N57" s="900"/>
      <c r="O57" s="963"/>
      <c r="P57" s="1299"/>
      <c r="Q57" s="1301"/>
      <c r="R57" s="1010">
        <v>37</v>
      </c>
    </row>
    <row r="58" spans="1:18">
      <c r="A58" s="1010">
        <v>38</v>
      </c>
      <c r="B58" s="900" t="s">
        <v>5871</v>
      </c>
      <c r="C58" s="963"/>
      <c r="D58" s="900" t="s">
        <v>5873</v>
      </c>
      <c r="E58" s="963"/>
      <c r="F58" s="1311">
        <v>115</v>
      </c>
      <c r="G58" s="1309">
        <v>13.8</v>
      </c>
      <c r="H58" s="1313">
        <v>0</v>
      </c>
      <c r="I58" s="900"/>
      <c r="J58" s="1315">
        <v>20</v>
      </c>
      <c r="K58" s="1078">
        <v>1</v>
      </c>
      <c r="L58" s="1078">
        <v>0</v>
      </c>
      <c r="M58" s="900"/>
      <c r="N58" s="900"/>
      <c r="O58" s="963"/>
      <c r="P58" s="1299"/>
      <c r="Q58" s="1301"/>
      <c r="R58" s="1010">
        <v>38</v>
      </c>
    </row>
    <row r="59" spans="1:18" ht="15.75" thickBot="1">
      <c r="A59" s="1010">
        <v>39</v>
      </c>
      <c r="B59" s="900" t="s">
        <v>5871</v>
      </c>
      <c r="C59" s="963"/>
      <c r="D59" s="900" t="s">
        <v>5873</v>
      </c>
      <c r="E59" s="963"/>
      <c r="F59" s="1311">
        <v>115</v>
      </c>
      <c r="G59" s="1309">
        <v>13.8</v>
      </c>
      <c r="H59" s="1313">
        <v>0</v>
      </c>
      <c r="I59" s="900"/>
      <c r="J59" s="1315">
        <v>20</v>
      </c>
      <c r="K59" s="1078">
        <v>1</v>
      </c>
      <c r="L59" s="1078">
        <v>0</v>
      </c>
      <c r="M59" s="900"/>
      <c r="N59" s="900"/>
      <c r="O59" s="963"/>
      <c r="P59" s="1299"/>
      <c r="Q59" s="1301"/>
      <c r="R59" s="1010">
        <v>39</v>
      </c>
    </row>
    <row r="60" spans="1:18" ht="15.75" thickBot="1">
      <c r="A60" s="1029">
        <v>40</v>
      </c>
      <c r="B60" s="952" t="s">
        <v>5872</v>
      </c>
      <c r="C60" s="980"/>
      <c r="D60" s="952" t="s">
        <v>5873</v>
      </c>
      <c r="E60" s="980"/>
      <c r="F60" s="1312">
        <v>115</v>
      </c>
      <c r="G60" s="1310">
        <v>34.5</v>
      </c>
      <c r="H60" s="1314">
        <v>13.2</v>
      </c>
      <c r="I60" s="900"/>
      <c r="J60" s="1316"/>
      <c r="K60" s="1015">
        <f>SUM(K21:K59)</f>
        <v>50</v>
      </c>
      <c r="L60" s="1015">
        <f>SUM(L21:L59)</f>
        <v>1</v>
      </c>
      <c r="M60" s="952"/>
      <c r="N60" s="952"/>
      <c r="O60" s="980"/>
      <c r="P60" s="1304">
        <f>SUM(P21:P59)</f>
        <v>0</v>
      </c>
      <c r="Q60" s="1304">
        <f>SUM(Q21:Q59)</f>
        <v>0</v>
      </c>
      <c r="R60" s="1029">
        <v>40</v>
      </c>
    </row>
    <row r="61" spans="1:18">
      <c r="A61" s="1085"/>
      <c r="B61" s="1085"/>
      <c r="C61" s="1085"/>
      <c r="D61" s="1085"/>
      <c r="E61" s="1085"/>
      <c r="F61" s="1085"/>
      <c r="G61" s="1085"/>
      <c r="H61" s="1085"/>
      <c r="I61" s="900"/>
      <c r="J61" s="1085"/>
      <c r="K61" s="1085"/>
      <c r="L61" s="1085"/>
      <c r="M61" s="1085"/>
      <c r="N61" s="1085"/>
      <c r="O61" s="1085"/>
      <c r="P61" s="1085"/>
      <c r="Q61" s="1085"/>
      <c r="R61" s="1085"/>
    </row>
    <row r="62" spans="1:18" ht="15.75">
      <c r="A62" s="110" t="s">
        <v>1680</v>
      </c>
      <c r="B62" s="900"/>
      <c r="C62" s="900"/>
      <c r="D62" s="900"/>
      <c r="E62" s="900"/>
      <c r="F62" s="900"/>
      <c r="G62" s="900"/>
      <c r="H62" s="900"/>
      <c r="I62" s="900"/>
      <c r="J62" s="110" t="s">
        <v>1680</v>
      </c>
      <c r="K62" s="900"/>
      <c r="L62" s="900"/>
      <c r="M62" s="900"/>
      <c r="N62" s="901"/>
      <c r="O62" s="900"/>
      <c r="P62" s="900"/>
      <c r="Q62" s="901" t="s">
        <v>3151</v>
      </c>
      <c r="R62" s="901"/>
    </row>
    <row r="63" spans="1:18">
      <c r="A63" s="901" t="s">
        <v>3152</v>
      </c>
      <c r="B63" s="901"/>
      <c r="C63" s="901"/>
      <c r="D63" s="901"/>
      <c r="E63" s="901"/>
      <c r="F63" s="901"/>
      <c r="G63" s="901"/>
      <c r="H63" s="901"/>
      <c r="I63" s="900"/>
      <c r="J63" s="901" t="s">
        <v>3153</v>
      </c>
      <c r="K63" s="901"/>
      <c r="L63" s="901"/>
      <c r="M63" s="901"/>
      <c r="N63" s="901"/>
      <c r="O63" s="901"/>
      <c r="P63" s="901"/>
      <c r="Q63" s="901"/>
      <c r="R63" s="901"/>
    </row>
    <row r="64" spans="1:18">
      <c r="A64" s="901"/>
      <c r="B64" s="901"/>
      <c r="C64" s="901"/>
      <c r="D64" s="901"/>
      <c r="E64" s="901"/>
      <c r="F64" s="901"/>
      <c r="G64" s="901"/>
      <c r="H64" s="901"/>
      <c r="I64" s="900"/>
      <c r="J64" s="901"/>
      <c r="K64" s="901"/>
      <c r="L64" s="901"/>
      <c r="M64" s="901"/>
      <c r="N64" s="901"/>
      <c r="O64" s="901"/>
      <c r="P64" s="901"/>
      <c r="Q64" s="901"/>
      <c r="R64" s="901"/>
    </row>
    <row r="66" spans="1:18" ht="15.75">
      <c r="A66" s="66" t="s">
        <v>1155</v>
      </c>
      <c r="B66" s="901"/>
      <c r="C66" s="901"/>
      <c r="D66" s="901"/>
      <c r="E66" s="901"/>
      <c r="F66" s="901"/>
      <c r="G66" s="901"/>
      <c r="H66" s="901"/>
    </row>
    <row r="68" spans="1:18" ht="16.5" thickBot="1">
      <c r="A68" s="969" t="str">
        <f>'Data Sheet'!$C$25</f>
        <v xml:space="preserve">Niagara Mohawk Power Corporation </v>
      </c>
      <c r="B68" s="952"/>
      <c r="C68" s="952"/>
      <c r="D68" s="952"/>
      <c r="E68" s="952"/>
      <c r="F68" s="1030" t="str">
        <f>'Data Sheet'!$C$40</f>
        <v>May 9, 2016</v>
      </c>
      <c r="G68" s="952" t="str">
        <f>'Data Sheet'!$C$38</f>
        <v>December 31, 2015</v>
      </c>
      <c r="H68" s="1012"/>
      <c r="I68" s="900"/>
      <c r="J68" s="969" t="str">
        <f>'Data Sheet'!$C$25</f>
        <v xml:space="preserve">Niagara Mohawk Power Corporation </v>
      </c>
      <c r="K68" s="952"/>
      <c r="L68" s="952"/>
      <c r="M68" s="952"/>
      <c r="N68" s="952"/>
      <c r="O68" s="952"/>
      <c r="P68" s="1030" t="str">
        <f>'Data Sheet'!$C$40</f>
        <v>May 9, 2016</v>
      </c>
      <c r="Q68" s="952" t="str">
        <f>'Data Sheet'!$C$38</f>
        <v>December 31, 2015</v>
      </c>
      <c r="R68" s="952"/>
    </row>
    <row r="69" spans="1:18" ht="16.5" thickBot="1">
      <c r="A69" s="634" t="s">
        <v>3345</v>
      </c>
      <c r="B69" s="572"/>
      <c r="C69" s="572"/>
      <c r="D69" s="1012"/>
      <c r="E69" s="1012"/>
      <c r="F69" s="1014"/>
      <c r="G69" s="1014"/>
      <c r="H69" s="1023"/>
      <c r="I69" s="900"/>
      <c r="J69" s="634" t="s">
        <v>3345</v>
      </c>
      <c r="K69" s="572"/>
      <c r="L69" s="572"/>
      <c r="M69" s="1012"/>
      <c r="N69" s="1012"/>
      <c r="O69" s="1012"/>
      <c r="P69" s="1014"/>
      <c r="Q69" s="1014"/>
      <c r="R69" s="1023"/>
    </row>
    <row r="70" spans="1:18">
      <c r="A70" s="1007"/>
      <c r="B70" s="900"/>
      <c r="C70" s="963"/>
      <c r="D70" s="945"/>
      <c r="E70" s="913"/>
      <c r="F70" s="901"/>
      <c r="G70" s="901"/>
      <c r="H70" s="993"/>
      <c r="I70" s="900"/>
      <c r="J70" s="1007"/>
      <c r="K70" s="963"/>
      <c r="L70" s="963"/>
      <c r="M70" s="901" t="s">
        <v>3132</v>
      </c>
      <c r="N70" s="901"/>
      <c r="O70" s="901"/>
      <c r="P70" s="901"/>
      <c r="Q70" s="961"/>
      <c r="R70" s="1016"/>
    </row>
    <row r="71" spans="1:18" ht="15.75" thickBot="1">
      <c r="A71" s="1019"/>
      <c r="B71" s="945"/>
      <c r="C71" s="913"/>
      <c r="D71" s="945"/>
      <c r="E71" s="913"/>
      <c r="F71" s="1012" t="s">
        <v>3133</v>
      </c>
      <c r="G71" s="1012"/>
      <c r="H71" s="1023"/>
      <c r="I71" s="900"/>
      <c r="J71" s="1019" t="s">
        <v>3134</v>
      </c>
      <c r="K71" s="913" t="s">
        <v>3135</v>
      </c>
      <c r="L71" s="913" t="s">
        <v>3135</v>
      </c>
      <c r="M71" s="1012" t="s">
        <v>3136</v>
      </c>
      <c r="N71" s="1012"/>
      <c r="O71" s="1012"/>
      <c r="P71" s="1012"/>
      <c r="Q71" s="1023"/>
      <c r="R71" s="913"/>
    </row>
    <row r="72" spans="1:18">
      <c r="A72" s="1019"/>
      <c r="B72" s="945"/>
      <c r="C72" s="913"/>
      <c r="D72" s="945"/>
      <c r="E72" s="913"/>
      <c r="F72" s="913"/>
      <c r="G72" s="961"/>
      <c r="H72" s="913"/>
      <c r="I72" s="900"/>
      <c r="J72" s="1019" t="s">
        <v>3137</v>
      </c>
      <c r="K72" s="913" t="s">
        <v>3138</v>
      </c>
      <c r="L72" s="913" t="s">
        <v>3139</v>
      </c>
      <c r="M72" s="945"/>
      <c r="N72" s="945"/>
      <c r="O72" s="913"/>
      <c r="P72" s="913"/>
      <c r="Q72" s="961"/>
      <c r="R72" s="913"/>
    </row>
    <row r="73" spans="1:18">
      <c r="A73" s="1019" t="s">
        <v>1688</v>
      </c>
      <c r="B73" s="901" t="s">
        <v>3140</v>
      </c>
      <c r="C73" s="961"/>
      <c r="D73" s="901" t="s">
        <v>3141</v>
      </c>
      <c r="E73" s="961"/>
      <c r="F73" s="913"/>
      <c r="G73" s="961"/>
      <c r="H73" s="913"/>
      <c r="I73" s="900"/>
      <c r="J73" s="1019" t="s">
        <v>3142</v>
      </c>
      <c r="K73" s="913" t="s">
        <v>3143</v>
      </c>
      <c r="L73" s="913" t="s">
        <v>3138</v>
      </c>
      <c r="M73" s="901"/>
      <c r="N73" s="901"/>
      <c r="O73" s="961"/>
      <c r="P73" s="913" t="s">
        <v>1746</v>
      </c>
      <c r="Q73" s="961" t="s">
        <v>3144</v>
      </c>
      <c r="R73" s="913" t="s">
        <v>1688</v>
      </c>
    </row>
    <row r="74" spans="1:18">
      <c r="A74" s="1019" t="s">
        <v>1691</v>
      </c>
      <c r="B74" s="900"/>
      <c r="C74" s="963"/>
      <c r="D74" s="945"/>
      <c r="E74" s="913"/>
      <c r="F74" s="913" t="s">
        <v>1795</v>
      </c>
      <c r="G74" s="961" t="s">
        <v>3145</v>
      </c>
      <c r="H74" s="913" t="s">
        <v>3146</v>
      </c>
      <c r="I74" s="900"/>
      <c r="J74" s="1019" t="s">
        <v>3147</v>
      </c>
      <c r="K74" s="913" t="s">
        <v>4</v>
      </c>
      <c r="L74" s="913" t="s">
        <v>3143</v>
      </c>
      <c r="M74" s="901" t="s">
        <v>3148</v>
      </c>
      <c r="N74" s="901"/>
      <c r="O74" s="961"/>
      <c r="P74" s="913" t="s">
        <v>3149</v>
      </c>
      <c r="Q74" s="961" t="s">
        <v>3150</v>
      </c>
      <c r="R74" s="913" t="s">
        <v>1691</v>
      </c>
    </row>
    <row r="75" spans="1:18">
      <c r="A75" s="1010"/>
      <c r="B75" s="900"/>
      <c r="C75" s="913"/>
      <c r="D75" s="900"/>
      <c r="E75" s="913"/>
      <c r="F75" s="913"/>
      <c r="G75" s="961"/>
      <c r="H75" s="963"/>
      <c r="I75" s="900"/>
      <c r="J75" s="1010"/>
      <c r="K75" s="963"/>
      <c r="L75" s="913"/>
      <c r="M75" s="900"/>
      <c r="N75" s="900"/>
      <c r="O75" s="913"/>
      <c r="P75" s="913"/>
      <c r="Q75" s="913"/>
      <c r="R75" s="963"/>
    </row>
    <row r="76" spans="1:18" ht="15.75" thickBot="1">
      <c r="A76" s="1029"/>
      <c r="B76" s="1012" t="s">
        <v>2952</v>
      </c>
      <c r="C76" s="1023"/>
      <c r="D76" s="1012" t="s">
        <v>2953</v>
      </c>
      <c r="E76" s="1023"/>
      <c r="F76" s="1022" t="s">
        <v>2954</v>
      </c>
      <c r="G76" s="1023" t="s">
        <v>2955</v>
      </c>
      <c r="H76" s="1023" t="s">
        <v>2303</v>
      </c>
      <c r="I76" s="900"/>
      <c r="J76" s="1021" t="s">
        <v>2304</v>
      </c>
      <c r="K76" s="1021" t="s">
        <v>2305</v>
      </c>
      <c r="L76" s="1021" t="s">
        <v>2306</v>
      </c>
      <c r="M76" s="1012" t="s">
        <v>2307</v>
      </c>
      <c r="N76" s="1012"/>
      <c r="O76" s="1023"/>
      <c r="P76" s="1022" t="s">
        <v>2308</v>
      </c>
      <c r="Q76" s="1022" t="s">
        <v>2309</v>
      </c>
      <c r="R76" s="1022"/>
    </row>
    <row r="77" spans="1:18">
      <c r="A77" s="1010">
        <v>1</v>
      </c>
      <c r="B77" s="900" t="s">
        <v>5872</v>
      </c>
      <c r="C77" s="963"/>
      <c r="D77" s="900" t="s">
        <v>5873</v>
      </c>
      <c r="E77" s="961"/>
      <c r="F77" s="3046">
        <v>115</v>
      </c>
      <c r="G77" s="3047">
        <v>13.8</v>
      </c>
      <c r="H77" s="1313">
        <v>0</v>
      </c>
      <c r="I77" s="900"/>
      <c r="J77" s="1313">
        <v>12</v>
      </c>
      <c r="K77" s="1027">
        <v>1</v>
      </c>
      <c r="L77" s="1027">
        <v>0</v>
      </c>
      <c r="M77" s="900"/>
      <c r="N77" s="900"/>
      <c r="O77" s="961"/>
      <c r="P77" s="1299"/>
      <c r="Q77" s="1301"/>
      <c r="R77" s="1010">
        <v>1</v>
      </c>
    </row>
    <row r="78" spans="1:18">
      <c r="A78" s="1010">
        <v>2</v>
      </c>
      <c r="B78" s="900" t="s">
        <v>5876</v>
      </c>
      <c r="C78" s="963"/>
      <c r="D78" s="900" t="s">
        <v>5873</v>
      </c>
      <c r="E78" s="913"/>
      <c r="F78" s="3046">
        <v>115</v>
      </c>
      <c r="G78" s="3047">
        <v>23</v>
      </c>
      <c r="H78" s="1313">
        <v>0</v>
      </c>
      <c r="I78" s="900"/>
      <c r="J78" s="1313">
        <v>7</v>
      </c>
      <c r="K78" s="1027">
        <v>1</v>
      </c>
      <c r="L78" s="1027">
        <v>0</v>
      </c>
      <c r="M78" s="900"/>
      <c r="N78" s="900"/>
      <c r="O78" s="913"/>
      <c r="P78" s="1299"/>
      <c r="Q78" s="1301"/>
      <c r="R78" s="1010">
        <v>2</v>
      </c>
    </row>
    <row r="79" spans="1:18">
      <c r="A79" s="1010">
        <v>3</v>
      </c>
      <c r="B79" s="900" t="s">
        <v>5877</v>
      </c>
      <c r="C79" s="963"/>
      <c r="D79" s="900" t="s">
        <v>5874</v>
      </c>
      <c r="E79" s="913"/>
      <c r="F79" s="3046">
        <v>116</v>
      </c>
      <c r="G79" s="3047">
        <v>13.8</v>
      </c>
      <c r="H79" s="1313">
        <v>0</v>
      </c>
      <c r="I79" s="900"/>
      <c r="J79" s="1313">
        <v>18</v>
      </c>
      <c r="K79" s="1027">
        <v>1</v>
      </c>
      <c r="L79" s="1027">
        <v>0</v>
      </c>
      <c r="M79" s="900"/>
      <c r="N79" s="900"/>
      <c r="O79" s="913"/>
      <c r="P79" s="1299"/>
      <c r="Q79" s="1301"/>
      <c r="R79" s="1010">
        <v>3</v>
      </c>
    </row>
    <row r="80" spans="1:18">
      <c r="A80" s="1010">
        <v>4</v>
      </c>
      <c r="B80" s="900" t="s">
        <v>5877</v>
      </c>
      <c r="C80" s="963"/>
      <c r="D80" s="900" t="s">
        <v>5874</v>
      </c>
      <c r="E80" s="913"/>
      <c r="F80" s="3046">
        <v>115</v>
      </c>
      <c r="G80" s="3047">
        <v>13.8</v>
      </c>
      <c r="H80" s="1313">
        <v>0</v>
      </c>
      <c r="I80" s="900"/>
      <c r="J80" s="1313">
        <v>20</v>
      </c>
      <c r="K80" s="1027">
        <v>1</v>
      </c>
      <c r="L80" s="1027">
        <v>0</v>
      </c>
      <c r="M80" s="900"/>
      <c r="N80" s="900"/>
      <c r="O80" s="913"/>
      <c r="P80" s="1299"/>
      <c r="Q80" s="1301"/>
      <c r="R80" s="1010">
        <v>4</v>
      </c>
    </row>
    <row r="81" spans="1:18">
      <c r="A81" s="1010">
        <v>5</v>
      </c>
      <c r="B81" s="900" t="s">
        <v>5878</v>
      </c>
      <c r="C81" s="963"/>
      <c r="D81" s="900" t="s">
        <v>5874</v>
      </c>
      <c r="E81" s="913"/>
      <c r="F81" s="3046">
        <v>34.5</v>
      </c>
      <c r="G81" s="3047">
        <v>4.8</v>
      </c>
      <c r="H81" s="1313">
        <v>0</v>
      </c>
      <c r="I81" s="900"/>
      <c r="J81" s="1313">
        <v>3</v>
      </c>
      <c r="K81" s="1027">
        <v>1</v>
      </c>
      <c r="L81" s="1027">
        <v>0</v>
      </c>
      <c r="M81" s="900"/>
      <c r="N81" s="900"/>
      <c r="O81" s="913"/>
      <c r="P81" s="1299"/>
      <c r="Q81" s="1301"/>
      <c r="R81" s="1010">
        <v>5</v>
      </c>
    </row>
    <row r="82" spans="1:18">
      <c r="A82" s="1025">
        <v>6</v>
      </c>
      <c r="B82" s="900" t="s">
        <v>5879</v>
      </c>
      <c r="C82" s="963"/>
      <c r="D82" s="900" t="s">
        <v>5874</v>
      </c>
      <c r="E82" s="963"/>
      <c r="F82" s="1307">
        <v>115</v>
      </c>
      <c r="G82" s="1319">
        <v>13.8</v>
      </c>
      <c r="H82" s="1313">
        <v>0</v>
      </c>
      <c r="I82" s="900"/>
      <c r="J82" s="1321">
        <v>12</v>
      </c>
      <c r="K82" s="1027">
        <v>1</v>
      </c>
      <c r="L82" s="1027">
        <v>0</v>
      </c>
      <c r="M82" s="900"/>
      <c r="N82" s="900"/>
      <c r="O82" s="963"/>
      <c r="P82" s="1299"/>
      <c r="Q82" s="1301"/>
      <c r="R82" s="1025">
        <v>6</v>
      </c>
    </row>
    <row r="83" spans="1:18">
      <c r="A83" s="1025">
        <v>7</v>
      </c>
      <c r="B83" s="900" t="s">
        <v>5879</v>
      </c>
      <c r="C83" s="963"/>
      <c r="D83" s="900" t="s">
        <v>5874</v>
      </c>
      <c r="E83" s="963"/>
      <c r="F83" s="1307">
        <v>115</v>
      </c>
      <c r="G83" s="1319">
        <v>13.8</v>
      </c>
      <c r="H83" s="1313">
        <v>0</v>
      </c>
      <c r="I83" s="900"/>
      <c r="J83" s="1321">
        <v>13</v>
      </c>
      <c r="K83" s="1027">
        <v>1</v>
      </c>
      <c r="L83" s="1027">
        <v>0</v>
      </c>
      <c r="M83" s="900"/>
      <c r="N83" s="900"/>
      <c r="O83" s="963"/>
      <c r="P83" s="1299"/>
      <c r="Q83" s="1301"/>
      <c r="R83" s="1025">
        <v>7</v>
      </c>
    </row>
    <row r="84" spans="1:18">
      <c r="A84" s="1025">
        <v>8</v>
      </c>
      <c r="B84" s="900" t="s">
        <v>5880</v>
      </c>
      <c r="C84" s="963"/>
      <c r="D84" s="900" t="s">
        <v>5874</v>
      </c>
      <c r="E84" s="963"/>
      <c r="F84" s="1307">
        <v>115</v>
      </c>
      <c r="G84" s="1319">
        <v>13.8</v>
      </c>
      <c r="H84" s="1313">
        <v>0</v>
      </c>
      <c r="I84" s="900"/>
      <c r="J84" s="1321">
        <v>15</v>
      </c>
      <c r="K84" s="1027">
        <v>1</v>
      </c>
      <c r="L84" s="1027">
        <v>0</v>
      </c>
      <c r="M84" s="900"/>
      <c r="N84" s="900"/>
      <c r="O84" s="963"/>
      <c r="P84" s="1299"/>
      <c r="Q84" s="1301"/>
      <c r="R84" s="1025">
        <v>8</v>
      </c>
    </row>
    <row r="85" spans="1:18">
      <c r="A85" s="1025">
        <v>9</v>
      </c>
      <c r="B85" s="900" t="s">
        <v>5881</v>
      </c>
      <c r="C85" s="963"/>
      <c r="D85" s="900" t="s">
        <v>5873</v>
      </c>
      <c r="E85" s="963"/>
      <c r="F85" s="1307">
        <v>115</v>
      </c>
      <c r="G85" s="1319">
        <v>34.4</v>
      </c>
      <c r="H85" s="1313">
        <v>0</v>
      </c>
      <c r="I85" s="900"/>
      <c r="J85" s="1321">
        <v>15</v>
      </c>
      <c r="K85" s="1027">
        <v>1</v>
      </c>
      <c r="L85" s="1027">
        <v>0</v>
      </c>
      <c r="M85" s="900"/>
      <c r="N85" s="900"/>
      <c r="O85" s="963"/>
      <c r="P85" s="1299"/>
      <c r="Q85" s="1301"/>
      <c r="R85" s="1025">
        <v>9</v>
      </c>
    </row>
    <row r="86" spans="1:18">
      <c r="A86" s="1025">
        <v>10</v>
      </c>
      <c r="B86" s="900" t="s">
        <v>5881</v>
      </c>
      <c r="C86" s="963"/>
      <c r="D86" s="900" t="s">
        <v>5873</v>
      </c>
      <c r="E86" s="963"/>
      <c r="F86" s="1307">
        <v>115</v>
      </c>
      <c r="G86" s="1319">
        <v>34.5</v>
      </c>
      <c r="H86" s="1313">
        <v>0</v>
      </c>
      <c r="I86" s="900"/>
      <c r="J86" s="1321">
        <v>30</v>
      </c>
      <c r="K86" s="1027">
        <v>1</v>
      </c>
      <c r="L86" s="1027">
        <v>0</v>
      </c>
      <c r="M86" s="900"/>
      <c r="N86" s="900"/>
      <c r="O86" s="963"/>
      <c r="P86" s="1299"/>
      <c r="Q86" s="1301"/>
      <c r="R86" s="1025">
        <v>10</v>
      </c>
    </row>
    <row r="87" spans="1:18">
      <c r="A87" s="1025">
        <v>11</v>
      </c>
      <c r="B87" s="900" t="s">
        <v>5881</v>
      </c>
      <c r="C87" s="963"/>
      <c r="D87" s="900" t="s">
        <v>5873</v>
      </c>
      <c r="E87" s="963"/>
      <c r="F87" s="1307">
        <v>115</v>
      </c>
      <c r="G87" s="1319">
        <v>13.8</v>
      </c>
      <c r="H87" s="1313">
        <v>0</v>
      </c>
      <c r="I87" s="900"/>
      <c r="J87" s="1321">
        <v>30</v>
      </c>
      <c r="K87" s="1027">
        <v>1</v>
      </c>
      <c r="L87" s="1027">
        <v>0</v>
      </c>
      <c r="M87" s="900"/>
      <c r="N87" s="900"/>
      <c r="O87" s="963"/>
      <c r="P87" s="1299"/>
      <c r="Q87" s="1301"/>
      <c r="R87" s="1025">
        <v>11</v>
      </c>
    </row>
    <row r="88" spans="1:18">
      <c r="A88" s="1025">
        <v>12</v>
      </c>
      <c r="B88" s="900" t="s">
        <v>5882</v>
      </c>
      <c r="C88" s="963"/>
      <c r="D88" s="900" t="s">
        <v>5874</v>
      </c>
      <c r="E88" s="963"/>
      <c r="F88" s="1307">
        <v>34.5</v>
      </c>
      <c r="G88" s="1319">
        <v>13.8</v>
      </c>
      <c r="H88" s="1313">
        <v>0</v>
      </c>
      <c r="I88" s="900"/>
      <c r="J88" s="1321">
        <v>10</v>
      </c>
      <c r="K88" s="1027">
        <v>1</v>
      </c>
      <c r="L88" s="1027">
        <v>0</v>
      </c>
      <c r="M88" s="900"/>
      <c r="N88" s="900"/>
      <c r="O88" s="963"/>
      <c r="P88" s="1299"/>
      <c r="Q88" s="1301"/>
      <c r="R88" s="1025">
        <v>12</v>
      </c>
    </row>
    <row r="89" spans="1:18">
      <c r="A89" s="1025">
        <v>13</v>
      </c>
      <c r="B89" s="900" t="s">
        <v>5883</v>
      </c>
      <c r="C89" s="963"/>
      <c r="D89" s="900" t="s">
        <v>5873</v>
      </c>
      <c r="E89" s="963"/>
      <c r="F89" s="1307">
        <v>115</v>
      </c>
      <c r="G89" s="1319">
        <v>23</v>
      </c>
      <c r="H89" s="1313">
        <v>0</v>
      </c>
      <c r="I89" s="900"/>
      <c r="J89" s="1321">
        <v>15</v>
      </c>
      <c r="K89" s="1027">
        <v>1</v>
      </c>
      <c r="L89" s="1027">
        <v>0</v>
      </c>
      <c r="M89" s="900"/>
      <c r="N89" s="900"/>
      <c r="O89" s="963"/>
      <c r="P89" s="1299"/>
      <c r="Q89" s="1301"/>
      <c r="R89" s="1025">
        <v>13</v>
      </c>
    </row>
    <row r="90" spans="1:18">
      <c r="A90" s="1025">
        <v>14</v>
      </c>
      <c r="B90" s="900" t="s">
        <v>5884</v>
      </c>
      <c r="C90" s="963"/>
      <c r="D90" s="900" t="s">
        <v>5874</v>
      </c>
      <c r="E90" s="963"/>
      <c r="F90" s="1307">
        <v>46</v>
      </c>
      <c r="G90" s="1319">
        <v>4.8</v>
      </c>
      <c r="H90" s="1313">
        <v>0</v>
      </c>
      <c r="I90" s="900"/>
      <c r="J90" s="1321">
        <v>2</v>
      </c>
      <c r="K90" s="1027">
        <v>1</v>
      </c>
      <c r="L90" s="1027">
        <v>0</v>
      </c>
      <c r="M90" s="900"/>
      <c r="N90" s="900"/>
      <c r="O90" s="963"/>
      <c r="P90" s="1299"/>
      <c r="Q90" s="1301"/>
      <c r="R90" s="1025">
        <v>14</v>
      </c>
    </row>
    <row r="91" spans="1:18">
      <c r="A91" s="1025">
        <v>15</v>
      </c>
      <c r="B91" s="900" t="s">
        <v>5885</v>
      </c>
      <c r="C91" s="963"/>
      <c r="D91" s="900" t="s">
        <v>5874</v>
      </c>
      <c r="E91" s="963"/>
      <c r="F91" s="1307">
        <v>115</v>
      </c>
      <c r="G91" s="1319">
        <v>13.8</v>
      </c>
      <c r="H91" s="1313">
        <v>0</v>
      </c>
      <c r="I91" s="900"/>
      <c r="J91" s="1321">
        <v>12</v>
      </c>
      <c r="K91" s="1027">
        <v>1</v>
      </c>
      <c r="L91" s="1027">
        <v>0</v>
      </c>
      <c r="M91" s="900"/>
      <c r="N91" s="900"/>
      <c r="O91" s="963"/>
      <c r="P91" s="1299"/>
      <c r="Q91" s="1301"/>
      <c r="R91" s="1025">
        <v>15</v>
      </c>
    </row>
    <row r="92" spans="1:18">
      <c r="A92" s="1025">
        <v>16</v>
      </c>
      <c r="B92" s="900" t="s">
        <v>5886</v>
      </c>
      <c r="C92" s="963"/>
      <c r="D92" s="900" t="s">
        <v>5874</v>
      </c>
      <c r="E92" s="963"/>
      <c r="F92" s="1307">
        <v>34.4</v>
      </c>
      <c r="G92" s="1319">
        <v>13.8</v>
      </c>
      <c r="H92" s="1313">
        <v>0</v>
      </c>
      <c r="I92" s="900"/>
      <c r="J92" s="1321">
        <v>10</v>
      </c>
      <c r="K92" s="1027">
        <v>1</v>
      </c>
      <c r="L92" s="1027">
        <v>0</v>
      </c>
      <c r="M92" s="900"/>
      <c r="N92" s="900"/>
      <c r="O92" s="963"/>
      <c r="P92" s="1299"/>
      <c r="Q92" s="1301"/>
      <c r="R92" s="1025">
        <v>16</v>
      </c>
    </row>
    <row r="93" spans="1:18">
      <c r="A93" s="1010">
        <v>17</v>
      </c>
      <c r="B93" s="900" t="s">
        <v>5887</v>
      </c>
      <c r="C93" s="963"/>
      <c r="D93" s="900" t="s">
        <v>5874</v>
      </c>
      <c r="E93" s="963"/>
      <c r="F93" s="1307">
        <v>34.5</v>
      </c>
      <c r="G93" s="1319">
        <v>4.8</v>
      </c>
      <c r="H93" s="1313">
        <v>0</v>
      </c>
      <c r="I93" s="900"/>
      <c r="J93" s="1313">
        <v>3</v>
      </c>
      <c r="K93" s="1027">
        <v>1</v>
      </c>
      <c r="L93" s="1027">
        <v>0</v>
      </c>
      <c r="M93" s="900"/>
      <c r="N93" s="900"/>
      <c r="O93" s="963"/>
      <c r="P93" s="1299"/>
      <c r="Q93" s="1301"/>
      <c r="R93" s="1010">
        <v>17</v>
      </c>
    </row>
    <row r="94" spans="1:18">
      <c r="A94" s="1010">
        <v>18</v>
      </c>
      <c r="B94" s="900" t="s">
        <v>5888</v>
      </c>
      <c r="C94" s="963"/>
      <c r="D94" s="900" t="s">
        <v>5873</v>
      </c>
      <c r="E94" s="963"/>
      <c r="F94" s="1307">
        <v>115</v>
      </c>
      <c r="G94" s="1319">
        <v>46</v>
      </c>
      <c r="H94" s="1313">
        <v>0</v>
      </c>
      <c r="I94" s="900"/>
      <c r="J94" s="1313">
        <v>40</v>
      </c>
      <c r="K94" s="1027">
        <v>5</v>
      </c>
      <c r="L94" s="1027">
        <v>0</v>
      </c>
      <c r="M94" s="900"/>
      <c r="N94" s="900"/>
      <c r="O94" s="963"/>
      <c r="P94" s="1299"/>
      <c r="Q94" s="1301"/>
      <c r="R94" s="1010">
        <v>18</v>
      </c>
    </row>
    <row r="95" spans="1:18">
      <c r="A95" s="1010">
        <v>19</v>
      </c>
      <c r="B95" s="900" t="s">
        <v>5888</v>
      </c>
      <c r="C95" s="963"/>
      <c r="D95" s="900" t="s">
        <v>5873</v>
      </c>
      <c r="E95" s="963"/>
      <c r="F95" s="1307">
        <v>115</v>
      </c>
      <c r="G95" s="1319">
        <v>23</v>
      </c>
      <c r="H95" s="1313">
        <v>0</v>
      </c>
      <c r="I95" s="900"/>
      <c r="J95" s="1313">
        <v>8</v>
      </c>
      <c r="K95" s="1027">
        <v>1</v>
      </c>
      <c r="L95" s="1027">
        <v>0</v>
      </c>
      <c r="M95" s="900"/>
      <c r="N95" s="900"/>
      <c r="O95" s="963"/>
      <c r="P95" s="1299"/>
      <c r="Q95" s="1301"/>
      <c r="R95" s="1010">
        <v>19</v>
      </c>
    </row>
    <row r="96" spans="1:18">
      <c r="A96" s="1010">
        <v>20</v>
      </c>
      <c r="B96" s="900" t="s">
        <v>5889</v>
      </c>
      <c r="C96" s="963"/>
      <c r="D96" s="900" t="s">
        <v>5874</v>
      </c>
      <c r="E96" s="963"/>
      <c r="F96" s="1307">
        <v>110</v>
      </c>
      <c r="G96" s="1319">
        <v>13.8</v>
      </c>
      <c r="H96" s="1313">
        <v>0</v>
      </c>
      <c r="I96" s="900"/>
      <c r="J96" s="1313">
        <v>7</v>
      </c>
      <c r="K96" s="1027">
        <v>1</v>
      </c>
      <c r="L96" s="1027">
        <v>0</v>
      </c>
      <c r="M96" s="900"/>
      <c r="N96" s="900"/>
      <c r="O96" s="963"/>
      <c r="P96" s="1299"/>
      <c r="Q96" s="1301"/>
      <c r="R96" s="1010">
        <v>20</v>
      </c>
    </row>
    <row r="97" spans="1:18">
      <c r="A97" s="1010">
        <v>21</v>
      </c>
      <c r="B97" s="900" t="s">
        <v>5890</v>
      </c>
      <c r="C97" s="963"/>
      <c r="D97" s="900" t="s">
        <v>5874</v>
      </c>
      <c r="E97" s="963"/>
      <c r="F97" s="1307">
        <v>115</v>
      </c>
      <c r="G97" s="1319">
        <v>13.8</v>
      </c>
      <c r="H97" s="1313">
        <v>0</v>
      </c>
      <c r="I97" s="900"/>
      <c r="J97" s="1313">
        <v>15</v>
      </c>
      <c r="K97" s="1027">
        <v>1</v>
      </c>
      <c r="L97" s="1027">
        <v>0</v>
      </c>
      <c r="M97" s="900"/>
      <c r="N97" s="900"/>
      <c r="O97" s="963"/>
      <c r="P97" s="1299"/>
      <c r="Q97" s="1301"/>
      <c r="R97" s="1010">
        <v>21</v>
      </c>
    </row>
    <row r="98" spans="1:18">
      <c r="A98" s="1010">
        <v>22</v>
      </c>
      <c r="B98" s="900" t="s">
        <v>5891</v>
      </c>
      <c r="C98" s="963"/>
      <c r="D98" s="900" t="s">
        <v>5874</v>
      </c>
      <c r="E98" s="963"/>
      <c r="F98" s="1307">
        <v>34.5</v>
      </c>
      <c r="G98" s="1319">
        <v>4.8</v>
      </c>
      <c r="H98" s="1313">
        <v>0</v>
      </c>
      <c r="I98" s="900"/>
      <c r="J98" s="1313">
        <v>6</v>
      </c>
      <c r="K98" s="1027">
        <v>3</v>
      </c>
      <c r="L98" s="1027">
        <v>0</v>
      </c>
      <c r="M98" s="900"/>
      <c r="N98" s="900"/>
      <c r="O98" s="963"/>
      <c r="P98" s="1299"/>
      <c r="Q98" s="1301"/>
      <c r="R98" s="1010">
        <v>22</v>
      </c>
    </row>
    <row r="99" spans="1:18">
      <c r="A99" s="1010">
        <v>23</v>
      </c>
      <c r="B99" s="900" t="s">
        <v>5892</v>
      </c>
      <c r="C99" s="963"/>
      <c r="D99" s="900" t="s">
        <v>5874</v>
      </c>
      <c r="E99" s="963"/>
      <c r="F99" s="1307">
        <v>115</v>
      </c>
      <c r="G99" s="1319">
        <v>13.8</v>
      </c>
      <c r="H99" s="1313">
        <v>0</v>
      </c>
      <c r="I99" s="900"/>
      <c r="J99" s="1313">
        <v>5</v>
      </c>
      <c r="K99" s="1027">
        <v>1</v>
      </c>
      <c r="L99" s="1027">
        <v>0</v>
      </c>
      <c r="M99" s="900"/>
      <c r="N99" s="900"/>
      <c r="O99" s="963"/>
      <c r="P99" s="1299"/>
      <c r="Q99" s="1301"/>
      <c r="R99" s="1010">
        <v>23</v>
      </c>
    </row>
    <row r="100" spans="1:18">
      <c r="A100" s="1010">
        <v>24</v>
      </c>
      <c r="B100" s="900" t="s">
        <v>5893</v>
      </c>
      <c r="C100" s="963"/>
      <c r="D100" s="900" t="s">
        <v>5874</v>
      </c>
      <c r="E100" s="963"/>
      <c r="F100" s="1307">
        <v>34.5</v>
      </c>
      <c r="G100" s="1319">
        <v>4.8</v>
      </c>
      <c r="H100" s="1313">
        <v>0</v>
      </c>
      <c r="I100" s="900"/>
      <c r="J100" s="1313">
        <v>4</v>
      </c>
      <c r="K100" s="1027">
        <v>1</v>
      </c>
      <c r="L100" s="1027">
        <v>0</v>
      </c>
      <c r="M100" s="900"/>
      <c r="N100" s="900"/>
      <c r="O100" s="963"/>
      <c r="P100" s="1299"/>
      <c r="Q100" s="1301"/>
      <c r="R100" s="1010">
        <v>24</v>
      </c>
    </row>
    <row r="101" spans="1:18">
      <c r="A101" s="1010">
        <v>25</v>
      </c>
      <c r="B101" s="900" t="s">
        <v>5894</v>
      </c>
      <c r="C101" s="963"/>
      <c r="D101" s="900" t="s">
        <v>5874</v>
      </c>
      <c r="E101" s="963"/>
      <c r="F101" s="1307">
        <v>115</v>
      </c>
      <c r="G101" s="1319">
        <v>13.8</v>
      </c>
      <c r="H101" s="1313">
        <v>0</v>
      </c>
      <c r="I101" s="900"/>
      <c r="J101" s="1313">
        <v>18</v>
      </c>
      <c r="K101" s="1027">
        <v>1</v>
      </c>
      <c r="L101" s="1027">
        <v>0</v>
      </c>
      <c r="M101" s="900"/>
      <c r="N101" s="900"/>
      <c r="O101" s="963"/>
      <c r="P101" s="1299"/>
      <c r="Q101" s="1301"/>
      <c r="R101" s="1010">
        <v>25</v>
      </c>
    </row>
    <row r="102" spans="1:18">
      <c r="A102" s="1010">
        <v>26</v>
      </c>
      <c r="B102" s="900" t="s">
        <v>5895</v>
      </c>
      <c r="C102" s="963"/>
      <c r="D102" s="900" t="s">
        <v>5874</v>
      </c>
      <c r="E102" s="963"/>
      <c r="F102" s="1307">
        <v>113</v>
      </c>
      <c r="G102" s="1319">
        <v>13.8</v>
      </c>
      <c r="H102" s="1313">
        <v>0</v>
      </c>
      <c r="I102" s="900"/>
      <c r="J102" s="1313">
        <v>13</v>
      </c>
      <c r="K102" s="1027">
        <v>1</v>
      </c>
      <c r="L102" s="1027">
        <v>0</v>
      </c>
      <c r="M102" s="900"/>
      <c r="N102" s="900"/>
      <c r="O102" s="963"/>
      <c r="P102" s="1299"/>
      <c r="Q102" s="1301"/>
      <c r="R102" s="1010">
        <v>26</v>
      </c>
    </row>
    <row r="103" spans="1:18">
      <c r="A103" s="1010">
        <v>27</v>
      </c>
      <c r="B103" s="900" t="s">
        <v>5896</v>
      </c>
      <c r="C103" s="963"/>
      <c r="D103" s="900" t="s">
        <v>5874</v>
      </c>
      <c r="E103" s="963"/>
      <c r="F103" s="1307">
        <v>22</v>
      </c>
      <c r="G103" s="1319">
        <v>4.8</v>
      </c>
      <c r="H103" s="1313">
        <v>0</v>
      </c>
      <c r="I103" s="900"/>
      <c r="J103" s="1313">
        <v>1</v>
      </c>
      <c r="K103" s="1027">
        <v>1</v>
      </c>
      <c r="L103" s="1027">
        <v>0</v>
      </c>
      <c r="M103" s="900"/>
      <c r="N103" s="900"/>
      <c r="O103" s="963"/>
      <c r="P103" s="1299"/>
      <c r="Q103" s="1301"/>
      <c r="R103" s="1010">
        <v>27</v>
      </c>
    </row>
    <row r="104" spans="1:18">
      <c r="A104" s="1010">
        <v>28</v>
      </c>
      <c r="B104" s="900" t="s">
        <v>5897</v>
      </c>
      <c r="C104" s="963"/>
      <c r="D104" s="900" t="s">
        <v>5874</v>
      </c>
      <c r="E104" s="963"/>
      <c r="F104" s="1307">
        <v>69</v>
      </c>
      <c r="G104" s="1319">
        <v>13.8</v>
      </c>
      <c r="H104" s="1313">
        <v>0</v>
      </c>
      <c r="I104" s="900"/>
      <c r="J104" s="1313">
        <v>10</v>
      </c>
      <c r="K104" s="1027">
        <v>1</v>
      </c>
      <c r="L104" s="1027">
        <v>0</v>
      </c>
      <c r="M104" s="900"/>
      <c r="N104" s="900"/>
      <c r="O104" s="963"/>
      <c r="P104" s="1299"/>
      <c r="Q104" s="1301"/>
      <c r="R104" s="1010">
        <v>28</v>
      </c>
    </row>
    <row r="105" spans="1:18">
      <c r="A105" s="1010">
        <v>29</v>
      </c>
      <c r="B105" s="900" t="s">
        <v>5898</v>
      </c>
      <c r="C105" s="963"/>
      <c r="D105" s="900" t="s">
        <v>5874</v>
      </c>
      <c r="E105" s="963"/>
      <c r="F105" s="1307">
        <v>34.5</v>
      </c>
      <c r="G105" s="1319">
        <v>4.16</v>
      </c>
      <c r="H105" s="1313">
        <v>0</v>
      </c>
      <c r="I105" s="900"/>
      <c r="J105" s="1313">
        <v>12</v>
      </c>
      <c r="K105" s="1027">
        <v>6</v>
      </c>
      <c r="L105" s="1027">
        <v>0</v>
      </c>
      <c r="M105" s="900"/>
      <c r="N105" s="900"/>
      <c r="O105" s="963"/>
      <c r="P105" s="1299"/>
      <c r="Q105" s="1301"/>
      <c r="R105" s="1010">
        <v>29</v>
      </c>
    </row>
    <row r="106" spans="1:18">
      <c r="A106" s="1010">
        <v>30</v>
      </c>
      <c r="B106" s="900" t="s">
        <v>5899</v>
      </c>
      <c r="C106" s="963"/>
      <c r="D106" s="900" t="s">
        <v>5873</v>
      </c>
      <c r="E106" s="963"/>
      <c r="F106" s="1307">
        <v>115</v>
      </c>
      <c r="G106" s="1319">
        <v>34.5</v>
      </c>
      <c r="H106" s="1313">
        <v>0</v>
      </c>
      <c r="I106" s="900"/>
      <c r="J106" s="1313">
        <v>20</v>
      </c>
      <c r="K106" s="1027">
        <v>1</v>
      </c>
      <c r="L106" s="1027">
        <v>0</v>
      </c>
      <c r="M106" s="900"/>
      <c r="N106" s="900"/>
      <c r="O106" s="963"/>
      <c r="P106" s="1299"/>
      <c r="Q106" s="1301"/>
      <c r="R106" s="1010">
        <v>30</v>
      </c>
    </row>
    <row r="107" spans="1:18">
      <c r="A107" s="1010">
        <v>31</v>
      </c>
      <c r="B107" s="900" t="s">
        <v>5900</v>
      </c>
      <c r="C107" s="963"/>
      <c r="D107" s="900" t="s">
        <v>5873</v>
      </c>
      <c r="E107" s="963"/>
      <c r="F107" s="1307">
        <v>115</v>
      </c>
      <c r="G107" s="1319">
        <v>13.8</v>
      </c>
      <c r="H107" s="1313">
        <v>0</v>
      </c>
      <c r="I107" s="900"/>
      <c r="J107" s="1313">
        <v>13</v>
      </c>
      <c r="K107" s="1027">
        <v>4</v>
      </c>
      <c r="L107" s="1027">
        <v>0</v>
      </c>
      <c r="M107" s="900"/>
      <c r="N107" s="900"/>
      <c r="O107" s="963"/>
      <c r="P107" s="1299"/>
      <c r="Q107" s="1301"/>
      <c r="R107" s="1010">
        <v>31</v>
      </c>
    </row>
    <row r="108" spans="1:18">
      <c r="A108" s="1010">
        <v>32</v>
      </c>
      <c r="B108" s="900" t="s">
        <v>5900</v>
      </c>
      <c r="C108" s="963"/>
      <c r="D108" s="900" t="s">
        <v>5873</v>
      </c>
      <c r="E108" s="963"/>
      <c r="F108" s="1307">
        <v>115</v>
      </c>
      <c r="G108" s="1319">
        <v>34.5</v>
      </c>
      <c r="H108" s="1313">
        <v>0</v>
      </c>
      <c r="I108" s="900"/>
      <c r="J108" s="1313">
        <v>15</v>
      </c>
      <c r="K108" s="1027">
        <v>1</v>
      </c>
      <c r="L108" s="1027">
        <v>0</v>
      </c>
      <c r="M108" s="900"/>
      <c r="N108" s="900"/>
      <c r="O108" s="963"/>
      <c r="P108" s="1299"/>
      <c r="Q108" s="1301"/>
      <c r="R108" s="1010">
        <v>32</v>
      </c>
    </row>
    <row r="109" spans="1:18">
      <c r="A109" s="1010">
        <v>33</v>
      </c>
      <c r="B109" s="900" t="s">
        <v>5900</v>
      </c>
      <c r="C109" s="963"/>
      <c r="D109" s="900" t="s">
        <v>5873</v>
      </c>
      <c r="E109" s="963"/>
      <c r="F109" s="1307">
        <v>115</v>
      </c>
      <c r="G109" s="1319">
        <v>34.5</v>
      </c>
      <c r="H109" s="1313">
        <v>0</v>
      </c>
      <c r="I109" s="900"/>
      <c r="J109" s="1313">
        <v>15</v>
      </c>
      <c r="K109" s="1027">
        <v>1</v>
      </c>
      <c r="L109" s="1027">
        <v>0</v>
      </c>
      <c r="M109" s="900"/>
      <c r="N109" s="900"/>
      <c r="O109" s="963"/>
      <c r="P109" s="1299"/>
      <c r="Q109" s="1301"/>
      <c r="R109" s="1010">
        <v>33</v>
      </c>
    </row>
    <row r="110" spans="1:18">
      <c r="A110" s="1010">
        <v>34</v>
      </c>
      <c r="B110" s="900" t="s">
        <v>5900</v>
      </c>
      <c r="C110" s="963"/>
      <c r="D110" s="900" t="s">
        <v>5873</v>
      </c>
      <c r="E110" s="963"/>
      <c r="F110" s="1307">
        <v>115</v>
      </c>
      <c r="G110" s="1319">
        <v>13.8</v>
      </c>
      <c r="H110" s="1313">
        <v>0</v>
      </c>
      <c r="I110" s="900"/>
      <c r="J110" s="1313">
        <v>15</v>
      </c>
      <c r="K110" s="1027">
        <v>1</v>
      </c>
      <c r="L110" s="1027">
        <v>0</v>
      </c>
      <c r="M110" s="900"/>
      <c r="N110" s="900"/>
      <c r="O110" s="963"/>
      <c r="P110" s="1299"/>
      <c r="Q110" s="1301"/>
      <c r="R110" s="1010">
        <v>34</v>
      </c>
    </row>
    <row r="111" spans="1:18">
      <c r="A111" s="1010">
        <v>35</v>
      </c>
      <c r="B111" s="900" t="s">
        <v>5901</v>
      </c>
      <c r="C111" s="963"/>
      <c r="D111" s="900" t="s">
        <v>5874</v>
      </c>
      <c r="E111" s="963"/>
      <c r="F111" s="1307">
        <v>115</v>
      </c>
      <c r="G111" s="1319">
        <v>34.5</v>
      </c>
      <c r="H111" s="1313">
        <v>0</v>
      </c>
      <c r="I111" s="900"/>
      <c r="J111" s="1313">
        <v>30</v>
      </c>
      <c r="K111" s="1027">
        <v>1</v>
      </c>
      <c r="L111" s="1027">
        <v>0</v>
      </c>
      <c r="M111" s="900"/>
      <c r="N111" s="900"/>
      <c r="O111" s="963"/>
      <c r="P111" s="1299"/>
      <c r="Q111" s="1301"/>
      <c r="R111" s="1010">
        <v>35</v>
      </c>
    </row>
    <row r="112" spans="1:18">
      <c r="A112" s="1010">
        <v>37</v>
      </c>
      <c r="B112" s="900" t="s">
        <v>5901</v>
      </c>
      <c r="C112" s="963"/>
      <c r="D112" s="900" t="s">
        <v>5874</v>
      </c>
      <c r="E112" s="963"/>
      <c r="F112" s="1307">
        <v>115</v>
      </c>
      <c r="G112" s="1319">
        <v>13.8</v>
      </c>
      <c r="H112" s="1313">
        <v>0</v>
      </c>
      <c r="I112" s="900"/>
      <c r="J112" s="1313">
        <v>20</v>
      </c>
      <c r="K112" s="1027">
        <v>1</v>
      </c>
      <c r="L112" s="1027">
        <v>0</v>
      </c>
      <c r="M112" s="900"/>
      <c r="N112" s="900"/>
      <c r="O112" s="963"/>
      <c r="P112" s="1299"/>
      <c r="Q112" s="1301"/>
      <c r="R112" s="1010">
        <v>37</v>
      </c>
    </row>
    <row r="113" spans="1:18">
      <c r="A113" s="1010">
        <v>38</v>
      </c>
      <c r="B113" s="900" t="s">
        <v>5901</v>
      </c>
      <c r="C113" s="963"/>
      <c r="D113" s="900" t="s">
        <v>5874</v>
      </c>
      <c r="E113" s="963"/>
      <c r="F113" s="1307">
        <v>115</v>
      </c>
      <c r="G113" s="1319">
        <v>13.8</v>
      </c>
      <c r="H113" s="1313">
        <v>0</v>
      </c>
      <c r="I113" s="900"/>
      <c r="J113" s="1313">
        <v>20</v>
      </c>
      <c r="K113" s="1027">
        <v>1</v>
      </c>
      <c r="L113" s="1027">
        <v>0</v>
      </c>
      <c r="M113" s="900"/>
      <c r="N113" s="900"/>
      <c r="O113" s="963"/>
      <c r="P113" s="1299"/>
      <c r="Q113" s="1301"/>
      <c r="R113" s="1010">
        <v>38</v>
      </c>
    </row>
    <row r="114" spans="1:18">
      <c r="A114" s="1010">
        <v>39</v>
      </c>
      <c r="B114" s="900" t="s">
        <v>5902</v>
      </c>
      <c r="C114" s="963"/>
      <c r="D114" s="900" t="s">
        <v>5873</v>
      </c>
      <c r="E114" s="963"/>
      <c r="F114" s="1307">
        <v>115</v>
      </c>
      <c r="G114" s="1319">
        <v>34.5</v>
      </c>
      <c r="H114" s="1313">
        <v>0</v>
      </c>
      <c r="I114" s="900"/>
      <c r="J114" s="1313">
        <v>15</v>
      </c>
      <c r="K114" s="1027">
        <v>4</v>
      </c>
      <c r="L114" s="1027">
        <v>0</v>
      </c>
      <c r="M114" s="900"/>
      <c r="N114" s="900"/>
      <c r="O114" s="963"/>
      <c r="P114" s="1299"/>
      <c r="Q114" s="1301"/>
      <c r="R114" s="1010">
        <v>39</v>
      </c>
    </row>
    <row r="115" spans="1:18">
      <c r="A115" s="1010">
        <v>40</v>
      </c>
      <c r="B115" s="900" t="s">
        <v>5903</v>
      </c>
      <c r="C115" s="963"/>
      <c r="D115" s="900" t="s">
        <v>5874</v>
      </c>
      <c r="E115" s="963"/>
      <c r="F115" s="1307">
        <v>34.4</v>
      </c>
      <c r="G115" s="1319">
        <v>13.8</v>
      </c>
      <c r="H115" s="1313">
        <v>0</v>
      </c>
      <c r="I115" s="900"/>
      <c r="J115" s="1313">
        <v>7</v>
      </c>
      <c r="K115" s="1027">
        <v>1</v>
      </c>
      <c r="L115" s="1027">
        <v>0</v>
      </c>
      <c r="M115" s="900"/>
      <c r="N115" s="900"/>
      <c r="O115" s="963"/>
      <c r="P115" s="1299"/>
      <c r="Q115" s="1301"/>
      <c r="R115" s="1010">
        <v>40</v>
      </c>
    </row>
    <row r="116" spans="1:18">
      <c r="A116" s="1010">
        <v>41</v>
      </c>
      <c r="B116" s="900" t="s">
        <v>5904</v>
      </c>
      <c r="C116" s="963"/>
      <c r="D116" s="900" t="s">
        <v>5874</v>
      </c>
      <c r="E116" s="963"/>
      <c r="F116" s="1307">
        <v>113</v>
      </c>
      <c r="G116" s="1319">
        <v>13.8</v>
      </c>
      <c r="H116" s="1313">
        <v>0</v>
      </c>
      <c r="I116" s="900"/>
      <c r="J116" s="1313">
        <v>7</v>
      </c>
      <c r="K116" s="1027">
        <v>1</v>
      </c>
      <c r="L116" s="1027">
        <v>0</v>
      </c>
      <c r="M116" s="900"/>
      <c r="N116" s="900"/>
      <c r="O116" s="963"/>
      <c r="P116" s="1299"/>
      <c r="Q116" s="1301"/>
      <c r="R116" s="1010">
        <v>41</v>
      </c>
    </row>
    <row r="117" spans="1:18">
      <c r="A117" s="1010">
        <v>42</v>
      </c>
      <c r="B117" s="900" t="s">
        <v>5905</v>
      </c>
      <c r="C117" s="963"/>
      <c r="D117" s="900" t="s">
        <v>5874</v>
      </c>
      <c r="E117" s="963"/>
      <c r="F117" s="1307">
        <v>34.5</v>
      </c>
      <c r="G117" s="1319">
        <v>4.8</v>
      </c>
      <c r="H117" s="1313">
        <v>0</v>
      </c>
      <c r="I117" s="900"/>
      <c r="J117" s="1313">
        <v>5</v>
      </c>
      <c r="K117" s="1027">
        <v>1</v>
      </c>
      <c r="L117" s="1027">
        <v>0</v>
      </c>
      <c r="M117" s="900"/>
      <c r="N117" s="900"/>
      <c r="O117" s="963"/>
      <c r="P117" s="1299"/>
      <c r="Q117" s="1301"/>
      <c r="R117" s="1010">
        <v>42</v>
      </c>
    </row>
    <row r="118" spans="1:18">
      <c r="A118" s="1010">
        <v>43</v>
      </c>
      <c r="B118" s="900" t="s">
        <v>5906</v>
      </c>
      <c r="C118" s="963"/>
      <c r="D118" s="900" t="s">
        <v>5874</v>
      </c>
      <c r="E118" s="963"/>
      <c r="F118" s="1307">
        <v>115</v>
      </c>
      <c r="G118" s="1319">
        <v>13.8</v>
      </c>
      <c r="H118" s="1313">
        <v>0</v>
      </c>
      <c r="I118" s="900"/>
      <c r="J118" s="1313">
        <v>12</v>
      </c>
      <c r="K118" s="1027">
        <v>1</v>
      </c>
      <c r="L118" s="1027">
        <v>0</v>
      </c>
      <c r="M118" s="900"/>
      <c r="N118" s="900"/>
      <c r="O118" s="963"/>
      <c r="P118" s="1299"/>
      <c r="Q118" s="1301"/>
      <c r="R118" s="1010">
        <v>43</v>
      </c>
    </row>
    <row r="119" spans="1:18">
      <c r="A119" s="1010">
        <v>44</v>
      </c>
      <c r="B119" s="900" t="s">
        <v>5907</v>
      </c>
      <c r="C119" s="963"/>
      <c r="D119" s="900" t="s">
        <v>5874</v>
      </c>
      <c r="E119" s="963"/>
      <c r="F119" s="1307">
        <v>115</v>
      </c>
      <c r="G119" s="1319">
        <v>13.8</v>
      </c>
      <c r="H119" s="1313">
        <v>0</v>
      </c>
      <c r="I119" s="900"/>
      <c r="J119" s="1313">
        <v>22</v>
      </c>
      <c r="K119" s="1027">
        <v>1</v>
      </c>
      <c r="L119" s="1027">
        <v>0</v>
      </c>
      <c r="M119" s="900"/>
      <c r="N119" s="900"/>
      <c r="O119" s="963"/>
      <c r="P119" s="1299"/>
      <c r="Q119" s="1301"/>
      <c r="R119" s="1010">
        <v>44</v>
      </c>
    </row>
    <row r="120" spans="1:18">
      <c r="A120" s="1010">
        <v>45</v>
      </c>
      <c r="B120" s="900" t="s">
        <v>5908</v>
      </c>
      <c r="C120" s="963"/>
      <c r="D120" s="900" t="s">
        <v>5874</v>
      </c>
      <c r="E120" s="963"/>
      <c r="F120" s="1307">
        <v>34.5</v>
      </c>
      <c r="G120" s="1319">
        <v>4.8</v>
      </c>
      <c r="H120" s="1313">
        <v>0</v>
      </c>
      <c r="I120" s="900"/>
      <c r="J120" s="1313">
        <v>2</v>
      </c>
      <c r="K120" s="1027">
        <v>1</v>
      </c>
      <c r="L120" s="1027">
        <v>0</v>
      </c>
      <c r="M120" s="900"/>
      <c r="N120" s="900"/>
      <c r="O120" s="963"/>
      <c r="P120" s="1299"/>
      <c r="Q120" s="1301"/>
      <c r="R120" s="1010">
        <v>45</v>
      </c>
    </row>
    <row r="121" spans="1:18">
      <c r="A121" s="1010">
        <v>46</v>
      </c>
      <c r="B121" s="900" t="s">
        <v>5909</v>
      </c>
      <c r="C121" s="963"/>
      <c r="D121" s="900" t="s">
        <v>5874</v>
      </c>
      <c r="E121" s="963"/>
      <c r="F121" s="1307">
        <v>115</v>
      </c>
      <c r="G121" s="1319">
        <v>13.8</v>
      </c>
      <c r="H121" s="1313">
        <v>0</v>
      </c>
      <c r="I121" s="900"/>
      <c r="J121" s="1313">
        <v>12</v>
      </c>
      <c r="K121" s="1027">
        <v>1</v>
      </c>
      <c r="L121" s="1027">
        <v>0</v>
      </c>
      <c r="M121" s="900"/>
      <c r="N121" s="900"/>
      <c r="O121" s="963"/>
      <c r="P121" s="1299"/>
      <c r="Q121" s="1301"/>
      <c r="R121" s="1010">
        <v>46</v>
      </c>
    </row>
    <row r="122" spans="1:18">
      <c r="A122" s="1010">
        <v>47</v>
      </c>
      <c r="B122" s="900" t="s">
        <v>5910</v>
      </c>
      <c r="C122" s="963"/>
      <c r="D122" s="900" t="s">
        <v>5874</v>
      </c>
      <c r="E122" s="963"/>
      <c r="F122" s="1307">
        <v>113</v>
      </c>
      <c r="G122" s="1319">
        <v>13.8</v>
      </c>
      <c r="H122" s="1313">
        <v>0</v>
      </c>
      <c r="I122" s="900"/>
      <c r="J122" s="1313">
        <v>12</v>
      </c>
      <c r="K122" s="1027">
        <v>1</v>
      </c>
      <c r="L122" s="1027">
        <v>0</v>
      </c>
      <c r="M122" s="900"/>
      <c r="N122" s="900"/>
      <c r="O122" s="963"/>
      <c r="P122" s="1299"/>
      <c r="Q122" s="1301"/>
      <c r="R122" s="1010">
        <v>47</v>
      </c>
    </row>
    <row r="123" spans="1:18">
      <c r="A123" s="1010">
        <v>48</v>
      </c>
      <c r="B123" s="900" t="s">
        <v>5911</v>
      </c>
      <c r="C123" s="963"/>
      <c r="D123" s="900" t="s">
        <v>5874</v>
      </c>
      <c r="E123" s="963"/>
      <c r="F123" s="1307">
        <v>34.5</v>
      </c>
      <c r="G123" s="1319">
        <v>13.8</v>
      </c>
      <c r="H123" s="1313">
        <v>0</v>
      </c>
      <c r="I123" s="900"/>
      <c r="J123" s="1313">
        <v>5</v>
      </c>
      <c r="K123" s="1027">
        <v>1</v>
      </c>
      <c r="L123" s="1027">
        <v>0</v>
      </c>
      <c r="M123" s="900"/>
      <c r="N123" s="900"/>
      <c r="O123" s="963"/>
      <c r="P123" s="1299"/>
      <c r="Q123" s="1301"/>
      <c r="R123" s="1010">
        <v>48</v>
      </c>
    </row>
    <row r="124" spans="1:18">
      <c r="A124" s="1010">
        <v>49</v>
      </c>
      <c r="B124" s="900" t="s">
        <v>5911</v>
      </c>
      <c r="C124" s="963"/>
      <c r="D124" s="900" t="s">
        <v>5874</v>
      </c>
      <c r="E124" s="963"/>
      <c r="F124" s="1307">
        <v>34.4</v>
      </c>
      <c r="G124" s="1319">
        <v>13.2</v>
      </c>
      <c r="H124" s="1313">
        <v>0</v>
      </c>
      <c r="I124" s="900"/>
      <c r="J124" s="1313">
        <v>4</v>
      </c>
      <c r="K124" s="1027">
        <v>1</v>
      </c>
      <c r="L124" s="1027">
        <v>0</v>
      </c>
      <c r="M124" s="900"/>
      <c r="N124" s="900"/>
      <c r="O124" s="963"/>
      <c r="P124" s="1299"/>
      <c r="Q124" s="1301"/>
      <c r="R124" s="1010">
        <v>49</v>
      </c>
    </row>
    <row r="125" spans="1:18">
      <c r="A125" s="1010">
        <v>50</v>
      </c>
      <c r="B125" s="900" t="s">
        <v>5912</v>
      </c>
      <c r="C125" s="963"/>
      <c r="D125" s="900" t="s">
        <v>5874</v>
      </c>
      <c r="E125" s="963"/>
      <c r="F125" s="1307">
        <v>34.5</v>
      </c>
      <c r="G125" s="1319">
        <v>4.8</v>
      </c>
      <c r="H125" s="1313">
        <v>0</v>
      </c>
      <c r="I125" s="900"/>
      <c r="J125" s="1313">
        <v>1</v>
      </c>
      <c r="K125" s="1027">
        <v>1</v>
      </c>
      <c r="L125" s="1027">
        <v>0</v>
      </c>
      <c r="M125" s="900"/>
      <c r="N125" s="900"/>
      <c r="O125" s="963"/>
      <c r="P125" s="1299"/>
      <c r="Q125" s="1301"/>
      <c r="R125" s="1010">
        <v>50</v>
      </c>
    </row>
    <row r="126" spans="1:18">
      <c r="A126" s="1010">
        <v>51</v>
      </c>
      <c r="B126" s="900" t="s">
        <v>5912</v>
      </c>
      <c r="C126" s="963"/>
      <c r="D126" s="900" t="s">
        <v>5874</v>
      </c>
      <c r="E126" s="963"/>
      <c r="F126" s="1307">
        <v>34.5</v>
      </c>
      <c r="G126" s="1319">
        <v>4.8</v>
      </c>
      <c r="H126" s="1313">
        <v>0</v>
      </c>
      <c r="I126" s="900"/>
      <c r="J126" s="1313">
        <v>1</v>
      </c>
      <c r="K126" s="1027">
        <v>1</v>
      </c>
      <c r="L126" s="1027">
        <v>0</v>
      </c>
      <c r="M126" s="900"/>
      <c r="N126" s="900"/>
      <c r="O126" s="963"/>
      <c r="P126" s="1299"/>
      <c r="Q126" s="1301"/>
      <c r="R126" s="1010">
        <v>51</v>
      </c>
    </row>
    <row r="127" spans="1:18">
      <c r="A127" s="1010">
        <v>52</v>
      </c>
      <c r="B127" s="900" t="s">
        <v>5913</v>
      </c>
      <c r="C127" s="963"/>
      <c r="D127" s="900" t="s">
        <v>5874</v>
      </c>
      <c r="E127" s="963"/>
      <c r="F127" s="1307">
        <v>34.5</v>
      </c>
      <c r="G127" s="1319">
        <v>4.16</v>
      </c>
      <c r="H127" s="1313">
        <v>0</v>
      </c>
      <c r="I127" s="900"/>
      <c r="J127" s="1313">
        <v>1</v>
      </c>
      <c r="K127" s="1027">
        <v>1</v>
      </c>
      <c r="L127" s="1027">
        <v>0</v>
      </c>
      <c r="M127" s="900"/>
      <c r="N127" s="900"/>
      <c r="O127" s="963"/>
      <c r="P127" s="1299"/>
      <c r="Q127" s="1301"/>
      <c r="R127" s="1010">
        <v>52</v>
      </c>
    </row>
    <row r="128" spans="1:18">
      <c r="A128" s="1010">
        <v>53</v>
      </c>
      <c r="B128" s="900" t="s">
        <v>5913</v>
      </c>
      <c r="C128" s="963"/>
      <c r="D128" s="900" t="s">
        <v>5874</v>
      </c>
      <c r="E128" s="963"/>
      <c r="F128" s="1307">
        <v>34.5</v>
      </c>
      <c r="G128" s="1319">
        <v>4.16</v>
      </c>
      <c r="H128" s="1313">
        <v>0</v>
      </c>
      <c r="I128" s="900"/>
      <c r="J128" s="1313">
        <v>1</v>
      </c>
      <c r="K128" s="1027">
        <v>1</v>
      </c>
      <c r="L128" s="1027">
        <v>0</v>
      </c>
      <c r="M128" s="900"/>
      <c r="N128" s="900"/>
      <c r="O128" s="963"/>
      <c r="P128" s="1299"/>
      <c r="Q128" s="1301"/>
      <c r="R128" s="1010">
        <v>53</v>
      </c>
    </row>
    <row r="129" spans="1:18">
      <c r="A129" s="1010">
        <v>54</v>
      </c>
      <c r="B129" s="900" t="s">
        <v>5913</v>
      </c>
      <c r="C129" s="963"/>
      <c r="D129" s="900" t="s">
        <v>5874</v>
      </c>
      <c r="E129" s="963"/>
      <c r="F129" s="1307">
        <v>34.5</v>
      </c>
      <c r="G129" s="1319">
        <v>4.16</v>
      </c>
      <c r="H129" s="1313">
        <v>0</v>
      </c>
      <c r="I129" s="900"/>
      <c r="J129" s="1313">
        <v>1</v>
      </c>
      <c r="K129" s="1027">
        <v>1</v>
      </c>
      <c r="L129" s="1027">
        <v>0</v>
      </c>
      <c r="M129" s="900"/>
      <c r="N129" s="900"/>
      <c r="O129" s="963"/>
      <c r="P129" s="1299"/>
      <c r="Q129" s="1301"/>
      <c r="R129" s="1010">
        <v>54</v>
      </c>
    </row>
    <row r="130" spans="1:18">
      <c r="A130" s="1010">
        <v>55</v>
      </c>
      <c r="B130" s="900" t="s">
        <v>5914</v>
      </c>
      <c r="C130" s="963"/>
      <c r="D130" s="900" t="s">
        <v>5874</v>
      </c>
      <c r="E130" s="963"/>
      <c r="F130" s="1307">
        <v>34.5</v>
      </c>
      <c r="G130" s="1319">
        <v>0.28000000000000003</v>
      </c>
      <c r="H130" s="1313">
        <v>0</v>
      </c>
      <c r="I130" s="900"/>
      <c r="J130" s="1313">
        <v>2</v>
      </c>
      <c r="K130" s="1027">
        <v>1</v>
      </c>
      <c r="L130" s="1027">
        <v>0</v>
      </c>
      <c r="M130" s="900"/>
      <c r="N130" s="900"/>
      <c r="O130" s="963"/>
      <c r="P130" s="1299"/>
      <c r="Q130" s="1301"/>
      <c r="R130" s="1010">
        <v>55</v>
      </c>
    </row>
    <row r="131" spans="1:18">
      <c r="A131" s="1010">
        <v>56</v>
      </c>
      <c r="B131" s="900" t="s">
        <v>5915</v>
      </c>
      <c r="C131" s="963"/>
      <c r="D131" s="900" t="s">
        <v>5874</v>
      </c>
      <c r="E131" s="963"/>
      <c r="F131" s="1307">
        <v>34.5</v>
      </c>
      <c r="G131" s="1319">
        <v>2.4</v>
      </c>
      <c r="H131" s="1313">
        <v>0</v>
      </c>
      <c r="I131" s="900"/>
      <c r="J131" s="1313">
        <v>1</v>
      </c>
      <c r="K131" s="1027">
        <v>1</v>
      </c>
      <c r="L131" s="1027">
        <v>0</v>
      </c>
      <c r="M131" s="900"/>
      <c r="N131" s="900"/>
      <c r="O131" s="963"/>
      <c r="P131" s="1299"/>
      <c r="Q131" s="1301"/>
      <c r="R131" s="1010">
        <v>56</v>
      </c>
    </row>
    <row r="132" spans="1:18">
      <c r="A132" s="1010">
        <v>57</v>
      </c>
      <c r="B132" s="900" t="s">
        <v>5915</v>
      </c>
      <c r="C132" s="963"/>
      <c r="D132" s="900" t="s">
        <v>5874</v>
      </c>
      <c r="E132" s="963"/>
      <c r="F132" s="1307">
        <v>34.5</v>
      </c>
      <c r="G132" s="1319">
        <v>2.4</v>
      </c>
      <c r="H132" s="1313">
        <v>0</v>
      </c>
      <c r="I132" s="900"/>
      <c r="J132" s="1313">
        <v>1</v>
      </c>
      <c r="K132" s="1027">
        <v>1</v>
      </c>
      <c r="L132" s="1027">
        <v>0</v>
      </c>
      <c r="M132" s="900"/>
      <c r="N132" s="900"/>
      <c r="O132" s="963"/>
      <c r="P132" s="1299"/>
      <c r="Q132" s="1301"/>
      <c r="R132" s="1010">
        <v>57</v>
      </c>
    </row>
    <row r="133" spans="1:18">
      <c r="A133" s="1010">
        <v>58</v>
      </c>
      <c r="B133" s="900" t="s">
        <v>5915</v>
      </c>
      <c r="C133" s="963"/>
      <c r="D133" s="900" t="s">
        <v>5874</v>
      </c>
      <c r="E133" s="963"/>
      <c r="F133" s="1307">
        <v>34.5</v>
      </c>
      <c r="G133" s="1319">
        <v>2.4</v>
      </c>
      <c r="H133" s="1313">
        <v>0</v>
      </c>
      <c r="I133" s="900"/>
      <c r="J133" s="1313">
        <v>1</v>
      </c>
      <c r="K133" s="1027">
        <v>1</v>
      </c>
      <c r="L133" s="1027">
        <v>0</v>
      </c>
      <c r="M133" s="900"/>
      <c r="N133" s="900"/>
      <c r="O133" s="963"/>
      <c r="P133" s="1299"/>
      <c r="Q133" s="1301"/>
      <c r="R133" s="1010">
        <v>58</v>
      </c>
    </row>
    <row r="134" spans="1:18" ht="15.75" thickBot="1">
      <c r="A134" s="1029">
        <v>59</v>
      </c>
      <c r="B134" s="952" t="s">
        <v>5916</v>
      </c>
      <c r="C134" s="980"/>
      <c r="D134" s="952" t="s">
        <v>5874</v>
      </c>
      <c r="E134" s="980"/>
      <c r="F134" s="1308">
        <v>23</v>
      </c>
      <c r="G134" s="1320">
        <v>4.8</v>
      </c>
      <c r="H134" s="1314">
        <v>0</v>
      </c>
      <c r="I134" s="900"/>
      <c r="J134" s="1314">
        <v>3</v>
      </c>
      <c r="K134" s="1098">
        <v>1</v>
      </c>
      <c r="L134" s="1098">
        <v>0</v>
      </c>
      <c r="M134" s="952"/>
      <c r="N134" s="952"/>
      <c r="O134" s="980"/>
      <c r="P134" s="1300"/>
      <c r="Q134" s="1302"/>
      <c r="R134" s="1029">
        <v>59</v>
      </c>
    </row>
    <row r="136" spans="1:18">
      <c r="A136" s="901" t="s">
        <v>3154</v>
      </c>
      <c r="B136" s="901"/>
      <c r="C136" s="901"/>
      <c r="D136" s="901"/>
      <c r="E136" s="901"/>
      <c r="F136" s="901"/>
      <c r="G136" s="901"/>
      <c r="H136" s="901"/>
      <c r="I136" s="900"/>
      <c r="J136" s="901" t="s">
        <v>3155</v>
      </c>
      <c r="K136" s="901"/>
      <c r="L136" s="901"/>
      <c r="M136" s="901"/>
      <c r="N136" s="901"/>
      <c r="O136" s="901"/>
      <c r="P136" s="901"/>
      <c r="Q136" s="901"/>
      <c r="R136" s="901"/>
    </row>
    <row r="138" spans="1:18" ht="16.5" thickBot="1">
      <c r="A138" s="969" t="str">
        <f>'Data Sheet'!$C$25</f>
        <v xml:space="preserve">Niagara Mohawk Power Corporation </v>
      </c>
      <c r="B138" s="952"/>
      <c r="C138" s="952"/>
      <c r="D138" s="952"/>
      <c r="E138" s="952"/>
      <c r="F138" s="1030" t="str">
        <f>'Data Sheet'!$C$40</f>
        <v>May 9, 2016</v>
      </c>
      <c r="G138" s="952" t="str">
        <f>'Data Sheet'!$C$38</f>
        <v>December 31, 2015</v>
      </c>
      <c r="H138" s="3108"/>
      <c r="I138" s="900"/>
      <c r="J138" s="969" t="str">
        <f>'Data Sheet'!$C$25</f>
        <v xml:space="preserve">Niagara Mohawk Power Corporation </v>
      </c>
      <c r="K138" s="952"/>
      <c r="L138" s="952"/>
      <c r="M138" s="952"/>
      <c r="N138" s="952"/>
      <c r="O138" s="952"/>
      <c r="P138" s="1030" t="str">
        <f>'Data Sheet'!$C$40</f>
        <v>May 9, 2016</v>
      </c>
      <c r="Q138" s="952" t="str">
        <f>'Data Sheet'!$C$38</f>
        <v>December 31, 2015</v>
      </c>
      <c r="R138" s="952"/>
    </row>
    <row r="139" spans="1:18" ht="16.5" thickBot="1">
      <c r="A139" s="634" t="s">
        <v>3345</v>
      </c>
      <c r="B139" s="572"/>
      <c r="C139" s="572"/>
      <c r="D139" s="1012"/>
      <c r="E139" s="1012"/>
      <c r="F139" s="1014"/>
      <c r="G139" s="1014"/>
      <c r="H139" s="1023"/>
      <c r="I139" s="900"/>
      <c r="J139" s="634" t="s">
        <v>3345</v>
      </c>
      <c r="K139" s="572"/>
      <c r="L139" s="572"/>
      <c r="M139" s="1012"/>
      <c r="N139" s="1012"/>
      <c r="O139" s="1012"/>
      <c r="P139" s="1014"/>
      <c r="Q139" s="1014"/>
      <c r="R139" s="1023"/>
    </row>
    <row r="140" spans="1:18">
      <c r="A140" s="1007"/>
      <c r="B140" s="900"/>
      <c r="C140" s="963"/>
      <c r="D140" s="945"/>
      <c r="E140" s="913"/>
      <c r="F140" s="901"/>
      <c r="G140" s="901"/>
      <c r="H140" s="993"/>
      <c r="I140" s="900"/>
      <c r="J140" s="1007"/>
      <c r="K140" s="963"/>
      <c r="L140" s="963"/>
      <c r="M140" s="901" t="s">
        <v>3132</v>
      </c>
      <c r="N140" s="901"/>
      <c r="O140" s="901"/>
      <c r="P140" s="901"/>
      <c r="Q140" s="961"/>
      <c r="R140" s="1016"/>
    </row>
    <row r="141" spans="1:18" ht="15.75" thickBot="1">
      <c r="A141" s="1019"/>
      <c r="B141" s="945"/>
      <c r="C141" s="913"/>
      <c r="D141" s="945"/>
      <c r="E141" s="913"/>
      <c r="F141" s="1012" t="s">
        <v>3133</v>
      </c>
      <c r="G141" s="1012"/>
      <c r="H141" s="1023"/>
      <c r="I141" s="900"/>
      <c r="J141" s="1019" t="s">
        <v>3134</v>
      </c>
      <c r="K141" s="913" t="s">
        <v>3135</v>
      </c>
      <c r="L141" s="913" t="s">
        <v>3135</v>
      </c>
      <c r="M141" s="1012" t="s">
        <v>3136</v>
      </c>
      <c r="N141" s="1012"/>
      <c r="O141" s="1012"/>
      <c r="P141" s="1012"/>
      <c r="Q141" s="1023"/>
      <c r="R141" s="913"/>
    </row>
    <row r="142" spans="1:18">
      <c r="A142" s="1019"/>
      <c r="B142" s="945"/>
      <c r="C142" s="913"/>
      <c r="D142" s="945"/>
      <c r="E142" s="913"/>
      <c r="F142" s="913"/>
      <c r="G142" s="961"/>
      <c r="H142" s="913"/>
      <c r="I142" s="900"/>
      <c r="J142" s="1019" t="s">
        <v>3137</v>
      </c>
      <c r="K142" s="913" t="s">
        <v>3138</v>
      </c>
      <c r="L142" s="913" t="s">
        <v>3139</v>
      </c>
      <c r="M142" s="945"/>
      <c r="N142" s="945"/>
      <c r="O142" s="913"/>
      <c r="P142" s="913"/>
      <c r="Q142" s="961"/>
      <c r="R142" s="913"/>
    </row>
    <row r="143" spans="1:18">
      <c r="A143" s="1019" t="s">
        <v>1688</v>
      </c>
      <c r="B143" s="901" t="s">
        <v>3140</v>
      </c>
      <c r="C143" s="961"/>
      <c r="D143" s="901" t="s">
        <v>3141</v>
      </c>
      <c r="E143" s="961"/>
      <c r="F143" s="913"/>
      <c r="G143" s="961"/>
      <c r="H143" s="913"/>
      <c r="I143" s="900"/>
      <c r="J143" s="1019" t="s">
        <v>3142</v>
      </c>
      <c r="K143" s="913" t="s">
        <v>3143</v>
      </c>
      <c r="L143" s="913" t="s">
        <v>3138</v>
      </c>
      <c r="M143" s="901"/>
      <c r="N143" s="901"/>
      <c r="O143" s="961"/>
      <c r="P143" s="913" t="s">
        <v>1746</v>
      </c>
      <c r="Q143" s="961" t="s">
        <v>3144</v>
      </c>
      <c r="R143" s="913" t="s">
        <v>1688</v>
      </c>
    </row>
    <row r="144" spans="1:18">
      <c r="A144" s="1019" t="s">
        <v>1691</v>
      </c>
      <c r="B144" s="900"/>
      <c r="C144" s="963"/>
      <c r="D144" s="945"/>
      <c r="E144" s="913"/>
      <c r="F144" s="913" t="s">
        <v>1795</v>
      </c>
      <c r="G144" s="961" t="s">
        <v>3145</v>
      </c>
      <c r="H144" s="913" t="s">
        <v>3146</v>
      </c>
      <c r="I144" s="900"/>
      <c r="J144" s="1019" t="s">
        <v>3147</v>
      </c>
      <c r="K144" s="913" t="s">
        <v>4</v>
      </c>
      <c r="L144" s="913" t="s">
        <v>3143</v>
      </c>
      <c r="M144" s="901" t="s">
        <v>3148</v>
      </c>
      <c r="N144" s="901"/>
      <c r="O144" s="961"/>
      <c r="P144" s="913" t="s">
        <v>3149</v>
      </c>
      <c r="Q144" s="961" t="s">
        <v>3150</v>
      </c>
      <c r="R144" s="913" t="s">
        <v>1691</v>
      </c>
    </row>
    <row r="145" spans="1:18">
      <c r="A145" s="1010"/>
      <c r="B145" s="900"/>
      <c r="C145" s="913"/>
      <c r="D145" s="900"/>
      <c r="E145" s="913"/>
      <c r="F145" s="913"/>
      <c r="G145" s="961"/>
      <c r="H145" s="963"/>
      <c r="I145" s="900"/>
      <c r="J145" s="1010"/>
      <c r="K145" s="963"/>
      <c r="L145" s="913"/>
      <c r="M145" s="900"/>
      <c r="N145" s="900"/>
      <c r="O145" s="913"/>
      <c r="P145" s="913"/>
      <c r="Q145" s="913"/>
      <c r="R145" s="963"/>
    </row>
    <row r="146" spans="1:18" ht="15.75" thickBot="1">
      <c r="A146" s="1029"/>
      <c r="B146" s="1012" t="s">
        <v>2952</v>
      </c>
      <c r="C146" s="1023"/>
      <c r="D146" s="1012" t="s">
        <v>2953</v>
      </c>
      <c r="E146" s="1023"/>
      <c r="F146" s="1022" t="s">
        <v>2954</v>
      </c>
      <c r="G146" s="1023" t="s">
        <v>2955</v>
      </c>
      <c r="H146" s="1023" t="s">
        <v>2303</v>
      </c>
      <c r="I146" s="900"/>
      <c r="J146" s="1021" t="s">
        <v>2304</v>
      </c>
      <c r="K146" s="1021" t="s">
        <v>2305</v>
      </c>
      <c r="L146" s="1021" t="s">
        <v>2306</v>
      </c>
      <c r="M146" s="1012" t="s">
        <v>2307</v>
      </c>
      <c r="N146" s="1012"/>
      <c r="O146" s="1023"/>
      <c r="P146" s="1022" t="s">
        <v>2308</v>
      </c>
      <c r="Q146" s="1022" t="s">
        <v>2309</v>
      </c>
      <c r="R146" s="1022"/>
    </row>
    <row r="147" spans="1:18">
      <c r="A147" s="1010">
        <v>1</v>
      </c>
      <c r="B147" s="900" t="s">
        <v>5917</v>
      </c>
      <c r="C147" s="963"/>
      <c r="D147" s="900" t="s">
        <v>5874</v>
      </c>
      <c r="E147" s="961"/>
      <c r="F147" s="3046">
        <v>23</v>
      </c>
      <c r="G147" s="3047">
        <v>4.8</v>
      </c>
      <c r="H147" s="1313">
        <v>0</v>
      </c>
      <c r="I147" s="900"/>
      <c r="J147" s="1313">
        <v>2</v>
      </c>
      <c r="K147" s="1027">
        <v>0</v>
      </c>
      <c r="L147" s="1027">
        <v>1</v>
      </c>
      <c r="M147" s="900"/>
      <c r="N147" s="900"/>
      <c r="O147" s="961"/>
      <c r="P147" s="1299"/>
      <c r="Q147" s="1301"/>
      <c r="R147" s="1010">
        <v>1</v>
      </c>
    </row>
    <row r="148" spans="1:18">
      <c r="A148" s="1010">
        <v>2</v>
      </c>
      <c r="B148" s="900" t="s">
        <v>5917</v>
      </c>
      <c r="C148" s="963"/>
      <c r="D148" s="900" t="s">
        <v>5874</v>
      </c>
      <c r="E148" s="913"/>
      <c r="F148" s="3046">
        <v>23</v>
      </c>
      <c r="G148" s="3047">
        <v>4.8</v>
      </c>
      <c r="H148" s="1313">
        <v>0</v>
      </c>
      <c r="I148" s="900"/>
      <c r="J148" s="1313">
        <v>2</v>
      </c>
      <c r="K148" s="1027">
        <v>1</v>
      </c>
      <c r="L148" s="1027">
        <v>0</v>
      </c>
      <c r="M148" s="900"/>
      <c r="N148" s="900"/>
      <c r="O148" s="913"/>
      <c r="P148" s="1299"/>
      <c r="Q148" s="1301"/>
      <c r="R148" s="1010">
        <v>2</v>
      </c>
    </row>
    <row r="149" spans="1:18">
      <c r="A149" s="1010">
        <v>3</v>
      </c>
      <c r="B149" s="900" t="s">
        <v>5917</v>
      </c>
      <c r="C149" s="963"/>
      <c r="D149" s="900" t="s">
        <v>5874</v>
      </c>
      <c r="E149" s="913"/>
      <c r="F149" s="3046">
        <v>23</v>
      </c>
      <c r="G149" s="3047">
        <v>4.8</v>
      </c>
      <c r="H149" s="1313">
        <v>0</v>
      </c>
      <c r="I149" s="900"/>
      <c r="J149" s="1313">
        <v>2</v>
      </c>
      <c r="K149" s="1027">
        <v>1</v>
      </c>
      <c r="L149" s="1027">
        <v>0</v>
      </c>
      <c r="M149" s="900"/>
      <c r="N149" s="900"/>
      <c r="O149" s="913"/>
      <c r="P149" s="1299"/>
      <c r="Q149" s="1301"/>
      <c r="R149" s="1010">
        <v>3</v>
      </c>
    </row>
    <row r="150" spans="1:18">
      <c r="A150" s="1010">
        <v>4</v>
      </c>
      <c r="B150" s="900" t="s">
        <v>5917</v>
      </c>
      <c r="C150" s="963"/>
      <c r="D150" s="900" t="s">
        <v>5874</v>
      </c>
      <c r="E150" s="913"/>
      <c r="F150" s="3046">
        <v>23</v>
      </c>
      <c r="G150" s="3047">
        <v>4.8</v>
      </c>
      <c r="H150" s="1313">
        <v>0</v>
      </c>
      <c r="I150" s="900"/>
      <c r="J150" s="1313">
        <v>2</v>
      </c>
      <c r="K150" s="1027">
        <v>1</v>
      </c>
      <c r="L150" s="1027">
        <v>0</v>
      </c>
      <c r="M150" s="900"/>
      <c r="N150" s="900"/>
      <c r="O150" s="913"/>
      <c r="P150" s="1299"/>
      <c r="Q150" s="1301"/>
      <c r="R150" s="1010">
        <v>4</v>
      </c>
    </row>
    <row r="151" spans="1:18">
      <c r="A151" s="1010">
        <v>5</v>
      </c>
      <c r="B151" s="900" t="s">
        <v>5918</v>
      </c>
      <c r="C151" s="963"/>
      <c r="D151" s="900" t="s">
        <v>5874</v>
      </c>
      <c r="E151" s="913"/>
      <c r="F151" s="3046">
        <v>34.5</v>
      </c>
      <c r="G151" s="3047">
        <v>4.16</v>
      </c>
      <c r="H151" s="1313">
        <v>0</v>
      </c>
      <c r="I151" s="900"/>
      <c r="J151" s="1313">
        <v>3</v>
      </c>
      <c r="K151" s="1027">
        <v>1</v>
      </c>
      <c r="L151" s="1027">
        <v>0</v>
      </c>
      <c r="M151" s="900"/>
      <c r="N151" s="900"/>
      <c r="O151" s="913"/>
      <c r="P151" s="1299"/>
      <c r="Q151" s="1301"/>
      <c r="R151" s="1010">
        <v>5</v>
      </c>
    </row>
    <row r="152" spans="1:18">
      <c r="A152" s="1025">
        <v>6</v>
      </c>
      <c r="B152" s="900" t="s">
        <v>5919</v>
      </c>
      <c r="C152" s="963"/>
      <c r="D152" s="900" t="s">
        <v>5874</v>
      </c>
      <c r="E152" s="963"/>
      <c r="F152" s="1307">
        <v>34.5</v>
      </c>
      <c r="G152" s="1319">
        <v>4.8</v>
      </c>
      <c r="H152" s="1313">
        <v>0</v>
      </c>
      <c r="I152" s="900"/>
      <c r="J152" s="1321">
        <v>4</v>
      </c>
      <c r="K152" s="1027">
        <v>1</v>
      </c>
      <c r="L152" s="1027">
        <v>0</v>
      </c>
      <c r="M152" s="900"/>
      <c r="N152" s="900"/>
      <c r="O152" s="963"/>
      <c r="P152" s="1299"/>
      <c r="Q152" s="1301"/>
      <c r="R152" s="1025">
        <v>6</v>
      </c>
    </row>
    <row r="153" spans="1:18">
      <c r="A153" s="1025">
        <v>7</v>
      </c>
      <c r="B153" s="900" t="s">
        <v>5920</v>
      </c>
      <c r="C153" s="963"/>
      <c r="D153" s="900" t="s">
        <v>5874</v>
      </c>
      <c r="E153" s="963"/>
      <c r="F153" s="1307">
        <v>34.5</v>
      </c>
      <c r="G153" s="1319">
        <v>4.8</v>
      </c>
      <c r="H153" s="1313">
        <v>0</v>
      </c>
      <c r="I153" s="900"/>
      <c r="J153" s="1321">
        <v>5</v>
      </c>
      <c r="K153" s="1027">
        <v>1</v>
      </c>
      <c r="L153" s="1027">
        <v>0</v>
      </c>
      <c r="M153" s="900"/>
      <c r="N153" s="900"/>
      <c r="O153" s="963"/>
      <c r="P153" s="1299"/>
      <c r="Q153" s="1301"/>
      <c r="R153" s="1025">
        <v>7</v>
      </c>
    </row>
    <row r="154" spans="1:18">
      <c r="A154" s="1025">
        <v>8</v>
      </c>
      <c r="B154" s="900" t="s">
        <v>5921</v>
      </c>
      <c r="C154" s="963"/>
      <c r="D154" s="900" t="s">
        <v>5874</v>
      </c>
      <c r="E154" s="963"/>
      <c r="F154" s="1307">
        <v>34.5</v>
      </c>
      <c r="G154" s="1319">
        <v>4.8</v>
      </c>
      <c r="H154" s="1313">
        <v>0</v>
      </c>
      <c r="I154" s="900"/>
      <c r="J154" s="1321">
        <v>3</v>
      </c>
      <c r="K154" s="1027">
        <v>1</v>
      </c>
      <c r="L154" s="1027">
        <v>0</v>
      </c>
      <c r="M154" s="900"/>
      <c r="N154" s="900"/>
      <c r="O154" s="963"/>
      <c r="P154" s="1299"/>
      <c r="Q154" s="1301"/>
      <c r="R154" s="1025">
        <v>8</v>
      </c>
    </row>
    <row r="155" spans="1:18">
      <c r="A155" s="1025">
        <v>9</v>
      </c>
      <c r="B155" s="900" t="s">
        <v>5922</v>
      </c>
      <c r="C155" s="963"/>
      <c r="D155" s="900" t="s">
        <v>5874</v>
      </c>
      <c r="E155" s="963"/>
      <c r="F155" s="1307">
        <v>115</v>
      </c>
      <c r="G155" s="1319">
        <v>13.8</v>
      </c>
      <c r="H155" s="1313">
        <v>0</v>
      </c>
      <c r="I155" s="900"/>
      <c r="J155" s="1321">
        <v>15</v>
      </c>
      <c r="K155" s="1027">
        <v>1</v>
      </c>
      <c r="L155" s="1027">
        <v>0</v>
      </c>
      <c r="M155" s="900"/>
      <c r="N155" s="900"/>
      <c r="O155" s="963"/>
      <c r="P155" s="1299"/>
      <c r="Q155" s="1301"/>
      <c r="R155" s="1025">
        <v>9</v>
      </c>
    </row>
    <row r="156" spans="1:18">
      <c r="A156" s="1025">
        <v>10</v>
      </c>
      <c r="B156" s="900" t="s">
        <v>5923</v>
      </c>
      <c r="C156" s="963"/>
      <c r="D156" s="900" t="s">
        <v>5874</v>
      </c>
      <c r="E156" s="963"/>
      <c r="F156" s="1307">
        <v>34.5</v>
      </c>
      <c r="G156" s="1319">
        <v>4.8</v>
      </c>
      <c r="H156" s="1313">
        <v>0</v>
      </c>
      <c r="I156" s="900"/>
      <c r="J156" s="1321">
        <v>1</v>
      </c>
      <c r="K156" s="1027">
        <v>1</v>
      </c>
      <c r="L156" s="1027">
        <v>0</v>
      </c>
      <c r="M156" s="900"/>
      <c r="N156" s="900"/>
      <c r="O156" s="963"/>
      <c r="P156" s="1299"/>
      <c r="Q156" s="1301"/>
      <c r="R156" s="1025">
        <v>10</v>
      </c>
    </row>
    <row r="157" spans="1:18">
      <c r="A157" s="1025">
        <v>11</v>
      </c>
      <c r="B157" s="900" t="s">
        <v>5923</v>
      </c>
      <c r="C157" s="963"/>
      <c r="D157" s="900" t="s">
        <v>5874</v>
      </c>
      <c r="E157" s="963"/>
      <c r="F157" s="1307">
        <v>34.5</v>
      </c>
      <c r="G157" s="1319">
        <v>4.8</v>
      </c>
      <c r="H157" s="1313">
        <v>0</v>
      </c>
      <c r="I157" s="900"/>
      <c r="J157" s="1321">
        <v>1</v>
      </c>
      <c r="K157" s="1027">
        <v>1</v>
      </c>
      <c r="L157" s="1027">
        <v>0</v>
      </c>
      <c r="M157" s="900"/>
      <c r="N157" s="900"/>
      <c r="O157" s="963"/>
      <c r="P157" s="1299"/>
      <c r="Q157" s="1301"/>
      <c r="R157" s="1025">
        <v>11</v>
      </c>
    </row>
    <row r="158" spans="1:18">
      <c r="A158" s="1025">
        <v>12</v>
      </c>
      <c r="B158" s="900" t="s">
        <v>5923</v>
      </c>
      <c r="C158" s="963"/>
      <c r="D158" s="900" t="s">
        <v>5874</v>
      </c>
      <c r="E158" s="963"/>
      <c r="F158" s="1307">
        <v>34.5</v>
      </c>
      <c r="G158" s="1319">
        <v>4.8</v>
      </c>
      <c r="H158" s="1313">
        <v>0</v>
      </c>
      <c r="I158" s="900"/>
      <c r="J158" s="1321">
        <v>1</v>
      </c>
      <c r="K158" s="1027">
        <v>1</v>
      </c>
      <c r="L158" s="1027">
        <v>0</v>
      </c>
      <c r="M158" s="900"/>
      <c r="N158" s="900"/>
      <c r="O158" s="963"/>
      <c r="P158" s="1299"/>
      <c r="Q158" s="1301"/>
      <c r="R158" s="1025">
        <v>12</v>
      </c>
    </row>
    <row r="159" spans="1:18">
      <c r="A159" s="1025">
        <v>13</v>
      </c>
      <c r="B159" s="900" t="s">
        <v>5924</v>
      </c>
      <c r="C159" s="963"/>
      <c r="D159" s="900" t="s">
        <v>5874</v>
      </c>
      <c r="E159" s="963"/>
      <c r="F159" s="1307">
        <v>115</v>
      </c>
      <c r="G159" s="1319">
        <v>13.8</v>
      </c>
      <c r="H159" s="1313">
        <v>0</v>
      </c>
      <c r="I159" s="900"/>
      <c r="J159" s="1321">
        <v>25</v>
      </c>
      <c r="K159" s="1027">
        <v>1</v>
      </c>
      <c r="L159" s="1027">
        <v>0</v>
      </c>
      <c r="M159" s="900"/>
      <c r="N159" s="900"/>
      <c r="O159" s="963"/>
      <c r="P159" s="1299"/>
      <c r="Q159" s="1301"/>
      <c r="R159" s="1025">
        <v>13</v>
      </c>
    </row>
    <row r="160" spans="1:18">
      <c r="A160" s="1025">
        <v>14</v>
      </c>
      <c r="B160" s="900" t="s">
        <v>5925</v>
      </c>
      <c r="C160" s="963"/>
      <c r="D160" s="900" t="s">
        <v>5874</v>
      </c>
      <c r="E160" s="963"/>
      <c r="F160" s="1307">
        <v>115</v>
      </c>
      <c r="G160" s="1319">
        <v>13.8</v>
      </c>
      <c r="H160" s="1313">
        <v>0</v>
      </c>
      <c r="I160" s="900"/>
      <c r="J160" s="1321">
        <v>15</v>
      </c>
      <c r="K160" s="1027">
        <v>1</v>
      </c>
      <c r="L160" s="1027">
        <v>0</v>
      </c>
      <c r="M160" s="900"/>
      <c r="N160" s="900"/>
      <c r="O160" s="963"/>
      <c r="P160" s="1299"/>
      <c r="Q160" s="1301"/>
      <c r="R160" s="1025">
        <v>14</v>
      </c>
    </row>
    <row r="161" spans="1:18">
      <c r="A161" s="1025">
        <v>15</v>
      </c>
      <c r="B161" s="900" t="s">
        <v>5926</v>
      </c>
      <c r="C161" s="963"/>
      <c r="D161" s="900" t="s">
        <v>5874</v>
      </c>
      <c r="E161" s="963"/>
      <c r="F161" s="1307">
        <v>34.5</v>
      </c>
      <c r="G161" s="1319">
        <v>4.8</v>
      </c>
      <c r="H161" s="1313">
        <v>0</v>
      </c>
      <c r="I161" s="900"/>
      <c r="J161" s="1321">
        <v>3</v>
      </c>
      <c r="K161" s="1027">
        <v>1</v>
      </c>
      <c r="L161" s="1027">
        <v>0</v>
      </c>
      <c r="M161" s="900"/>
      <c r="N161" s="900"/>
      <c r="O161" s="963"/>
      <c r="P161" s="1299"/>
      <c r="Q161" s="1301"/>
      <c r="R161" s="1025">
        <v>15</v>
      </c>
    </row>
    <row r="162" spans="1:18">
      <c r="A162" s="1025">
        <v>16</v>
      </c>
      <c r="B162" s="900" t="s">
        <v>5927</v>
      </c>
      <c r="C162" s="963"/>
      <c r="D162" s="900" t="s">
        <v>5874</v>
      </c>
      <c r="E162" s="963"/>
      <c r="F162" s="1307">
        <v>115</v>
      </c>
      <c r="G162" s="1319">
        <v>13.8</v>
      </c>
      <c r="H162" s="1313">
        <v>0</v>
      </c>
      <c r="I162" s="900"/>
      <c r="J162" s="1321">
        <v>13</v>
      </c>
      <c r="K162" s="1027">
        <v>1</v>
      </c>
      <c r="L162" s="1027">
        <v>0</v>
      </c>
      <c r="M162" s="900"/>
      <c r="N162" s="900"/>
      <c r="O162" s="963"/>
      <c r="P162" s="1299"/>
      <c r="Q162" s="1301"/>
      <c r="R162" s="1025">
        <v>16</v>
      </c>
    </row>
    <row r="163" spans="1:18">
      <c r="A163" s="1010">
        <v>17</v>
      </c>
      <c r="B163" s="900" t="s">
        <v>5928</v>
      </c>
      <c r="C163" s="963"/>
      <c r="D163" s="900" t="s">
        <v>5874</v>
      </c>
      <c r="E163" s="963"/>
      <c r="F163" s="1307">
        <v>23</v>
      </c>
      <c r="G163" s="1319">
        <v>2.4</v>
      </c>
      <c r="H163" s="1313">
        <v>0</v>
      </c>
      <c r="I163" s="900"/>
      <c r="J163" s="1313">
        <v>0</v>
      </c>
      <c r="K163" s="1027">
        <v>1</v>
      </c>
      <c r="L163" s="1027">
        <v>0</v>
      </c>
      <c r="M163" s="900"/>
      <c r="N163" s="900"/>
      <c r="O163" s="963"/>
      <c r="P163" s="1299"/>
      <c r="Q163" s="1301"/>
      <c r="R163" s="1010">
        <v>17</v>
      </c>
    </row>
    <row r="164" spans="1:18">
      <c r="A164" s="1010">
        <v>18</v>
      </c>
      <c r="B164" s="900" t="s">
        <v>5929</v>
      </c>
      <c r="C164" s="963"/>
      <c r="D164" s="900" t="s">
        <v>5873</v>
      </c>
      <c r="E164" s="963"/>
      <c r="F164" s="1307">
        <v>34.5</v>
      </c>
      <c r="G164" s="1319">
        <v>13.8</v>
      </c>
      <c r="H164" s="1313">
        <v>0</v>
      </c>
      <c r="I164" s="900"/>
      <c r="J164" s="1313">
        <v>4</v>
      </c>
      <c r="K164" s="1027">
        <v>1</v>
      </c>
      <c r="L164" s="1027">
        <v>0</v>
      </c>
      <c r="M164" s="900"/>
      <c r="N164" s="900"/>
      <c r="O164" s="963"/>
      <c r="P164" s="1299"/>
      <c r="Q164" s="1301"/>
      <c r="R164" s="1010">
        <v>18</v>
      </c>
    </row>
    <row r="165" spans="1:18">
      <c r="A165" s="1010">
        <v>19</v>
      </c>
      <c r="B165" s="900" t="s">
        <v>5930</v>
      </c>
      <c r="C165" s="963"/>
      <c r="D165" s="900" t="s">
        <v>5874</v>
      </c>
      <c r="E165" s="963"/>
      <c r="F165" s="1307">
        <v>34.5</v>
      </c>
      <c r="G165" s="1319">
        <v>4.8</v>
      </c>
      <c r="H165" s="1313">
        <v>0</v>
      </c>
      <c r="I165" s="900"/>
      <c r="J165" s="1313">
        <v>9</v>
      </c>
      <c r="K165" s="1027">
        <v>1</v>
      </c>
      <c r="L165" s="1027">
        <v>0</v>
      </c>
      <c r="M165" s="900"/>
      <c r="N165" s="900"/>
      <c r="O165" s="963"/>
      <c r="P165" s="1299"/>
      <c r="Q165" s="1301"/>
      <c r="R165" s="1010">
        <v>19</v>
      </c>
    </row>
    <row r="166" spans="1:18">
      <c r="A166" s="1010">
        <v>20</v>
      </c>
      <c r="B166" s="900" t="s">
        <v>5931</v>
      </c>
      <c r="C166" s="963"/>
      <c r="D166" s="900" t="s">
        <v>5874</v>
      </c>
      <c r="E166" s="963"/>
      <c r="F166" s="1307">
        <v>34.5</v>
      </c>
      <c r="G166" s="1319">
        <v>13.8</v>
      </c>
      <c r="H166" s="1313">
        <v>0</v>
      </c>
      <c r="I166" s="900"/>
      <c r="J166" s="1313">
        <v>7</v>
      </c>
      <c r="K166" s="1027">
        <v>1</v>
      </c>
      <c r="L166" s="1027">
        <v>0</v>
      </c>
      <c r="M166" s="900"/>
      <c r="N166" s="900"/>
      <c r="O166" s="963"/>
      <c r="P166" s="1299"/>
      <c r="Q166" s="1301"/>
      <c r="R166" s="1010">
        <v>20</v>
      </c>
    </row>
    <row r="167" spans="1:18">
      <c r="A167" s="1010">
        <v>21</v>
      </c>
      <c r="B167" s="900" t="s">
        <v>5932</v>
      </c>
      <c r="C167" s="963"/>
      <c r="D167" s="900" t="s">
        <v>5874</v>
      </c>
      <c r="E167" s="963"/>
      <c r="F167" s="1307">
        <v>34.4</v>
      </c>
      <c r="G167" s="1319">
        <v>4.8</v>
      </c>
      <c r="H167" s="1313">
        <v>0</v>
      </c>
      <c r="I167" s="900"/>
      <c r="J167" s="1313">
        <v>4</v>
      </c>
      <c r="K167" s="1027">
        <v>1</v>
      </c>
      <c r="L167" s="1027">
        <v>0</v>
      </c>
      <c r="M167" s="900"/>
      <c r="N167" s="900"/>
      <c r="O167" s="963"/>
      <c r="P167" s="1299"/>
      <c r="Q167" s="1301"/>
      <c r="R167" s="1010">
        <v>21</v>
      </c>
    </row>
    <row r="168" spans="1:18">
      <c r="A168" s="1010">
        <v>22</v>
      </c>
      <c r="B168" s="900" t="s">
        <v>5933</v>
      </c>
      <c r="C168" s="963"/>
      <c r="D168" s="900" t="s">
        <v>5874</v>
      </c>
      <c r="E168" s="963"/>
      <c r="F168" s="1307">
        <v>34.5</v>
      </c>
      <c r="G168" s="1319">
        <v>4.16</v>
      </c>
      <c r="H168" s="1313">
        <v>0</v>
      </c>
      <c r="I168" s="900"/>
      <c r="J168" s="1313">
        <v>3</v>
      </c>
      <c r="K168" s="1027">
        <v>1</v>
      </c>
      <c r="L168" s="1027">
        <v>0</v>
      </c>
      <c r="M168" s="900"/>
      <c r="N168" s="900"/>
      <c r="O168" s="963"/>
      <c r="P168" s="1299"/>
      <c r="Q168" s="1301"/>
      <c r="R168" s="1010">
        <v>22</v>
      </c>
    </row>
    <row r="169" spans="1:18">
      <c r="A169" s="1010">
        <v>23</v>
      </c>
      <c r="B169" s="900" t="s">
        <v>5933</v>
      </c>
      <c r="C169" s="963"/>
      <c r="D169" s="900" t="s">
        <v>5874</v>
      </c>
      <c r="E169" s="963"/>
      <c r="F169" s="1307">
        <v>34.5</v>
      </c>
      <c r="G169" s="1319">
        <v>4.16</v>
      </c>
      <c r="H169" s="1313">
        <v>0</v>
      </c>
      <c r="I169" s="900"/>
      <c r="J169" s="1313">
        <v>3</v>
      </c>
      <c r="K169" s="1027">
        <v>1</v>
      </c>
      <c r="L169" s="1027">
        <v>0</v>
      </c>
      <c r="M169" s="900"/>
      <c r="N169" s="900"/>
      <c r="O169" s="963"/>
      <c r="P169" s="1299"/>
      <c r="Q169" s="1301"/>
      <c r="R169" s="1010">
        <v>23</v>
      </c>
    </row>
    <row r="170" spans="1:18">
      <c r="A170" s="1010">
        <v>24</v>
      </c>
      <c r="B170" s="900" t="s">
        <v>5934</v>
      </c>
      <c r="C170" s="963"/>
      <c r="D170" s="900" t="s">
        <v>5874</v>
      </c>
      <c r="E170" s="963"/>
      <c r="F170" s="1307">
        <v>115</v>
      </c>
      <c r="G170" s="1319">
        <v>13.8</v>
      </c>
      <c r="H170" s="1313">
        <v>0</v>
      </c>
      <c r="I170" s="900"/>
      <c r="J170" s="1313">
        <v>42</v>
      </c>
      <c r="K170" s="1027">
        <v>2</v>
      </c>
      <c r="L170" s="1027">
        <v>0</v>
      </c>
      <c r="M170" s="900"/>
      <c r="N170" s="900"/>
      <c r="O170" s="963"/>
      <c r="P170" s="1299"/>
      <c r="Q170" s="1301"/>
      <c r="R170" s="1010">
        <v>24</v>
      </c>
    </row>
    <row r="171" spans="1:18">
      <c r="A171" s="1010">
        <v>25</v>
      </c>
      <c r="B171" s="900" t="s">
        <v>5935</v>
      </c>
      <c r="C171" s="963"/>
      <c r="D171" s="900" t="s">
        <v>5873</v>
      </c>
      <c r="E171" s="963"/>
      <c r="F171" s="1307">
        <v>345</v>
      </c>
      <c r="G171" s="1319">
        <v>120</v>
      </c>
      <c r="H171" s="1313">
        <v>13.8</v>
      </c>
      <c r="I171" s="900"/>
      <c r="J171" s="1313">
        <v>813</v>
      </c>
      <c r="K171" s="1027">
        <v>2</v>
      </c>
      <c r="L171" s="1027">
        <v>1</v>
      </c>
      <c r="M171" s="900"/>
      <c r="N171" s="900"/>
      <c r="O171" s="963"/>
      <c r="P171" s="1299"/>
      <c r="Q171" s="1301"/>
      <c r="R171" s="1010">
        <v>25</v>
      </c>
    </row>
    <row r="172" spans="1:18">
      <c r="A172" s="1010">
        <v>26</v>
      </c>
      <c r="B172" s="900" t="s">
        <v>5936</v>
      </c>
      <c r="C172" s="963"/>
      <c r="D172" s="900" t="s">
        <v>5874</v>
      </c>
      <c r="E172" s="963"/>
      <c r="F172" s="1307">
        <v>34.5</v>
      </c>
      <c r="G172" s="1319">
        <v>4.8</v>
      </c>
      <c r="H172" s="1313">
        <v>0</v>
      </c>
      <c r="I172" s="900"/>
      <c r="J172" s="1313">
        <v>1</v>
      </c>
      <c r="K172" s="1027">
        <v>1</v>
      </c>
      <c r="L172" s="1027">
        <v>0</v>
      </c>
      <c r="M172" s="900"/>
      <c r="N172" s="900"/>
      <c r="O172" s="963"/>
      <c r="P172" s="1299"/>
      <c r="Q172" s="1301"/>
      <c r="R172" s="1010">
        <v>26</v>
      </c>
    </row>
    <row r="173" spans="1:18">
      <c r="A173" s="1010">
        <v>27</v>
      </c>
      <c r="B173" s="900" t="s">
        <v>5936</v>
      </c>
      <c r="C173" s="963"/>
      <c r="D173" s="900" t="s">
        <v>5874</v>
      </c>
      <c r="E173" s="963"/>
      <c r="F173" s="1307">
        <v>34.5</v>
      </c>
      <c r="G173" s="1319">
        <v>4.8</v>
      </c>
      <c r="H173" s="1313">
        <v>0</v>
      </c>
      <c r="I173" s="900"/>
      <c r="J173" s="1313">
        <v>1</v>
      </c>
      <c r="K173" s="1027">
        <v>1</v>
      </c>
      <c r="L173" s="1027">
        <v>0</v>
      </c>
      <c r="M173" s="900"/>
      <c r="N173" s="900"/>
      <c r="O173" s="963"/>
      <c r="P173" s="1299"/>
      <c r="Q173" s="1301"/>
      <c r="R173" s="1010">
        <v>27</v>
      </c>
    </row>
    <row r="174" spans="1:18">
      <c r="A174" s="1010">
        <v>28</v>
      </c>
      <c r="B174" s="900" t="s">
        <v>5936</v>
      </c>
      <c r="C174" s="963"/>
      <c r="D174" s="900" t="s">
        <v>5874</v>
      </c>
      <c r="E174" s="963"/>
      <c r="F174" s="1307">
        <v>34.5</v>
      </c>
      <c r="G174" s="1319">
        <v>4.8</v>
      </c>
      <c r="H174" s="1313">
        <v>0</v>
      </c>
      <c r="I174" s="900"/>
      <c r="J174" s="1313">
        <v>1</v>
      </c>
      <c r="K174" s="1027">
        <v>1</v>
      </c>
      <c r="L174" s="1027">
        <v>0</v>
      </c>
      <c r="M174" s="900"/>
      <c r="N174" s="900"/>
      <c r="O174" s="963"/>
      <c r="P174" s="1299"/>
      <c r="Q174" s="1301"/>
      <c r="R174" s="1010">
        <v>28</v>
      </c>
    </row>
    <row r="175" spans="1:18">
      <c r="A175" s="1010">
        <v>29</v>
      </c>
      <c r="B175" s="900" t="s">
        <v>5937</v>
      </c>
      <c r="C175" s="963"/>
      <c r="D175" s="900" t="s">
        <v>5874</v>
      </c>
      <c r="E175" s="963"/>
      <c r="F175" s="1307">
        <v>115</v>
      </c>
      <c r="G175" s="1319">
        <v>13.8</v>
      </c>
      <c r="H175" s="1313">
        <v>0</v>
      </c>
      <c r="I175" s="900"/>
      <c r="J175" s="1313">
        <v>12</v>
      </c>
      <c r="K175" s="1027">
        <v>1</v>
      </c>
      <c r="L175" s="1027">
        <v>0</v>
      </c>
      <c r="M175" s="900"/>
      <c r="N175" s="900"/>
      <c r="O175" s="963"/>
      <c r="P175" s="1299"/>
      <c r="Q175" s="1301"/>
      <c r="R175" s="1010">
        <v>29</v>
      </c>
    </row>
    <row r="176" spans="1:18">
      <c r="A176" s="1010">
        <v>30</v>
      </c>
      <c r="B176" s="900" t="s">
        <v>5938</v>
      </c>
      <c r="C176" s="963"/>
      <c r="D176" s="900" t="s">
        <v>5874</v>
      </c>
      <c r="E176" s="963"/>
      <c r="F176" s="1307">
        <v>44</v>
      </c>
      <c r="G176" s="1319">
        <v>13.8</v>
      </c>
      <c r="H176" s="1313">
        <v>0</v>
      </c>
      <c r="I176" s="900"/>
      <c r="J176" s="1313">
        <v>8</v>
      </c>
      <c r="K176" s="1027">
        <v>1</v>
      </c>
      <c r="L176" s="1027">
        <v>0</v>
      </c>
      <c r="M176" s="900"/>
      <c r="N176" s="900"/>
      <c r="O176" s="963"/>
      <c r="P176" s="1299"/>
      <c r="Q176" s="1301"/>
      <c r="R176" s="1010">
        <v>30</v>
      </c>
    </row>
    <row r="177" spans="1:18">
      <c r="A177" s="1010">
        <v>31</v>
      </c>
      <c r="B177" s="900" t="s">
        <v>5939</v>
      </c>
      <c r="C177" s="963"/>
      <c r="D177" s="900" t="s">
        <v>5874</v>
      </c>
      <c r="E177" s="963"/>
      <c r="F177" s="1307">
        <v>115</v>
      </c>
      <c r="G177" s="1319">
        <v>13.8</v>
      </c>
      <c r="H177" s="1313">
        <v>0</v>
      </c>
      <c r="I177" s="900"/>
      <c r="J177" s="1313">
        <v>10</v>
      </c>
      <c r="K177" s="1027">
        <v>1</v>
      </c>
      <c r="L177" s="1027">
        <v>0</v>
      </c>
      <c r="M177" s="900"/>
      <c r="N177" s="900"/>
      <c r="O177" s="963"/>
      <c r="P177" s="1299"/>
      <c r="Q177" s="1301"/>
      <c r="R177" s="1010">
        <v>31</v>
      </c>
    </row>
    <row r="178" spans="1:18">
      <c r="A178" s="1010">
        <v>32</v>
      </c>
      <c r="B178" s="900" t="s">
        <v>5939</v>
      </c>
      <c r="C178" s="963"/>
      <c r="D178" s="900" t="s">
        <v>5874</v>
      </c>
      <c r="E178" s="963"/>
      <c r="F178" s="1307">
        <v>115</v>
      </c>
      <c r="G178" s="1319">
        <v>13.8</v>
      </c>
      <c r="H178" s="1313">
        <v>0</v>
      </c>
      <c r="I178" s="900"/>
      <c r="J178" s="1313">
        <v>10</v>
      </c>
      <c r="K178" s="1027">
        <v>1</v>
      </c>
      <c r="L178" s="1027">
        <v>0</v>
      </c>
      <c r="M178" s="900"/>
      <c r="N178" s="900"/>
      <c r="O178" s="963"/>
      <c r="P178" s="1299"/>
      <c r="Q178" s="1301"/>
      <c r="R178" s="1010">
        <v>32</v>
      </c>
    </row>
    <row r="179" spans="1:18">
      <c r="A179" s="1010">
        <v>33</v>
      </c>
      <c r="B179" s="900" t="s">
        <v>5940</v>
      </c>
      <c r="C179" s="963"/>
      <c r="D179" s="900" t="s">
        <v>5874</v>
      </c>
      <c r="E179" s="963"/>
      <c r="F179" s="1307">
        <v>34.5</v>
      </c>
      <c r="G179" s="1319">
        <v>4.8</v>
      </c>
      <c r="H179" s="1313">
        <v>0</v>
      </c>
      <c r="I179" s="900"/>
      <c r="J179" s="1313">
        <v>4</v>
      </c>
      <c r="K179" s="1027">
        <v>1</v>
      </c>
      <c r="L179" s="1027">
        <v>0</v>
      </c>
      <c r="M179" s="900"/>
      <c r="N179" s="900"/>
      <c r="O179" s="963"/>
      <c r="P179" s="1299"/>
      <c r="Q179" s="1301"/>
      <c r="R179" s="1010">
        <v>33</v>
      </c>
    </row>
    <row r="180" spans="1:18">
      <c r="A180" s="1010">
        <v>34</v>
      </c>
      <c r="B180" s="900" t="s">
        <v>5941</v>
      </c>
      <c r="C180" s="963"/>
      <c r="D180" s="900" t="s">
        <v>5874</v>
      </c>
      <c r="E180" s="963"/>
      <c r="F180" s="1307">
        <v>69</v>
      </c>
      <c r="G180" s="1319">
        <v>4.8</v>
      </c>
      <c r="H180" s="1313">
        <v>0</v>
      </c>
      <c r="I180" s="900"/>
      <c r="J180" s="1313">
        <v>1</v>
      </c>
      <c r="K180" s="1027">
        <v>1</v>
      </c>
      <c r="L180" s="1027">
        <v>0</v>
      </c>
      <c r="M180" s="900"/>
      <c r="N180" s="900"/>
      <c r="O180" s="963"/>
      <c r="P180" s="1299"/>
      <c r="Q180" s="1301"/>
      <c r="R180" s="1010">
        <v>34</v>
      </c>
    </row>
    <row r="181" spans="1:18">
      <c r="A181" s="1010">
        <v>35</v>
      </c>
      <c r="B181" s="900" t="s">
        <v>5941</v>
      </c>
      <c r="C181" s="963"/>
      <c r="D181" s="900" t="s">
        <v>5874</v>
      </c>
      <c r="E181" s="963"/>
      <c r="F181" s="1307">
        <v>69</v>
      </c>
      <c r="G181" s="1319">
        <v>4.8</v>
      </c>
      <c r="H181" s="1313">
        <v>0</v>
      </c>
      <c r="I181" s="900"/>
      <c r="J181" s="1313">
        <v>5</v>
      </c>
      <c r="K181" s="1027">
        <v>1</v>
      </c>
      <c r="L181" s="1027">
        <v>0</v>
      </c>
      <c r="M181" s="900"/>
      <c r="N181" s="900"/>
      <c r="O181" s="963"/>
      <c r="P181" s="1299"/>
      <c r="Q181" s="1301"/>
      <c r="R181" s="1010">
        <v>35</v>
      </c>
    </row>
    <row r="182" spans="1:18">
      <c r="A182" s="1010">
        <v>37</v>
      </c>
      <c r="B182" s="900" t="s">
        <v>5941</v>
      </c>
      <c r="C182" s="963"/>
      <c r="D182" s="900" t="s">
        <v>5874</v>
      </c>
      <c r="E182" s="963"/>
      <c r="F182" s="1307">
        <v>69</v>
      </c>
      <c r="G182" s="1319">
        <v>4.8</v>
      </c>
      <c r="H182" s="1313">
        <v>0</v>
      </c>
      <c r="I182" s="900"/>
      <c r="J182" s="1313">
        <v>1</v>
      </c>
      <c r="K182" s="1027">
        <v>1</v>
      </c>
      <c r="L182" s="1027">
        <v>0</v>
      </c>
      <c r="M182" s="900"/>
      <c r="N182" s="900"/>
      <c r="O182" s="963"/>
      <c r="P182" s="1299"/>
      <c r="Q182" s="1301"/>
      <c r="R182" s="1010">
        <v>37</v>
      </c>
    </row>
    <row r="183" spans="1:18">
      <c r="A183" s="1010">
        <v>38</v>
      </c>
      <c r="B183" s="900" t="s">
        <v>5941</v>
      </c>
      <c r="C183" s="963"/>
      <c r="D183" s="900" t="s">
        <v>5874</v>
      </c>
      <c r="E183" s="963"/>
      <c r="F183" s="1307">
        <v>69</v>
      </c>
      <c r="G183" s="1319">
        <v>4.8</v>
      </c>
      <c r="H183" s="1313">
        <v>0</v>
      </c>
      <c r="I183" s="900"/>
      <c r="J183" s="1313">
        <v>1</v>
      </c>
      <c r="K183" s="1027">
        <v>1</v>
      </c>
      <c r="L183" s="1027">
        <v>0</v>
      </c>
      <c r="M183" s="900"/>
      <c r="N183" s="900"/>
      <c r="O183" s="963"/>
      <c r="P183" s="1299"/>
      <c r="Q183" s="1301"/>
      <c r="R183" s="1010">
        <v>38</v>
      </c>
    </row>
    <row r="184" spans="1:18">
      <c r="A184" s="1010">
        <v>39</v>
      </c>
      <c r="B184" s="900" t="s">
        <v>5942</v>
      </c>
      <c r="C184" s="963"/>
      <c r="D184" s="900" t="s">
        <v>5873</v>
      </c>
      <c r="E184" s="963"/>
      <c r="F184" s="1307">
        <v>115</v>
      </c>
      <c r="G184" s="1319">
        <v>23</v>
      </c>
      <c r="H184" s="1313">
        <v>0</v>
      </c>
      <c r="I184" s="900"/>
      <c r="J184" s="1313">
        <v>15</v>
      </c>
      <c r="K184" s="1027">
        <v>1</v>
      </c>
      <c r="L184" s="1027">
        <v>0</v>
      </c>
      <c r="M184" s="900"/>
      <c r="N184" s="900"/>
      <c r="O184" s="963"/>
      <c r="P184" s="1299"/>
      <c r="Q184" s="1301"/>
      <c r="R184" s="1010">
        <v>39</v>
      </c>
    </row>
    <row r="185" spans="1:18">
      <c r="A185" s="1010">
        <v>40</v>
      </c>
      <c r="B185" s="900" t="s">
        <v>5942</v>
      </c>
      <c r="C185" s="963"/>
      <c r="D185" s="900" t="s">
        <v>5873</v>
      </c>
      <c r="E185" s="963"/>
      <c r="F185" s="1307">
        <v>115</v>
      </c>
      <c r="G185" s="1319">
        <v>13.8</v>
      </c>
      <c r="H185" s="1313">
        <v>0</v>
      </c>
      <c r="I185" s="900"/>
      <c r="J185" s="1313">
        <v>15</v>
      </c>
      <c r="K185" s="1027">
        <v>1</v>
      </c>
      <c r="L185" s="1027">
        <v>0</v>
      </c>
      <c r="M185" s="900"/>
      <c r="N185" s="900"/>
      <c r="O185" s="963"/>
      <c r="P185" s="1299"/>
      <c r="Q185" s="1301"/>
      <c r="R185" s="1010">
        <v>40</v>
      </c>
    </row>
    <row r="186" spans="1:18">
      <c r="A186" s="1010">
        <v>41</v>
      </c>
      <c r="B186" s="900" t="s">
        <v>5942</v>
      </c>
      <c r="C186" s="963"/>
      <c r="D186" s="900" t="s">
        <v>5873</v>
      </c>
      <c r="E186" s="963"/>
      <c r="F186" s="1307">
        <v>115</v>
      </c>
      <c r="G186" s="1319">
        <v>23</v>
      </c>
      <c r="H186" s="1313">
        <v>0</v>
      </c>
      <c r="I186" s="900"/>
      <c r="J186" s="1313">
        <v>15</v>
      </c>
      <c r="K186" s="1027">
        <v>1</v>
      </c>
      <c r="L186" s="1027">
        <v>0</v>
      </c>
      <c r="M186" s="900"/>
      <c r="N186" s="900"/>
      <c r="O186" s="963"/>
      <c r="P186" s="1299"/>
      <c r="Q186" s="1301"/>
      <c r="R186" s="1010">
        <v>41</v>
      </c>
    </row>
    <row r="187" spans="1:18">
      <c r="A187" s="1010">
        <v>42</v>
      </c>
      <c r="B187" s="900" t="s">
        <v>5942</v>
      </c>
      <c r="C187" s="963"/>
      <c r="D187" s="900" t="s">
        <v>5873</v>
      </c>
      <c r="E187" s="963"/>
      <c r="F187" s="1307">
        <v>115</v>
      </c>
      <c r="G187" s="1319">
        <v>13.8</v>
      </c>
      <c r="H187" s="1313">
        <v>0</v>
      </c>
      <c r="I187" s="900"/>
      <c r="J187" s="1313">
        <v>12</v>
      </c>
      <c r="K187" s="1027">
        <v>1</v>
      </c>
      <c r="L187" s="1027">
        <v>0</v>
      </c>
      <c r="M187" s="900"/>
      <c r="N187" s="900"/>
      <c r="O187" s="963"/>
      <c r="P187" s="1299"/>
      <c r="Q187" s="1301"/>
      <c r="R187" s="1010">
        <v>42</v>
      </c>
    </row>
    <row r="188" spans="1:18">
      <c r="A188" s="1010">
        <v>43</v>
      </c>
      <c r="B188" s="900" t="s">
        <v>5943</v>
      </c>
      <c r="C188" s="963"/>
      <c r="D188" s="900" t="s">
        <v>5874</v>
      </c>
      <c r="E188" s="963"/>
      <c r="F188" s="1307">
        <v>34.5</v>
      </c>
      <c r="G188" s="1319">
        <v>4.8</v>
      </c>
      <c r="H188" s="1313">
        <v>0</v>
      </c>
      <c r="I188" s="900"/>
      <c r="J188" s="1313">
        <v>4</v>
      </c>
      <c r="K188" s="1027">
        <v>1</v>
      </c>
      <c r="L188" s="1027">
        <v>0</v>
      </c>
      <c r="M188" s="900"/>
      <c r="N188" s="900"/>
      <c r="O188" s="963"/>
      <c r="P188" s="1299"/>
      <c r="Q188" s="1301"/>
      <c r="R188" s="1010">
        <v>43</v>
      </c>
    </row>
    <row r="189" spans="1:18">
      <c r="A189" s="1010">
        <v>44</v>
      </c>
      <c r="B189" s="900" t="s">
        <v>5944</v>
      </c>
      <c r="C189" s="963"/>
      <c r="D189" s="900" t="s">
        <v>5874</v>
      </c>
      <c r="E189" s="963"/>
      <c r="F189" s="1307">
        <v>23</v>
      </c>
      <c r="G189" s="1319">
        <v>4.8</v>
      </c>
      <c r="H189" s="1313">
        <v>0</v>
      </c>
      <c r="I189" s="900"/>
      <c r="J189" s="1313">
        <v>5</v>
      </c>
      <c r="K189" s="1027">
        <v>1</v>
      </c>
      <c r="L189" s="1027">
        <v>0</v>
      </c>
      <c r="M189" s="900"/>
      <c r="N189" s="900"/>
      <c r="O189" s="963"/>
      <c r="P189" s="1299"/>
      <c r="Q189" s="1301"/>
      <c r="R189" s="1010">
        <v>44</v>
      </c>
    </row>
    <row r="190" spans="1:18">
      <c r="A190" s="1010">
        <v>45</v>
      </c>
      <c r="B190" s="900" t="s">
        <v>5945</v>
      </c>
      <c r="C190" s="963"/>
      <c r="D190" s="900" t="s">
        <v>5874</v>
      </c>
      <c r="E190" s="963"/>
      <c r="F190" s="1307">
        <v>23</v>
      </c>
      <c r="G190" s="1319">
        <v>0.48</v>
      </c>
      <c r="H190" s="1313">
        <v>0</v>
      </c>
      <c r="I190" s="900"/>
      <c r="J190" s="1313">
        <v>25</v>
      </c>
      <c r="K190" s="1027">
        <v>1</v>
      </c>
      <c r="L190" s="1027">
        <v>0</v>
      </c>
      <c r="M190" s="900"/>
      <c r="N190" s="900"/>
      <c r="O190" s="963"/>
      <c r="P190" s="1299"/>
      <c r="Q190" s="1301"/>
      <c r="R190" s="1010">
        <v>45</v>
      </c>
    </row>
    <row r="191" spans="1:18">
      <c r="A191" s="1010">
        <v>46</v>
      </c>
      <c r="B191" s="900" t="s">
        <v>5946</v>
      </c>
      <c r="C191" s="963"/>
      <c r="D191" s="900" t="s">
        <v>5874</v>
      </c>
      <c r="E191" s="963"/>
      <c r="F191" s="1307">
        <v>34.5</v>
      </c>
      <c r="G191" s="1319">
        <v>13.8</v>
      </c>
      <c r="H191" s="1313">
        <v>0</v>
      </c>
      <c r="I191" s="900"/>
      <c r="J191" s="1313">
        <v>6</v>
      </c>
      <c r="K191" s="1027">
        <v>1</v>
      </c>
      <c r="L191" s="1027">
        <v>0</v>
      </c>
      <c r="M191" s="900"/>
      <c r="N191" s="900"/>
      <c r="O191" s="963"/>
      <c r="P191" s="1299"/>
      <c r="Q191" s="1301"/>
      <c r="R191" s="1010">
        <v>46</v>
      </c>
    </row>
    <row r="192" spans="1:18">
      <c r="A192" s="1010">
        <v>47</v>
      </c>
      <c r="B192" s="900" t="s">
        <v>5947</v>
      </c>
      <c r="C192" s="963"/>
      <c r="D192" s="900" t="s">
        <v>5874</v>
      </c>
      <c r="E192" s="963"/>
      <c r="F192" s="1307">
        <v>34.5</v>
      </c>
      <c r="G192" s="1319">
        <v>4.16</v>
      </c>
      <c r="H192" s="1313">
        <v>0</v>
      </c>
      <c r="I192" s="900"/>
      <c r="J192" s="1313">
        <v>7</v>
      </c>
      <c r="K192" s="1027">
        <v>1</v>
      </c>
      <c r="L192" s="1027">
        <v>0</v>
      </c>
      <c r="M192" s="900"/>
      <c r="N192" s="900"/>
      <c r="O192" s="963"/>
      <c r="P192" s="1299"/>
      <c r="Q192" s="1301"/>
      <c r="R192" s="1010">
        <v>47</v>
      </c>
    </row>
    <row r="193" spans="1:18">
      <c r="A193" s="1010">
        <v>48</v>
      </c>
      <c r="B193" s="900" t="s">
        <v>5948</v>
      </c>
      <c r="C193" s="963"/>
      <c r="D193" s="900" t="s">
        <v>5874</v>
      </c>
      <c r="E193" s="963"/>
      <c r="F193" s="1307">
        <v>34.5</v>
      </c>
      <c r="G193" s="1319">
        <v>13.8</v>
      </c>
      <c r="H193" s="1313">
        <v>0</v>
      </c>
      <c r="I193" s="900"/>
      <c r="J193" s="1313">
        <v>8</v>
      </c>
      <c r="K193" s="1027">
        <v>1</v>
      </c>
      <c r="L193" s="1027">
        <v>0</v>
      </c>
      <c r="M193" s="900"/>
      <c r="N193" s="900"/>
      <c r="O193" s="963"/>
      <c r="P193" s="1299"/>
      <c r="Q193" s="1301"/>
      <c r="R193" s="1010">
        <v>48</v>
      </c>
    </row>
    <row r="194" spans="1:18">
      <c r="A194" s="1010">
        <v>49</v>
      </c>
      <c r="B194" s="900" t="s">
        <v>5949</v>
      </c>
      <c r="C194" s="963"/>
      <c r="D194" s="900" t="s">
        <v>5874</v>
      </c>
      <c r="E194" s="963"/>
      <c r="F194" s="1307">
        <v>115</v>
      </c>
      <c r="G194" s="1319">
        <v>4.8</v>
      </c>
      <c r="H194" s="1313">
        <v>0</v>
      </c>
      <c r="I194" s="900"/>
      <c r="J194" s="1313">
        <v>4</v>
      </c>
      <c r="K194" s="1027">
        <v>1</v>
      </c>
      <c r="L194" s="1027">
        <v>0</v>
      </c>
      <c r="M194" s="900"/>
      <c r="N194" s="900"/>
      <c r="O194" s="963"/>
      <c r="P194" s="1299"/>
      <c r="Q194" s="1301"/>
      <c r="R194" s="1010">
        <v>49</v>
      </c>
    </row>
    <row r="195" spans="1:18">
      <c r="A195" s="1010">
        <v>50</v>
      </c>
      <c r="B195" s="900" t="s">
        <v>5950</v>
      </c>
      <c r="C195" s="963"/>
      <c r="D195" s="900" t="s">
        <v>5874</v>
      </c>
      <c r="E195" s="963"/>
      <c r="F195" s="1307">
        <v>34.5</v>
      </c>
      <c r="G195" s="1319">
        <v>4.8</v>
      </c>
      <c r="H195" s="1313">
        <v>0</v>
      </c>
      <c r="I195" s="900"/>
      <c r="J195" s="1313">
        <v>3</v>
      </c>
      <c r="K195" s="1027">
        <v>1</v>
      </c>
      <c r="L195" s="1027">
        <v>0</v>
      </c>
      <c r="M195" s="900"/>
      <c r="N195" s="900"/>
      <c r="O195" s="963"/>
      <c r="P195" s="1299"/>
      <c r="Q195" s="1301"/>
      <c r="R195" s="1010">
        <v>50</v>
      </c>
    </row>
    <row r="196" spans="1:18">
      <c r="A196" s="1010">
        <v>51</v>
      </c>
      <c r="B196" s="900" t="s">
        <v>5951</v>
      </c>
      <c r="C196" s="963"/>
      <c r="D196" s="900" t="s">
        <v>5874</v>
      </c>
      <c r="E196" s="963"/>
      <c r="F196" s="1307">
        <v>43.8</v>
      </c>
      <c r="G196" s="1319">
        <v>4.3600000000000003</v>
      </c>
      <c r="H196" s="1313">
        <v>0</v>
      </c>
      <c r="I196" s="900"/>
      <c r="J196" s="1313">
        <v>5</v>
      </c>
      <c r="K196" s="1027">
        <v>1</v>
      </c>
      <c r="L196" s="1027">
        <v>0</v>
      </c>
      <c r="M196" s="900"/>
      <c r="N196" s="900"/>
      <c r="O196" s="963"/>
      <c r="P196" s="1299"/>
      <c r="Q196" s="1301"/>
      <c r="R196" s="1010">
        <v>51</v>
      </c>
    </row>
    <row r="197" spans="1:18">
      <c r="A197" s="1010">
        <v>52</v>
      </c>
      <c r="B197" s="900" t="s">
        <v>5952</v>
      </c>
      <c r="C197" s="963"/>
      <c r="D197" s="900" t="s">
        <v>5874</v>
      </c>
      <c r="E197" s="963"/>
      <c r="F197" s="1307">
        <v>34.5</v>
      </c>
      <c r="G197" s="1319">
        <v>4.16</v>
      </c>
      <c r="H197" s="1313">
        <v>0</v>
      </c>
      <c r="I197" s="900"/>
      <c r="J197" s="1313">
        <v>3</v>
      </c>
      <c r="K197" s="1027">
        <v>1</v>
      </c>
      <c r="L197" s="1027">
        <v>0</v>
      </c>
      <c r="M197" s="900"/>
      <c r="N197" s="900"/>
      <c r="O197" s="963"/>
      <c r="P197" s="1299"/>
      <c r="Q197" s="1301"/>
      <c r="R197" s="1010">
        <v>52</v>
      </c>
    </row>
    <row r="198" spans="1:18">
      <c r="A198" s="1010">
        <v>53</v>
      </c>
      <c r="B198" s="900" t="s">
        <v>5953</v>
      </c>
      <c r="C198" s="963"/>
      <c r="D198" s="900" t="s">
        <v>5874</v>
      </c>
      <c r="E198" s="963"/>
      <c r="F198" s="1307">
        <v>115</v>
      </c>
      <c r="G198" s="1319">
        <v>13.8</v>
      </c>
      <c r="H198" s="1313">
        <v>0</v>
      </c>
      <c r="I198" s="900"/>
      <c r="J198" s="1313">
        <v>8</v>
      </c>
      <c r="K198" s="1027">
        <v>1</v>
      </c>
      <c r="L198" s="1027">
        <v>0</v>
      </c>
      <c r="M198" s="900"/>
      <c r="N198" s="900"/>
      <c r="O198" s="963"/>
      <c r="P198" s="1299"/>
      <c r="Q198" s="1301"/>
      <c r="R198" s="1010">
        <v>53</v>
      </c>
    </row>
    <row r="199" spans="1:18">
      <c r="A199" s="1010">
        <v>54</v>
      </c>
      <c r="B199" s="900" t="s">
        <v>5954</v>
      </c>
      <c r="C199" s="963"/>
      <c r="D199" s="900" t="s">
        <v>5874</v>
      </c>
      <c r="E199" s="963"/>
      <c r="F199" s="1307">
        <v>34.5</v>
      </c>
      <c r="G199" s="1319">
        <v>4.8</v>
      </c>
      <c r="H199" s="1313">
        <v>0</v>
      </c>
      <c r="I199" s="900"/>
      <c r="J199" s="1313">
        <v>2</v>
      </c>
      <c r="K199" s="1027">
        <v>1</v>
      </c>
      <c r="L199" s="1027">
        <v>0</v>
      </c>
      <c r="M199" s="900"/>
      <c r="N199" s="900"/>
      <c r="O199" s="963"/>
      <c r="P199" s="1299"/>
      <c r="Q199" s="1301"/>
      <c r="R199" s="1010">
        <v>54</v>
      </c>
    </row>
    <row r="200" spans="1:18">
      <c r="A200" s="1010">
        <v>55</v>
      </c>
      <c r="B200" s="900" t="s">
        <v>5954</v>
      </c>
      <c r="C200" s="963"/>
      <c r="D200" s="900" t="s">
        <v>5874</v>
      </c>
      <c r="E200" s="963"/>
      <c r="F200" s="1307">
        <v>34.5</v>
      </c>
      <c r="G200" s="1319">
        <v>4.8</v>
      </c>
      <c r="H200" s="1313">
        <v>0</v>
      </c>
      <c r="I200" s="900"/>
      <c r="J200" s="1313">
        <v>2</v>
      </c>
      <c r="K200" s="1027">
        <v>1</v>
      </c>
      <c r="L200" s="1027">
        <v>0</v>
      </c>
      <c r="M200" s="900"/>
      <c r="N200" s="900"/>
      <c r="O200" s="963"/>
      <c r="P200" s="1299"/>
      <c r="Q200" s="1301"/>
      <c r="R200" s="1010">
        <v>55</v>
      </c>
    </row>
    <row r="201" spans="1:18">
      <c r="A201" s="1010">
        <v>56</v>
      </c>
      <c r="B201" s="900" t="s">
        <v>5955</v>
      </c>
      <c r="C201" s="963"/>
      <c r="D201" s="900" t="s">
        <v>5874</v>
      </c>
      <c r="E201" s="963"/>
      <c r="F201" s="1307">
        <v>34.5</v>
      </c>
      <c r="G201" s="1319">
        <v>13.8</v>
      </c>
      <c r="H201" s="1313">
        <v>0</v>
      </c>
      <c r="I201" s="900"/>
      <c r="J201" s="1313">
        <v>7</v>
      </c>
      <c r="K201" s="1027">
        <v>1</v>
      </c>
      <c r="L201" s="1027">
        <v>0</v>
      </c>
      <c r="M201" s="900"/>
      <c r="N201" s="900"/>
      <c r="O201" s="963"/>
      <c r="P201" s="1299"/>
      <c r="Q201" s="1301"/>
      <c r="R201" s="1010">
        <v>56</v>
      </c>
    </row>
    <row r="202" spans="1:18">
      <c r="A202" s="1010">
        <v>57</v>
      </c>
      <c r="B202" s="900" t="s">
        <v>5956</v>
      </c>
      <c r="C202" s="963"/>
      <c r="D202" s="900" t="s">
        <v>5874</v>
      </c>
      <c r="E202" s="963"/>
      <c r="F202" s="1307">
        <v>34.5</v>
      </c>
      <c r="G202" s="1319">
        <v>4.16</v>
      </c>
      <c r="H202" s="1313">
        <v>0</v>
      </c>
      <c r="I202" s="900"/>
      <c r="J202" s="1313">
        <v>5</v>
      </c>
      <c r="K202" s="1027">
        <v>1</v>
      </c>
      <c r="L202" s="1027">
        <v>0</v>
      </c>
      <c r="M202" s="900"/>
      <c r="N202" s="900"/>
      <c r="O202" s="963"/>
      <c r="P202" s="1299"/>
      <c r="Q202" s="1301"/>
      <c r="R202" s="1010">
        <v>57</v>
      </c>
    </row>
    <row r="203" spans="1:18">
      <c r="A203" s="1010">
        <v>58</v>
      </c>
      <c r="B203" s="900" t="s">
        <v>5957</v>
      </c>
      <c r="C203" s="963"/>
      <c r="D203" s="900" t="s">
        <v>5874</v>
      </c>
      <c r="E203" s="963"/>
      <c r="F203" s="1307">
        <v>115</v>
      </c>
      <c r="G203" s="1319">
        <v>13.8</v>
      </c>
      <c r="H203" s="1313">
        <v>0</v>
      </c>
      <c r="I203" s="900"/>
      <c r="J203" s="1313">
        <v>15</v>
      </c>
      <c r="K203" s="1027">
        <v>1</v>
      </c>
      <c r="L203" s="1027">
        <v>0</v>
      </c>
      <c r="M203" s="900"/>
      <c r="N203" s="900"/>
      <c r="O203" s="963"/>
      <c r="P203" s="1299"/>
      <c r="Q203" s="1301"/>
      <c r="R203" s="1010">
        <v>58</v>
      </c>
    </row>
    <row r="204" spans="1:18" ht="15.75" thickBot="1">
      <c r="A204" s="1029">
        <v>59</v>
      </c>
      <c r="B204" s="952" t="s">
        <v>5958</v>
      </c>
      <c r="C204" s="980"/>
      <c r="D204" s="952" t="s">
        <v>5874</v>
      </c>
      <c r="E204" s="980"/>
      <c r="F204" s="1308">
        <v>34.5</v>
      </c>
      <c r="G204" s="1320">
        <v>4.16</v>
      </c>
      <c r="H204" s="1314">
        <v>0</v>
      </c>
      <c r="I204" s="900"/>
      <c r="J204" s="1314">
        <v>4</v>
      </c>
      <c r="K204" s="1098">
        <v>1</v>
      </c>
      <c r="L204" s="1098">
        <v>0</v>
      </c>
      <c r="M204" s="952"/>
      <c r="N204" s="952"/>
      <c r="O204" s="980"/>
      <c r="P204" s="1300"/>
      <c r="Q204" s="1302"/>
      <c r="R204" s="1029">
        <v>59</v>
      </c>
    </row>
    <row r="205" spans="1:18">
      <c r="A205" s="2971"/>
      <c r="B205" s="2971"/>
      <c r="C205" s="2971"/>
      <c r="D205" s="2971"/>
      <c r="E205" s="2971"/>
      <c r="F205" s="2971"/>
      <c r="G205" s="2971"/>
      <c r="H205" s="2971"/>
      <c r="I205" s="2971"/>
      <c r="J205" s="2971"/>
      <c r="K205" s="2971"/>
      <c r="L205" s="2971"/>
      <c r="M205" s="2971"/>
      <c r="N205" s="2971"/>
      <c r="O205" s="2971"/>
      <c r="P205" s="2971"/>
      <c r="Q205" s="2971"/>
      <c r="R205" s="2971"/>
    </row>
    <row r="206" spans="1:18">
      <c r="A206" s="64" t="s">
        <v>6228</v>
      </c>
      <c r="B206" s="901"/>
      <c r="C206" s="901"/>
      <c r="D206" s="901"/>
      <c r="E206" s="901"/>
      <c r="F206" s="901"/>
      <c r="G206" s="901"/>
      <c r="H206" s="901"/>
      <c r="I206" s="900"/>
      <c r="J206" s="64" t="s">
        <v>6229</v>
      </c>
      <c r="K206" s="901"/>
      <c r="L206" s="901"/>
      <c r="M206" s="901"/>
      <c r="N206" s="901"/>
      <c r="O206" s="901"/>
      <c r="P206" s="901"/>
      <c r="Q206" s="901"/>
      <c r="R206" s="901"/>
    </row>
    <row r="208" spans="1:18" ht="16.5" thickBot="1">
      <c r="A208" s="969" t="str">
        <f>'Data Sheet'!$C$25</f>
        <v xml:space="preserve">Niagara Mohawk Power Corporation </v>
      </c>
      <c r="B208" s="952"/>
      <c r="C208" s="952"/>
      <c r="D208" s="952"/>
      <c r="E208" s="952"/>
      <c r="F208" s="1030" t="str">
        <f>'Data Sheet'!$C$40</f>
        <v>May 9, 2016</v>
      </c>
      <c r="G208" s="952" t="str">
        <f>'Data Sheet'!$C$38</f>
        <v>December 31, 2015</v>
      </c>
      <c r="H208" s="3108"/>
      <c r="I208" s="900"/>
      <c r="J208" s="969" t="str">
        <f>'Data Sheet'!$C$25</f>
        <v xml:space="preserve">Niagara Mohawk Power Corporation </v>
      </c>
      <c r="K208" s="952"/>
      <c r="L208" s="952"/>
      <c r="M208" s="952"/>
      <c r="N208" s="952"/>
      <c r="O208" s="952"/>
      <c r="P208" s="1030" t="str">
        <f>'Data Sheet'!$C$40</f>
        <v>May 9, 2016</v>
      </c>
      <c r="Q208" s="952" t="str">
        <f>'Data Sheet'!$C$38</f>
        <v>December 31, 2015</v>
      </c>
      <c r="R208" s="952"/>
    </row>
    <row r="209" spans="1:18" ht="16.5" thickBot="1">
      <c r="A209" s="634" t="s">
        <v>3345</v>
      </c>
      <c r="B209" s="572"/>
      <c r="C209" s="572"/>
      <c r="D209" s="1012"/>
      <c r="E209" s="1012"/>
      <c r="F209" s="1014"/>
      <c r="G209" s="1014"/>
      <c r="H209" s="1023"/>
      <c r="I209" s="900"/>
      <c r="J209" s="634" t="s">
        <v>3345</v>
      </c>
      <c r="K209" s="572"/>
      <c r="L209" s="572"/>
      <c r="M209" s="1012"/>
      <c r="N209" s="1012"/>
      <c r="O209" s="1012"/>
      <c r="P209" s="1014"/>
      <c r="Q209" s="1014"/>
      <c r="R209" s="1023"/>
    </row>
    <row r="210" spans="1:18">
      <c r="A210" s="1007"/>
      <c r="B210" s="900"/>
      <c r="C210" s="963"/>
      <c r="D210" s="945"/>
      <c r="E210" s="913"/>
      <c r="F210" s="901"/>
      <c r="G210" s="901"/>
      <c r="H210" s="993"/>
      <c r="I210" s="900"/>
      <c r="J210" s="1007"/>
      <c r="K210" s="963"/>
      <c r="L210" s="963"/>
      <c r="M210" s="901" t="s">
        <v>3132</v>
      </c>
      <c r="N210" s="901"/>
      <c r="O210" s="901"/>
      <c r="P210" s="901"/>
      <c r="Q210" s="961"/>
      <c r="R210" s="1016"/>
    </row>
    <row r="211" spans="1:18" ht="15.75" thickBot="1">
      <c r="A211" s="1019"/>
      <c r="B211" s="945"/>
      <c r="C211" s="913"/>
      <c r="D211" s="945"/>
      <c r="E211" s="913"/>
      <c r="F211" s="1012" t="s">
        <v>3133</v>
      </c>
      <c r="G211" s="1012"/>
      <c r="H211" s="1023"/>
      <c r="I211" s="900"/>
      <c r="J211" s="1019" t="s">
        <v>3134</v>
      </c>
      <c r="K211" s="913" t="s">
        <v>3135</v>
      </c>
      <c r="L211" s="913" t="s">
        <v>3135</v>
      </c>
      <c r="M211" s="1012" t="s">
        <v>3136</v>
      </c>
      <c r="N211" s="1012"/>
      <c r="O211" s="1012"/>
      <c r="P211" s="1012"/>
      <c r="Q211" s="1023"/>
      <c r="R211" s="913"/>
    </row>
    <row r="212" spans="1:18">
      <c r="A212" s="1019"/>
      <c r="B212" s="945"/>
      <c r="C212" s="913"/>
      <c r="D212" s="945"/>
      <c r="E212" s="913"/>
      <c r="F212" s="913"/>
      <c r="G212" s="961"/>
      <c r="H212" s="913"/>
      <c r="I212" s="900"/>
      <c r="J212" s="1019" t="s">
        <v>3137</v>
      </c>
      <c r="K212" s="913" t="s">
        <v>3138</v>
      </c>
      <c r="L212" s="913" t="s">
        <v>3139</v>
      </c>
      <c r="M212" s="945"/>
      <c r="N212" s="945"/>
      <c r="O212" s="913"/>
      <c r="P212" s="913"/>
      <c r="Q212" s="961"/>
      <c r="R212" s="913"/>
    </row>
    <row r="213" spans="1:18">
      <c r="A213" s="1019" t="s">
        <v>1688</v>
      </c>
      <c r="B213" s="901" t="s">
        <v>3140</v>
      </c>
      <c r="C213" s="961"/>
      <c r="D213" s="901" t="s">
        <v>3141</v>
      </c>
      <c r="E213" s="961"/>
      <c r="F213" s="913"/>
      <c r="G213" s="961"/>
      <c r="H213" s="913"/>
      <c r="I213" s="900"/>
      <c r="J213" s="1019" t="s">
        <v>3142</v>
      </c>
      <c r="K213" s="913" t="s">
        <v>3143</v>
      </c>
      <c r="L213" s="913" t="s">
        <v>3138</v>
      </c>
      <c r="M213" s="901"/>
      <c r="N213" s="901"/>
      <c r="O213" s="961"/>
      <c r="P213" s="913" t="s">
        <v>1746</v>
      </c>
      <c r="Q213" s="961" t="s">
        <v>3144</v>
      </c>
      <c r="R213" s="913" t="s">
        <v>1688</v>
      </c>
    </row>
    <row r="214" spans="1:18">
      <c r="A214" s="1019" t="s">
        <v>1691</v>
      </c>
      <c r="B214" s="900"/>
      <c r="C214" s="963"/>
      <c r="D214" s="945"/>
      <c r="E214" s="913"/>
      <c r="F214" s="913" t="s">
        <v>1795</v>
      </c>
      <c r="G214" s="961" t="s">
        <v>3145</v>
      </c>
      <c r="H214" s="913" t="s">
        <v>3146</v>
      </c>
      <c r="I214" s="900"/>
      <c r="J214" s="1019" t="s">
        <v>3147</v>
      </c>
      <c r="K214" s="913" t="s">
        <v>4</v>
      </c>
      <c r="L214" s="913" t="s">
        <v>3143</v>
      </c>
      <c r="M214" s="901" t="s">
        <v>3148</v>
      </c>
      <c r="N214" s="901"/>
      <c r="O214" s="961"/>
      <c r="P214" s="913" t="s">
        <v>3149</v>
      </c>
      <c r="Q214" s="961" t="s">
        <v>3150</v>
      </c>
      <c r="R214" s="913" t="s">
        <v>1691</v>
      </c>
    </row>
    <row r="215" spans="1:18">
      <c r="A215" s="1010"/>
      <c r="B215" s="900"/>
      <c r="C215" s="913"/>
      <c r="D215" s="900"/>
      <c r="E215" s="913"/>
      <c r="F215" s="913"/>
      <c r="G215" s="961"/>
      <c r="H215" s="963"/>
      <c r="I215" s="900"/>
      <c r="J215" s="1010"/>
      <c r="K215" s="963"/>
      <c r="L215" s="913"/>
      <c r="M215" s="900"/>
      <c r="N215" s="900"/>
      <c r="O215" s="913"/>
      <c r="P215" s="913"/>
      <c r="Q215" s="913"/>
      <c r="R215" s="963"/>
    </row>
    <row r="216" spans="1:18" ht="15.75" thickBot="1">
      <c r="A216" s="1029"/>
      <c r="B216" s="1012" t="s">
        <v>2952</v>
      </c>
      <c r="C216" s="1023"/>
      <c r="D216" s="1012" t="s">
        <v>2953</v>
      </c>
      <c r="E216" s="1023"/>
      <c r="F216" s="1022" t="s">
        <v>2954</v>
      </c>
      <c r="G216" s="1023" t="s">
        <v>2955</v>
      </c>
      <c r="H216" s="1023" t="s">
        <v>2303</v>
      </c>
      <c r="I216" s="900"/>
      <c r="J216" s="1021" t="s">
        <v>2304</v>
      </c>
      <c r="K216" s="1021" t="s">
        <v>2305</v>
      </c>
      <c r="L216" s="1021" t="s">
        <v>2306</v>
      </c>
      <c r="M216" s="1012" t="s">
        <v>2307</v>
      </c>
      <c r="N216" s="1012"/>
      <c r="O216" s="1023"/>
      <c r="P216" s="1022" t="s">
        <v>2308</v>
      </c>
      <c r="Q216" s="1022" t="s">
        <v>2309</v>
      </c>
      <c r="R216" s="1022"/>
    </row>
    <row r="217" spans="1:18">
      <c r="A217" s="1010">
        <v>1</v>
      </c>
      <c r="B217" s="900" t="s">
        <v>5959</v>
      </c>
      <c r="C217" s="963"/>
      <c r="D217" s="900" t="s">
        <v>5874</v>
      </c>
      <c r="E217" s="961"/>
      <c r="F217" s="3046">
        <v>34.5</v>
      </c>
      <c r="G217" s="3047">
        <v>4.8</v>
      </c>
      <c r="H217" s="1313">
        <v>0</v>
      </c>
      <c r="I217" s="900"/>
      <c r="J217" s="1313">
        <v>2</v>
      </c>
      <c r="K217" s="1027">
        <v>1</v>
      </c>
      <c r="L217" s="1027">
        <v>0</v>
      </c>
      <c r="M217" s="900"/>
      <c r="N217" s="900"/>
      <c r="O217" s="961"/>
      <c r="P217" s="1299"/>
      <c r="Q217" s="1301"/>
      <c r="R217" s="1010">
        <v>1</v>
      </c>
    </row>
    <row r="218" spans="1:18">
      <c r="A218" s="1010">
        <v>2</v>
      </c>
      <c r="B218" s="900" t="s">
        <v>5959</v>
      </c>
      <c r="C218" s="963"/>
      <c r="D218" s="900" t="s">
        <v>5874</v>
      </c>
      <c r="E218" s="913"/>
      <c r="F218" s="3046">
        <v>34.5</v>
      </c>
      <c r="G218" s="3047">
        <v>4.8</v>
      </c>
      <c r="H218" s="1313">
        <v>0</v>
      </c>
      <c r="I218" s="900"/>
      <c r="J218" s="1313">
        <v>2</v>
      </c>
      <c r="K218" s="1027">
        <v>1</v>
      </c>
      <c r="L218" s="1027">
        <v>0</v>
      </c>
      <c r="M218" s="900"/>
      <c r="N218" s="900"/>
      <c r="O218" s="913"/>
      <c r="P218" s="1299"/>
      <c r="Q218" s="1301"/>
      <c r="R218" s="1010">
        <v>2</v>
      </c>
    </row>
    <row r="219" spans="1:18">
      <c r="A219" s="1010">
        <v>3</v>
      </c>
      <c r="B219" s="900" t="s">
        <v>5959</v>
      </c>
      <c r="C219" s="963"/>
      <c r="D219" s="900" t="s">
        <v>5874</v>
      </c>
      <c r="E219" s="913"/>
      <c r="F219" s="3046">
        <v>34.5</v>
      </c>
      <c r="G219" s="3047">
        <v>4.8</v>
      </c>
      <c r="H219" s="1313">
        <v>0</v>
      </c>
      <c r="I219" s="900"/>
      <c r="J219" s="1313">
        <v>2</v>
      </c>
      <c r="K219" s="1027">
        <v>1</v>
      </c>
      <c r="L219" s="1027">
        <v>0</v>
      </c>
      <c r="M219" s="900"/>
      <c r="N219" s="900"/>
      <c r="O219" s="913"/>
      <c r="P219" s="1299"/>
      <c r="Q219" s="1301"/>
      <c r="R219" s="1010">
        <v>3</v>
      </c>
    </row>
    <row r="220" spans="1:18">
      <c r="A220" s="1010">
        <v>4</v>
      </c>
      <c r="B220" s="900" t="s">
        <v>5959</v>
      </c>
      <c r="C220" s="963"/>
      <c r="D220" s="900" t="s">
        <v>5874</v>
      </c>
      <c r="E220" s="913"/>
      <c r="F220" s="3046">
        <v>115</v>
      </c>
      <c r="G220" s="3047">
        <v>34.5</v>
      </c>
      <c r="H220" s="1313">
        <v>0</v>
      </c>
      <c r="I220" s="900"/>
      <c r="J220" s="1313">
        <v>30</v>
      </c>
      <c r="K220" s="1027">
        <v>1</v>
      </c>
      <c r="L220" s="1027">
        <v>0</v>
      </c>
      <c r="M220" s="900"/>
      <c r="N220" s="900"/>
      <c r="O220" s="913"/>
      <c r="P220" s="1299"/>
      <c r="Q220" s="1301"/>
      <c r="R220" s="1010">
        <v>4</v>
      </c>
    </row>
    <row r="221" spans="1:18">
      <c r="A221" s="1010">
        <v>5</v>
      </c>
      <c r="B221" s="900" t="s">
        <v>5959</v>
      </c>
      <c r="C221" s="963"/>
      <c r="D221" s="900" t="s">
        <v>5874</v>
      </c>
      <c r="E221" s="913"/>
      <c r="F221" s="3046">
        <v>115</v>
      </c>
      <c r="G221" s="3047">
        <v>34.5</v>
      </c>
      <c r="H221" s="1313">
        <v>0</v>
      </c>
      <c r="I221" s="900"/>
      <c r="J221" s="1313">
        <v>30</v>
      </c>
      <c r="K221" s="1027">
        <v>1</v>
      </c>
      <c r="L221" s="1027">
        <v>0</v>
      </c>
      <c r="M221" s="900"/>
      <c r="N221" s="900"/>
      <c r="O221" s="913"/>
      <c r="P221" s="1299"/>
      <c r="Q221" s="1301"/>
      <c r="R221" s="1010">
        <v>5</v>
      </c>
    </row>
    <row r="222" spans="1:18">
      <c r="A222" s="1025">
        <v>6</v>
      </c>
      <c r="B222" s="900" t="s">
        <v>5960</v>
      </c>
      <c r="C222" s="963"/>
      <c r="D222" s="900" t="s">
        <v>5874</v>
      </c>
      <c r="E222" s="963"/>
      <c r="F222" s="1307">
        <v>34.5</v>
      </c>
      <c r="G222" s="1319">
        <v>4.16</v>
      </c>
      <c r="H222" s="1313">
        <v>0</v>
      </c>
      <c r="I222" s="900"/>
      <c r="J222" s="1321">
        <v>5</v>
      </c>
      <c r="K222" s="1027">
        <v>1</v>
      </c>
      <c r="L222" s="1027">
        <v>0</v>
      </c>
      <c r="M222" s="900"/>
      <c r="N222" s="900"/>
      <c r="O222" s="963"/>
      <c r="P222" s="1299"/>
      <c r="Q222" s="1301"/>
      <c r="R222" s="1025">
        <v>6</v>
      </c>
    </row>
    <row r="223" spans="1:18">
      <c r="A223" s="1025">
        <v>7</v>
      </c>
      <c r="B223" s="900" t="s">
        <v>5954</v>
      </c>
      <c r="C223" s="963"/>
      <c r="D223" s="900" t="s">
        <v>5874</v>
      </c>
      <c r="E223" s="963"/>
      <c r="F223" s="1307">
        <v>34.5</v>
      </c>
      <c r="G223" s="1319">
        <v>4.8</v>
      </c>
      <c r="H223" s="1313">
        <v>0</v>
      </c>
      <c r="I223" s="900"/>
      <c r="J223" s="1321">
        <v>2</v>
      </c>
      <c r="K223" s="1027">
        <v>1</v>
      </c>
      <c r="L223" s="1027">
        <v>0</v>
      </c>
      <c r="M223" s="900"/>
      <c r="N223" s="900"/>
      <c r="O223" s="963"/>
      <c r="P223" s="1299"/>
      <c r="Q223" s="1301"/>
      <c r="R223" s="1025">
        <v>7</v>
      </c>
    </row>
    <row r="224" spans="1:18">
      <c r="A224" s="1025">
        <v>8</v>
      </c>
      <c r="B224" s="900" t="s">
        <v>5960</v>
      </c>
      <c r="C224" s="963"/>
      <c r="D224" s="900" t="s">
        <v>5874</v>
      </c>
      <c r="E224" s="963"/>
      <c r="F224" s="1307">
        <v>34.5</v>
      </c>
      <c r="G224" s="1319">
        <v>4.16</v>
      </c>
      <c r="H224" s="1313">
        <v>0</v>
      </c>
      <c r="I224" s="900"/>
      <c r="J224" s="1321">
        <v>5</v>
      </c>
      <c r="K224" s="1027">
        <v>1</v>
      </c>
      <c r="L224" s="1027">
        <v>0</v>
      </c>
      <c r="M224" s="900"/>
      <c r="N224" s="900"/>
      <c r="O224" s="963"/>
      <c r="P224" s="1299"/>
      <c r="Q224" s="1301"/>
      <c r="R224" s="1025">
        <v>8</v>
      </c>
    </row>
    <row r="225" spans="1:18">
      <c r="A225" s="1025">
        <v>9</v>
      </c>
      <c r="B225" s="900" t="s">
        <v>5961</v>
      </c>
      <c r="C225" s="963"/>
      <c r="D225" s="900" t="s">
        <v>5874</v>
      </c>
      <c r="E225" s="963"/>
      <c r="F225" s="1307">
        <v>34.5</v>
      </c>
      <c r="G225" s="1319">
        <v>13.8</v>
      </c>
      <c r="H225" s="1313">
        <v>0</v>
      </c>
      <c r="I225" s="900"/>
      <c r="J225" s="1321">
        <v>1</v>
      </c>
      <c r="K225" s="1027">
        <v>1</v>
      </c>
      <c r="L225" s="1027">
        <v>0</v>
      </c>
      <c r="M225" s="900"/>
      <c r="N225" s="900"/>
      <c r="O225" s="963"/>
      <c r="P225" s="1299"/>
      <c r="Q225" s="1301"/>
      <c r="R225" s="1025">
        <v>9</v>
      </c>
    </row>
    <row r="226" spans="1:18">
      <c r="A226" s="1025">
        <v>10</v>
      </c>
      <c r="B226" s="900" t="s">
        <v>5961</v>
      </c>
      <c r="C226" s="963"/>
      <c r="D226" s="900" t="s">
        <v>5874</v>
      </c>
      <c r="E226" s="963"/>
      <c r="F226" s="1307">
        <v>34.5</v>
      </c>
      <c r="G226" s="1319">
        <v>13.8</v>
      </c>
      <c r="H226" s="1313">
        <v>0</v>
      </c>
      <c r="I226" s="900"/>
      <c r="J226" s="1321">
        <v>1</v>
      </c>
      <c r="K226" s="1027">
        <v>1</v>
      </c>
      <c r="L226" s="1027">
        <v>0</v>
      </c>
      <c r="M226" s="900"/>
      <c r="N226" s="900"/>
      <c r="O226" s="963"/>
      <c r="P226" s="1299"/>
      <c r="Q226" s="1301"/>
      <c r="R226" s="1025">
        <v>10</v>
      </c>
    </row>
    <row r="227" spans="1:18">
      <c r="A227" s="1025">
        <v>11</v>
      </c>
      <c r="B227" s="900" t="s">
        <v>5961</v>
      </c>
      <c r="C227" s="963"/>
      <c r="D227" s="900" t="s">
        <v>5874</v>
      </c>
      <c r="E227" s="963"/>
      <c r="F227" s="1307">
        <v>34.5</v>
      </c>
      <c r="G227" s="1319">
        <v>13.8</v>
      </c>
      <c r="H227" s="1313">
        <v>0</v>
      </c>
      <c r="I227" s="900"/>
      <c r="J227" s="1321">
        <v>1</v>
      </c>
      <c r="K227" s="1027">
        <v>1</v>
      </c>
      <c r="L227" s="1027">
        <v>0</v>
      </c>
      <c r="M227" s="900"/>
      <c r="N227" s="900"/>
      <c r="O227" s="963"/>
      <c r="P227" s="1299"/>
      <c r="Q227" s="1301"/>
      <c r="R227" s="1025">
        <v>11</v>
      </c>
    </row>
    <row r="228" spans="1:18">
      <c r="A228" s="1025">
        <v>12</v>
      </c>
      <c r="B228" s="900" t="s">
        <v>5962</v>
      </c>
      <c r="C228" s="963"/>
      <c r="D228" s="900" t="s">
        <v>5874</v>
      </c>
      <c r="E228" s="963"/>
      <c r="F228" s="1307">
        <v>115</v>
      </c>
      <c r="G228" s="1319">
        <v>13.8</v>
      </c>
      <c r="H228" s="1313">
        <v>0</v>
      </c>
      <c r="I228" s="900"/>
      <c r="J228" s="1321">
        <v>7</v>
      </c>
      <c r="K228" s="1027">
        <v>1</v>
      </c>
      <c r="L228" s="1027">
        <v>0</v>
      </c>
      <c r="M228" s="900"/>
      <c r="N228" s="900"/>
      <c r="O228" s="963"/>
      <c r="P228" s="1299"/>
      <c r="Q228" s="1301"/>
      <c r="R228" s="1025">
        <v>12</v>
      </c>
    </row>
    <row r="229" spans="1:18">
      <c r="A229" s="1025">
        <v>13</v>
      </c>
      <c r="B229" s="900" t="s">
        <v>5963</v>
      </c>
      <c r="C229" s="963"/>
      <c r="D229" s="900" t="s">
        <v>5874</v>
      </c>
      <c r="E229" s="963"/>
      <c r="F229" s="1307">
        <v>34.5</v>
      </c>
      <c r="G229" s="1319">
        <v>4.8</v>
      </c>
      <c r="H229" s="1313">
        <v>0</v>
      </c>
      <c r="I229" s="900"/>
      <c r="J229" s="1321">
        <v>3</v>
      </c>
      <c r="K229" s="1027">
        <v>1</v>
      </c>
      <c r="L229" s="1027">
        <v>0</v>
      </c>
      <c r="M229" s="900"/>
      <c r="N229" s="900"/>
      <c r="O229" s="963"/>
      <c r="P229" s="1299"/>
      <c r="Q229" s="1301"/>
      <c r="R229" s="1025">
        <v>13</v>
      </c>
    </row>
    <row r="230" spans="1:18">
      <c r="A230" s="1025">
        <v>14</v>
      </c>
      <c r="B230" s="900" t="s">
        <v>5964</v>
      </c>
      <c r="C230" s="963"/>
      <c r="D230" s="900" t="s">
        <v>5874</v>
      </c>
      <c r="E230" s="963"/>
      <c r="F230" s="1307">
        <v>34.4</v>
      </c>
      <c r="G230" s="1319">
        <v>5.04</v>
      </c>
      <c r="H230" s="1313">
        <v>0</v>
      </c>
      <c r="I230" s="900"/>
      <c r="J230" s="1321">
        <v>4</v>
      </c>
      <c r="K230" s="1027">
        <v>1</v>
      </c>
      <c r="L230" s="1027">
        <v>0</v>
      </c>
      <c r="M230" s="900"/>
      <c r="N230" s="900"/>
      <c r="O230" s="963"/>
      <c r="P230" s="1299"/>
      <c r="Q230" s="1301"/>
      <c r="R230" s="1025">
        <v>14</v>
      </c>
    </row>
    <row r="231" spans="1:18">
      <c r="A231" s="1025">
        <v>15</v>
      </c>
      <c r="B231" s="900" t="s">
        <v>5965</v>
      </c>
      <c r="C231" s="963"/>
      <c r="D231" s="900" t="s">
        <v>5874</v>
      </c>
      <c r="E231" s="963"/>
      <c r="F231" s="1307">
        <v>115</v>
      </c>
      <c r="G231" s="1319">
        <v>13.8</v>
      </c>
      <c r="H231" s="1313">
        <v>0</v>
      </c>
      <c r="I231" s="900"/>
      <c r="J231" s="1321">
        <v>20</v>
      </c>
      <c r="K231" s="1027">
        <v>1</v>
      </c>
      <c r="L231" s="1027">
        <v>0</v>
      </c>
      <c r="M231" s="900"/>
      <c r="N231" s="900"/>
      <c r="O231" s="963"/>
      <c r="P231" s="1299"/>
      <c r="Q231" s="1301"/>
      <c r="R231" s="1025">
        <v>15</v>
      </c>
    </row>
    <row r="232" spans="1:18">
      <c r="A232" s="1025">
        <v>16</v>
      </c>
      <c r="B232" s="900" t="s">
        <v>5965</v>
      </c>
      <c r="C232" s="963"/>
      <c r="D232" s="900" t="s">
        <v>5874</v>
      </c>
      <c r="E232" s="963"/>
      <c r="F232" s="1307">
        <v>115</v>
      </c>
      <c r="G232" s="1319">
        <v>13.8</v>
      </c>
      <c r="H232" s="1313">
        <v>0</v>
      </c>
      <c r="I232" s="900"/>
      <c r="J232" s="1321">
        <v>20</v>
      </c>
      <c r="K232" s="1027">
        <v>1</v>
      </c>
      <c r="L232" s="1027">
        <v>0</v>
      </c>
      <c r="M232" s="900"/>
      <c r="N232" s="900"/>
      <c r="O232" s="963"/>
      <c r="P232" s="1299"/>
      <c r="Q232" s="1301"/>
      <c r="R232" s="1025">
        <v>16</v>
      </c>
    </row>
    <row r="233" spans="1:18">
      <c r="A233" s="1010">
        <v>17</v>
      </c>
      <c r="B233" s="900" t="s">
        <v>5965</v>
      </c>
      <c r="C233" s="963"/>
      <c r="D233" s="900" t="s">
        <v>5874</v>
      </c>
      <c r="E233" s="963"/>
      <c r="F233" s="1307">
        <v>113</v>
      </c>
      <c r="G233" s="1319">
        <v>13.8</v>
      </c>
      <c r="H233" s="1313">
        <v>0</v>
      </c>
      <c r="I233" s="900"/>
      <c r="J233" s="1313">
        <v>13</v>
      </c>
      <c r="K233" s="1027">
        <v>0</v>
      </c>
      <c r="L233" s="1027">
        <v>1</v>
      </c>
      <c r="M233" s="900"/>
      <c r="N233" s="900"/>
      <c r="O233" s="963"/>
      <c r="P233" s="1299"/>
      <c r="Q233" s="1301"/>
      <c r="R233" s="1010">
        <v>17</v>
      </c>
    </row>
    <row r="234" spans="1:18">
      <c r="A234" s="1010">
        <v>18</v>
      </c>
      <c r="B234" s="900" t="s">
        <v>5966</v>
      </c>
      <c r="C234" s="963"/>
      <c r="D234" s="900" t="s">
        <v>5873</v>
      </c>
      <c r="E234" s="963"/>
      <c r="F234" s="1307">
        <v>115</v>
      </c>
      <c r="G234" s="1319">
        <v>34.5</v>
      </c>
      <c r="H234" s="1313">
        <v>0</v>
      </c>
      <c r="I234" s="900"/>
      <c r="J234" s="1313">
        <v>15</v>
      </c>
      <c r="K234" s="1027">
        <v>1</v>
      </c>
      <c r="L234" s="1027">
        <v>0</v>
      </c>
      <c r="M234" s="900"/>
      <c r="N234" s="900"/>
      <c r="O234" s="963"/>
      <c r="P234" s="1299"/>
      <c r="Q234" s="1301"/>
      <c r="R234" s="1010">
        <v>18</v>
      </c>
    </row>
    <row r="235" spans="1:18">
      <c r="A235" s="1010">
        <v>19</v>
      </c>
      <c r="B235" s="900" t="s">
        <v>5966</v>
      </c>
      <c r="C235" s="963"/>
      <c r="D235" s="900" t="s">
        <v>5873</v>
      </c>
      <c r="E235" s="963"/>
      <c r="F235" s="1307">
        <v>115</v>
      </c>
      <c r="G235" s="1319">
        <v>34.5</v>
      </c>
      <c r="H235" s="1313">
        <v>0</v>
      </c>
      <c r="I235" s="900"/>
      <c r="J235" s="1313">
        <v>15</v>
      </c>
      <c r="K235" s="1027">
        <v>1</v>
      </c>
      <c r="L235" s="1027">
        <v>0</v>
      </c>
      <c r="M235" s="900"/>
      <c r="N235" s="900"/>
      <c r="O235" s="963"/>
      <c r="P235" s="1299"/>
      <c r="Q235" s="1301"/>
      <c r="R235" s="1010">
        <v>19</v>
      </c>
    </row>
    <row r="236" spans="1:18">
      <c r="A236" s="1010">
        <v>20</v>
      </c>
      <c r="B236" s="900" t="s">
        <v>5967</v>
      </c>
      <c r="C236" s="963"/>
      <c r="D236" s="900" t="s">
        <v>5874</v>
      </c>
      <c r="E236" s="963"/>
      <c r="F236" s="1307">
        <v>34.5</v>
      </c>
      <c r="G236" s="1319">
        <v>4.16</v>
      </c>
      <c r="H236" s="1313">
        <v>0</v>
      </c>
      <c r="I236" s="900"/>
      <c r="J236" s="1313">
        <v>1</v>
      </c>
      <c r="K236" s="1027">
        <v>6</v>
      </c>
      <c r="L236" s="1027">
        <v>0</v>
      </c>
      <c r="M236" s="900"/>
      <c r="N236" s="900"/>
      <c r="O236" s="963"/>
      <c r="P236" s="1299"/>
      <c r="Q236" s="1301"/>
      <c r="R236" s="1010">
        <v>20</v>
      </c>
    </row>
    <row r="237" spans="1:18">
      <c r="A237" s="1010">
        <v>21</v>
      </c>
      <c r="B237" s="900" t="s">
        <v>5968</v>
      </c>
      <c r="C237" s="963"/>
      <c r="D237" s="900" t="s">
        <v>5874</v>
      </c>
      <c r="E237" s="963"/>
      <c r="F237" s="1307">
        <v>34.5</v>
      </c>
      <c r="G237" s="1319">
        <v>4.8</v>
      </c>
      <c r="H237" s="1313">
        <v>0</v>
      </c>
      <c r="I237" s="900"/>
      <c r="J237" s="1313">
        <v>4</v>
      </c>
      <c r="K237" s="1027">
        <v>1</v>
      </c>
      <c r="L237" s="1027">
        <v>0</v>
      </c>
      <c r="M237" s="900"/>
      <c r="N237" s="900"/>
      <c r="O237" s="963"/>
      <c r="P237" s="1299"/>
      <c r="Q237" s="1301"/>
      <c r="R237" s="1010">
        <v>21</v>
      </c>
    </row>
    <row r="238" spans="1:18">
      <c r="A238" s="1010">
        <v>22</v>
      </c>
      <c r="B238" s="900" t="s">
        <v>5969</v>
      </c>
      <c r="C238" s="963"/>
      <c r="D238" s="900" t="s">
        <v>5874</v>
      </c>
      <c r="E238" s="963"/>
      <c r="F238" s="1307">
        <v>23</v>
      </c>
      <c r="G238" s="1319">
        <v>4.8</v>
      </c>
      <c r="H238" s="1313">
        <v>0</v>
      </c>
      <c r="I238" s="900"/>
      <c r="J238" s="1313">
        <v>6</v>
      </c>
      <c r="K238" s="1027">
        <v>3</v>
      </c>
      <c r="L238" s="1027">
        <v>0</v>
      </c>
      <c r="M238" s="900"/>
      <c r="N238" s="900"/>
      <c r="O238" s="963"/>
      <c r="P238" s="1299"/>
      <c r="Q238" s="1301"/>
      <c r="R238" s="1010">
        <v>22</v>
      </c>
    </row>
    <row r="239" spans="1:18">
      <c r="A239" s="1010">
        <v>23</v>
      </c>
      <c r="B239" s="900" t="s">
        <v>5970</v>
      </c>
      <c r="C239" s="963"/>
      <c r="D239" s="900" t="s">
        <v>5874</v>
      </c>
      <c r="E239" s="963"/>
      <c r="F239" s="1307">
        <v>115</v>
      </c>
      <c r="G239" s="1319">
        <v>13.8</v>
      </c>
      <c r="H239" s="1313">
        <v>0</v>
      </c>
      <c r="I239" s="900"/>
      <c r="J239" s="1313">
        <v>15</v>
      </c>
      <c r="K239" s="1027">
        <v>1</v>
      </c>
      <c r="L239" s="1027">
        <v>0</v>
      </c>
      <c r="M239" s="900"/>
      <c r="N239" s="900"/>
      <c r="O239" s="963"/>
      <c r="P239" s="1299"/>
      <c r="Q239" s="1301"/>
      <c r="R239" s="1010">
        <v>23</v>
      </c>
    </row>
    <row r="240" spans="1:18">
      <c r="A240" s="1010">
        <v>24</v>
      </c>
      <c r="B240" s="900" t="s">
        <v>5971</v>
      </c>
      <c r="C240" s="963"/>
      <c r="D240" s="900" t="s">
        <v>5873</v>
      </c>
      <c r="E240" s="963"/>
      <c r="F240" s="1307">
        <v>115</v>
      </c>
      <c r="G240" s="1319">
        <v>13.8</v>
      </c>
      <c r="H240" s="1313">
        <v>0</v>
      </c>
      <c r="I240" s="900"/>
      <c r="J240" s="1313">
        <v>12</v>
      </c>
      <c r="K240" s="1027">
        <v>1</v>
      </c>
      <c r="L240" s="1027">
        <v>0</v>
      </c>
      <c r="M240" s="900"/>
      <c r="N240" s="900"/>
      <c r="O240" s="963"/>
      <c r="P240" s="1299"/>
      <c r="Q240" s="1301"/>
      <c r="R240" s="1010">
        <v>24</v>
      </c>
    </row>
    <row r="241" spans="1:18">
      <c r="A241" s="1010">
        <v>25</v>
      </c>
      <c r="B241" s="900" t="s">
        <v>5971</v>
      </c>
      <c r="C241" s="963"/>
      <c r="D241" s="900" t="s">
        <v>5873</v>
      </c>
      <c r="E241" s="963"/>
      <c r="F241" s="1307">
        <v>115</v>
      </c>
      <c r="G241" s="1319">
        <v>46</v>
      </c>
      <c r="H241" s="1313">
        <v>0</v>
      </c>
      <c r="I241" s="900"/>
      <c r="J241" s="1313">
        <v>20</v>
      </c>
      <c r="K241" s="1027">
        <v>1</v>
      </c>
      <c r="L241" s="1027">
        <v>0</v>
      </c>
      <c r="M241" s="900"/>
      <c r="N241" s="900"/>
      <c r="O241" s="963"/>
      <c r="P241" s="1299"/>
      <c r="Q241" s="1301"/>
      <c r="R241" s="1010">
        <v>25</v>
      </c>
    </row>
    <row r="242" spans="1:18">
      <c r="A242" s="1010">
        <v>26</v>
      </c>
      <c r="B242" s="900" t="s">
        <v>5972</v>
      </c>
      <c r="C242" s="963"/>
      <c r="D242" s="900" t="s">
        <v>5874</v>
      </c>
      <c r="E242" s="963"/>
      <c r="F242" s="1307">
        <v>115</v>
      </c>
      <c r="G242" s="1319">
        <v>13.8</v>
      </c>
      <c r="H242" s="1313">
        <v>0</v>
      </c>
      <c r="I242" s="900"/>
      <c r="J242" s="1313">
        <v>7</v>
      </c>
      <c r="K242" s="1027">
        <v>1</v>
      </c>
      <c r="L242" s="1027">
        <v>0</v>
      </c>
      <c r="M242" s="900"/>
      <c r="N242" s="900"/>
      <c r="O242" s="963"/>
      <c r="P242" s="1299"/>
      <c r="Q242" s="1301"/>
      <c r="R242" s="1010">
        <v>26</v>
      </c>
    </row>
    <row r="243" spans="1:18">
      <c r="A243" s="1010">
        <v>27</v>
      </c>
      <c r="B243" s="900" t="s">
        <v>5973</v>
      </c>
      <c r="C243" s="963"/>
      <c r="D243" s="900" t="s">
        <v>5874</v>
      </c>
      <c r="E243" s="963"/>
      <c r="F243" s="1307">
        <v>115</v>
      </c>
      <c r="G243" s="1319">
        <v>13.8</v>
      </c>
      <c r="H243" s="1313">
        <v>0</v>
      </c>
      <c r="I243" s="900"/>
      <c r="J243" s="1313">
        <v>12</v>
      </c>
      <c r="K243" s="1027">
        <v>1</v>
      </c>
      <c r="L243" s="1027">
        <v>0</v>
      </c>
      <c r="M243" s="900"/>
      <c r="N243" s="900"/>
      <c r="O243" s="963"/>
      <c r="P243" s="1299"/>
      <c r="Q243" s="1301"/>
      <c r="R243" s="1010">
        <v>27</v>
      </c>
    </row>
    <row r="244" spans="1:18">
      <c r="A244" s="1010">
        <v>28</v>
      </c>
      <c r="B244" s="900" t="s">
        <v>5974</v>
      </c>
      <c r="C244" s="963"/>
      <c r="D244" s="900" t="s">
        <v>5874</v>
      </c>
      <c r="E244" s="963"/>
      <c r="F244" s="1307">
        <v>69</v>
      </c>
      <c r="G244" s="1319">
        <v>13.8</v>
      </c>
      <c r="H244" s="1313">
        <v>0</v>
      </c>
      <c r="I244" s="900"/>
      <c r="J244" s="1313">
        <v>7</v>
      </c>
      <c r="K244" s="1027">
        <v>1</v>
      </c>
      <c r="L244" s="1027">
        <v>0</v>
      </c>
      <c r="M244" s="900"/>
      <c r="N244" s="900"/>
      <c r="O244" s="963"/>
      <c r="P244" s="1299"/>
      <c r="Q244" s="1301"/>
      <c r="R244" s="1010">
        <v>28</v>
      </c>
    </row>
    <row r="245" spans="1:18">
      <c r="A245" s="1010">
        <v>29</v>
      </c>
      <c r="B245" s="900" t="s">
        <v>5975</v>
      </c>
      <c r="C245" s="963"/>
      <c r="D245" s="900" t="s">
        <v>5874</v>
      </c>
      <c r="E245" s="963"/>
      <c r="F245" s="1307">
        <v>34.4</v>
      </c>
      <c r="G245" s="1319">
        <v>13.8</v>
      </c>
      <c r="H245" s="1313">
        <v>0</v>
      </c>
      <c r="I245" s="900"/>
      <c r="J245" s="1313">
        <v>10</v>
      </c>
      <c r="K245" s="1027">
        <v>1</v>
      </c>
      <c r="L245" s="1027">
        <v>0</v>
      </c>
      <c r="M245" s="900"/>
      <c r="N245" s="900"/>
      <c r="O245" s="963"/>
      <c r="P245" s="1299"/>
      <c r="Q245" s="1301"/>
      <c r="R245" s="1010">
        <v>29</v>
      </c>
    </row>
    <row r="246" spans="1:18">
      <c r="A246" s="1010">
        <v>30</v>
      </c>
      <c r="B246" s="900" t="s">
        <v>5975</v>
      </c>
      <c r="C246" s="963"/>
      <c r="D246" s="900" t="s">
        <v>5874</v>
      </c>
      <c r="E246" s="963"/>
      <c r="F246" s="1307">
        <v>34.5</v>
      </c>
      <c r="G246" s="1319">
        <v>4.16</v>
      </c>
      <c r="H246" s="1313">
        <v>0</v>
      </c>
      <c r="I246" s="900"/>
      <c r="J246" s="1313">
        <v>5</v>
      </c>
      <c r="K246" s="1027">
        <v>1</v>
      </c>
      <c r="L246" s="1027">
        <v>0</v>
      </c>
      <c r="M246" s="900"/>
      <c r="N246" s="900"/>
      <c r="O246" s="963"/>
      <c r="P246" s="1299"/>
      <c r="Q246" s="1301"/>
      <c r="R246" s="1010">
        <v>30</v>
      </c>
    </row>
    <row r="247" spans="1:18">
      <c r="A247" s="1010">
        <v>31</v>
      </c>
      <c r="B247" s="900" t="s">
        <v>5976</v>
      </c>
      <c r="C247" s="963"/>
      <c r="D247" s="900" t="s">
        <v>5874</v>
      </c>
      <c r="E247" s="963"/>
      <c r="F247" s="1307">
        <v>34.5</v>
      </c>
      <c r="G247" s="1319">
        <v>4.8</v>
      </c>
      <c r="H247" s="1313">
        <v>0</v>
      </c>
      <c r="I247" s="900"/>
      <c r="J247" s="1313">
        <v>1</v>
      </c>
      <c r="K247" s="1027">
        <v>1</v>
      </c>
      <c r="L247" s="1027">
        <v>0</v>
      </c>
      <c r="M247" s="900"/>
      <c r="N247" s="900"/>
      <c r="O247" s="963"/>
      <c r="P247" s="1299"/>
      <c r="Q247" s="1301"/>
      <c r="R247" s="1010">
        <v>31</v>
      </c>
    </row>
    <row r="248" spans="1:18">
      <c r="A248" s="1010">
        <v>32</v>
      </c>
      <c r="B248" s="900" t="s">
        <v>5976</v>
      </c>
      <c r="C248" s="963"/>
      <c r="D248" s="900" t="s">
        <v>5874</v>
      </c>
      <c r="E248" s="963"/>
      <c r="F248" s="1307">
        <v>34.5</v>
      </c>
      <c r="G248" s="1319">
        <v>4.8</v>
      </c>
      <c r="H248" s="1313">
        <v>0</v>
      </c>
      <c r="I248" s="900"/>
      <c r="J248" s="1313">
        <v>1</v>
      </c>
      <c r="K248" s="1027">
        <v>1</v>
      </c>
      <c r="L248" s="1027">
        <v>0</v>
      </c>
      <c r="M248" s="900"/>
      <c r="N248" s="900"/>
      <c r="O248" s="963"/>
      <c r="P248" s="1299"/>
      <c r="Q248" s="1301"/>
      <c r="R248" s="1010">
        <v>32</v>
      </c>
    </row>
    <row r="249" spans="1:18">
      <c r="A249" s="1010">
        <v>33</v>
      </c>
      <c r="B249" s="900" t="s">
        <v>5977</v>
      </c>
      <c r="C249" s="963"/>
      <c r="D249" s="900" t="s">
        <v>5874</v>
      </c>
      <c r="E249" s="963"/>
      <c r="F249" s="1307">
        <v>34.4</v>
      </c>
      <c r="G249" s="1319">
        <v>4.8</v>
      </c>
      <c r="H249" s="1313">
        <v>0</v>
      </c>
      <c r="I249" s="900"/>
      <c r="J249" s="1313">
        <v>5</v>
      </c>
      <c r="K249" s="1027">
        <v>1</v>
      </c>
      <c r="L249" s="1027">
        <v>0</v>
      </c>
      <c r="M249" s="900"/>
      <c r="N249" s="900"/>
      <c r="O249" s="963"/>
      <c r="P249" s="1299"/>
      <c r="Q249" s="1301"/>
      <c r="R249" s="1010">
        <v>33</v>
      </c>
    </row>
    <row r="250" spans="1:18">
      <c r="A250" s="1010">
        <v>34</v>
      </c>
      <c r="B250" s="900" t="s">
        <v>5977</v>
      </c>
      <c r="C250" s="963"/>
      <c r="D250" s="900" t="s">
        <v>5874</v>
      </c>
      <c r="E250" s="963"/>
      <c r="F250" s="1307">
        <v>34.5</v>
      </c>
      <c r="G250" s="1319">
        <v>4.8</v>
      </c>
      <c r="H250" s="1313">
        <v>0</v>
      </c>
      <c r="I250" s="900"/>
      <c r="J250" s="1313">
        <v>8</v>
      </c>
      <c r="K250" s="1027">
        <v>1</v>
      </c>
      <c r="L250" s="1027">
        <v>0</v>
      </c>
      <c r="M250" s="900"/>
      <c r="N250" s="900"/>
      <c r="O250" s="963"/>
      <c r="P250" s="1299"/>
      <c r="Q250" s="1301"/>
      <c r="R250" s="1010">
        <v>34</v>
      </c>
    </row>
    <row r="251" spans="1:18">
      <c r="A251" s="1010">
        <v>35</v>
      </c>
      <c r="B251" s="900" t="s">
        <v>5978</v>
      </c>
      <c r="C251" s="963"/>
      <c r="D251" s="900" t="s">
        <v>5874</v>
      </c>
      <c r="E251" s="963"/>
      <c r="F251" s="1307">
        <v>113</v>
      </c>
      <c r="G251" s="1319">
        <v>13.8</v>
      </c>
      <c r="H251" s="1313">
        <v>0</v>
      </c>
      <c r="I251" s="900"/>
      <c r="J251" s="1313">
        <v>8</v>
      </c>
      <c r="K251" s="1027">
        <v>1</v>
      </c>
      <c r="L251" s="1027">
        <v>0</v>
      </c>
      <c r="M251" s="900"/>
      <c r="N251" s="900"/>
      <c r="O251" s="963"/>
      <c r="P251" s="1299"/>
      <c r="Q251" s="1301"/>
      <c r="R251" s="1010">
        <v>35</v>
      </c>
    </row>
    <row r="252" spans="1:18">
      <c r="A252" s="1010">
        <v>37</v>
      </c>
      <c r="B252" s="900" t="s">
        <v>5979</v>
      </c>
      <c r="C252" s="963"/>
      <c r="D252" s="900" t="s">
        <v>5874</v>
      </c>
      <c r="E252" s="963"/>
      <c r="F252" s="1307">
        <v>34.5</v>
      </c>
      <c r="G252" s="1319">
        <v>13.8</v>
      </c>
      <c r="H252" s="1313">
        <v>0</v>
      </c>
      <c r="I252" s="900"/>
      <c r="J252" s="1313">
        <v>10</v>
      </c>
      <c r="K252" s="1027">
        <v>1</v>
      </c>
      <c r="L252" s="1027">
        <v>0</v>
      </c>
      <c r="M252" s="900"/>
      <c r="N252" s="900"/>
      <c r="O252" s="963"/>
      <c r="P252" s="1299"/>
      <c r="Q252" s="1301"/>
      <c r="R252" s="1010">
        <v>37</v>
      </c>
    </row>
    <row r="253" spans="1:18">
      <c r="A253" s="1010">
        <v>38</v>
      </c>
      <c r="B253" s="900" t="s">
        <v>5980</v>
      </c>
      <c r="C253" s="963"/>
      <c r="D253" s="900" t="s">
        <v>5873</v>
      </c>
      <c r="E253" s="963"/>
      <c r="F253" s="1307">
        <v>345</v>
      </c>
      <c r="G253" s="1319">
        <v>120</v>
      </c>
      <c r="H253" s="1313">
        <v>0</v>
      </c>
      <c r="I253" s="900"/>
      <c r="J253" s="1313">
        <v>400</v>
      </c>
      <c r="K253" s="1027">
        <v>1</v>
      </c>
      <c r="L253" s="1027">
        <v>0</v>
      </c>
      <c r="M253" s="900"/>
      <c r="N253" s="900"/>
      <c r="O253" s="963"/>
      <c r="P253" s="1299"/>
      <c r="Q253" s="1301"/>
      <c r="R253" s="1010">
        <v>38</v>
      </c>
    </row>
    <row r="254" spans="1:18">
      <c r="A254" s="1010">
        <v>39</v>
      </c>
      <c r="B254" s="900" t="s">
        <v>5980</v>
      </c>
      <c r="C254" s="963"/>
      <c r="D254" s="900" t="s">
        <v>5873</v>
      </c>
      <c r="E254" s="963"/>
      <c r="F254" s="1307">
        <v>345</v>
      </c>
      <c r="G254" s="1319">
        <v>120</v>
      </c>
      <c r="H254" s="1313">
        <v>0</v>
      </c>
      <c r="I254" s="900"/>
      <c r="J254" s="1313">
        <v>114</v>
      </c>
      <c r="K254" s="1027">
        <v>1</v>
      </c>
      <c r="L254" s="1027">
        <v>0</v>
      </c>
      <c r="M254" s="900"/>
      <c r="N254" s="900"/>
      <c r="O254" s="963"/>
      <c r="P254" s="1299"/>
      <c r="Q254" s="1301"/>
      <c r="R254" s="1010">
        <v>39</v>
      </c>
    </row>
    <row r="255" spans="1:18">
      <c r="A255" s="1010">
        <v>40</v>
      </c>
      <c r="B255" s="900" t="s">
        <v>5981</v>
      </c>
      <c r="C255" s="963"/>
      <c r="D255" s="900" t="s">
        <v>5874</v>
      </c>
      <c r="E255" s="963"/>
      <c r="F255" s="1307">
        <v>23</v>
      </c>
      <c r="G255" s="1319">
        <v>4.8</v>
      </c>
      <c r="H255" s="1313">
        <v>0</v>
      </c>
      <c r="I255" s="900"/>
      <c r="J255" s="1313">
        <v>3</v>
      </c>
      <c r="K255" s="1027">
        <v>3</v>
      </c>
      <c r="L255" s="1027">
        <v>0</v>
      </c>
      <c r="M255" s="900"/>
      <c r="N255" s="900"/>
      <c r="O255" s="963"/>
      <c r="P255" s="1299"/>
      <c r="Q255" s="1301"/>
      <c r="R255" s="1010">
        <v>40</v>
      </c>
    </row>
    <row r="256" spans="1:18">
      <c r="A256" s="1010">
        <v>41</v>
      </c>
      <c r="B256" s="900" t="s">
        <v>5982</v>
      </c>
      <c r="C256" s="963"/>
      <c r="D256" s="900" t="s">
        <v>5874</v>
      </c>
      <c r="E256" s="963"/>
      <c r="F256" s="1307">
        <v>34.5</v>
      </c>
      <c r="G256" s="1319">
        <v>4.16</v>
      </c>
      <c r="H256" s="1313">
        <v>0</v>
      </c>
      <c r="I256" s="900"/>
      <c r="J256" s="1313">
        <v>5</v>
      </c>
      <c r="K256" s="1027">
        <v>1</v>
      </c>
      <c r="L256" s="1027">
        <v>0</v>
      </c>
      <c r="M256" s="900"/>
      <c r="N256" s="900"/>
      <c r="O256" s="963"/>
      <c r="P256" s="1299"/>
      <c r="Q256" s="1301"/>
      <c r="R256" s="1010">
        <v>41</v>
      </c>
    </row>
    <row r="257" spans="1:18">
      <c r="A257" s="1010">
        <v>42</v>
      </c>
      <c r="B257" s="900" t="s">
        <v>5983</v>
      </c>
      <c r="C257" s="963"/>
      <c r="D257" s="900" t="s">
        <v>5874</v>
      </c>
      <c r="E257" s="963"/>
      <c r="F257" s="1307">
        <v>115</v>
      </c>
      <c r="G257" s="1319">
        <v>13.8</v>
      </c>
      <c r="H257" s="1313">
        <v>0</v>
      </c>
      <c r="I257" s="900"/>
      <c r="J257" s="1313">
        <v>15</v>
      </c>
      <c r="K257" s="1027">
        <v>1</v>
      </c>
      <c r="L257" s="1027">
        <v>0</v>
      </c>
      <c r="M257" s="900"/>
      <c r="N257" s="900"/>
      <c r="O257" s="963"/>
      <c r="P257" s="1299"/>
      <c r="Q257" s="1301"/>
      <c r="R257" s="1010">
        <v>42</v>
      </c>
    </row>
    <row r="258" spans="1:18">
      <c r="A258" s="1010">
        <v>43</v>
      </c>
      <c r="B258" s="900" t="s">
        <v>5983</v>
      </c>
      <c r="C258" s="963"/>
      <c r="D258" s="900" t="s">
        <v>5874</v>
      </c>
      <c r="E258" s="963"/>
      <c r="F258" s="1307">
        <v>115</v>
      </c>
      <c r="G258" s="1319">
        <v>13.8</v>
      </c>
      <c r="H258" s="1313">
        <v>0</v>
      </c>
      <c r="I258" s="900"/>
      <c r="J258" s="1313">
        <v>15</v>
      </c>
      <c r="K258" s="1027">
        <v>1</v>
      </c>
      <c r="L258" s="1027">
        <v>0</v>
      </c>
      <c r="M258" s="900"/>
      <c r="N258" s="900"/>
      <c r="O258" s="963"/>
      <c r="P258" s="1299"/>
      <c r="Q258" s="1301"/>
      <c r="R258" s="1010">
        <v>43</v>
      </c>
    </row>
    <row r="259" spans="1:18">
      <c r="A259" s="1010">
        <v>44</v>
      </c>
      <c r="B259" s="900" t="s">
        <v>5984</v>
      </c>
      <c r="C259" s="963"/>
      <c r="D259" s="900" t="s">
        <v>5874</v>
      </c>
      <c r="E259" s="963"/>
      <c r="F259" s="1307">
        <v>115</v>
      </c>
      <c r="G259" s="1319">
        <v>13.8</v>
      </c>
      <c r="H259" s="1313">
        <v>0</v>
      </c>
      <c r="I259" s="900"/>
      <c r="J259" s="1313">
        <v>20</v>
      </c>
      <c r="K259" s="1027">
        <v>1</v>
      </c>
      <c r="L259" s="1027">
        <v>0</v>
      </c>
      <c r="M259" s="900"/>
      <c r="N259" s="900"/>
      <c r="O259" s="963"/>
      <c r="P259" s="1299"/>
      <c r="Q259" s="1301"/>
      <c r="R259" s="1010">
        <v>44</v>
      </c>
    </row>
    <row r="260" spans="1:18">
      <c r="A260" s="1010">
        <v>45</v>
      </c>
      <c r="B260" s="900" t="s">
        <v>5985</v>
      </c>
      <c r="C260" s="963"/>
      <c r="D260" s="900" t="s">
        <v>5873</v>
      </c>
      <c r="E260" s="963"/>
      <c r="F260" s="1307">
        <v>115</v>
      </c>
      <c r="G260" s="1319">
        <v>34.5</v>
      </c>
      <c r="H260" s="1313">
        <v>0</v>
      </c>
      <c r="I260" s="900"/>
      <c r="J260" s="1313">
        <v>25</v>
      </c>
      <c r="K260" s="1027">
        <v>1</v>
      </c>
      <c r="L260" s="1027">
        <v>0</v>
      </c>
      <c r="M260" s="900"/>
      <c r="N260" s="900"/>
      <c r="O260" s="963"/>
      <c r="P260" s="1299"/>
      <c r="Q260" s="1301"/>
      <c r="R260" s="1010">
        <v>45</v>
      </c>
    </row>
    <row r="261" spans="1:18">
      <c r="A261" s="1010">
        <v>46</v>
      </c>
      <c r="B261" s="900" t="s">
        <v>5985</v>
      </c>
      <c r="C261" s="963"/>
      <c r="D261" s="900" t="s">
        <v>5873</v>
      </c>
      <c r="E261" s="963"/>
      <c r="F261" s="1307">
        <v>115</v>
      </c>
      <c r="G261" s="1319">
        <v>34.5</v>
      </c>
      <c r="H261" s="1313">
        <v>0</v>
      </c>
      <c r="I261" s="900"/>
      <c r="J261" s="1313">
        <v>25</v>
      </c>
      <c r="K261" s="1027">
        <v>1</v>
      </c>
      <c r="L261" s="1027">
        <v>0</v>
      </c>
      <c r="M261" s="900"/>
      <c r="N261" s="900"/>
      <c r="O261" s="963"/>
      <c r="P261" s="1299"/>
      <c r="Q261" s="1301"/>
      <c r="R261" s="1010">
        <v>46</v>
      </c>
    </row>
    <row r="262" spans="1:18">
      <c r="A262" s="1010">
        <v>47</v>
      </c>
      <c r="B262" s="900" t="s">
        <v>5985</v>
      </c>
      <c r="C262" s="963"/>
      <c r="D262" s="900" t="s">
        <v>5873</v>
      </c>
      <c r="E262" s="963"/>
      <c r="F262" s="1307">
        <v>230</v>
      </c>
      <c r="G262" s="1319">
        <v>120</v>
      </c>
      <c r="H262" s="1313">
        <v>0</v>
      </c>
      <c r="I262" s="900"/>
      <c r="J262" s="1313">
        <v>150</v>
      </c>
      <c r="K262" s="1027">
        <v>2</v>
      </c>
      <c r="L262" s="1027">
        <v>0</v>
      </c>
      <c r="M262" s="900"/>
      <c r="N262" s="900"/>
      <c r="O262" s="963"/>
      <c r="P262" s="1299"/>
      <c r="Q262" s="1301"/>
      <c r="R262" s="1010">
        <v>47</v>
      </c>
    </row>
    <row r="263" spans="1:18">
      <c r="A263" s="1010">
        <v>48</v>
      </c>
      <c r="B263" s="900" t="s">
        <v>5986</v>
      </c>
      <c r="C263" s="963"/>
      <c r="D263" s="900" t="s">
        <v>5873</v>
      </c>
      <c r="E263" s="963"/>
      <c r="F263" s="1307">
        <v>115</v>
      </c>
      <c r="G263" s="1319">
        <v>13.8</v>
      </c>
      <c r="H263" s="1313">
        <v>0</v>
      </c>
      <c r="I263" s="900"/>
      <c r="J263" s="1313">
        <v>6</v>
      </c>
      <c r="K263" s="1027">
        <v>1</v>
      </c>
      <c r="L263" s="1027">
        <v>0</v>
      </c>
      <c r="M263" s="900"/>
      <c r="N263" s="900"/>
      <c r="O263" s="963"/>
      <c r="P263" s="1299"/>
      <c r="Q263" s="1301"/>
      <c r="R263" s="1010">
        <v>48</v>
      </c>
    </row>
    <row r="264" spans="1:18">
      <c r="A264" s="1010">
        <v>49</v>
      </c>
      <c r="B264" s="900" t="s">
        <v>5987</v>
      </c>
      <c r="C264" s="963"/>
      <c r="D264" s="900" t="s">
        <v>5874</v>
      </c>
      <c r="E264" s="963"/>
      <c r="F264" s="1307">
        <v>46</v>
      </c>
      <c r="G264" s="1319">
        <v>4.8</v>
      </c>
      <c r="H264" s="1313">
        <v>0</v>
      </c>
      <c r="I264" s="900"/>
      <c r="J264" s="1313">
        <v>1</v>
      </c>
      <c r="K264" s="1027">
        <v>1</v>
      </c>
      <c r="L264" s="1027">
        <v>0</v>
      </c>
      <c r="M264" s="900"/>
      <c r="N264" s="900"/>
      <c r="O264" s="963"/>
      <c r="P264" s="1299"/>
      <c r="Q264" s="1301"/>
      <c r="R264" s="1010">
        <v>49</v>
      </c>
    </row>
    <row r="265" spans="1:18">
      <c r="A265" s="1010">
        <v>50</v>
      </c>
      <c r="B265" s="900" t="s">
        <v>5987</v>
      </c>
      <c r="C265" s="963"/>
      <c r="D265" s="900" t="s">
        <v>5874</v>
      </c>
      <c r="E265" s="963"/>
      <c r="F265" s="1307">
        <v>46</v>
      </c>
      <c r="G265" s="1319">
        <v>4.8</v>
      </c>
      <c r="H265" s="1313">
        <v>0</v>
      </c>
      <c r="I265" s="900"/>
      <c r="J265" s="1313">
        <v>1</v>
      </c>
      <c r="K265" s="1027">
        <v>1</v>
      </c>
      <c r="L265" s="1027">
        <v>0</v>
      </c>
      <c r="M265" s="900"/>
      <c r="N265" s="900"/>
      <c r="O265" s="963"/>
      <c r="P265" s="1299"/>
      <c r="Q265" s="1301"/>
      <c r="R265" s="1010">
        <v>50</v>
      </c>
    </row>
    <row r="266" spans="1:18">
      <c r="A266" s="1010">
        <v>51</v>
      </c>
      <c r="B266" s="900" t="s">
        <v>5987</v>
      </c>
      <c r="C266" s="963"/>
      <c r="D266" s="900" t="s">
        <v>5874</v>
      </c>
      <c r="E266" s="963"/>
      <c r="F266" s="1307">
        <v>46</v>
      </c>
      <c r="G266" s="1319">
        <v>4.8</v>
      </c>
      <c r="H266" s="1313">
        <v>0</v>
      </c>
      <c r="I266" s="900"/>
      <c r="J266" s="1313">
        <v>1</v>
      </c>
      <c r="K266" s="1027">
        <v>1</v>
      </c>
      <c r="L266" s="1027">
        <v>0</v>
      </c>
      <c r="M266" s="900"/>
      <c r="N266" s="900"/>
      <c r="O266" s="963"/>
      <c r="P266" s="1299"/>
      <c r="Q266" s="1301"/>
      <c r="R266" s="1010">
        <v>51</v>
      </c>
    </row>
    <row r="267" spans="1:18">
      <c r="A267" s="1010">
        <v>52</v>
      </c>
      <c r="B267" s="900" t="s">
        <v>5988</v>
      </c>
      <c r="C267" s="963"/>
      <c r="D267" s="900" t="s">
        <v>5874</v>
      </c>
      <c r="E267" s="963"/>
      <c r="F267" s="1307">
        <v>34.5</v>
      </c>
      <c r="G267" s="1319">
        <v>4.8</v>
      </c>
      <c r="H267" s="1313">
        <v>0</v>
      </c>
      <c r="I267" s="900"/>
      <c r="J267" s="1313">
        <v>3</v>
      </c>
      <c r="K267" s="1027">
        <v>1</v>
      </c>
      <c r="L267" s="1027">
        <v>0</v>
      </c>
      <c r="M267" s="900"/>
      <c r="N267" s="900"/>
      <c r="O267" s="963"/>
      <c r="P267" s="1299"/>
      <c r="Q267" s="1301"/>
      <c r="R267" s="1010">
        <v>52</v>
      </c>
    </row>
    <row r="268" spans="1:18">
      <c r="A268" s="1010">
        <v>53</v>
      </c>
      <c r="B268" s="900" t="s">
        <v>5989</v>
      </c>
      <c r="C268" s="963"/>
      <c r="D268" s="900" t="s">
        <v>5873</v>
      </c>
      <c r="E268" s="963"/>
      <c r="F268" s="1307">
        <v>115</v>
      </c>
      <c r="G268" s="1319">
        <v>13.8</v>
      </c>
      <c r="H268" s="1313">
        <v>0</v>
      </c>
      <c r="I268" s="900"/>
      <c r="J268" s="1313">
        <v>20</v>
      </c>
      <c r="K268" s="1027">
        <v>1</v>
      </c>
      <c r="L268" s="1027">
        <v>0</v>
      </c>
      <c r="M268" s="900"/>
      <c r="N268" s="900"/>
      <c r="O268" s="963"/>
      <c r="P268" s="1299"/>
      <c r="Q268" s="1301"/>
      <c r="R268" s="1010">
        <v>53</v>
      </c>
    </row>
    <row r="269" spans="1:18">
      <c r="A269" s="1010">
        <v>54</v>
      </c>
      <c r="B269" s="900" t="s">
        <v>5989</v>
      </c>
      <c r="C269" s="963"/>
      <c r="D269" s="900" t="s">
        <v>5873</v>
      </c>
      <c r="E269" s="963"/>
      <c r="F269" s="1307">
        <v>115</v>
      </c>
      <c r="G269" s="1319">
        <v>13.8</v>
      </c>
      <c r="H269" s="1313">
        <v>0</v>
      </c>
      <c r="I269" s="900"/>
      <c r="J269" s="1313">
        <v>20</v>
      </c>
      <c r="K269" s="1027">
        <v>1</v>
      </c>
      <c r="L269" s="1027">
        <v>0</v>
      </c>
      <c r="M269" s="900"/>
      <c r="N269" s="900"/>
      <c r="O269" s="963"/>
      <c r="P269" s="1299"/>
      <c r="Q269" s="1301"/>
      <c r="R269" s="1010">
        <v>54</v>
      </c>
    </row>
    <row r="270" spans="1:18">
      <c r="A270" s="1010">
        <v>55</v>
      </c>
      <c r="B270" s="900" t="s">
        <v>5990</v>
      </c>
      <c r="C270" s="963"/>
      <c r="D270" s="900" t="s">
        <v>5874</v>
      </c>
      <c r="E270" s="963"/>
      <c r="F270" s="1307">
        <v>113</v>
      </c>
      <c r="G270" s="1319">
        <v>13.8</v>
      </c>
      <c r="H270" s="1313">
        <v>0</v>
      </c>
      <c r="I270" s="900"/>
      <c r="J270" s="1313">
        <v>8</v>
      </c>
      <c r="K270" s="1027">
        <v>1</v>
      </c>
      <c r="L270" s="1027">
        <v>0</v>
      </c>
      <c r="M270" s="900"/>
      <c r="N270" s="900"/>
      <c r="O270" s="963"/>
      <c r="P270" s="1299"/>
      <c r="Q270" s="1301"/>
      <c r="R270" s="1010">
        <v>55</v>
      </c>
    </row>
    <row r="271" spans="1:18">
      <c r="A271" s="1010">
        <v>56</v>
      </c>
      <c r="B271" s="900" t="s">
        <v>5990</v>
      </c>
      <c r="C271" s="963"/>
      <c r="D271" s="900" t="s">
        <v>5874</v>
      </c>
      <c r="E271" s="963"/>
      <c r="F271" s="1307">
        <v>113</v>
      </c>
      <c r="G271" s="1319">
        <v>13.8</v>
      </c>
      <c r="H271" s="1313">
        <v>0</v>
      </c>
      <c r="I271" s="900"/>
      <c r="J271" s="1313">
        <v>8</v>
      </c>
      <c r="K271" s="1027">
        <v>1</v>
      </c>
      <c r="L271" s="1027">
        <v>0</v>
      </c>
      <c r="M271" s="900"/>
      <c r="N271" s="900"/>
      <c r="O271" s="963"/>
      <c r="P271" s="1299"/>
      <c r="Q271" s="1301"/>
      <c r="R271" s="1010">
        <v>56</v>
      </c>
    </row>
    <row r="272" spans="1:18">
      <c r="A272" s="1010">
        <v>57</v>
      </c>
      <c r="B272" s="900" t="s">
        <v>5991</v>
      </c>
      <c r="C272" s="963"/>
      <c r="D272" s="900" t="s">
        <v>5874</v>
      </c>
      <c r="E272" s="963"/>
      <c r="F272" s="1307">
        <v>34.5</v>
      </c>
      <c r="G272" s="1319">
        <v>4.8</v>
      </c>
      <c r="H272" s="1313">
        <v>0</v>
      </c>
      <c r="I272" s="900"/>
      <c r="J272" s="1313">
        <v>4</v>
      </c>
      <c r="K272" s="1027">
        <v>1</v>
      </c>
      <c r="L272" s="1027">
        <v>0</v>
      </c>
      <c r="M272" s="900"/>
      <c r="N272" s="900"/>
      <c r="O272" s="963"/>
      <c r="P272" s="1299"/>
      <c r="Q272" s="1301"/>
      <c r="R272" s="1010">
        <v>57</v>
      </c>
    </row>
    <row r="273" spans="1:18">
      <c r="A273" s="1010">
        <v>58</v>
      </c>
      <c r="B273" s="900" t="s">
        <v>5992</v>
      </c>
      <c r="C273" s="963"/>
      <c r="D273" s="900" t="s">
        <v>5873</v>
      </c>
      <c r="E273" s="963"/>
      <c r="F273" s="1307">
        <v>115</v>
      </c>
      <c r="G273" s="1319">
        <v>13.8</v>
      </c>
      <c r="H273" s="1313">
        <v>0</v>
      </c>
      <c r="I273" s="900"/>
      <c r="J273" s="1313">
        <v>20</v>
      </c>
      <c r="K273" s="1027">
        <v>1</v>
      </c>
      <c r="L273" s="1027">
        <v>0</v>
      </c>
      <c r="M273" s="900"/>
      <c r="N273" s="900"/>
      <c r="O273" s="963"/>
      <c r="P273" s="1299"/>
      <c r="Q273" s="1301"/>
      <c r="R273" s="1010">
        <v>58</v>
      </c>
    </row>
    <row r="274" spans="1:18" ht="15.75" thickBot="1">
      <c r="A274" s="1029">
        <v>59</v>
      </c>
      <c r="B274" s="952" t="s">
        <v>5992</v>
      </c>
      <c r="C274" s="980"/>
      <c r="D274" s="952" t="s">
        <v>5874</v>
      </c>
      <c r="E274" s="980"/>
      <c r="F274" s="1308">
        <v>115</v>
      </c>
      <c r="G274" s="1320">
        <v>13.8</v>
      </c>
      <c r="H274" s="1314">
        <v>0</v>
      </c>
      <c r="I274" s="900"/>
      <c r="J274" s="1314">
        <v>15</v>
      </c>
      <c r="K274" s="1098">
        <v>1</v>
      </c>
      <c r="L274" s="1098">
        <v>0</v>
      </c>
      <c r="M274" s="952"/>
      <c r="N274" s="952"/>
      <c r="O274" s="980"/>
      <c r="P274" s="1300"/>
      <c r="Q274" s="1302"/>
      <c r="R274" s="1029">
        <v>59</v>
      </c>
    </row>
    <row r="275" spans="1:18">
      <c r="A275" s="2971"/>
      <c r="B275" s="2971"/>
      <c r="C275" s="2971"/>
      <c r="D275" s="2971"/>
      <c r="E275" s="2971"/>
      <c r="F275" s="2971"/>
      <c r="G275" s="2971"/>
      <c r="H275" s="2971"/>
      <c r="I275" s="2971"/>
      <c r="J275" s="2971"/>
      <c r="K275" s="2971"/>
      <c r="L275" s="2971"/>
      <c r="M275" s="2971"/>
      <c r="N275" s="2971"/>
      <c r="O275" s="2971"/>
      <c r="P275" s="2971"/>
      <c r="Q275" s="2971"/>
      <c r="R275" s="2971"/>
    </row>
    <row r="276" spans="1:18">
      <c r="A276" s="64" t="s">
        <v>6231</v>
      </c>
      <c r="B276" s="901"/>
      <c r="C276" s="901"/>
      <c r="D276" s="901"/>
      <c r="E276" s="901"/>
      <c r="F276" s="901"/>
      <c r="G276" s="901"/>
      <c r="H276" s="901"/>
      <c r="I276" s="900"/>
      <c r="J276" s="64" t="s">
        <v>6230</v>
      </c>
      <c r="K276" s="901"/>
      <c r="L276" s="901"/>
      <c r="M276" s="901"/>
      <c r="N276" s="901"/>
      <c r="O276" s="901"/>
      <c r="P276" s="901"/>
      <c r="Q276" s="901"/>
      <c r="R276" s="901"/>
    </row>
    <row r="278" spans="1:18" ht="16.5" thickBot="1">
      <c r="A278" s="969" t="str">
        <f>'Data Sheet'!$C$25</f>
        <v xml:space="preserve">Niagara Mohawk Power Corporation </v>
      </c>
      <c r="B278" s="952"/>
      <c r="C278" s="952"/>
      <c r="D278" s="952"/>
      <c r="E278" s="952"/>
      <c r="F278" s="1030" t="str">
        <f>'Data Sheet'!$C$40</f>
        <v>May 9, 2016</v>
      </c>
      <c r="G278" s="952" t="str">
        <f>'Data Sheet'!$C$38</f>
        <v>December 31, 2015</v>
      </c>
      <c r="H278" s="1012"/>
      <c r="I278" s="900"/>
      <c r="J278" s="969" t="str">
        <f>'Data Sheet'!$C$25</f>
        <v xml:space="preserve">Niagara Mohawk Power Corporation </v>
      </c>
      <c r="K278" s="952"/>
      <c r="L278" s="952"/>
      <c r="M278" s="952"/>
      <c r="N278" s="952"/>
      <c r="O278" s="952"/>
      <c r="P278" s="1030" t="str">
        <f>'Data Sheet'!$C$40</f>
        <v>May 9, 2016</v>
      </c>
      <c r="Q278" s="952" t="str">
        <f>'Data Sheet'!$C$38</f>
        <v>December 31, 2015</v>
      </c>
      <c r="R278" s="952"/>
    </row>
    <row r="279" spans="1:18" ht="16.5" thickBot="1">
      <c r="A279" s="634" t="s">
        <v>3345</v>
      </c>
      <c r="B279" s="572"/>
      <c r="C279" s="572"/>
      <c r="D279" s="1012"/>
      <c r="E279" s="1012"/>
      <c r="F279" s="1014"/>
      <c r="G279" s="1014"/>
      <c r="H279" s="1023"/>
      <c r="I279" s="900"/>
      <c r="J279" s="634" t="s">
        <v>3345</v>
      </c>
      <c r="K279" s="572"/>
      <c r="L279" s="572"/>
      <c r="M279" s="1012"/>
      <c r="N279" s="1012"/>
      <c r="O279" s="1012"/>
      <c r="P279" s="1014"/>
      <c r="Q279" s="1014"/>
      <c r="R279" s="1023"/>
    </row>
    <row r="280" spans="1:18">
      <c r="A280" s="1007"/>
      <c r="B280" s="900"/>
      <c r="C280" s="963"/>
      <c r="D280" s="945"/>
      <c r="E280" s="913"/>
      <c r="F280" s="901"/>
      <c r="G280" s="901"/>
      <c r="H280" s="993"/>
      <c r="I280" s="900"/>
      <c r="J280" s="1007"/>
      <c r="K280" s="963"/>
      <c r="L280" s="963"/>
      <c r="M280" s="901" t="s">
        <v>3132</v>
      </c>
      <c r="N280" s="901"/>
      <c r="O280" s="901"/>
      <c r="P280" s="901"/>
      <c r="Q280" s="961"/>
      <c r="R280" s="1016"/>
    </row>
    <row r="281" spans="1:18" ht="15.75" thickBot="1">
      <c r="A281" s="1019"/>
      <c r="B281" s="945"/>
      <c r="C281" s="913"/>
      <c r="D281" s="945"/>
      <c r="E281" s="913"/>
      <c r="F281" s="1012" t="s">
        <v>3133</v>
      </c>
      <c r="G281" s="1012"/>
      <c r="H281" s="1023"/>
      <c r="I281" s="900"/>
      <c r="J281" s="1019" t="s">
        <v>3134</v>
      </c>
      <c r="K281" s="913" t="s">
        <v>3135</v>
      </c>
      <c r="L281" s="913" t="s">
        <v>3135</v>
      </c>
      <c r="M281" s="1012" t="s">
        <v>3136</v>
      </c>
      <c r="N281" s="1012"/>
      <c r="O281" s="1012"/>
      <c r="P281" s="1012"/>
      <c r="Q281" s="1023"/>
      <c r="R281" s="913"/>
    </row>
    <row r="282" spans="1:18">
      <c r="A282" s="1019"/>
      <c r="B282" s="945"/>
      <c r="C282" s="913"/>
      <c r="D282" s="945"/>
      <c r="E282" s="913"/>
      <c r="F282" s="913"/>
      <c r="G282" s="961"/>
      <c r="H282" s="913"/>
      <c r="I282" s="900"/>
      <c r="J282" s="1019" t="s">
        <v>3137</v>
      </c>
      <c r="K282" s="913" t="s">
        <v>3138</v>
      </c>
      <c r="L282" s="913" t="s">
        <v>3139</v>
      </c>
      <c r="M282" s="945"/>
      <c r="N282" s="945"/>
      <c r="O282" s="913"/>
      <c r="P282" s="913"/>
      <c r="Q282" s="961"/>
      <c r="R282" s="913"/>
    </row>
    <row r="283" spans="1:18">
      <c r="A283" s="1019" t="s">
        <v>1688</v>
      </c>
      <c r="B283" s="901" t="s">
        <v>3140</v>
      </c>
      <c r="C283" s="961"/>
      <c r="D283" s="901" t="s">
        <v>3141</v>
      </c>
      <c r="E283" s="961"/>
      <c r="F283" s="913"/>
      <c r="G283" s="961"/>
      <c r="H283" s="913"/>
      <c r="I283" s="900"/>
      <c r="J283" s="1019" t="s">
        <v>3142</v>
      </c>
      <c r="K283" s="913" t="s">
        <v>3143</v>
      </c>
      <c r="L283" s="913" t="s">
        <v>3138</v>
      </c>
      <c r="M283" s="901"/>
      <c r="N283" s="901"/>
      <c r="O283" s="961"/>
      <c r="P283" s="913" t="s">
        <v>1746</v>
      </c>
      <c r="Q283" s="961" t="s">
        <v>3144</v>
      </c>
      <c r="R283" s="913" t="s">
        <v>1688</v>
      </c>
    </row>
    <row r="284" spans="1:18">
      <c r="A284" s="1019" t="s">
        <v>1691</v>
      </c>
      <c r="B284" s="900"/>
      <c r="C284" s="963"/>
      <c r="D284" s="945"/>
      <c r="E284" s="913"/>
      <c r="F284" s="913" t="s">
        <v>1795</v>
      </c>
      <c r="G284" s="961" t="s">
        <v>3145</v>
      </c>
      <c r="H284" s="913" t="s">
        <v>3146</v>
      </c>
      <c r="I284" s="900"/>
      <c r="J284" s="1019" t="s">
        <v>3147</v>
      </c>
      <c r="K284" s="913" t="s">
        <v>4</v>
      </c>
      <c r="L284" s="913" t="s">
        <v>3143</v>
      </c>
      <c r="M284" s="901" t="s">
        <v>3148</v>
      </c>
      <c r="N284" s="901"/>
      <c r="O284" s="961"/>
      <c r="P284" s="913" t="s">
        <v>3149</v>
      </c>
      <c r="Q284" s="961" t="s">
        <v>3150</v>
      </c>
      <c r="R284" s="913" t="s">
        <v>1691</v>
      </c>
    </row>
    <row r="285" spans="1:18">
      <c r="A285" s="1010"/>
      <c r="B285" s="900"/>
      <c r="C285" s="913"/>
      <c r="D285" s="900"/>
      <c r="E285" s="913"/>
      <c r="F285" s="913"/>
      <c r="G285" s="961"/>
      <c r="H285" s="963"/>
      <c r="I285" s="900"/>
      <c r="J285" s="1010"/>
      <c r="K285" s="963"/>
      <c r="L285" s="913"/>
      <c r="M285" s="900"/>
      <c r="N285" s="900"/>
      <c r="O285" s="913"/>
      <c r="P285" s="913"/>
      <c r="Q285" s="913"/>
      <c r="R285" s="963"/>
    </row>
    <row r="286" spans="1:18" ht="15.75" thickBot="1">
      <c r="A286" s="1029"/>
      <c r="B286" s="1012" t="s">
        <v>2952</v>
      </c>
      <c r="C286" s="1023"/>
      <c r="D286" s="1012" t="s">
        <v>2953</v>
      </c>
      <c r="E286" s="1023"/>
      <c r="F286" s="1022" t="s">
        <v>2954</v>
      </c>
      <c r="G286" s="1023" t="s">
        <v>2955</v>
      </c>
      <c r="H286" s="1023" t="s">
        <v>2303</v>
      </c>
      <c r="I286" s="900"/>
      <c r="J286" s="1021" t="s">
        <v>2304</v>
      </c>
      <c r="K286" s="1021" t="s">
        <v>2305</v>
      </c>
      <c r="L286" s="1021" t="s">
        <v>2306</v>
      </c>
      <c r="M286" s="1012" t="s">
        <v>2307</v>
      </c>
      <c r="N286" s="1012"/>
      <c r="O286" s="1023"/>
      <c r="P286" s="1022" t="s">
        <v>2308</v>
      </c>
      <c r="Q286" s="1022" t="s">
        <v>2309</v>
      </c>
      <c r="R286" s="1022"/>
    </row>
    <row r="287" spans="1:18">
      <c r="A287" s="1010">
        <v>1</v>
      </c>
      <c r="B287" s="900" t="s">
        <v>5993</v>
      </c>
      <c r="C287" s="963"/>
      <c r="D287" s="900" t="s">
        <v>5874</v>
      </c>
      <c r="E287" s="961"/>
      <c r="F287" s="1305">
        <v>115</v>
      </c>
      <c r="G287" s="1317">
        <v>13.8</v>
      </c>
      <c r="H287" s="1313">
        <v>0</v>
      </c>
      <c r="I287" s="900"/>
      <c r="J287" s="1313">
        <v>15</v>
      </c>
      <c r="K287" s="1027">
        <v>1</v>
      </c>
      <c r="L287" s="1027">
        <v>0</v>
      </c>
      <c r="M287" s="900"/>
      <c r="N287" s="900"/>
      <c r="O287" s="961"/>
      <c r="P287" s="1299"/>
      <c r="Q287" s="1301"/>
      <c r="R287" s="1010">
        <v>1</v>
      </c>
    </row>
    <row r="288" spans="1:18">
      <c r="A288" s="1010">
        <v>2</v>
      </c>
      <c r="B288" s="900" t="s">
        <v>5994</v>
      </c>
      <c r="C288" s="963"/>
      <c r="D288" s="900" t="s">
        <v>5873</v>
      </c>
      <c r="E288" s="913"/>
      <c r="F288" s="1306">
        <v>23</v>
      </c>
      <c r="G288" s="1318">
        <v>4.8</v>
      </c>
      <c r="H288" s="1313">
        <v>0</v>
      </c>
      <c r="I288" s="900"/>
      <c r="J288" s="1313">
        <v>1</v>
      </c>
      <c r="K288" s="1027">
        <v>1</v>
      </c>
      <c r="L288" s="1027">
        <v>0</v>
      </c>
      <c r="M288" s="900"/>
      <c r="N288" s="900"/>
      <c r="O288" s="913"/>
      <c r="P288" s="1299"/>
      <c r="Q288" s="1301"/>
      <c r="R288" s="1010">
        <v>2</v>
      </c>
    </row>
    <row r="289" spans="1:18">
      <c r="A289" s="1010">
        <v>3</v>
      </c>
      <c r="B289" s="900" t="s">
        <v>5994</v>
      </c>
      <c r="C289" s="963"/>
      <c r="D289" s="900" t="s">
        <v>5873</v>
      </c>
      <c r="E289" s="913"/>
      <c r="F289" s="1306">
        <v>23</v>
      </c>
      <c r="G289" s="1318">
        <v>4.8</v>
      </c>
      <c r="H289" s="1313">
        <v>0</v>
      </c>
      <c r="I289" s="900"/>
      <c r="J289" s="1313">
        <v>1</v>
      </c>
      <c r="K289" s="1027">
        <v>1</v>
      </c>
      <c r="L289" s="1027">
        <v>0</v>
      </c>
      <c r="M289" s="900"/>
      <c r="N289" s="900"/>
      <c r="O289" s="913"/>
      <c r="P289" s="1299"/>
      <c r="Q289" s="1301"/>
      <c r="R289" s="1010">
        <v>3</v>
      </c>
    </row>
    <row r="290" spans="1:18">
      <c r="A290" s="1010">
        <v>4</v>
      </c>
      <c r="B290" s="900" t="s">
        <v>5994</v>
      </c>
      <c r="C290" s="963"/>
      <c r="D290" s="900" t="s">
        <v>5873</v>
      </c>
      <c r="E290" s="913"/>
      <c r="F290" s="1306">
        <v>23</v>
      </c>
      <c r="G290" s="1318">
        <v>4.8</v>
      </c>
      <c r="H290" s="1313">
        <v>0</v>
      </c>
      <c r="I290" s="900"/>
      <c r="J290" s="1313">
        <v>1</v>
      </c>
      <c r="K290" s="1027">
        <v>1</v>
      </c>
      <c r="L290" s="1027">
        <v>0</v>
      </c>
      <c r="M290" s="900"/>
      <c r="N290" s="900"/>
      <c r="O290" s="913"/>
      <c r="P290" s="1299"/>
      <c r="Q290" s="1301"/>
      <c r="R290" s="1010">
        <v>4</v>
      </c>
    </row>
    <row r="291" spans="1:18">
      <c r="A291" s="1010">
        <v>5</v>
      </c>
      <c r="B291" s="900" t="s">
        <v>5995</v>
      </c>
      <c r="C291" s="963"/>
      <c r="D291" s="900" t="s">
        <v>5873</v>
      </c>
      <c r="E291" s="913"/>
      <c r="F291" s="1306">
        <v>115</v>
      </c>
      <c r="G291" s="1318">
        <v>23</v>
      </c>
      <c r="H291" s="1313">
        <v>0</v>
      </c>
      <c r="I291" s="900"/>
      <c r="J291" s="1313">
        <v>7</v>
      </c>
      <c r="K291" s="1027">
        <v>1</v>
      </c>
      <c r="L291" s="1027">
        <v>0</v>
      </c>
      <c r="M291" s="900"/>
      <c r="N291" s="900"/>
      <c r="O291" s="913"/>
      <c r="P291" s="1299"/>
      <c r="Q291" s="1301"/>
      <c r="R291" s="1010">
        <v>5</v>
      </c>
    </row>
    <row r="292" spans="1:18">
      <c r="A292" s="1025">
        <v>6</v>
      </c>
      <c r="B292" s="900" t="s">
        <v>5996</v>
      </c>
      <c r="C292" s="963"/>
      <c r="D292" s="900" t="s">
        <v>5874</v>
      </c>
      <c r="E292" s="963"/>
      <c r="F292" s="1307">
        <v>34.5</v>
      </c>
      <c r="G292" s="1319">
        <v>4.8</v>
      </c>
      <c r="H292" s="1313">
        <v>0</v>
      </c>
      <c r="I292" s="900"/>
      <c r="J292" s="1321">
        <v>3</v>
      </c>
      <c r="K292" s="1027">
        <v>1</v>
      </c>
      <c r="L292" s="1027">
        <v>0</v>
      </c>
      <c r="M292" s="900"/>
      <c r="N292" s="900"/>
      <c r="O292" s="963"/>
      <c r="P292" s="1299"/>
      <c r="Q292" s="1301"/>
      <c r="R292" s="1025">
        <v>6</v>
      </c>
    </row>
    <row r="293" spans="1:18">
      <c r="A293" s="1025">
        <v>7</v>
      </c>
      <c r="B293" s="900" t="s">
        <v>5997</v>
      </c>
      <c r="C293" s="963"/>
      <c r="D293" s="900" t="s">
        <v>5874</v>
      </c>
      <c r="E293" s="963"/>
      <c r="F293" s="1307">
        <v>115</v>
      </c>
      <c r="G293" s="1319">
        <v>13.8</v>
      </c>
      <c r="H293" s="1313">
        <v>0</v>
      </c>
      <c r="I293" s="900"/>
      <c r="J293" s="1321">
        <v>7</v>
      </c>
      <c r="K293" s="1027">
        <v>1</v>
      </c>
      <c r="L293" s="1027">
        <v>0</v>
      </c>
      <c r="M293" s="900"/>
      <c r="N293" s="900"/>
      <c r="O293" s="963"/>
      <c r="P293" s="1299"/>
      <c r="Q293" s="1301"/>
      <c r="R293" s="1025">
        <v>7</v>
      </c>
    </row>
    <row r="294" spans="1:18">
      <c r="A294" s="1025">
        <v>8</v>
      </c>
      <c r="B294" s="900" t="s">
        <v>5998</v>
      </c>
      <c r="C294" s="963"/>
      <c r="D294" s="900" t="s">
        <v>5874</v>
      </c>
      <c r="E294" s="963"/>
      <c r="F294" s="1307">
        <v>34.5</v>
      </c>
      <c r="G294" s="1319">
        <v>4.8</v>
      </c>
      <c r="H294" s="1313">
        <v>0</v>
      </c>
      <c r="I294" s="900"/>
      <c r="J294" s="1321">
        <v>3</v>
      </c>
      <c r="K294" s="1027">
        <v>1</v>
      </c>
      <c r="L294" s="1027">
        <v>0</v>
      </c>
      <c r="M294" s="900"/>
      <c r="N294" s="900"/>
      <c r="O294" s="963"/>
      <c r="P294" s="1299"/>
      <c r="Q294" s="1301"/>
      <c r="R294" s="1025">
        <v>8</v>
      </c>
    </row>
    <row r="295" spans="1:18">
      <c r="A295" s="1025">
        <v>9</v>
      </c>
      <c r="B295" s="900" t="s">
        <v>5999</v>
      </c>
      <c r="C295" s="963"/>
      <c r="D295" s="900" t="s">
        <v>5874</v>
      </c>
      <c r="E295" s="963"/>
      <c r="F295" s="1307">
        <v>115</v>
      </c>
      <c r="G295" s="1319">
        <v>13.8</v>
      </c>
      <c r="H295" s="1313">
        <v>0</v>
      </c>
      <c r="I295" s="900"/>
      <c r="J295" s="1321">
        <v>6</v>
      </c>
      <c r="K295" s="1027">
        <v>1</v>
      </c>
      <c r="L295" s="1027">
        <v>0</v>
      </c>
      <c r="M295" s="900"/>
      <c r="N295" s="900"/>
      <c r="O295" s="963"/>
      <c r="P295" s="1299"/>
      <c r="Q295" s="1301"/>
      <c r="R295" s="1025">
        <v>9</v>
      </c>
    </row>
    <row r="296" spans="1:18">
      <c r="A296" s="1025">
        <v>10</v>
      </c>
      <c r="B296" s="900" t="s">
        <v>6000</v>
      </c>
      <c r="C296" s="963"/>
      <c r="D296" s="900" t="s">
        <v>5874</v>
      </c>
      <c r="E296" s="963"/>
      <c r="F296" s="1307">
        <v>34.5</v>
      </c>
      <c r="G296" s="1319">
        <v>4.16</v>
      </c>
      <c r="H296" s="1313">
        <v>0</v>
      </c>
      <c r="I296" s="900"/>
      <c r="J296" s="1321">
        <v>5</v>
      </c>
      <c r="K296" s="1027">
        <v>1</v>
      </c>
      <c r="L296" s="1027">
        <v>0</v>
      </c>
      <c r="M296" s="900"/>
      <c r="N296" s="900"/>
      <c r="O296" s="963"/>
      <c r="P296" s="1299"/>
      <c r="Q296" s="1301"/>
      <c r="R296" s="1025">
        <v>10</v>
      </c>
    </row>
    <row r="297" spans="1:18">
      <c r="A297" s="1025">
        <v>11</v>
      </c>
      <c r="B297" s="900" t="s">
        <v>6001</v>
      </c>
      <c r="C297" s="963"/>
      <c r="D297" s="900" t="s">
        <v>5874</v>
      </c>
      <c r="E297" s="963"/>
      <c r="F297" s="1307">
        <v>115</v>
      </c>
      <c r="G297" s="1319">
        <v>13.8</v>
      </c>
      <c r="H297" s="1313">
        <v>0</v>
      </c>
      <c r="I297" s="900"/>
      <c r="J297" s="1321">
        <v>12</v>
      </c>
      <c r="K297" s="1027">
        <v>1</v>
      </c>
      <c r="L297" s="1027">
        <v>0</v>
      </c>
      <c r="M297" s="900"/>
      <c r="N297" s="900"/>
      <c r="O297" s="963"/>
      <c r="P297" s="1299"/>
      <c r="Q297" s="1301"/>
      <c r="R297" s="1025">
        <v>11</v>
      </c>
    </row>
    <row r="298" spans="1:18">
      <c r="A298" s="1025">
        <v>12</v>
      </c>
      <c r="B298" s="900" t="s">
        <v>6002</v>
      </c>
      <c r="C298" s="963"/>
      <c r="D298" s="900" t="s">
        <v>5874</v>
      </c>
      <c r="E298" s="963"/>
      <c r="F298" s="1307">
        <v>34.5</v>
      </c>
      <c r="G298" s="1319">
        <v>13.8</v>
      </c>
      <c r="H298" s="1313">
        <v>0</v>
      </c>
      <c r="I298" s="900"/>
      <c r="J298" s="1321">
        <v>5</v>
      </c>
      <c r="K298" s="1027">
        <v>1</v>
      </c>
      <c r="L298" s="1027">
        <v>0</v>
      </c>
      <c r="M298" s="900"/>
      <c r="N298" s="900"/>
      <c r="O298" s="963"/>
      <c r="P298" s="1299"/>
      <c r="Q298" s="1301"/>
      <c r="R298" s="1025">
        <v>12</v>
      </c>
    </row>
    <row r="299" spans="1:18">
      <c r="A299" s="1025">
        <v>13</v>
      </c>
      <c r="B299" s="900" t="s">
        <v>6003</v>
      </c>
      <c r="C299" s="963"/>
      <c r="D299" s="900" t="s">
        <v>5874</v>
      </c>
      <c r="E299" s="963"/>
      <c r="F299" s="1307">
        <v>34.5</v>
      </c>
      <c r="G299" s="1319">
        <v>4.8</v>
      </c>
      <c r="H299" s="1313">
        <v>0</v>
      </c>
      <c r="I299" s="900"/>
      <c r="J299" s="1321">
        <v>4</v>
      </c>
      <c r="K299" s="1027">
        <v>1</v>
      </c>
      <c r="L299" s="1027">
        <v>0</v>
      </c>
      <c r="M299" s="900"/>
      <c r="N299" s="900"/>
      <c r="O299" s="963"/>
      <c r="P299" s="1299"/>
      <c r="Q299" s="1301"/>
      <c r="R299" s="1025">
        <v>13</v>
      </c>
    </row>
    <row r="300" spans="1:18">
      <c r="A300" s="1025">
        <v>14</v>
      </c>
      <c r="B300" s="900" t="s">
        <v>6004</v>
      </c>
      <c r="C300" s="963"/>
      <c r="D300" s="900" t="s">
        <v>5873</v>
      </c>
      <c r="E300" s="963"/>
      <c r="F300" s="1307">
        <v>345</v>
      </c>
      <c r="G300" s="1319">
        <v>230</v>
      </c>
      <c r="H300" s="1313">
        <v>0</v>
      </c>
      <c r="I300" s="900"/>
      <c r="J300" s="1321">
        <v>304</v>
      </c>
      <c r="K300" s="1027">
        <v>1</v>
      </c>
      <c r="L300" s="1027">
        <v>0</v>
      </c>
      <c r="M300" s="900"/>
      <c r="N300" s="900"/>
      <c r="O300" s="963"/>
      <c r="P300" s="1299"/>
      <c r="Q300" s="1301"/>
      <c r="R300" s="1025">
        <v>14</v>
      </c>
    </row>
    <row r="301" spans="1:18">
      <c r="A301" s="1025">
        <v>15</v>
      </c>
      <c r="B301" s="900" t="s">
        <v>6004</v>
      </c>
      <c r="C301" s="963"/>
      <c r="D301" s="900" t="s">
        <v>5873</v>
      </c>
      <c r="E301" s="963"/>
      <c r="F301" s="1307">
        <v>345</v>
      </c>
      <c r="G301" s="1319">
        <v>120</v>
      </c>
      <c r="H301" s="1313">
        <v>0</v>
      </c>
      <c r="I301" s="900"/>
      <c r="J301" s="1321">
        <v>848</v>
      </c>
      <c r="K301" s="1027">
        <v>2</v>
      </c>
      <c r="L301" s="1027">
        <v>0</v>
      </c>
      <c r="M301" s="900"/>
      <c r="N301" s="900"/>
      <c r="O301" s="963"/>
      <c r="P301" s="1299"/>
      <c r="Q301" s="1301"/>
      <c r="R301" s="1025">
        <v>15</v>
      </c>
    </row>
    <row r="302" spans="1:18">
      <c r="A302" s="1025">
        <v>16</v>
      </c>
      <c r="B302" s="900" t="s">
        <v>6005</v>
      </c>
      <c r="C302" s="963"/>
      <c r="D302" s="900" t="s">
        <v>5874</v>
      </c>
      <c r="E302" s="963"/>
      <c r="F302" s="1307">
        <v>34.5</v>
      </c>
      <c r="G302" s="1319">
        <v>4.8</v>
      </c>
      <c r="H302" s="1313">
        <v>0</v>
      </c>
      <c r="I302" s="900"/>
      <c r="J302" s="1321">
        <v>1</v>
      </c>
      <c r="K302" s="1027">
        <v>1</v>
      </c>
      <c r="L302" s="1027">
        <v>0</v>
      </c>
      <c r="M302" s="900"/>
      <c r="N302" s="900"/>
      <c r="O302" s="963"/>
      <c r="P302" s="1299"/>
      <c r="Q302" s="1301"/>
      <c r="R302" s="1025">
        <v>16</v>
      </c>
    </row>
    <row r="303" spans="1:18">
      <c r="A303" s="1010">
        <v>17</v>
      </c>
      <c r="B303" s="900" t="s">
        <v>6006</v>
      </c>
      <c r="C303" s="963"/>
      <c r="D303" s="900" t="s">
        <v>5874</v>
      </c>
      <c r="E303" s="963"/>
      <c r="F303" s="1307">
        <v>34.5</v>
      </c>
      <c r="G303" s="1319">
        <v>4.8</v>
      </c>
      <c r="H303" s="1313">
        <v>0</v>
      </c>
      <c r="I303" s="900"/>
      <c r="J303" s="1313">
        <v>2</v>
      </c>
      <c r="K303" s="1027">
        <v>1</v>
      </c>
      <c r="L303" s="1027">
        <v>0</v>
      </c>
      <c r="M303" s="900"/>
      <c r="N303" s="900"/>
      <c r="O303" s="963"/>
      <c r="P303" s="1299"/>
      <c r="Q303" s="1301"/>
      <c r="R303" s="1010">
        <v>17</v>
      </c>
    </row>
    <row r="304" spans="1:18">
      <c r="A304" s="1010">
        <v>18</v>
      </c>
      <c r="B304" s="900" t="s">
        <v>6006</v>
      </c>
      <c r="C304" s="963"/>
      <c r="D304" s="900" t="s">
        <v>5874</v>
      </c>
      <c r="E304" s="963"/>
      <c r="F304" s="1307">
        <v>34.5</v>
      </c>
      <c r="G304" s="1319">
        <v>4.8</v>
      </c>
      <c r="H304" s="1313">
        <v>0</v>
      </c>
      <c r="I304" s="900"/>
      <c r="J304" s="1313">
        <v>2</v>
      </c>
      <c r="K304" s="1027">
        <v>1</v>
      </c>
      <c r="L304" s="1027">
        <v>0</v>
      </c>
      <c r="M304" s="900"/>
      <c r="N304" s="900"/>
      <c r="O304" s="963"/>
      <c r="P304" s="1299"/>
      <c r="Q304" s="1301"/>
      <c r="R304" s="1010">
        <v>18</v>
      </c>
    </row>
    <row r="305" spans="1:18">
      <c r="A305" s="1010">
        <v>19</v>
      </c>
      <c r="B305" s="900" t="s">
        <v>6007</v>
      </c>
      <c r="C305" s="963"/>
      <c r="D305" s="900" t="s">
        <v>5873</v>
      </c>
      <c r="E305" s="963"/>
      <c r="F305" s="1307">
        <v>115</v>
      </c>
      <c r="G305" s="1319">
        <v>34.5</v>
      </c>
      <c r="H305" s="1313">
        <v>0</v>
      </c>
      <c r="I305" s="900"/>
      <c r="J305" s="1313">
        <v>20</v>
      </c>
      <c r="K305" s="1027">
        <v>1</v>
      </c>
      <c r="L305" s="1027">
        <v>0</v>
      </c>
      <c r="M305" s="900"/>
      <c r="N305" s="900"/>
      <c r="O305" s="963"/>
      <c r="P305" s="1299"/>
      <c r="Q305" s="1301"/>
      <c r="R305" s="1010">
        <v>19</v>
      </c>
    </row>
    <row r="306" spans="1:18">
      <c r="A306" s="1010">
        <v>20</v>
      </c>
      <c r="B306" s="900" t="s">
        <v>6007</v>
      </c>
      <c r="C306" s="963"/>
      <c r="D306" s="900" t="s">
        <v>5873</v>
      </c>
      <c r="E306" s="963"/>
      <c r="F306" s="1307">
        <v>345</v>
      </c>
      <c r="G306" s="1319">
        <v>115</v>
      </c>
      <c r="H306" s="1313">
        <v>0</v>
      </c>
      <c r="I306" s="900"/>
      <c r="J306" s="1313">
        <v>448</v>
      </c>
      <c r="K306" s="1027">
        <v>1</v>
      </c>
      <c r="L306" s="1027">
        <v>0</v>
      </c>
      <c r="M306" s="900"/>
      <c r="N306" s="900"/>
      <c r="O306" s="963"/>
      <c r="P306" s="1299"/>
      <c r="Q306" s="1301"/>
      <c r="R306" s="1010">
        <v>20</v>
      </c>
    </row>
    <row r="307" spans="1:18">
      <c r="A307" s="1010">
        <v>21</v>
      </c>
      <c r="B307" s="900" t="s">
        <v>6008</v>
      </c>
      <c r="C307" s="963"/>
      <c r="D307" s="900" t="s">
        <v>5874</v>
      </c>
      <c r="E307" s="963"/>
      <c r="F307" s="1307">
        <v>34.5</v>
      </c>
      <c r="G307" s="1319">
        <v>4.8</v>
      </c>
      <c r="H307" s="1313">
        <v>0</v>
      </c>
      <c r="I307" s="900"/>
      <c r="J307" s="1313">
        <v>3</v>
      </c>
      <c r="K307" s="1027">
        <v>1</v>
      </c>
      <c r="L307" s="1027">
        <v>0</v>
      </c>
      <c r="M307" s="900"/>
      <c r="N307" s="900"/>
      <c r="O307" s="963"/>
      <c r="P307" s="1299"/>
      <c r="Q307" s="1301"/>
      <c r="R307" s="1010">
        <v>21</v>
      </c>
    </row>
    <row r="308" spans="1:18">
      <c r="A308" s="1010">
        <v>22</v>
      </c>
      <c r="B308" s="900" t="s">
        <v>6009</v>
      </c>
      <c r="C308" s="963"/>
      <c r="D308" s="900" t="s">
        <v>5873</v>
      </c>
      <c r="E308" s="963"/>
      <c r="F308" s="1307">
        <v>240</v>
      </c>
      <c r="G308" s="1319">
        <v>24</v>
      </c>
      <c r="H308" s="1313">
        <v>0</v>
      </c>
      <c r="I308" s="900"/>
      <c r="J308" s="1313">
        <v>150</v>
      </c>
      <c r="K308" s="1027">
        <v>3</v>
      </c>
      <c r="L308" s="1027">
        <v>0</v>
      </c>
      <c r="M308" s="900"/>
      <c r="N308" s="900"/>
      <c r="O308" s="963"/>
      <c r="P308" s="1299"/>
      <c r="Q308" s="1301"/>
      <c r="R308" s="1010">
        <v>22</v>
      </c>
    </row>
    <row r="309" spans="1:18">
      <c r="A309" s="1010">
        <v>23</v>
      </c>
      <c r="B309" s="900" t="s">
        <v>6010</v>
      </c>
      <c r="C309" s="963"/>
      <c r="D309" s="900" t="s">
        <v>5874</v>
      </c>
      <c r="E309" s="963"/>
      <c r="F309" s="1307">
        <v>34.4</v>
      </c>
      <c r="G309" s="1319">
        <v>4.8</v>
      </c>
      <c r="H309" s="1313">
        <v>0</v>
      </c>
      <c r="I309" s="900"/>
      <c r="J309" s="1313">
        <v>2</v>
      </c>
      <c r="K309" s="1027">
        <v>1</v>
      </c>
      <c r="L309" s="1027">
        <v>0</v>
      </c>
      <c r="M309" s="900"/>
      <c r="N309" s="900"/>
      <c r="O309" s="963"/>
      <c r="P309" s="1299"/>
      <c r="Q309" s="1301"/>
      <c r="R309" s="1010">
        <v>23</v>
      </c>
    </row>
    <row r="310" spans="1:18">
      <c r="A310" s="1010">
        <v>24</v>
      </c>
      <c r="B310" s="900" t="s">
        <v>6010</v>
      </c>
      <c r="C310" s="963"/>
      <c r="D310" s="900" t="s">
        <v>5874</v>
      </c>
      <c r="E310" s="963"/>
      <c r="F310" s="1307">
        <v>34.5</v>
      </c>
      <c r="G310" s="1319">
        <v>4.8</v>
      </c>
      <c r="H310" s="1313">
        <v>0</v>
      </c>
      <c r="I310" s="900"/>
      <c r="J310" s="1313">
        <v>2</v>
      </c>
      <c r="K310" s="1027">
        <v>1</v>
      </c>
      <c r="L310" s="1027">
        <v>0</v>
      </c>
      <c r="M310" s="900"/>
      <c r="N310" s="900"/>
      <c r="O310" s="963"/>
      <c r="P310" s="1299"/>
      <c r="Q310" s="1301"/>
      <c r="R310" s="1010">
        <v>24</v>
      </c>
    </row>
    <row r="311" spans="1:18">
      <c r="A311" s="1010">
        <v>25</v>
      </c>
      <c r="B311" s="900" t="s">
        <v>6010</v>
      </c>
      <c r="C311" s="963"/>
      <c r="D311" s="900" t="s">
        <v>5874</v>
      </c>
      <c r="E311" s="963"/>
      <c r="F311" s="1307">
        <v>34.4</v>
      </c>
      <c r="G311" s="1319">
        <v>4.8</v>
      </c>
      <c r="H311" s="1313">
        <v>0</v>
      </c>
      <c r="I311" s="900"/>
      <c r="J311" s="1313">
        <v>2</v>
      </c>
      <c r="K311" s="1027">
        <v>1</v>
      </c>
      <c r="L311" s="1027">
        <v>0</v>
      </c>
      <c r="M311" s="900"/>
      <c r="N311" s="900"/>
      <c r="O311" s="963"/>
      <c r="P311" s="1299"/>
      <c r="Q311" s="1301"/>
      <c r="R311" s="1010">
        <v>25</v>
      </c>
    </row>
    <row r="312" spans="1:18">
      <c r="A312" s="1010">
        <v>26</v>
      </c>
      <c r="B312" s="900" t="s">
        <v>6011</v>
      </c>
      <c r="C312" s="963"/>
      <c r="D312" s="900" t="s">
        <v>5874</v>
      </c>
      <c r="E312" s="963"/>
      <c r="F312" s="1307">
        <v>115</v>
      </c>
      <c r="G312" s="1319">
        <v>13.8</v>
      </c>
      <c r="H312" s="1313">
        <v>0</v>
      </c>
      <c r="I312" s="900"/>
      <c r="J312" s="1313">
        <v>15</v>
      </c>
      <c r="K312" s="1027">
        <v>1</v>
      </c>
      <c r="L312" s="1027">
        <v>0</v>
      </c>
      <c r="M312" s="900"/>
      <c r="N312" s="900"/>
      <c r="O312" s="963"/>
      <c r="P312" s="1299"/>
      <c r="Q312" s="1301"/>
      <c r="R312" s="1010">
        <v>26</v>
      </c>
    </row>
    <row r="313" spans="1:18">
      <c r="A313" s="1010">
        <v>27</v>
      </c>
      <c r="B313" s="900" t="s">
        <v>6012</v>
      </c>
      <c r="C313" s="963"/>
      <c r="D313" s="900" t="s">
        <v>5874</v>
      </c>
      <c r="E313" s="963"/>
      <c r="F313" s="1307">
        <v>34.5</v>
      </c>
      <c r="G313" s="1319">
        <v>4.8</v>
      </c>
      <c r="H313" s="1313">
        <v>0</v>
      </c>
      <c r="I313" s="900"/>
      <c r="J313" s="1313">
        <v>7</v>
      </c>
      <c r="K313" s="1027">
        <v>1</v>
      </c>
      <c r="L313" s="1027">
        <v>0</v>
      </c>
      <c r="M313" s="900"/>
      <c r="N313" s="900"/>
      <c r="O313" s="963"/>
      <c r="P313" s="1299"/>
      <c r="Q313" s="1301"/>
      <c r="R313" s="1010">
        <v>27</v>
      </c>
    </row>
    <row r="314" spans="1:18">
      <c r="A314" s="1010">
        <v>28</v>
      </c>
      <c r="B314" s="900" t="s">
        <v>6013</v>
      </c>
      <c r="C314" s="963"/>
      <c r="D314" s="900" t="s">
        <v>5874</v>
      </c>
      <c r="E314" s="963"/>
      <c r="F314" s="1307">
        <v>34.5</v>
      </c>
      <c r="G314" s="1319">
        <v>13.8</v>
      </c>
      <c r="H314" s="1313">
        <v>0</v>
      </c>
      <c r="I314" s="900"/>
      <c r="J314" s="1313">
        <v>5</v>
      </c>
      <c r="K314" s="1027">
        <v>1</v>
      </c>
      <c r="L314" s="1027">
        <v>0</v>
      </c>
      <c r="M314" s="900"/>
      <c r="N314" s="900"/>
      <c r="O314" s="963"/>
      <c r="P314" s="1299"/>
      <c r="Q314" s="1301"/>
      <c r="R314" s="1010">
        <v>28</v>
      </c>
    </row>
    <row r="315" spans="1:18">
      <c r="A315" s="1010">
        <v>29</v>
      </c>
      <c r="B315" s="900" t="s">
        <v>6014</v>
      </c>
      <c r="C315" s="963"/>
      <c r="D315" s="900" t="s">
        <v>5874</v>
      </c>
      <c r="E315" s="963"/>
      <c r="F315" s="1307">
        <v>34.5</v>
      </c>
      <c r="G315" s="1319">
        <v>4.16</v>
      </c>
      <c r="H315" s="1313">
        <v>0</v>
      </c>
      <c r="I315" s="900"/>
      <c r="J315" s="1313">
        <v>3</v>
      </c>
      <c r="K315" s="1027">
        <v>1</v>
      </c>
      <c r="L315" s="1027">
        <v>0</v>
      </c>
      <c r="M315" s="900"/>
      <c r="N315" s="900"/>
      <c r="O315" s="963"/>
      <c r="P315" s="1299"/>
      <c r="Q315" s="1301"/>
      <c r="R315" s="1010">
        <v>29</v>
      </c>
    </row>
    <row r="316" spans="1:18">
      <c r="A316" s="1010">
        <v>30</v>
      </c>
      <c r="B316" s="900" t="s">
        <v>6014</v>
      </c>
      <c r="C316" s="963"/>
      <c r="D316" s="900" t="s">
        <v>5874</v>
      </c>
      <c r="E316" s="963"/>
      <c r="F316" s="1307">
        <v>34.5</v>
      </c>
      <c r="G316" s="1319">
        <v>4.16</v>
      </c>
      <c r="H316" s="1313">
        <v>0</v>
      </c>
      <c r="I316" s="900"/>
      <c r="J316" s="1313">
        <v>3</v>
      </c>
      <c r="K316" s="1027">
        <v>1</v>
      </c>
      <c r="L316" s="1027">
        <v>0</v>
      </c>
      <c r="M316" s="900"/>
      <c r="N316" s="900"/>
      <c r="O316" s="963"/>
      <c r="P316" s="1299"/>
      <c r="Q316" s="1301"/>
      <c r="R316" s="1010">
        <v>30</v>
      </c>
    </row>
    <row r="317" spans="1:18">
      <c r="A317" s="1010">
        <v>31</v>
      </c>
      <c r="B317" s="900" t="s">
        <v>6015</v>
      </c>
      <c r="C317" s="963"/>
      <c r="D317" s="900" t="s">
        <v>5873</v>
      </c>
      <c r="E317" s="963"/>
      <c r="F317" s="1307">
        <v>69</v>
      </c>
      <c r="G317" s="1319">
        <v>23</v>
      </c>
      <c r="H317" s="1313">
        <v>0</v>
      </c>
      <c r="I317" s="900"/>
      <c r="J317" s="1313">
        <v>5</v>
      </c>
      <c r="K317" s="1027">
        <v>1</v>
      </c>
      <c r="L317" s="1027">
        <v>0</v>
      </c>
      <c r="M317" s="900"/>
      <c r="N317" s="900"/>
      <c r="O317" s="963"/>
      <c r="P317" s="1299"/>
      <c r="Q317" s="1301"/>
      <c r="R317" s="1010">
        <v>31</v>
      </c>
    </row>
    <row r="318" spans="1:18">
      <c r="A318" s="1010">
        <v>32</v>
      </c>
      <c r="B318" s="900" t="s">
        <v>6015</v>
      </c>
      <c r="C318" s="963"/>
      <c r="D318" s="900" t="s">
        <v>5873</v>
      </c>
      <c r="E318" s="963"/>
      <c r="F318" s="1307">
        <v>69</v>
      </c>
      <c r="G318" s="1319">
        <v>4.8</v>
      </c>
      <c r="H318" s="1313">
        <v>0</v>
      </c>
      <c r="I318" s="900"/>
      <c r="J318" s="1313">
        <v>2</v>
      </c>
      <c r="K318" s="1027">
        <v>1</v>
      </c>
      <c r="L318" s="1027">
        <v>0</v>
      </c>
      <c r="M318" s="900"/>
      <c r="N318" s="900"/>
      <c r="O318" s="963"/>
      <c r="P318" s="1299"/>
      <c r="Q318" s="1301"/>
      <c r="R318" s="1010">
        <v>32</v>
      </c>
    </row>
    <row r="319" spans="1:18">
      <c r="A319" s="1010">
        <v>33</v>
      </c>
      <c r="B319" s="900" t="s">
        <v>6015</v>
      </c>
      <c r="C319" s="963"/>
      <c r="D319" s="900" t="s">
        <v>5873</v>
      </c>
      <c r="E319" s="963"/>
      <c r="F319" s="1307">
        <v>69</v>
      </c>
      <c r="G319" s="1319">
        <v>4.8</v>
      </c>
      <c r="H319" s="1313">
        <v>0</v>
      </c>
      <c r="I319" s="900"/>
      <c r="J319" s="1313">
        <v>2</v>
      </c>
      <c r="K319" s="1027">
        <v>1</v>
      </c>
      <c r="L319" s="1027">
        <v>0</v>
      </c>
      <c r="M319" s="900"/>
      <c r="N319" s="900"/>
      <c r="O319" s="963"/>
      <c r="P319" s="1299"/>
      <c r="Q319" s="1301"/>
      <c r="R319" s="1010">
        <v>33</v>
      </c>
    </row>
    <row r="320" spans="1:18">
      <c r="A320" s="1010">
        <v>34</v>
      </c>
      <c r="B320" s="900" t="s">
        <v>6015</v>
      </c>
      <c r="C320" s="963"/>
      <c r="D320" s="900" t="s">
        <v>5873</v>
      </c>
      <c r="E320" s="963"/>
      <c r="F320" s="1307">
        <v>69</v>
      </c>
      <c r="G320" s="1319">
        <v>4.8</v>
      </c>
      <c r="H320" s="1313">
        <v>0</v>
      </c>
      <c r="I320" s="900"/>
      <c r="J320" s="1313">
        <v>2</v>
      </c>
      <c r="K320" s="1027">
        <v>1</v>
      </c>
      <c r="L320" s="1027">
        <v>0</v>
      </c>
      <c r="M320" s="900"/>
      <c r="N320" s="900"/>
      <c r="O320" s="963"/>
      <c r="P320" s="1299"/>
      <c r="Q320" s="1301"/>
      <c r="R320" s="1010">
        <v>34</v>
      </c>
    </row>
    <row r="321" spans="1:18">
      <c r="A321" s="1010">
        <v>35</v>
      </c>
      <c r="B321" s="900" t="s">
        <v>6016</v>
      </c>
      <c r="C321" s="963"/>
      <c r="D321" s="900" t="s">
        <v>5874</v>
      </c>
      <c r="E321" s="963"/>
      <c r="F321" s="1307">
        <v>115</v>
      </c>
      <c r="G321" s="1319">
        <v>13.8</v>
      </c>
      <c r="H321" s="1313">
        <v>0</v>
      </c>
      <c r="I321" s="900"/>
      <c r="J321" s="1313">
        <v>20</v>
      </c>
      <c r="K321" s="1027">
        <v>1</v>
      </c>
      <c r="L321" s="1027">
        <v>0</v>
      </c>
      <c r="M321" s="900"/>
      <c r="N321" s="900"/>
      <c r="O321" s="963"/>
      <c r="P321" s="1299"/>
      <c r="Q321" s="1301"/>
      <c r="R321" s="1010">
        <v>35</v>
      </c>
    </row>
    <row r="322" spans="1:18">
      <c r="A322" s="1010">
        <v>37</v>
      </c>
      <c r="B322" s="900" t="s">
        <v>6016</v>
      </c>
      <c r="C322" s="963"/>
      <c r="D322" s="900" t="s">
        <v>5874</v>
      </c>
      <c r="E322" s="963"/>
      <c r="F322" s="1307">
        <v>115</v>
      </c>
      <c r="G322" s="1319">
        <v>13.8</v>
      </c>
      <c r="H322" s="1313">
        <v>0</v>
      </c>
      <c r="I322" s="900"/>
      <c r="J322" s="1313">
        <v>20</v>
      </c>
      <c r="K322" s="1027">
        <v>1</v>
      </c>
      <c r="L322" s="1027">
        <v>0</v>
      </c>
      <c r="M322" s="900"/>
      <c r="N322" s="900"/>
      <c r="O322" s="963"/>
      <c r="P322" s="1299"/>
      <c r="Q322" s="1301"/>
      <c r="R322" s="1010">
        <v>37</v>
      </c>
    </row>
    <row r="323" spans="1:18">
      <c r="A323" s="1010">
        <v>38</v>
      </c>
      <c r="B323" s="900" t="s">
        <v>6017</v>
      </c>
      <c r="C323" s="963"/>
      <c r="D323" s="900" t="s">
        <v>6018</v>
      </c>
      <c r="E323" s="963"/>
      <c r="F323" s="1307">
        <v>115</v>
      </c>
      <c r="G323" s="1319">
        <v>13.8</v>
      </c>
      <c r="H323" s="1313">
        <v>0</v>
      </c>
      <c r="I323" s="900"/>
      <c r="J323" s="1313">
        <v>15</v>
      </c>
      <c r="K323" s="1027">
        <v>1</v>
      </c>
      <c r="L323" s="1027">
        <v>0</v>
      </c>
      <c r="M323" s="900"/>
      <c r="N323" s="900"/>
      <c r="O323" s="963"/>
      <c r="P323" s="1299"/>
      <c r="Q323" s="1301"/>
      <c r="R323" s="1010">
        <v>38</v>
      </c>
    </row>
    <row r="324" spans="1:18">
      <c r="A324" s="1010">
        <v>39</v>
      </c>
      <c r="B324" s="900" t="s">
        <v>6019</v>
      </c>
      <c r="C324" s="963"/>
      <c r="D324" s="900" t="s">
        <v>5874</v>
      </c>
      <c r="E324" s="963"/>
      <c r="F324" s="1307">
        <v>34.5</v>
      </c>
      <c r="G324" s="1319">
        <v>4.8</v>
      </c>
      <c r="H324" s="1313">
        <v>0</v>
      </c>
      <c r="I324" s="900"/>
      <c r="J324" s="1313">
        <v>1</v>
      </c>
      <c r="K324" s="1027">
        <v>1</v>
      </c>
      <c r="L324" s="1027">
        <v>0</v>
      </c>
      <c r="M324" s="900"/>
      <c r="N324" s="900"/>
      <c r="O324" s="963"/>
      <c r="P324" s="1299"/>
      <c r="Q324" s="1301"/>
      <c r="R324" s="1010">
        <v>39</v>
      </c>
    </row>
    <row r="325" spans="1:18">
      <c r="A325" s="1010">
        <v>40</v>
      </c>
      <c r="B325" s="900" t="s">
        <v>6019</v>
      </c>
      <c r="C325" s="963"/>
      <c r="D325" s="900" t="s">
        <v>5874</v>
      </c>
      <c r="E325" s="963"/>
      <c r="F325" s="1307">
        <v>34.4</v>
      </c>
      <c r="G325" s="1319">
        <v>4.8</v>
      </c>
      <c r="H325" s="1313">
        <v>0</v>
      </c>
      <c r="I325" s="900"/>
      <c r="J325" s="1313">
        <v>1</v>
      </c>
      <c r="K325" s="1027">
        <v>1</v>
      </c>
      <c r="L325" s="1027">
        <v>0</v>
      </c>
      <c r="M325" s="900"/>
      <c r="N325" s="900"/>
      <c r="O325" s="963"/>
      <c r="P325" s="1299"/>
      <c r="Q325" s="1301"/>
      <c r="R325" s="1010">
        <v>40</v>
      </c>
    </row>
    <row r="326" spans="1:18">
      <c r="A326" s="1010">
        <v>41</v>
      </c>
      <c r="B326" s="900" t="s">
        <v>6019</v>
      </c>
      <c r="C326" s="963"/>
      <c r="D326" s="900" t="s">
        <v>5874</v>
      </c>
      <c r="E326" s="963"/>
      <c r="F326" s="1307">
        <v>34.5</v>
      </c>
      <c r="G326" s="1319">
        <v>4.8</v>
      </c>
      <c r="H326" s="1313">
        <v>0</v>
      </c>
      <c r="I326" s="900"/>
      <c r="J326" s="1313">
        <v>1</v>
      </c>
      <c r="K326" s="1027">
        <v>1</v>
      </c>
      <c r="L326" s="1027">
        <v>0</v>
      </c>
      <c r="M326" s="900"/>
      <c r="N326" s="900"/>
      <c r="O326" s="963"/>
      <c r="P326" s="1299"/>
      <c r="Q326" s="1301"/>
      <c r="R326" s="1010">
        <v>41</v>
      </c>
    </row>
    <row r="327" spans="1:18">
      <c r="A327" s="1010">
        <v>42</v>
      </c>
      <c r="B327" s="900" t="s">
        <v>6020</v>
      </c>
      <c r="C327" s="963"/>
      <c r="D327" s="900" t="s">
        <v>5874</v>
      </c>
      <c r="E327" s="963"/>
      <c r="F327" s="1307">
        <v>34.5</v>
      </c>
      <c r="G327" s="1319">
        <v>4.8</v>
      </c>
      <c r="H327" s="1313">
        <v>0</v>
      </c>
      <c r="I327" s="900"/>
      <c r="J327" s="1313">
        <v>3</v>
      </c>
      <c r="K327" s="1027">
        <v>1</v>
      </c>
      <c r="L327" s="1027">
        <v>0</v>
      </c>
      <c r="M327" s="900"/>
      <c r="N327" s="900"/>
      <c r="O327" s="963"/>
      <c r="P327" s="1299"/>
      <c r="Q327" s="1301"/>
      <c r="R327" s="1010">
        <v>42</v>
      </c>
    </row>
    <row r="328" spans="1:18">
      <c r="A328" s="1010">
        <v>43</v>
      </c>
      <c r="B328" s="900" t="s">
        <v>6021</v>
      </c>
      <c r="C328" s="963"/>
      <c r="D328" s="900" t="s">
        <v>5874</v>
      </c>
      <c r="E328" s="963"/>
      <c r="F328" s="1307">
        <v>34.5</v>
      </c>
      <c r="G328" s="1319">
        <v>4.8</v>
      </c>
      <c r="H328" s="1313">
        <v>0</v>
      </c>
      <c r="I328" s="900"/>
      <c r="J328" s="1313">
        <v>1</v>
      </c>
      <c r="K328" s="1027">
        <v>1</v>
      </c>
      <c r="L328" s="1027">
        <v>0</v>
      </c>
      <c r="M328" s="900"/>
      <c r="N328" s="900"/>
      <c r="O328" s="963"/>
      <c r="P328" s="1299"/>
      <c r="Q328" s="1301"/>
      <c r="R328" s="1010">
        <v>43</v>
      </c>
    </row>
    <row r="329" spans="1:18">
      <c r="A329" s="1010">
        <v>44</v>
      </c>
      <c r="B329" s="900" t="s">
        <v>6021</v>
      </c>
      <c r="C329" s="963"/>
      <c r="D329" s="900" t="s">
        <v>5874</v>
      </c>
      <c r="E329" s="963"/>
      <c r="F329" s="1307">
        <v>34.5</v>
      </c>
      <c r="G329" s="1319">
        <v>4.8</v>
      </c>
      <c r="H329" s="1313">
        <v>0</v>
      </c>
      <c r="I329" s="900"/>
      <c r="J329" s="1313">
        <v>1</v>
      </c>
      <c r="K329" s="1027">
        <v>1</v>
      </c>
      <c r="L329" s="1027">
        <v>0</v>
      </c>
      <c r="M329" s="900"/>
      <c r="N329" s="900"/>
      <c r="O329" s="963"/>
      <c r="P329" s="1299"/>
      <c r="Q329" s="1301"/>
      <c r="R329" s="1010">
        <v>44</v>
      </c>
    </row>
    <row r="330" spans="1:18">
      <c r="A330" s="1010">
        <v>45</v>
      </c>
      <c r="B330" s="900" t="s">
        <v>6021</v>
      </c>
      <c r="C330" s="963"/>
      <c r="D330" s="900" t="s">
        <v>5874</v>
      </c>
      <c r="E330" s="963"/>
      <c r="F330" s="1307">
        <v>34.5</v>
      </c>
      <c r="G330" s="1319">
        <v>4.8</v>
      </c>
      <c r="H330" s="1313">
        <v>0</v>
      </c>
      <c r="I330" s="900"/>
      <c r="J330" s="1313">
        <v>1</v>
      </c>
      <c r="K330" s="1027">
        <v>1</v>
      </c>
      <c r="L330" s="1027">
        <v>0</v>
      </c>
      <c r="M330" s="900"/>
      <c r="N330" s="900"/>
      <c r="O330" s="963"/>
      <c r="P330" s="1299"/>
      <c r="Q330" s="1301"/>
      <c r="R330" s="1010">
        <v>45</v>
      </c>
    </row>
    <row r="331" spans="1:18">
      <c r="A331" s="1010">
        <v>46</v>
      </c>
      <c r="B331" s="900" t="s">
        <v>6022</v>
      </c>
      <c r="C331" s="963"/>
      <c r="D331" s="900" t="s">
        <v>5874</v>
      </c>
      <c r="E331" s="963"/>
      <c r="F331" s="1307">
        <v>34.5</v>
      </c>
      <c r="G331" s="1319">
        <v>13.8</v>
      </c>
      <c r="H331" s="1313">
        <v>0</v>
      </c>
      <c r="I331" s="900"/>
      <c r="J331" s="1313">
        <v>1</v>
      </c>
      <c r="K331" s="1027">
        <v>1</v>
      </c>
      <c r="L331" s="1027">
        <v>0</v>
      </c>
      <c r="M331" s="900"/>
      <c r="N331" s="900"/>
      <c r="O331" s="963"/>
      <c r="P331" s="1299"/>
      <c r="Q331" s="1301"/>
      <c r="R331" s="1010">
        <v>46</v>
      </c>
    </row>
    <row r="332" spans="1:18">
      <c r="A332" s="1010">
        <v>47</v>
      </c>
      <c r="B332" s="900" t="s">
        <v>6023</v>
      </c>
      <c r="C332" s="963"/>
      <c r="D332" s="900" t="s">
        <v>5874</v>
      </c>
      <c r="E332" s="963"/>
      <c r="F332" s="1307">
        <v>34.5</v>
      </c>
      <c r="G332" s="1319">
        <v>4.16</v>
      </c>
      <c r="H332" s="1313">
        <v>0</v>
      </c>
      <c r="I332" s="900"/>
      <c r="J332" s="1313">
        <v>12</v>
      </c>
      <c r="K332" s="1027">
        <v>1</v>
      </c>
      <c r="L332" s="1027">
        <v>0</v>
      </c>
      <c r="M332" s="900"/>
      <c r="N332" s="900"/>
      <c r="O332" s="963"/>
      <c r="P332" s="1299"/>
      <c r="Q332" s="1301"/>
      <c r="R332" s="1010">
        <v>47</v>
      </c>
    </row>
    <row r="333" spans="1:18">
      <c r="A333" s="1010">
        <v>48</v>
      </c>
      <c r="B333" s="900" t="s">
        <v>6023</v>
      </c>
      <c r="C333" s="963"/>
      <c r="D333" s="900" t="s">
        <v>5874</v>
      </c>
      <c r="E333" s="963"/>
      <c r="F333" s="1307">
        <v>34.5</v>
      </c>
      <c r="G333" s="1319">
        <v>4.16</v>
      </c>
      <c r="H333" s="1313">
        <v>0</v>
      </c>
      <c r="I333" s="900"/>
      <c r="J333" s="1313">
        <v>12</v>
      </c>
      <c r="K333" s="1027">
        <v>1</v>
      </c>
      <c r="L333" s="1027">
        <v>0</v>
      </c>
      <c r="M333" s="900"/>
      <c r="N333" s="900"/>
      <c r="O333" s="963"/>
      <c r="P333" s="1299"/>
      <c r="Q333" s="1301"/>
      <c r="R333" s="1010">
        <v>48</v>
      </c>
    </row>
    <row r="334" spans="1:18">
      <c r="A334" s="1010">
        <v>49</v>
      </c>
      <c r="B334" s="900" t="s">
        <v>6024</v>
      </c>
      <c r="C334" s="963"/>
      <c r="D334" s="900" t="s">
        <v>5874</v>
      </c>
      <c r="E334" s="963"/>
      <c r="F334" s="1307">
        <v>34.5</v>
      </c>
      <c r="G334" s="1319">
        <v>4.8</v>
      </c>
      <c r="H334" s="1313">
        <v>0</v>
      </c>
      <c r="I334" s="900"/>
      <c r="J334" s="1313">
        <v>1</v>
      </c>
      <c r="K334" s="1027">
        <v>1</v>
      </c>
      <c r="L334" s="1027">
        <v>0</v>
      </c>
      <c r="M334" s="900"/>
      <c r="N334" s="900"/>
      <c r="O334" s="963"/>
      <c r="P334" s="1299"/>
      <c r="Q334" s="1301"/>
      <c r="R334" s="1010">
        <v>49</v>
      </c>
    </row>
    <row r="335" spans="1:18">
      <c r="A335" s="1010">
        <v>50</v>
      </c>
      <c r="B335" s="900" t="s">
        <v>6025</v>
      </c>
      <c r="C335" s="963"/>
      <c r="D335" s="900" t="s">
        <v>5874</v>
      </c>
      <c r="E335" s="963"/>
      <c r="F335" s="1307">
        <v>34.5</v>
      </c>
      <c r="G335" s="1319">
        <v>4.8</v>
      </c>
      <c r="H335" s="1313">
        <v>0</v>
      </c>
      <c r="I335" s="900"/>
      <c r="J335" s="1313">
        <v>3</v>
      </c>
      <c r="K335" s="1027">
        <v>1</v>
      </c>
      <c r="L335" s="1027">
        <v>0</v>
      </c>
      <c r="M335" s="900"/>
      <c r="N335" s="900"/>
      <c r="O335" s="963"/>
      <c r="P335" s="1299"/>
      <c r="Q335" s="1301"/>
      <c r="R335" s="1010">
        <v>50</v>
      </c>
    </row>
    <row r="336" spans="1:18">
      <c r="A336" s="1010">
        <v>51</v>
      </c>
      <c r="B336" s="900" t="s">
        <v>6026</v>
      </c>
      <c r="C336" s="963"/>
      <c r="D336" s="900" t="s">
        <v>5874</v>
      </c>
      <c r="E336" s="963"/>
      <c r="F336" s="1307">
        <v>115</v>
      </c>
      <c r="G336" s="1319">
        <v>13.8</v>
      </c>
      <c r="H336" s="1313">
        <v>0</v>
      </c>
      <c r="I336" s="900"/>
      <c r="J336" s="1313">
        <v>15</v>
      </c>
      <c r="K336" s="1027">
        <v>1</v>
      </c>
      <c r="L336" s="1027">
        <v>0</v>
      </c>
      <c r="M336" s="900"/>
      <c r="N336" s="900"/>
      <c r="O336" s="963"/>
      <c r="P336" s="1299"/>
      <c r="Q336" s="1301"/>
      <c r="R336" s="1010">
        <v>51</v>
      </c>
    </row>
    <row r="337" spans="1:18">
      <c r="A337" s="1010">
        <v>52</v>
      </c>
      <c r="B337" s="900" t="s">
        <v>6027</v>
      </c>
      <c r="C337" s="963"/>
      <c r="D337" s="900" t="s">
        <v>5874</v>
      </c>
      <c r="E337" s="963"/>
      <c r="F337" s="1307">
        <v>34.5</v>
      </c>
      <c r="G337" s="1319">
        <v>13.8</v>
      </c>
      <c r="H337" s="1313">
        <v>0</v>
      </c>
      <c r="I337" s="900"/>
      <c r="J337" s="1313">
        <v>12</v>
      </c>
      <c r="K337" s="1027">
        <v>1</v>
      </c>
      <c r="L337" s="1027">
        <v>0</v>
      </c>
      <c r="M337" s="900"/>
      <c r="N337" s="900"/>
      <c r="O337" s="963"/>
      <c r="P337" s="1299"/>
      <c r="Q337" s="1301"/>
      <c r="R337" s="1010">
        <v>52</v>
      </c>
    </row>
    <row r="338" spans="1:18">
      <c r="A338" s="1010">
        <v>53</v>
      </c>
      <c r="B338" s="900" t="s">
        <v>6028</v>
      </c>
      <c r="C338" s="963"/>
      <c r="D338" s="900" t="s">
        <v>5874</v>
      </c>
      <c r="E338" s="963"/>
      <c r="F338" s="1307">
        <v>69.2</v>
      </c>
      <c r="G338" s="1319">
        <v>13.2</v>
      </c>
      <c r="H338" s="1313">
        <v>0</v>
      </c>
      <c r="I338" s="900"/>
      <c r="J338" s="1313">
        <v>11</v>
      </c>
      <c r="K338" s="1027">
        <v>1</v>
      </c>
      <c r="L338" s="1027">
        <v>0</v>
      </c>
      <c r="M338" s="900"/>
      <c r="N338" s="900"/>
      <c r="O338" s="963"/>
      <c r="P338" s="1299"/>
      <c r="Q338" s="1301"/>
      <c r="R338" s="1010">
        <v>53</v>
      </c>
    </row>
    <row r="339" spans="1:18">
      <c r="A339" s="1010">
        <v>54</v>
      </c>
      <c r="B339" s="900" t="s">
        <v>6029</v>
      </c>
      <c r="C339" s="963"/>
      <c r="D339" s="900" t="s">
        <v>6030</v>
      </c>
      <c r="E339" s="963"/>
      <c r="F339" s="1307">
        <v>69</v>
      </c>
      <c r="G339" s="1319">
        <v>13.8</v>
      </c>
      <c r="H339" s="1313">
        <v>0</v>
      </c>
      <c r="I339" s="900"/>
      <c r="J339" s="1313">
        <v>15</v>
      </c>
      <c r="K339" s="1027">
        <v>0</v>
      </c>
      <c r="L339" s="1027">
        <v>1</v>
      </c>
      <c r="M339" s="900"/>
      <c r="N339" s="900"/>
      <c r="O339" s="963"/>
      <c r="P339" s="1299"/>
      <c r="Q339" s="1301"/>
      <c r="R339" s="1010">
        <v>54</v>
      </c>
    </row>
    <row r="340" spans="1:18">
      <c r="A340" s="1010">
        <v>55</v>
      </c>
      <c r="B340" s="900" t="s">
        <v>6031</v>
      </c>
      <c r="C340" s="963"/>
      <c r="D340" s="900" t="s">
        <v>5874</v>
      </c>
      <c r="E340" s="963"/>
      <c r="F340" s="1307">
        <v>115</v>
      </c>
      <c r="G340" s="1319">
        <v>13.8</v>
      </c>
      <c r="H340" s="1313">
        <v>0</v>
      </c>
      <c r="I340" s="900"/>
      <c r="J340" s="1313">
        <v>20</v>
      </c>
      <c r="K340" s="1027">
        <v>1</v>
      </c>
      <c r="L340" s="1027">
        <v>0</v>
      </c>
      <c r="M340" s="900"/>
      <c r="N340" s="900"/>
      <c r="O340" s="963"/>
      <c r="P340" s="1299"/>
      <c r="Q340" s="1301"/>
      <c r="R340" s="1010">
        <v>55</v>
      </c>
    </row>
    <row r="341" spans="1:18">
      <c r="A341" s="1010">
        <v>56</v>
      </c>
      <c r="B341" s="900" t="s">
        <v>6032</v>
      </c>
      <c r="C341" s="963"/>
      <c r="D341" s="900" t="s">
        <v>5873</v>
      </c>
      <c r="E341" s="963"/>
      <c r="F341" s="1307">
        <v>34.4</v>
      </c>
      <c r="G341" s="1319">
        <v>13.8</v>
      </c>
      <c r="H341" s="1313">
        <v>0</v>
      </c>
      <c r="I341" s="900"/>
      <c r="J341" s="1313">
        <v>5</v>
      </c>
      <c r="K341" s="1027">
        <v>1</v>
      </c>
      <c r="L341" s="1027">
        <v>0</v>
      </c>
      <c r="M341" s="900"/>
      <c r="N341" s="900"/>
      <c r="O341" s="963"/>
      <c r="P341" s="1299"/>
      <c r="Q341" s="1301"/>
      <c r="R341" s="1010">
        <v>56</v>
      </c>
    </row>
    <row r="342" spans="1:18">
      <c r="A342" s="1010">
        <v>57</v>
      </c>
      <c r="B342" s="900" t="s">
        <v>6033</v>
      </c>
      <c r="C342" s="963"/>
      <c r="D342" s="900" t="s">
        <v>5874</v>
      </c>
      <c r="E342" s="963"/>
      <c r="F342" s="1307">
        <v>34.4</v>
      </c>
      <c r="G342" s="1319">
        <v>13.8</v>
      </c>
      <c r="H342" s="1313">
        <v>0</v>
      </c>
      <c r="I342" s="900"/>
      <c r="J342" s="1313">
        <v>5</v>
      </c>
      <c r="K342" s="1027">
        <v>1</v>
      </c>
      <c r="L342" s="1027">
        <v>0</v>
      </c>
      <c r="M342" s="900"/>
      <c r="N342" s="900"/>
      <c r="O342" s="963"/>
      <c r="P342" s="1299"/>
      <c r="Q342" s="1301"/>
      <c r="R342" s="1010">
        <v>57</v>
      </c>
    </row>
    <row r="343" spans="1:18">
      <c r="A343" s="1010">
        <v>58</v>
      </c>
      <c r="B343" s="900" t="s">
        <v>6034</v>
      </c>
      <c r="C343" s="963"/>
      <c r="D343" s="900" t="s">
        <v>5874</v>
      </c>
      <c r="E343" s="963"/>
      <c r="F343" s="1307">
        <v>115</v>
      </c>
      <c r="G343" s="1319">
        <v>13.8</v>
      </c>
      <c r="H343" s="1313">
        <v>0</v>
      </c>
      <c r="I343" s="900"/>
      <c r="J343" s="1313">
        <v>15</v>
      </c>
      <c r="K343" s="1027">
        <v>1</v>
      </c>
      <c r="L343" s="1027">
        <v>0</v>
      </c>
      <c r="M343" s="900"/>
      <c r="N343" s="900"/>
      <c r="O343" s="963"/>
      <c r="P343" s="1299"/>
      <c r="Q343" s="1301"/>
      <c r="R343" s="1010">
        <v>58</v>
      </c>
    </row>
    <row r="344" spans="1:18" ht="15.75" thickBot="1">
      <c r="A344" s="1029">
        <v>59</v>
      </c>
      <c r="B344" s="952" t="s">
        <v>6035</v>
      </c>
      <c r="C344" s="980"/>
      <c r="D344" s="952" t="s">
        <v>5874</v>
      </c>
      <c r="E344" s="980"/>
      <c r="F344" s="1308">
        <v>46</v>
      </c>
      <c r="G344" s="1320">
        <v>4.16</v>
      </c>
      <c r="H344" s="1314">
        <v>0</v>
      </c>
      <c r="I344" s="900"/>
      <c r="J344" s="1314">
        <v>4</v>
      </c>
      <c r="K344" s="1098">
        <v>1</v>
      </c>
      <c r="L344" s="1098">
        <v>0</v>
      </c>
      <c r="M344" s="952"/>
      <c r="N344" s="952"/>
      <c r="O344" s="980"/>
      <c r="P344" s="1300"/>
      <c r="Q344" s="1302"/>
      <c r="R344" s="1029">
        <v>59</v>
      </c>
    </row>
    <row r="345" spans="1:18">
      <c r="A345" s="2971"/>
      <c r="B345" s="2971"/>
      <c r="C345" s="2971"/>
      <c r="D345" s="2971"/>
      <c r="E345" s="2971"/>
      <c r="F345" s="2971"/>
      <c r="G345" s="2971"/>
      <c r="H345" s="2971"/>
      <c r="I345" s="2971"/>
      <c r="J345" s="2971"/>
      <c r="K345" s="2971"/>
      <c r="L345" s="2971"/>
      <c r="M345" s="2971"/>
      <c r="N345" s="2971"/>
      <c r="O345" s="2971"/>
      <c r="P345" s="2971"/>
      <c r="Q345" s="2971"/>
      <c r="R345" s="2971"/>
    </row>
    <row r="346" spans="1:18">
      <c r="A346" s="64" t="s">
        <v>6232</v>
      </c>
      <c r="B346" s="901"/>
      <c r="C346" s="901"/>
      <c r="D346" s="901"/>
      <c r="E346" s="901"/>
      <c r="F346" s="901"/>
      <c r="G346" s="901"/>
      <c r="H346" s="901"/>
      <c r="I346" s="900"/>
      <c r="J346" s="64" t="s">
        <v>6233</v>
      </c>
      <c r="K346" s="901"/>
      <c r="L346" s="901"/>
      <c r="M346" s="901"/>
      <c r="N346" s="901"/>
      <c r="O346" s="901"/>
      <c r="P346" s="901"/>
      <c r="Q346" s="901"/>
      <c r="R346" s="901"/>
    </row>
    <row r="348" spans="1:18" ht="16.5" thickBot="1">
      <c r="A348" s="969" t="str">
        <f>'Data Sheet'!$C$25</f>
        <v xml:space="preserve">Niagara Mohawk Power Corporation </v>
      </c>
      <c r="B348" s="952"/>
      <c r="C348" s="952"/>
      <c r="D348" s="952"/>
      <c r="E348" s="952"/>
      <c r="F348" s="1030" t="str">
        <f>'Data Sheet'!$C$40</f>
        <v>May 9, 2016</v>
      </c>
      <c r="G348" s="952" t="str">
        <f>'Data Sheet'!$C$38</f>
        <v>December 31, 2015</v>
      </c>
      <c r="H348" s="1012"/>
      <c r="I348" s="900"/>
      <c r="J348" s="969" t="str">
        <f>'Data Sheet'!$C$25</f>
        <v xml:space="preserve">Niagara Mohawk Power Corporation </v>
      </c>
      <c r="K348" s="952"/>
      <c r="L348" s="952"/>
      <c r="M348" s="952"/>
      <c r="N348" s="952"/>
      <c r="O348" s="952"/>
      <c r="P348" s="1030" t="str">
        <f>'Data Sheet'!$C$40</f>
        <v>May 9, 2016</v>
      </c>
      <c r="Q348" s="952" t="str">
        <f>'Data Sheet'!$C$38</f>
        <v>December 31, 2015</v>
      </c>
      <c r="R348" s="952"/>
    </row>
    <row r="349" spans="1:18" ht="16.5" thickBot="1">
      <c r="A349" s="634" t="s">
        <v>3345</v>
      </c>
      <c r="B349" s="572"/>
      <c r="C349" s="572"/>
      <c r="D349" s="1012"/>
      <c r="E349" s="1012"/>
      <c r="F349" s="1014"/>
      <c r="G349" s="1014"/>
      <c r="H349" s="1023"/>
      <c r="I349" s="900"/>
      <c r="J349" s="634" t="s">
        <v>3345</v>
      </c>
      <c r="K349" s="572"/>
      <c r="L349" s="572"/>
      <c r="M349" s="1012"/>
      <c r="N349" s="1012"/>
      <c r="O349" s="1012"/>
      <c r="P349" s="1014"/>
      <c r="Q349" s="1014"/>
      <c r="R349" s="1023"/>
    </row>
    <row r="350" spans="1:18">
      <c r="A350" s="1007"/>
      <c r="B350" s="900"/>
      <c r="C350" s="963"/>
      <c r="D350" s="945"/>
      <c r="E350" s="913"/>
      <c r="F350" s="901"/>
      <c r="G350" s="901"/>
      <c r="H350" s="993"/>
      <c r="I350" s="900"/>
      <c r="J350" s="1007"/>
      <c r="K350" s="963"/>
      <c r="L350" s="963"/>
      <c r="M350" s="901" t="s">
        <v>3132</v>
      </c>
      <c r="N350" s="901"/>
      <c r="O350" s="901"/>
      <c r="P350" s="901"/>
      <c r="Q350" s="961"/>
      <c r="R350" s="1016"/>
    </row>
    <row r="351" spans="1:18" ht="15.75" thickBot="1">
      <c r="A351" s="1019"/>
      <c r="B351" s="945"/>
      <c r="C351" s="913"/>
      <c r="D351" s="945"/>
      <c r="E351" s="913"/>
      <c r="F351" s="1012" t="s">
        <v>3133</v>
      </c>
      <c r="G351" s="1012"/>
      <c r="H351" s="1023"/>
      <c r="I351" s="900"/>
      <c r="J351" s="1019" t="s">
        <v>3134</v>
      </c>
      <c r="K351" s="913" t="s">
        <v>3135</v>
      </c>
      <c r="L351" s="913" t="s">
        <v>3135</v>
      </c>
      <c r="M351" s="1012" t="s">
        <v>3136</v>
      </c>
      <c r="N351" s="1012"/>
      <c r="O351" s="1012"/>
      <c r="P351" s="1012"/>
      <c r="Q351" s="1023"/>
      <c r="R351" s="913"/>
    </row>
    <row r="352" spans="1:18">
      <c r="A352" s="1019"/>
      <c r="B352" s="945"/>
      <c r="C352" s="913"/>
      <c r="D352" s="945"/>
      <c r="E352" s="913"/>
      <c r="F352" s="913"/>
      <c r="G352" s="961"/>
      <c r="H352" s="913"/>
      <c r="I352" s="900"/>
      <c r="J352" s="1019" t="s">
        <v>3137</v>
      </c>
      <c r="K352" s="913" t="s">
        <v>3138</v>
      </c>
      <c r="L352" s="913" t="s">
        <v>3139</v>
      </c>
      <c r="M352" s="945"/>
      <c r="N352" s="945"/>
      <c r="O352" s="913"/>
      <c r="P352" s="913"/>
      <c r="Q352" s="961"/>
      <c r="R352" s="913"/>
    </row>
    <row r="353" spans="1:18">
      <c r="A353" s="1019" t="s">
        <v>1688</v>
      </c>
      <c r="B353" s="901" t="s">
        <v>3140</v>
      </c>
      <c r="C353" s="961"/>
      <c r="D353" s="901" t="s">
        <v>3141</v>
      </c>
      <c r="E353" s="961"/>
      <c r="F353" s="913"/>
      <c r="G353" s="961"/>
      <c r="H353" s="913"/>
      <c r="I353" s="900"/>
      <c r="J353" s="1019" t="s">
        <v>3142</v>
      </c>
      <c r="K353" s="913" t="s">
        <v>3143</v>
      </c>
      <c r="L353" s="913" t="s">
        <v>3138</v>
      </c>
      <c r="M353" s="901"/>
      <c r="N353" s="901"/>
      <c r="O353" s="961"/>
      <c r="P353" s="913" t="s">
        <v>1746</v>
      </c>
      <c r="Q353" s="961" t="s">
        <v>3144</v>
      </c>
      <c r="R353" s="913" t="s">
        <v>1688</v>
      </c>
    </row>
    <row r="354" spans="1:18">
      <c r="A354" s="1019" t="s">
        <v>1691</v>
      </c>
      <c r="B354" s="900"/>
      <c r="C354" s="963"/>
      <c r="D354" s="945"/>
      <c r="E354" s="913"/>
      <c r="F354" s="913" t="s">
        <v>1795</v>
      </c>
      <c r="G354" s="961" t="s">
        <v>3145</v>
      </c>
      <c r="H354" s="913" t="s">
        <v>3146</v>
      </c>
      <c r="I354" s="900"/>
      <c r="J354" s="1019" t="s">
        <v>3147</v>
      </c>
      <c r="K354" s="913" t="s">
        <v>4</v>
      </c>
      <c r="L354" s="913" t="s">
        <v>3143</v>
      </c>
      <c r="M354" s="901" t="s">
        <v>3148</v>
      </c>
      <c r="N354" s="901"/>
      <c r="O354" s="961"/>
      <c r="P354" s="913" t="s">
        <v>3149</v>
      </c>
      <c r="Q354" s="961" t="s">
        <v>3150</v>
      </c>
      <c r="R354" s="913" t="s">
        <v>1691</v>
      </c>
    </row>
    <row r="355" spans="1:18">
      <c r="A355" s="1010"/>
      <c r="B355" s="900"/>
      <c r="C355" s="913"/>
      <c r="D355" s="900"/>
      <c r="E355" s="913"/>
      <c r="F355" s="913"/>
      <c r="G355" s="961"/>
      <c r="H355" s="963"/>
      <c r="I355" s="900"/>
      <c r="J355" s="1010"/>
      <c r="K355" s="963"/>
      <c r="L355" s="913"/>
      <c r="M355" s="900"/>
      <c r="N355" s="900"/>
      <c r="O355" s="913"/>
      <c r="P355" s="913"/>
      <c r="Q355" s="913"/>
      <c r="R355" s="963"/>
    </row>
    <row r="356" spans="1:18" ht="15.75" thickBot="1">
      <c r="A356" s="1029"/>
      <c r="B356" s="1012" t="s">
        <v>2952</v>
      </c>
      <c r="C356" s="1023"/>
      <c r="D356" s="1012" t="s">
        <v>2953</v>
      </c>
      <c r="E356" s="1023"/>
      <c r="F356" s="1022" t="s">
        <v>2954</v>
      </c>
      <c r="G356" s="1023" t="s">
        <v>2955</v>
      </c>
      <c r="H356" s="1023" t="s">
        <v>2303</v>
      </c>
      <c r="I356" s="900"/>
      <c r="J356" s="1021" t="s">
        <v>2304</v>
      </c>
      <c r="K356" s="1021" t="s">
        <v>2305</v>
      </c>
      <c r="L356" s="1021" t="s">
        <v>2306</v>
      </c>
      <c r="M356" s="1012" t="s">
        <v>2307</v>
      </c>
      <c r="N356" s="1012"/>
      <c r="O356" s="1023"/>
      <c r="P356" s="1022" t="s">
        <v>2308</v>
      </c>
      <c r="Q356" s="1022" t="s">
        <v>2309</v>
      </c>
      <c r="R356" s="1022"/>
    </row>
    <row r="357" spans="1:18">
      <c r="A357" s="1010">
        <v>1</v>
      </c>
      <c r="B357" s="900" t="s">
        <v>6036</v>
      </c>
      <c r="C357" s="963"/>
      <c r="D357" s="900" t="s">
        <v>5873</v>
      </c>
      <c r="E357" s="961"/>
      <c r="F357" s="3046">
        <v>46</v>
      </c>
      <c r="G357" s="3047">
        <v>4.8</v>
      </c>
      <c r="H357" s="1313">
        <v>0</v>
      </c>
      <c r="I357" s="900"/>
      <c r="J357" s="1313">
        <v>0</v>
      </c>
      <c r="K357" s="1027">
        <v>1</v>
      </c>
      <c r="L357" s="1027">
        <v>0</v>
      </c>
      <c r="M357" s="900"/>
      <c r="N357" s="900"/>
      <c r="O357" s="961"/>
      <c r="P357" s="1299"/>
      <c r="Q357" s="1301"/>
      <c r="R357" s="1010">
        <v>1</v>
      </c>
    </row>
    <row r="358" spans="1:18">
      <c r="A358" s="1010">
        <v>2</v>
      </c>
      <c r="B358" s="900" t="s">
        <v>6036</v>
      </c>
      <c r="C358" s="963"/>
      <c r="D358" s="900" t="s">
        <v>5873</v>
      </c>
      <c r="E358" s="913"/>
      <c r="F358" s="3046">
        <v>46</v>
      </c>
      <c r="G358" s="3047">
        <v>4.8</v>
      </c>
      <c r="H358" s="1313">
        <v>0</v>
      </c>
      <c r="I358" s="900"/>
      <c r="J358" s="1313">
        <v>0</v>
      </c>
      <c r="K358" s="1027">
        <v>1</v>
      </c>
      <c r="L358" s="1027">
        <v>0</v>
      </c>
      <c r="M358" s="900"/>
      <c r="N358" s="900"/>
      <c r="O358" s="913"/>
      <c r="P358" s="1299"/>
      <c r="Q358" s="1301"/>
      <c r="R358" s="1010">
        <v>2</v>
      </c>
    </row>
    <row r="359" spans="1:18">
      <c r="A359" s="1010">
        <v>3</v>
      </c>
      <c r="B359" s="900" t="s">
        <v>6037</v>
      </c>
      <c r="C359" s="963"/>
      <c r="D359" s="900" t="s">
        <v>5874</v>
      </c>
      <c r="E359" s="913"/>
      <c r="F359" s="3046">
        <v>34.4</v>
      </c>
      <c r="G359" s="3047">
        <v>5.04</v>
      </c>
      <c r="H359" s="1313">
        <v>0</v>
      </c>
      <c r="I359" s="900"/>
      <c r="J359" s="1313">
        <v>4</v>
      </c>
      <c r="K359" s="1027">
        <v>1</v>
      </c>
      <c r="L359" s="1027">
        <v>0</v>
      </c>
      <c r="M359" s="900"/>
      <c r="N359" s="900"/>
      <c r="O359" s="913"/>
      <c r="P359" s="1299"/>
      <c r="Q359" s="1301"/>
      <c r="R359" s="1010">
        <v>3</v>
      </c>
    </row>
    <row r="360" spans="1:18">
      <c r="A360" s="1010">
        <v>4</v>
      </c>
      <c r="B360" s="900" t="s">
        <v>6038</v>
      </c>
      <c r="C360" s="963"/>
      <c r="D360" s="900" t="s">
        <v>5874</v>
      </c>
      <c r="E360" s="913"/>
      <c r="F360" s="3046">
        <v>34.5</v>
      </c>
      <c r="G360" s="3047">
        <v>13.8</v>
      </c>
      <c r="H360" s="1313">
        <v>0</v>
      </c>
      <c r="I360" s="900"/>
      <c r="J360" s="1313">
        <v>4</v>
      </c>
      <c r="K360" s="1027">
        <v>1</v>
      </c>
      <c r="L360" s="1027">
        <v>0</v>
      </c>
      <c r="M360" s="900"/>
      <c r="N360" s="900"/>
      <c r="O360" s="913"/>
      <c r="P360" s="1299"/>
      <c r="Q360" s="1301"/>
      <c r="R360" s="1010">
        <v>4</v>
      </c>
    </row>
    <row r="361" spans="1:18">
      <c r="A361" s="1010">
        <v>5</v>
      </c>
      <c r="B361" s="900" t="s">
        <v>6039</v>
      </c>
      <c r="C361" s="963"/>
      <c r="D361" s="900" t="s">
        <v>5874</v>
      </c>
      <c r="E361" s="913"/>
      <c r="F361" s="3046">
        <v>34.5</v>
      </c>
      <c r="G361" s="3047">
        <v>13.8</v>
      </c>
      <c r="H361" s="1313">
        <v>0</v>
      </c>
      <c r="I361" s="900"/>
      <c r="J361" s="1313">
        <v>5</v>
      </c>
      <c r="K361" s="1027">
        <v>1</v>
      </c>
      <c r="L361" s="1027">
        <v>0</v>
      </c>
      <c r="M361" s="900"/>
      <c r="N361" s="900"/>
      <c r="O361" s="913"/>
      <c r="P361" s="1299"/>
      <c r="Q361" s="1301"/>
      <c r="R361" s="1010">
        <v>5</v>
      </c>
    </row>
    <row r="362" spans="1:18">
      <c r="A362" s="1025">
        <v>6</v>
      </c>
      <c r="B362" s="900" t="s">
        <v>6040</v>
      </c>
      <c r="C362" s="963"/>
      <c r="D362" s="900" t="s">
        <v>5874</v>
      </c>
      <c r="E362" s="963"/>
      <c r="F362" s="1307">
        <v>34.5</v>
      </c>
      <c r="G362" s="1319">
        <v>4.8</v>
      </c>
      <c r="H362" s="1313">
        <v>0</v>
      </c>
      <c r="I362" s="900"/>
      <c r="J362" s="1321">
        <v>5</v>
      </c>
      <c r="K362" s="1027">
        <v>1</v>
      </c>
      <c r="L362" s="1027">
        <v>0</v>
      </c>
      <c r="M362" s="900"/>
      <c r="N362" s="900"/>
      <c r="O362" s="963"/>
      <c r="P362" s="1299"/>
      <c r="Q362" s="1301"/>
      <c r="R362" s="1025">
        <v>6</v>
      </c>
    </row>
    <row r="363" spans="1:18">
      <c r="A363" s="1025">
        <v>7</v>
      </c>
      <c r="B363" s="900" t="s">
        <v>6041</v>
      </c>
      <c r="C363" s="963"/>
      <c r="D363" s="900" t="s">
        <v>5874</v>
      </c>
      <c r="E363" s="963"/>
      <c r="F363" s="1307">
        <v>46</v>
      </c>
      <c r="G363" s="1319">
        <v>0.48</v>
      </c>
      <c r="H363" s="1313">
        <v>0</v>
      </c>
      <c r="I363" s="900"/>
      <c r="J363" s="1321">
        <v>1</v>
      </c>
      <c r="K363" s="1027">
        <v>1</v>
      </c>
      <c r="L363" s="1027">
        <v>0</v>
      </c>
      <c r="M363" s="900"/>
      <c r="N363" s="900"/>
      <c r="O363" s="963"/>
      <c r="P363" s="1299"/>
      <c r="Q363" s="1301"/>
      <c r="R363" s="1025">
        <v>7</v>
      </c>
    </row>
    <row r="364" spans="1:18">
      <c r="A364" s="1025">
        <v>8</v>
      </c>
      <c r="B364" s="900" t="s">
        <v>6041</v>
      </c>
      <c r="C364" s="963"/>
      <c r="D364" s="900" t="s">
        <v>5874</v>
      </c>
      <c r="E364" s="963"/>
      <c r="F364" s="1307">
        <v>46</v>
      </c>
      <c r="G364" s="1319">
        <v>0.48</v>
      </c>
      <c r="H364" s="1313">
        <v>0</v>
      </c>
      <c r="I364" s="900"/>
      <c r="J364" s="1321">
        <v>1</v>
      </c>
      <c r="K364" s="1027">
        <v>1</v>
      </c>
      <c r="L364" s="1027">
        <v>0</v>
      </c>
      <c r="M364" s="900"/>
      <c r="N364" s="900"/>
      <c r="O364" s="963"/>
      <c r="P364" s="1299"/>
      <c r="Q364" s="1301"/>
      <c r="R364" s="1025">
        <v>8</v>
      </c>
    </row>
    <row r="365" spans="1:18">
      <c r="A365" s="1025">
        <v>9</v>
      </c>
      <c r="B365" s="900" t="s">
        <v>6041</v>
      </c>
      <c r="C365" s="963"/>
      <c r="D365" s="900" t="s">
        <v>5874</v>
      </c>
      <c r="E365" s="963"/>
      <c r="F365" s="1307">
        <v>46</v>
      </c>
      <c r="G365" s="1319">
        <v>0.48</v>
      </c>
      <c r="H365" s="1313">
        <v>0</v>
      </c>
      <c r="I365" s="900"/>
      <c r="J365" s="1321">
        <v>1</v>
      </c>
      <c r="K365" s="1027">
        <v>1</v>
      </c>
      <c r="L365" s="1027">
        <v>0</v>
      </c>
      <c r="M365" s="900"/>
      <c r="N365" s="900"/>
      <c r="O365" s="963"/>
      <c r="P365" s="1299"/>
      <c r="Q365" s="1301"/>
      <c r="R365" s="1025">
        <v>9</v>
      </c>
    </row>
    <row r="366" spans="1:18">
      <c r="A366" s="1025">
        <v>10</v>
      </c>
      <c r="B366" s="900" t="s">
        <v>6042</v>
      </c>
      <c r="C366" s="963"/>
      <c r="D366" s="900" t="s">
        <v>5874</v>
      </c>
      <c r="E366" s="963"/>
      <c r="F366" s="1307">
        <v>115</v>
      </c>
      <c r="G366" s="1319">
        <v>13.8</v>
      </c>
      <c r="H366" s="1313">
        <v>0</v>
      </c>
      <c r="I366" s="900"/>
      <c r="J366" s="1321">
        <v>27</v>
      </c>
      <c r="K366" s="1027">
        <v>1</v>
      </c>
      <c r="L366" s="1027">
        <v>0</v>
      </c>
      <c r="M366" s="900"/>
      <c r="N366" s="900"/>
      <c r="O366" s="963"/>
      <c r="P366" s="1299"/>
      <c r="Q366" s="1301"/>
      <c r="R366" s="1025">
        <v>10</v>
      </c>
    </row>
    <row r="367" spans="1:18">
      <c r="A367" s="1025">
        <v>11</v>
      </c>
      <c r="B367" s="900" t="s">
        <v>6042</v>
      </c>
      <c r="C367" s="963"/>
      <c r="D367" s="900" t="s">
        <v>5874</v>
      </c>
      <c r="E367" s="963"/>
      <c r="F367" s="1307">
        <v>115</v>
      </c>
      <c r="G367" s="1319">
        <v>13.8</v>
      </c>
      <c r="H367" s="1313">
        <v>0</v>
      </c>
      <c r="I367" s="900"/>
      <c r="J367" s="1321">
        <v>24</v>
      </c>
      <c r="K367" s="1027">
        <v>1</v>
      </c>
      <c r="L367" s="1027">
        <v>0</v>
      </c>
      <c r="M367" s="900"/>
      <c r="N367" s="900"/>
      <c r="O367" s="963"/>
      <c r="P367" s="1299"/>
      <c r="Q367" s="1301"/>
      <c r="R367" s="1025">
        <v>11</v>
      </c>
    </row>
    <row r="368" spans="1:18">
      <c r="A368" s="1025">
        <v>12</v>
      </c>
      <c r="B368" s="900" t="s">
        <v>6043</v>
      </c>
      <c r="C368" s="963"/>
      <c r="D368" s="900" t="s">
        <v>5874</v>
      </c>
      <c r="E368" s="963"/>
      <c r="F368" s="1307">
        <v>13.2</v>
      </c>
      <c r="G368" s="1319">
        <v>4.16</v>
      </c>
      <c r="H368" s="1313">
        <v>0</v>
      </c>
      <c r="I368" s="900"/>
      <c r="J368" s="1321">
        <v>1</v>
      </c>
      <c r="K368" s="1027">
        <v>1</v>
      </c>
      <c r="L368" s="1027">
        <v>0</v>
      </c>
      <c r="M368" s="900"/>
      <c r="N368" s="900"/>
      <c r="O368" s="963"/>
      <c r="P368" s="1299"/>
      <c r="Q368" s="1301"/>
      <c r="R368" s="1025">
        <v>12</v>
      </c>
    </row>
    <row r="369" spans="1:18">
      <c r="A369" s="1025">
        <v>13</v>
      </c>
      <c r="B369" s="900" t="s">
        <v>6043</v>
      </c>
      <c r="C369" s="963"/>
      <c r="D369" s="900" t="s">
        <v>5874</v>
      </c>
      <c r="E369" s="963"/>
      <c r="F369" s="1307">
        <v>13.2</v>
      </c>
      <c r="G369" s="1319">
        <v>4.16</v>
      </c>
      <c r="H369" s="1313">
        <v>0</v>
      </c>
      <c r="I369" s="900"/>
      <c r="J369" s="1321">
        <v>1</v>
      </c>
      <c r="K369" s="1027">
        <v>1</v>
      </c>
      <c r="L369" s="1027">
        <v>0</v>
      </c>
      <c r="M369" s="900"/>
      <c r="N369" s="900"/>
      <c r="O369" s="963"/>
      <c r="P369" s="1299"/>
      <c r="Q369" s="1301"/>
      <c r="R369" s="1025">
        <v>13</v>
      </c>
    </row>
    <row r="370" spans="1:18">
      <c r="A370" s="1025">
        <v>14</v>
      </c>
      <c r="B370" s="900" t="s">
        <v>6044</v>
      </c>
      <c r="C370" s="963"/>
      <c r="D370" s="900" t="s">
        <v>5874</v>
      </c>
      <c r="E370" s="963"/>
      <c r="F370" s="1307">
        <v>46</v>
      </c>
      <c r="G370" s="1319">
        <v>4.8</v>
      </c>
      <c r="H370" s="1313">
        <v>0</v>
      </c>
      <c r="I370" s="900"/>
      <c r="J370" s="1321">
        <v>1</v>
      </c>
      <c r="K370" s="1027">
        <v>1</v>
      </c>
      <c r="L370" s="1027">
        <v>0</v>
      </c>
      <c r="M370" s="900"/>
      <c r="N370" s="900"/>
      <c r="O370" s="963"/>
      <c r="P370" s="1299"/>
      <c r="Q370" s="1301"/>
      <c r="R370" s="1025">
        <v>14</v>
      </c>
    </row>
    <row r="371" spans="1:18">
      <c r="A371" s="1025">
        <v>15</v>
      </c>
      <c r="B371" s="900" t="s">
        <v>6045</v>
      </c>
      <c r="C371" s="963"/>
      <c r="D371" s="900" t="s">
        <v>5874</v>
      </c>
      <c r="E371" s="963"/>
      <c r="F371" s="1307">
        <v>34.5</v>
      </c>
      <c r="G371" s="1319">
        <v>4.16</v>
      </c>
      <c r="H371" s="1313">
        <v>0</v>
      </c>
      <c r="I371" s="900"/>
      <c r="J371" s="1321">
        <v>5</v>
      </c>
      <c r="K371" s="1027">
        <v>1</v>
      </c>
      <c r="L371" s="1027">
        <v>0</v>
      </c>
      <c r="M371" s="900"/>
      <c r="N371" s="900"/>
      <c r="O371" s="963"/>
      <c r="P371" s="1299"/>
      <c r="Q371" s="1301"/>
      <c r="R371" s="1025">
        <v>15</v>
      </c>
    </row>
    <row r="372" spans="1:18">
      <c r="A372" s="1025">
        <v>16</v>
      </c>
      <c r="B372" s="900" t="s">
        <v>6046</v>
      </c>
      <c r="C372" s="963"/>
      <c r="D372" s="900" t="s">
        <v>5873</v>
      </c>
      <c r="E372" s="963"/>
      <c r="F372" s="1307">
        <v>230</v>
      </c>
      <c r="G372" s="1319">
        <v>115</v>
      </c>
      <c r="H372" s="1313">
        <v>0</v>
      </c>
      <c r="I372" s="900"/>
      <c r="J372" s="1321">
        <v>125</v>
      </c>
      <c r="K372" s="1027">
        <v>1</v>
      </c>
      <c r="L372" s="1027">
        <v>0</v>
      </c>
      <c r="M372" s="900"/>
      <c r="N372" s="900"/>
      <c r="O372" s="963"/>
      <c r="P372" s="1299"/>
      <c r="Q372" s="1301"/>
      <c r="R372" s="1025">
        <v>16</v>
      </c>
    </row>
    <row r="373" spans="1:18">
      <c r="A373" s="1010">
        <v>17</v>
      </c>
      <c r="B373" s="900" t="s">
        <v>6046</v>
      </c>
      <c r="C373" s="963"/>
      <c r="D373" s="900" t="s">
        <v>5873</v>
      </c>
      <c r="E373" s="963"/>
      <c r="F373" s="1307">
        <v>230</v>
      </c>
      <c r="G373" s="1319">
        <v>115</v>
      </c>
      <c r="H373" s="1313">
        <v>0</v>
      </c>
      <c r="I373" s="900"/>
      <c r="J373" s="1313">
        <v>125</v>
      </c>
      <c r="K373" s="1027">
        <v>1</v>
      </c>
      <c r="L373" s="1027">
        <v>0</v>
      </c>
      <c r="M373" s="900"/>
      <c r="N373" s="900"/>
      <c r="O373" s="963"/>
      <c r="P373" s="1299"/>
      <c r="Q373" s="1301"/>
      <c r="R373" s="1010">
        <v>17</v>
      </c>
    </row>
    <row r="374" spans="1:18">
      <c r="A374" s="1010">
        <v>18</v>
      </c>
      <c r="B374" s="900" t="s">
        <v>6046</v>
      </c>
      <c r="C374" s="963"/>
      <c r="D374" s="900" t="s">
        <v>5873</v>
      </c>
      <c r="E374" s="963"/>
      <c r="F374" s="1307">
        <v>230</v>
      </c>
      <c r="G374" s="1319">
        <v>120</v>
      </c>
      <c r="H374" s="1313">
        <v>0</v>
      </c>
      <c r="I374" s="900"/>
      <c r="J374" s="1313">
        <v>200</v>
      </c>
      <c r="K374" s="1027">
        <v>1</v>
      </c>
      <c r="L374" s="1027">
        <v>0</v>
      </c>
      <c r="M374" s="900"/>
      <c r="N374" s="900"/>
      <c r="O374" s="963"/>
      <c r="P374" s="1299"/>
      <c r="Q374" s="1301"/>
      <c r="R374" s="1010">
        <v>18</v>
      </c>
    </row>
    <row r="375" spans="1:18">
      <c r="A375" s="1010">
        <v>19</v>
      </c>
      <c r="B375" s="900" t="s">
        <v>6047</v>
      </c>
      <c r="C375" s="963"/>
      <c r="D375" s="900" t="s">
        <v>5874</v>
      </c>
      <c r="E375" s="963"/>
      <c r="F375" s="1307">
        <v>34.5</v>
      </c>
      <c r="G375" s="1319">
        <v>5.04</v>
      </c>
      <c r="H375" s="1313">
        <v>0</v>
      </c>
      <c r="I375" s="900"/>
      <c r="J375" s="1313">
        <v>4</v>
      </c>
      <c r="K375" s="1027">
        <v>1</v>
      </c>
      <c r="L375" s="1027">
        <v>0</v>
      </c>
      <c r="M375" s="900"/>
      <c r="N375" s="900"/>
      <c r="O375" s="963"/>
      <c r="P375" s="1299"/>
      <c r="Q375" s="1301"/>
      <c r="R375" s="1010">
        <v>19</v>
      </c>
    </row>
    <row r="376" spans="1:18">
      <c r="A376" s="1010">
        <v>20</v>
      </c>
      <c r="B376" s="900" t="s">
        <v>6048</v>
      </c>
      <c r="C376" s="963"/>
      <c r="D376" s="900" t="s">
        <v>5874</v>
      </c>
      <c r="E376" s="963"/>
      <c r="F376" s="1307">
        <v>34.5</v>
      </c>
      <c r="G376" s="1319">
        <v>4.16</v>
      </c>
      <c r="H376" s="1313">
        <v>0</v>
      </c>
      <c r="I376" s="900"/>
      <c r="J376" s="1313">
        <v>10</v>
      </c>
      <c r="K376" s="1027">
        <v>1</v>
      </c>
      <c r="L376" s="1027">
        <v>1</v>
      </c>
      <c r="M376" s="900"/>
      <c r="N376" s="900"/>
      <c r="O376" s="963"/>
      <c r="P376" s="1299"/>
      <c r="Q376" s="1301"/>
      <c r="R376" s="1010">
        <v>20</v>
      </c>
    </row>
    <row r="377" spans="1:18">
      <c r="A377" s="1010">
        <v>21</v>
      </c>
      <c r="B377" s="900" t="s">
        <v>6049</v>
      </c>
      <c r="C377" s="963"/>
      <c r="D377" s="900" t="s">
        <v>5874</v>
      </c>
      <c r="E377" s="963"/>
      <c r="F377" s="1307">
        <v>34.5</v>
      </c>
      <c r="G377" s="1319">
        <v>13.8</v>
      </c>
      <c r="H377" s="1313">
        <v>0</v>
      </c>
      <c r="I377" s="900"/>
      <c r="J377" s="1313">
        <v>4</v>
      </c>
      <c r="K377" s="1027">
        <v>1</v>
      </c>
      <c r="L377" s="1027">
        <v>0</v>
      </c>
      <c r="M377" s="900"/>
      <c r="N377" s="900"/>
      <c r="O377" s="963"/>
      <c r="P377" s="1299"/>
      <c r="Q377" s="1301"/>
      <c r="R377" s="1010">
        <v>21</v>
      </c>
    </row>
    <row r="378" spans="1:18">
      <c r="A378" s="1010">
        <v>22</v>
      </c>
      <c r="B378" s="900" t="s">
        <v>6050</v>
      </c>
      <c r="C378" s="963"/>
      <c r="D378" s="900" t="s">
        <v>5873</v>
      </c>
      <c r="E378" s="963"/>
      <c r="F378" s="1307">
        <v>13.2</v>
      </c>
      <c r="G378" s="1319">
        <v>12</v>
      </c>
      <c r="H378" s="1313">
        <v>0</v>
      </c>
      <c r="I378" s="900"/>
      <c r="J378" s="1313">
        <v>22</v>
      </c>
      <c r="K378" s="1027">
        <v>0</v>
      </c>
      <c r="L378" s="1027">
        <v>3</v>
      </c>
      <c r="M378" s="900"/>
      <c r="N378" s="900"/>
      <c r="O378" s="963"/>
      <c r="P378" s="1299"/>
      <c r="Q378" s="1301"/>
      <c r="R378" s="1010">
        <v>22</v>
      </c>
    </row>
    <row r="379" spans="1:18">
      <c r="A379" s="1010">
        <v>23</v>
      </c>
      <c r="B379" s="900" t="s">
        <v>6050</v>
      </c>
      <c r="C379" s="963"/>
      <c r="D379" s="900" t="s">
        <v>5873</v>
      </c>
      <c r="E379" s="963"/>
      <c r="F379" s="1307">
        <v>115</v>
      </c>
      <c r="G379" s="1319">
        <v>12</v>
      </c>
      <c r="H379" s="1313">
        <v>0</v>
      </c>
      <c r="I379" s="900"/>
      <c r="J379" s="1313">
        <v>25</v>
      </c>
      <c r="K379" s="1027">
        <v>1</v>
      </c>
      <c r="L379" s="1027">
        <v>0</v>
      </c>
      <c r="M379" s="900"/>
      <c r="N379" s="900"/>
      <c r="O379" s="963"/>
      <c r="P379" s="1299"/>
      <c r="Q379" s="1301"/>
      <c r="R379" s="1010">
        <v>23</v>
      </c>
    </row>
    <row r="380" spans="1:18">
      <c r="A380" s="1010">
        <v>24</v>
      </c>
      <c r="B380" s="900" t="s">
        <v>6050</v>
      </c>
      <c r="C380" s="963"/>
      <c r="D380" s="900" t="s">
        <v>5873</v>
      </c>
      <c r="E380" s="963"/>
      <c r="F380" s="1307">
        <v>115</v>
      </c>
      <c r="G380" s="1319">
        <v>12</v>
      </c>
      <c r="H380" s="1313">
        <v>0</v>
      </c>
      <c r="I380" s="900"/>
      <c r="J380" s="1313">
        <v>25</v>
      </c>
      <c r="K380" s="1027">
        <v>1</v>
      </c>
      <c r="L380" s="1027">
        <v>0</v>
      </c>
      <c r="M380" s="900"/>
      <c r="N380" s="900"/>
      <c r="O380" s="963"/>
      <c r="P380" s="1299"/>
      <c r="Q380" s="1301"/>
      <c r="R380" s="1010">
        <v>24</v>
      </c>
    </row>
    <row r="381" spans="1:18">
      <c r="A381" s="1010">
        <v>25</v>
      </c>
      <c r="B381" s="900" t="s">
        <v>6051</v>
      </c>
      <c r="C381" s="963"/>
      <c r="D381" s="900" t="s">
        <v>5873</v>
      </c>
      <c r="E381" s="963"/>
      <c r="F381" s="1307">
        <v>115</v>
      </c>
      <c r="G381" s="1319">
        <v>13.8</v>
      </c>
      <c r="H381" s="1313">
        <v>0</v>
      </c>
      <c r="I381" s="900"/>
      <c r="J381" s="1313">
        <v>7</v>
      </c>
      <c r="K381" s="1027">
        <v>1</v>
      </c>
      <c r="L381" s="1027">
        <v>0</v>
      </c>
      <c r="M381" s="900"/>
      <c r="N381" s="900"/>
      <c r="O381" s="963"/>
      <c r="P381" s="1299"/>
      <c r="Q381" s="1301"/>
      <c r="R381" s="1010">
        <v>25</v>
      </c>
    </row>
    <row r="382" spans="1:18">
      <c r="A382" s="1010">
        <v>26</v>
      </c>
      <c r="B382" s="900" t="s">
        <v>6052</v>
      </c>
      <c r="C382" s="963"/>
      <c r="D382" s="900" t="s">
        <v>5874</v>
      </c>
      <c r="E382" s="963"/>
      <c r="F382" s="1307">
        <v>46</v>
      </c>
      <c r="G382" s="1319">
        <v>4.16</v>
      </c>
      <c r="H382" s="1313">
        <v>0</v>
      </c>
      <c r="I382" s="900"/>
      <c r="J382" s="1313">
        <v>4</v>
      </c>
      <c r="K382" s="1027">
        <v>1</v>
      </c>
      <c r="L382" s="1027">
        <v>0</v>
      </c>
      <c r="M382" s="900"/>
      <c r="N382" s="900"/>
      <c r="O382" s="963"/>
      <c r="P382" s="1299"/>
      <c r="Q382" s="1301"/>
      <c r="R382" s="1010">
        <v>26</v>
      </c>
    </row>
    <row r="383" spans="1:18">
      <c r="A383" s="1010">
        <v>27</v>
      </c>
      <c r="B383" s="900" t="s">
        <v>6053</v>
      </c>
      <c r="C383" s="963"/>
      <c r="D383" s="900" t="s">
        <v>5874</v>
      </c>
      <c r="E383" s="963"/>
      <c r="F383" s="1307">
        <v>23</v>
      </c>
      <c r="G383" s="1319">
        <v>13.8</v>
      </c>
      <c r="H383" s="1313">
        <v>0</v>
      </c>
      <c r="I383" s="900"/>
      <c r="J383" s="1313">
        <v>5</v>
      </c>
      <c r="K383" s="1027">
        <v>1</v>
      </c>
      <c r="L383" s="1027">
        <v>0</v>
      </c>
      <c r="M383" s="900"/>
      <c r="N383" s="900"/>
      <c r="O383" s="963"/>
      <c r="P383" s="1299"/>
      <c r="Q383" s="1301"/>
      <c r="R383" s="1010">
        <v>27</v>
      </c>
    </row>
    <row r="384" spans="1:18">
      <c r="A384" s="1010">
        <v>28</v>
      </c>
      <c r="B384" s="900" t="s">
        <v>6054</v>
      </c>
      <c r="C384" s="963"/>
      <c r="D384" s="900" t="s">
        <v>5874</v>
      </c>
      <c r="E384" s="963"/>
      <c r="F384" s="1307">
        <v>46</v>
      </c>
      <c r="G384" s="1319">
        <v>4.8</v>
      </c>
      <c r="H384" s="1313">
        <v>0</v>
      </c>
      <c r="I384" s="900"/>
      <c r="J384" s="1313">
        <v>5</v>
      </c>
      <c r="K384" s="1027">
        <v>1</v>
      </c>
      <c r="L384" s="1027">
        <v>0</v>
      </c>
      <c r="M384" s="900"/>
      <c r="N384" s="900"/>
      <c r="O384" s="963"/>
      <c r="P384" s="1299"/>
      <c r="Q384" s="1301"/>
      <c r="R384" s="1010">
        <v>28</v>
      </c>
    </row>
    <row r="385" spans="1:18">
      <c r="A385" s="1010">
        <v>29</v>
      </c>
      <c r="B385" s="900" t="s">
        <v>6055</v>
      </c>
      <c r="C385" s="963"/>
      <c r="D385" s="900" t="s">
        <v>5874</v>
      </c>
      <c r="E385" s="963"/>
      <c r="F385" s="1307">
        <v>34.5</v>
      </c>
      <c r="G385" s="1319">
        <v>4.8</v>
      </c>
      <c r="H385" s="1313">
        <v>0</v>
      </c>
      <c r="I385" s="900"/>
      <c r="J385" s="1313">
        <v>4</v>
      </c>
      <c r="K385" s="1027">
        <v>1</v>
      </c>
      <c r="L385" s="1027">
        <v>0</v>
      </c>
      <c r="M385" s="900"/>
      <c r="N385" s="900"/>
      <c r="O385" s="963"/>
      <c r="P385" s="1299"/>
      <c r="Q385" s="1301"/>
      <c r="R385" s="1010">
        <v>29</v>
      </c>
    </row>
    <row r="386" spans="1:18">
      <c r="A386" s="1010">
        <v>30</v>
      </c>
      <c r="B386" s="900" t="s">
        <v>6055</v>
      </c>
      <c r="C386" s="963"/>
      <c r="D386" s="900" t="s">
        <v>5874</v>
      </c>
      <c r="E386" s="963"/>
      <c r="F386" s="1307">
        <v>34.5</v>
      </c>
      <c r="G386" s="1319">
        <v>4.16</v>
      </c>
      <c r="H386" s="1313">
        <v>0</v>
      </c>
      <c r="I386" s="900"/>
      <c r="J386" s="1313">
        <v>3</v>
      </c>
      <c r="K386" s="1027">
        <v>1</v>
      </c>
      <c r="L386" s="1027">
        <v>0</v>
      </c>
      <c r="M386" s="900"/>
      <c r="N386" s="900"/>
      <c r="O386" s="963"/>
      <c r="P386" s="1299"/>
      <c r="Q386" s="1301"/>
      <c r="R386" s="1010">
        <v>30</v>
      </c>
    </row>
    <row r="387" spans="1:18">
      <c r="A387" s="1010">
        <v>31</v>
      </c>
      <c r="B387" s="900" t="s">
        <v>6056</v>
      </c>
      <c r="C387" s="963"/>
      <c r="D387" s="900" t="s">
        <v>5873</v>
      </c>
      <c r="E387" s="963"/>
      <c r="F387" s="1307">
        <v>34.5</v>
      </c>
      <c r="G387" s="1319">
        <v>4.16</v>
      </c>
      <c r="H387" s="1313">
        <v>0</v>
      </c>
      <c r="I387" s="900"/>
      <c r="J387" s="1313">
        <v>5</v>
      </c>
      <c r="K387" s="1027">
        <v>1</v>
      </c>
      <c r="L387" s="1027">
        <v>0</v>
      </c>
      <c r="M387" s="900"/>
      <c r="N387" s="900"/>
      <c r="O387" s="963"/>
      <c r="P387" s="1299"/>
      <c r="Q387" s="1301"/>
      <c r="R387" s="1010">
        <v>31</v>
      </c>
    </row>
    <row r="388" spans="1:18">
      <c r="A388" s="1010">
        <v>32</v>
      </c>
      <c r="B388" s="900" t="s">
        <v>6057</v>
      </c>
      <c r="C388" s="963"/>
      <c r="D388" s="900" t="s">
        <v>5874</v>
      </c>
      <c r="E388" s="963"/>
      <c r="F388" s="1307">
        <v>34.5</v>
      </c>
      <c r="G388" s="1319">
        <v>4.16</v>
      </c>
      <c r="H388" s="1313">
        <v>0</v>
      </c>
      <c r="I388" s="900"/>
      <c r="J388" s="1313">
        <v>5</v>
      </c>
      <c r="K388" s="1027">
        <v>1</v>
      </c>
      <c r="L388" s="1027">
        <v>0</v>
      </c>
      <c r="M388" s="900"/>
      <c r="N388" s="900"/>
      <c r="O388" s="963"/>
      <c r="P388" s="1299"/>
      <c r="Q388" s="1301"/>
      <c r="R388" s="1010">
        <v>32</v>
      </c>
    </row>
    <row r="389" spans="1:18">
      <c r="A389" s="1010">
        <v>33</v>
      </c>
      <c r="B389" s="900" t="s">
        <v>6058</v>
      </c>
      <c r="C389" s="963"/>
      <c r="D389" s="900" t="s">
        <v>5874</v>
      </c>
      <c r="E389" s="963"/>
      <c r="F389" s="1307">
        <v>69</v>
      </c>
      <c r="G389" s="1319">
        <v>13.8</v>
      </c>
      <c r="H389" s="1313">
        <v>0</v>
      </c>
      <c r="I389" s="900"/>
      <c r="J389" s="1313">
        <v>15</v>
      </c>
      <c r="K389" s="1027">
        <v>1</v>
      </c>
      <c r="L389" s="1027">
        <v>0</v>
      </c>
      <c r="M389" s="900"/>
      <c r="N389" s="900"/>
      <c r="O389" s="963"/>
      <c r="P389" s="1299"/>
      <c r="Q389" s="1301"/>
      <c r="R389" s="1010">
        <v>33</v>
      </c>
    </row>
    <row r="390" spans="1:18">
      <c r="A390" s="1010">
        <v>34</v>
      </c>
      <c r="B390" s="900" t="s">
        <v>6058</v>
      </c>
      <c r="C390" s="963"/>
      <c r="D390" s="900" t="s">
        <v>5874</v>
      </c>
      <c r="E390" s="963"/>
      <c r="F390" s="1307">
        <v>69</v>
      </c>
      <c r="G390" s="1319">
        <v>4.16</v>
      </c>
      <c r="H390" s="1313">
        <v>0</v>
      </c>
      <c r="I390" s="900"/>
      <c r="J390" s="1313">
        <v>8</v>
      </c>
      <c r="K390" s="1027">
        <v>1</v>
      </c>
      <c r="L390" s="1027">
        <v>0</v>
      </c>
      <c r="M390" s="900"/>
      <c r="N390" s="900"/>
      <c r="O390" s="963"/>
      <c r="P390" s="1299"/>
      <c r="Q390" s="1301"/>
      <c r="R390" s="1010">
        <v>34</v>
      </c>
    </row>
    <row r="391" spans="1:18">
      <c r="A391" s="1010">
        <v>35</v>
      </c>
      <c r="B391" s="900" t="s">
        <v>6059</v>
      </c>
      <c r="C391" s="963"/>
      <c r="D391" s="900" t="s">
        <v>5873</v>
      </c>
      <c r="E391" s="963"/>
      <c r="F391" s="1307">
        <v>69</v>
      </c>
      <c r="G391" s="1319">
        <v>34.5</v>
      </c>
      <c r="H391" s="1313">
        <v>0</v>
      </c>
      <c r="I391" s="900"/>
      <c r="J391" s="1313">
        <v>8</v>
      </c>
      <c r="K391" s="1027">
        <v>1</v>
      </c>
      <c r="L391" s="1027">
        <v>0</v>
      </c>
      <c r="M391" s="900"/>
      <c r="N391" s="900"/>
      <c r="O391" s="963"/>
      <c r="P391" s="1299"/>
      <c r="Q391" s="1301"/>
      <c r="R391" s="1010">
        <v>35</v>
      </c>
    </row>
    <row r="392" spans="1:18">
      <c r="A392" s="1010">
        <v>37</v>
      </c>
      <c r="B392" s="900" t="s">
        <v>6059</v>
      </c>
      <c r="C392" s="963"/>
      <c r="D392" s="900" t="s">
        <v>5873</v>
      </c>
      <c r="E392" s="963"/>
      <c r="F392" s="1307">
        <v>69</v>
      </c>
      <c r="G392" s="1319">
        <v>34.5</v>
      </c>
      <c r="H392" s="1313">
        <v>0</v>
      </c>
      <c r="I392" s="900"/>
      <c r="J392" s="1313">
        <v>8</v>
      </c>
      <c r="K392" s="1027">
        <v>1</v>
      </c>
      <c r="L392" s="1027">
        <v>0</v>
      </c>
      <c r="M392" s="900"/>
      <c r="N392" s="900"/>
      <c r="O392" s="963"/>
      <c r="P392" s="1299"/>
      <c r="Q392" s="1301"/>
      <c r="R392" s="1010">
        <v>37</v>
      </c>
    </row>
    <row r="393" spans="1:18">
      <c r="A393" s="1010">
        <v>38</v>
      </c>
      <c r="B393" s="900" t="s">
        <v>6059</v>
      </c>
      <c r="C393" s="963"/>
      <c r="D393" s="900" t="s">
        <v>5873</v>
      </c>
      <c r="E393" s="963"/>
      <c r="F393" s="1307">
        <v>115</v>
      </c>
      <c r="G393" s="1319">
        <v>34.5</v>
      </c>
      <c r="H393" s="1313">
        <v>0</v>
      </c>
      <c r="I393" s="900"/>
      <c r="J393" s="1313">
        <v>25</v>
      </c>
      <c r="K393" s="1027">
        <v>1</v>
      </c>
      <c r="L393" s="1027">
        <v>0</v>
      </c>
      <c r="M393" s="900"/>
      <c r="N393" s="900"/>
      <c r="O393" s="963"/>
      <c r="P393" s="1299"/>
      <c r="Q393" s="1301"/>
      <c r="R393" s="1010">
        <v>38</v>
      </c>
    </row>
    <row r="394" spans="1:18">
      <c r="A394" s="1010">
        <v>39</v>
      </c>
      <c r="B394" s="900" t="s">
        <v>6060</v>
      </c>
      <c r="C394" s="963"/>
      <c r="D394" s="900" t="s">
        <v>5874</v>
      </c>
      <c r="E394" s="963"/>
      <c r="F394" s="1307">
        <v>34.5</v>
      </c>
      <c r="G394" s="1319">
        <v>13.8</v>
      </c>
      <c r="H394" s="1313">
        <v>0</v>
      </c>
      <c r="I394" s="900"/>
      <c r="J394" s="1313">
        <v>5</v>
      </c>
      <c r="K394" s="1027">
        <v>1</v>
      </c>
      <c r="L394" s="1027">
        <v>0</v>
      </c>
      <c r="M394" s="900"/>
      <c r="N394" s="900"/>
      <c r="O394" s="963"/>
      <c r="P394" s="1299"/>
      <c r="Q394" s="1301"/>
      <c r="R394" s="1010">
        <v>39</v>
      </c>
    </row>
    <row r="395" spans="1:18">
      <c r="A395" s="1010">
        <v>40</v>
      </c>
      <c r="B395" s="900" t="s">
        <v>6061</v>
      </c>
      <c r="C395" s="963"/>
      <c r="D395" s="900" t="s">
        <v>5874</v>
      </c>
      <c r="E395" s="963"/>
      <c r="F395" s="1307">
        <v>69</v>
      </c>
      <c r="G395" s="1319">
        <v>13.8</v>
      </c>
      <c r="H395" s="1313">
        <v>0</v>
      </c>
      <c r="I395" s="900"/>
      <c r="J395" s="1313">
        <v>5</v>
      </c>
      <c r="K395" s="1027">
        <v>1</v>
      </c>
      <c r="L395" s="1027">
        <v>0</v>
      </c>
      <c r="M395" s="900"/>
      <c r="N395" s="900"/>
      <c r="O395" s="963"/>
      <c r="P395" s="1299"/>
      <c r="Q395" s="1301"/>
      <c r="R395" s="1010">
        <v>40</v>
      </c>
    </row>
    <row r="396" spans="1:18">
      <c r="A396" s="1010">
        <v>41</v>
      </c>
      <c r="B396" s="900" t="s">
        <v>6062</v>
      </c>
      <c r="C396" s="963"/>
      <c r="D396" s="900" t="s">
        <v>5873</v>
      </c>
      <c r="E396" s="963"/>
      <c r="F396" s="1307">
        <v>113</v>
      </c>
      <c r="G396" s="1319">
        <v>13.8</v>
      </c>
      <c r="H396" s="1313">
        <v>0</v>
      </c>
      <c r="I396" s="900"/>
      <c r="J396" s="1313">
        <v>38</v>
      </c>
      <c r="K396" s="1027">
        <v>1</v>
      </c>
      <c r="L396" s="1027">
        <v>0</v>
      </c>
      <c r="M396" s="900"/>
      <c r="N396" s="900"/>
      <c r="O396" s="963"/>
      <c r="P396" s="1299"/>
      <c r="Q396" s="1301"/>
      <c r="R396" s="1010">
        <v>41</v>
      </c>
    </row>
    <row r="397" spans="1:18">
      <c r="A397" s="1010">
        <v>42</v>
      </c>
      <c r="B397" s="900" t="s">
        <v>6062</v>
      </c>
      <c r="C397" s="963"/>
      <c r="D397" s="900" t="s">
        <v>5873</v>
      </c>
      <c r="E397" s="963"/>
      <c r="F397" s="1307">
        <v>115</v>
      </c>
      <c r="G397" s="1319">
        <v>34.5</v>
      </c>
      <c r="H397" s="1313">
        <v>0</v>
      </c>
      <c r="I397" s="900"/>
      <c r="J397" s="1313">
        <v>30</v>
      </c>
      <c r="K397" s="1027">
        <v>1</v>
      </c>
      <c r="L397" s="1027">
        <v>0</v>
      </c>
      <c r="M397" s="900"/>
      <c r="N397" s="900"/>
      <c r="O397" s="963"/>
      <c r="P397" s="1299"/>
      <c r="Q397" s="1301"/>
      <c r="R397" s="1010">
        <v>42</v>
      </c>
    </row>
    <row r="398" spans="1:18">
      <c r="A398" s="1010">
        <v>43</v>
      </c>
      <c r="B398" s="900" t="s">
        <v>6062</v>
      </c>
      <c r="C398" s="963"/>
      <c r="D398" s="900" t="s">
        <v>5873</v>
      </c>
      <c r="E398" s="963"/>
      <c r="F398" s="1307">
        <v>115</v>
      </c>
      <c r="G398" s="1319">
        <v>13.8</v>
      </c>
      <c r="H398" s="1313">
        <v>0</v>
      </c>
      <c r="I398" s="900"/>
      <c r="J398" s="1313">
        <v>18</v>
      </c>
      <c r="K398" s="1027">
        <v>1</v>
      </c>
      <c r="L398" s="1027">
        <v>0</v>
      </c>
      <c r="M398" s="900"/>
      <c r="N398" s="900"/>
      <c r="O398" s="963"/>
      <c r="P398" s="1299"/>
      <c r="Q398" s="1301"/>
      <c r="R398" s="1010">
        <v>43</v>
      </c>
    </row>
    <row r="399" spans="1:18">
      <c r="A399" s="1010">
        <v>44</v>
      </c>
      <c r="B399" s="900" t="s">
        <v>6062</v>
      </c>
      <c r="C399" s="963"/>
      <c r="D399" s="900" t="s">
        <v>5873</v>
      </c>
      <c r="E399" s="963"/>
      <c r="F399" s="1307">
        <v>115</v>
      </c>
      <c r="G399" s="1319">
        <v>34.5</v>
      </c>
      <c r="H399" s="1313">
        <v>0</v>
      </c>
      <c r="I399" s="900"/>
      <c r="J399" s="1313">
        <v>30</v>
      </c>
      <c r="K399" s="1027">
        <v>1</v>
      </c>
      <c r="L399" s="1027">
        <v>0</v>
      </c>
      <c r="M399" s="900"/>
      <c r="N399" s="900"/>
      <c r="O399" s="963"/>
      <c r="P399" s="1299"/>
      <c r="Q399" s="1301"/>
      <c r="R399" s="1010">
        <v>44</v>
      </c>
    </row>
    <row r="400" spans="1:18">
      <c r="A400" s="1010">
        <v>45</v>
      </c>
      <c r="B400" s="900" t="s">
        <v>6063</v>
      </c>
      <c r="C400" s="963"/>
      <c r="D400" s="900" t="s">
        <v>5874</v>
      </c>
      <c r="E400" s="963"/>
      <c r="F400" s="1307">
        <v>34.5</v>
      </c>
      <c r="G400" s="1319">
        <v>4.8</v>
      </c>
      <c r="H400" s="1313">
        <v>0</v>
      </c>
      <c r="I400" s="900"/>
      <c r="J400" s="1313">
        <v>3</v>
      </c>
      <c r="K400" s="1027">
        <v>1</v>
      </c>
      <c r="L400" s="1027">
        <v>0</v>
      </c>
      <c r="M400" s="900"/>
      <c r="N400" s="900"/>
      <c r="O400" s="963"/>
      <c r="P400" s="1299"/>
      <c r="Q400" s="1301"/>
      <c r="R400" s="1010">
        <v>45</v>
      </c>
    </row>
    <row r="401" spans="1:18">
      <c r="A401" s="1010">
        <v>46</v>
      </c>
      <c r="B401" s="900" t="s">
        <v>6064</v>
      </c>
      <c r="C401" s="963"/>
      <c r="D401" s="900" t="s">
        <v>5873</v>
      </c>
      <c r="E401" s="963"/>
      <c r="F401" s="1307">
        <v>115</v>
      </c>
      <c r="G401" s="1319">
        <v>13.8</v>
      </c>
      <c r="H401" s="1313">
        <v>0</v>
      </c>
      <c r="I401" s="900"/>
      <c r="J401" s="1313">
        <v>20</v>
      </c>
      <c r="K401" s="1027">
        <v>1</v>
      </c>
      <c r="L401" s="1027">
        <v>0</v>
      </c>
      <c r="M401" s="900"/>
      <c r="N401" s="900"/>
      <c r="O401" s="963"/>
      <c r="P401" s="1299"/>
      <c r="Q401" s="1301"/>
      <c r="R401" s="1010">
        <v>46</v>
      </c>
    </row>
    <row r="402" spans="1:18">
      <c r="A402" s="1010">
        <v>47</v>
      </c>
      <c r="B402" s="900" t="s">
        <v>6064</v>
      </c>
      <c r="C402" s="963"/>
      <c r="D402" s="900" t="s">
        <v>5873</v>
      </c>
      <c r="E402" s="963"/>
      <c r="F402" s="1307">
        <v>115</v>
      </c>
      <c r="G402" s="1319">
        <v>13.8</v>
      </c>
      <c r="H402" s="1313">
        <v>0</v>
      </c>
      <c r="I402" s="900"/>
      <c r="J402" s="1313">
        <v>20</v>
      </c>
      <c r="K402" s="1027">
        <v>1</v>
      </c>
      <c r="L402" s="1027">
        <v>0</v>
      </c>
      <c r="M402" s="900"/>
      <c r="N402" s="900"/>
      <c r="O402" s="963"/>
      <c r="P402" s="1299"/>
      <c r="Q402" s="1301"/>
      <c r="R402" s="1010">
        <v>47</v>
      </c>
    </row>
    <row r="403" spans="1:18">
      <c r="A403" s="1010">
        <v>48</v>
      </c>
      <c r="B403" s="900" t="s">
        <v>6065</v>
      </c>
      <c r="C403" s="963"/>
      <c r="D403" s="900" t="s">
        <v>5874</v>
      </c>
      <c r="E403" s="963"/>
      <c r="F403" s="1307">
        <v>34.5</v>
      </c>
      <c r="G403" s="1319">
        <v>4.8</v>
      </c>
      <c r="H403" s="1313">
        <v>0</v>
      </c>
      <c r="I403" s="900"/>
      <c r="J403" s="1313">
        <v>1</v>
      </c>
      <c r="K403" s="1027">
        <v>1</v>
      </c>
      <c r="L403" s="1027">
        <v>0</v>
      </c>
      <c r="M403" s="900"/>
      <c r="N403" s="900"/>
      <c r="O403" s="963"/>
      <c r="P403" s="1299"/>
      <c r="Q403" s="1301"/>
      <c r="R403" s="1010">
        <v>48</v>
      </c>
    </row>
    <row r="404" spans="1:18">
      <c r="A404" s="1010">
        <v>49</v>
      </c>
      <c r="B404" s="900" t="s">
        <v>6066</v>
      </c>
      <c r="C404" s="963"/>
      <c r="D404" s="900" t="s">
        <v>5873</v>
      </c>
      <c r="E404" s="963"/>
      <c r="F404" s="1307">
        <v>115</v>
      </c>
      <c r="G404" s="1319">
        <v>13.8</v>
      </c>
      <c r="H404" s="1313">
        <v>0</v>
      </c>
      <c r="I404" s="900"/>
      <c r="J404" s="1313">
        <v>13</v>
      </c>
      <c r="K404" s="1027">
        <v>1</v>
      </c>
      <c r="L404" s="1027">
        <v>0</v>
      </c>
      <c r="M404" s="900"/>
      <c r="N404" s="900"/>
      <c r="O404" s="963"/>
      <c r="P404" s="1299"/>
      <c r="Q404" s="1301"/>
      <c r="R404" s="1010">
        <v>49</v>
      </c>
    </row>
    <row r="405" spans="1:18">
      <c r="A405" s="1010">
        <v>50</v>
      </c>
      <c r="B405" s="900" t="s">
        <v>6067</v>
      </c>
      <c r="C405" s="963"/>
      <c r="D405" s="900" t="s">
        <v>5874</v>
      </c>
      <c r="E405" s="963"/>
      <c r="F405" s="1307">
        <v>23</v>
      </c>
      <c r="G405" s="1319">
        <v>4.8</v>
      </c>
      <c r="H405" s="1313">
        <v>0</v>
      </c>
      <c r="I405" s="900"/>
      <c r="J405" s="1313">
        <v>4</v>
      </c>
      <c r="K405" s="1027">
        <v>1</v>
      </c>
      <c r="L405" s="1027">
        <v>0</v>
      </c>
      <c r="M405" s="900"/>
      <c r="N405" s="900"/>
      <c r="O405" s="963"/>
      <c r="P405" s="1299"/>
      <c r="Q405" s="1301"/>
      <c r="R405" s="1010">
        <v>50</v>
      </c>
    </row>
    <row r="406" spans="1:18">
      <c r="A406" s="1010">
        <v>51</v>
      </c>
      <c r="B406" s="900" t="s">
        <v>6068</v>
      </c>
      <c r="C406" s="963"/>
      <c r="D406" s="900" t="s">
        <v>5874</v>
      </c>
      <c r="E406" s="963"/>
      <c r="F406" s="1307">
        <v>34.5</v>
      </c>
      <c r="G406" s="1319">
        <v>4.16</v>
      </c>
      <c r="H406" s="1313">
        <v>0</v>
      </c>
      <c r="I406" s="900"/>
      <c r="J406" s="1313">
        <v>1</v>
      </c>
      <c r="K406" s="1027">
        <v>1</v>
      </c>
      <c r="L406" s="1027">
        <v>0</v>
      </c>
      <c r="M406" s="900"/>
      <c r="N406" s="900"/>
      <c r="O406" s="963"/>
      <c r="P406" s="1299"/>
      <c r="Q406" s="1301"/>
      <c r="R406" s="1010">
        <v>51</v>
      </c>
    </row>
    <row r="407" spans="1:18">
      <c r="A407" s="1010">
        <v>52</v>
      </c>
      <c r="B407" s="900" t="s">
        <v>6068</v>
      </c>
      <c r="C407" s="963"/>
      <c r="D407" s="900" t="s">
        <v>5874</v>
      </c>
      <c r="E407" s="963"/>
      <c r="F407" s="1307">
        <v>34.5</v>
      </c>
      <c r="G407" s="1319">
        <v>4.16</v>
      </c>
      <c r="H407" s="1313">
        <v>0</v>
      </c>
      <c r="I407" s="900"/>
      <c r="J407" s="1313">
        <v>1</v>
      </c>
      <c r="K407" s="1027">
        <v>1</v>
      </c>
      <c r="L407" s="1027">
        <v>0</v>
      </c>
      <c r="M407" s="900"/>
      <c r="N407" s="900"/>
      <c r="O407" s="963"/>
      <c r="P407" s="1299"/>
      <c r="Q407" s="1301"/>
      <c r="R407" s="1010">
        <v>52</v>
      </c>
    </row>
    <row r="408" spans="1:18">
      <c r="A408" s="1010">
        <v>53</v>
      </c>
      <c r="B408" s="900" t="s">
        <v>6068</v>
      </c>
      <c r="C408" s="963"/>
      <c r="D408" s="900" t="s">
        <v>5874</v>
      </c>
      <c r="E408" s="963"/>
      <c r="F408" s="1307">
        <v>34.5</v>
      </c>
      <c r="G408" s="1319">
        <v>4.16</v>
      </c>
      <c r="H408" s="1313">
        <v>0</v>
      </c>
      <c r="I408" s="900"/>
      <c r="J408" s="1313">
        <v>2</v>
      </c>
      <c r="K408" s="1027">
        <v>1</v>
      </c>
      <c r="L408" s="1027">
        <v>0</v>
      </c>
      <c r="M408" s="900"/>
      <c r="N408" s="900"/>
      <c r="O408" s="963"/>
      <c r="P408" s="1299"/>
      <c r="Q408" s="1301"/>
      <c r="R408" s="1010">
        <v>53</v>
      </c>
    </row>
    <row r="409" spans="1:18">
      <c r="A409" s="1010">
        <v>54</v>
      </c>
      <c r="B409" s="900" t="s">
        <v>6069</v>
      </c>
      <c r="C409" s="963"/>
      <c r="D409" s="900" t="s">
        <v>5874</v>
      </c>
      <c r="E409" s="963"/>
      <c r="F409" s="1307">
        <v>34.5</v>
      </c>
      <c r="G409" s="1319">
        <v>0.48</v>
      </c>
      <c r="H409" s="1313">
        <v>0</v>
      </c>
      <c r="I409" s="900"/>
      <c r="J409" s="1313">
        <v>1</v>
      </c>
      <c r="K409" s="1027">
        <v>1</v>
      </c>
      <c r="L409" s="1027">
        <v>0</v>
      </c>
      <c r="M409" s="900"/>
      <c r="N409" s="900"/>
      <c r="O409" s="963"/>
      <c r="P409" s="1299"/>
      <c r="Q409" s="1301"/>
      <c r="R409" s="1010">
        <v>54</v>
      </c>
    </row>
    <row r="410" spans="1:18">
      <c r="A410" s="1010">
        <v>55</v>
      </c>
      <c r="B410" s="900" t="s">
        <v>6069</v>
      </c>
      <c r="C410" s="963"/>
      <c r="D410" s="900" t="s">
        <v>5874</v>
      </c>
      <c r="E410" s="963"/>
      <c r="F410" s="1307">
        <v>34.5</v>
      </c>
      <c r="G410" s="1319">
        <v>0.48</v>
      </c>
      <c r="H410" s="1313">
        <v>0</v>
      </c>
      <c r="I410" s="900"/>
      <c r="J410" s="1313">
        <v>1</v>
      </c>
      <c r="K410" s="1027">
        <v>1</v>
      </c>
      <c r="L410" s="1027">
        <v>0</v>
      </c>
      <c r="M410" s="900"/>
      <c r="N410" s="900"/>
      <c r="O410" s="963"/>
      <c r="P410" s="1299"/>
      <c r="Q410" s="1301"/>
      <c r="R410" s="1010">
        <v>55</v>
      </c>
    </row>
    <row r="411" spans="1:18">
      <c r="A411" s="1010">
        <v>56</v>
      </c>
      <c r="B411" s="900" t="s">
        <v>6069</v>
      </c>
      <c r="C411" s="963"/>
      <c r="D411" s="900" t="s">
        <v>5874</v>
      </c>
      <c r="E411" s="963"/>
      <c r="F411" s="1307">
        <v>34.5</v>
      </c>
      <c r="G411" s="1319">
        <v>0.48</v>
      </c>
      <c r="H411" s="1313">
        <v>0</v>
      </c>
      <c r="I411" s="900"/>
      <c r="J411" s="1313">
        <v>1</v>
      </c>
      <c r="K411" s="1027">
        <v>1</v>
      </c>
      <c r="L411" s="1027">
        <v>0</v>
      </c>
      <c r="M411" s="900"/>
      <c r="N411" s="900"/>
      <c r="O411" s="963"/>
      <c r="P411" s="1299"/>
      <c r="Q411" s="1301"/>
      <c r="R411" s="1010">
        <v>56</v>
      </c>
    </row>
    <row r="412" spans="1:18">
      <c r="A412" s="1010">
        <v>57</v>
      </c>
      <c r="B412" s="900" t="s">
        <v>6070</v>
      </c>
      <c r="C412" s="963"/>
      <c r="D412" s="900" t="s">
        <v>5874</v>
      </c>
      <c r="E412" s="963"/>
      <c r="F412" s="1307">
        <v>46</v>
      </c>
      <c r="G412" s="1319">
        <v>0.48</v>
      </c>
      <c r="H412" s="1313">
        <v>0</v>
      </c>
      <c r="I412" s="900"/>
      <c r="J412" s="1313">
        <v>0</v>
      </c>
      <c r="K412" s="1027">
        <v>1</v>
      </c>
      <c r="L412" s="1027">
        <v>0</v>
      </c>
      <c r="M412" s="900"/>
      <c r="N412" s="900"/>
      <c r="O412" s="963"/>
      <c r="P412" s="1299"/>
      <c r="Q412" s="1301"/>
      <c r="R412" s="1010">
        <v>57</v>
      </c>
    </row>
    <row r="413" spans="1:18">
      <c r="A413" s="1010">
        <v>58</v>
      </c>
      <c r="B413" s="900" t="s">
        <v>6070</v>
      </c>
      <c r="C413" s="963"/>
      <c r="D413" s="900" t="s">
        <v>5874</v>
      </c>
      <c r="E413" s="963"/>
      <c r="F413" s="1307">
        <v>46</v>
      </c>
      <c r="G413" s="1319">
        <v>0.48</v>
      </c>
      <c r="H413" s="1313">
        <v>0</v>
      </c>
      <c r="I413" s="900"/>
      <c r="J413" s="1313">
        <v>0</v>
      </c>
      <c r="K413" s="1027">
        <v>1</v>
      </c>
      <c r="L413" s="1027">
        <v>0</v>
      </c>
      <c r="M413" s="900"/>
      <c r="N413" s="900"/>
      <c r="O413" s="963"/>
      <c r="P413" s="1299"/>
      <c r="Q413" s="1301"/>
      <c r="R413" s="1010">
        <v>58</v>
      </c>
    </row>
    <row r="414" spans="1:18" ht="15.75" thickBot="1">
      <c r="A414" s="1029">
        <v>59</v>
      </c>
      <c r="B414" s="952" t="s">
        <v>6070</v>
      </c>
      <c r="C414" s="980"/>
      <c r="D414" s="952" t="s">
        <v>5874</v>
      </c>
      <c r="E414" s="980"/>
      <c r="F414" s="1308">
        <v>46</v>
      </c>
      <c r="G414" s="1320">
        <v>0.48</v>
      </c>
      <c r="H414" s="1314">
        <v>0</v>
      </c>
      <c r="I414" s="900"/>
      <c r="J414" s="1314">
        <v>0</v>
      </c>
      <c r="K414" s="1098">
        <v>1</v>
      </c>
      <c r="L414" s="1098">
        <v>0</v>
      </c>
      <c r="M414" s="952"/>
      <c r="N414" s="952"/>
      <c r="O414" s="980"/>
      <c r="P414" s="1300"/>
      <c r="Q414" s="1302"/>
      <c r="R414" s="1029">
        <v>59</v>
      </c>
    </row>
    <row r="415" spans="1:18">
      <c r="A415" s="2971"/>
      <c r="B415" s="2971"/>
      <c r="C415" s="2971"/>
      <c r="D415" s="2971"/>
      <c r="E415" s="2971"/>
      <c r="F415" s="2971"/>
      <c r="G415" s="2971"/>
      <c r="H415" s="2971"/>
      <c r="I415" s="2971"/>
      <c r="J415" s="2971"/>
      <c r="K415" s="2971"/>
      <c r="L415" s="2971"/>
      <c r="M415" s="2971"/>
      <c r="N415" s="2971"/>
      <c r="O415" s="2971"/>
      <c r="P415" s="2971"/>
      <c r="Q415" s="2971"/>
      <c r="R415" s="2971"/>
    </row>
    <row r="416" spans="1:18">
      <c r="A416" s="64" t="s">
        <v>6234</v>
      </c>
      <c r="B416" s="901"/>
      <c r="C416" s="901"/>
      <c r="D416" s="901"/>
      <c r="E416" s="901"/>
      <c r="F416" s="901"/>
      <c r="G416" s="901"/>
      <c r="H416" s="901"/>
      <c r="I416" s="900"/>
      <c r="J416" s="64" t="s">
        <v>6235</v>
      </c>
      <c r="K416" s="901"/>
      <c r="L416" s="901"/>
      <c r="M416" s="901"/>
      <c r="N416" s="901"/>
      <c r="O416" s="901"/>
      <c r="P416" s="901"/>
      <c r="Q416" s="901"/>
      <c r="R416" s="901"/>
    </row>
    <row r="418" spans="1:18" ht="16.5" thickBot="1">
      <c r="A418" s="969" t="str">
        <f>'Data Sheet'!$C$25</f>
        <v xml:space="preserve">Niagara Mohawk Power Corporation </v>
      </c>
      <c r="B418" s="952"/>
      <c r="C418" s="952"/>
      <c r="D418" s="952"/>
      <c r="E418" s="952"/>
      <c r="F418" s="1030" t="str">
        <f>'Data Sheet'!$C$40</f>
        <v>May 9, 2016</v>
      </c>
      <c r="G418" s="952" t="str">
        <f>'Data Sheet'!$C$38</f>
        <v>December 31, 2015</v>
      </c>
      <c r="H418" s="1012"/>
      <c r="I418" s="900"/>
      <c r="J418" s="969" t="str">
        <f>'Data Sheet'!$C$25</f>
        <v xml:space="preserve">Niagara Mohawk Power Corporation </v>
      </c>
      <c r="K418" s="952"/>
      <c r="L418" s="952"/>
      <c r="M418" s="952"/>
      <c r="N418" s="952"/>
      <c r="O418" s="952"/>
      <c r="P418" s="1030" t="str">
        <f>'Data Sheet'!$C$40</f>
        <v>May 9, 2016</v>
      </c>
      <c r="Q418" s="952" t="str">
        <f>'Data Sheet'!$C$38</f>
        <v>December 31, 2015</v>
      </c>
      <c r="R418" s="952"/>
    </row>
    <row r="419" spans="1:18" ht="16.5" thickBot="1">
      <c r="A419" s="634" t="s">
        <v>3345</v>
      </c>
      <c r="B419" s="572"/>
      <c r="C419" s="572"/>
      <c r="D419" s="1012"/>
      <c r="E419" s="1012"/>
      <c r="F419" s="1014"/>
      <c r="G419" s="1014"/>
      <c r="H419" s="1023"/>
      <c r="I419" s="900"/>
      <c r="J419" s="634" t="s">
        <v>3345</v>
      </c>
      <c r="K419" s="572"/>
      <c r="L419" s="572"/>
      <c r="M419" s="1012"/>
      <c r="N419" s="1012"/>
      <c r="O419" s="1012"/>
      <c r="P419" s="1014"/>
      <c r="Q419" s="1014"/>
      <c r="R419" s="1023"/>
    </row>
    <row r="420" spans="1:18">
      <c r="A420" s="1007"/>
      <c r="B420" s="900"/>
      <c r="C420" s="963"/>
      <c r="D420" s="945"/>
      <c r="E420" s="913"/>
      <c r="F420" s="901"/>
      <c r="G420" s="901"/>
      <c r="H420" s="993"/>
      <c r="I420" s="900"/>
      <c r="J420" s="1007"/>
      <c r="K420" s="963"/>
      <c r="L420" s="963"/>
      <c r="M420" s="901" t="s">
        <v>3132</v>
      </c>
      <c r="N420" s="901"/>
      <c r="O420" s="901"/>
      <c r="P420" s="901"/>
      <c r="Q420" s="961"/>
      <c r="R420" s="1016"/>
    </row>
    <row r="421" spans="1:18" ht="15.75" thickBot="1">
      <c r="A421" s="1019"/>
      <c r="B421" s="945"/>
      <c r="C421" s="913"/>
      <c r="D421" s="945"/>
      <c r="E421" s="913"/>
      <c r="F421" s="1012" t="s">
        <v>3133</v>
      </c>
      <c r="G421" s="1012"/>
      <c r="H421" s="1023"/>
      <c r="I421" s="900"/>
      <c r="J421" s="1019" t="s">
        <v>3134</v>
      </c>
      <c r="K421" s="913" t="s">
        <v>3135</v>
      </c>
      <c r="L421" s="913" t="s">
        <v>3135</v>
      </c>
      <c r="M421" s="1012" t="s">
        <v>3136</v>
      </c>
      <c r="N421" s="1012"/>
      <c r="O421" s="1012"/>
      <c r="P421" s="1012"/>
      <c r="Q421" s="1023"/>
      <c r="R421" s="913"/>
    </row>
    <row r="422" spans="1:18">
      <c r="A422" s="1019"/>
      <c r="B422" s="945"/>
      <c r="C422" s="913"/>
      <c r="D422" s="945"/>
      <c r="E422" s="913"/>
      <c r="F422" s="913"/>
      <c r="G422" s="961"/>
      <c r="H422" s="913"/>
      <c r="I422" s="900"/>
      <c r="J422" s="1019" t="s">
        <v>3137</v>
      </c>
      <c r="K422" s="913" t="s">
        <v>3138</v>
      </c>
      <c r="L422" s="913" t="s">
        <v>3139</v>
      </c>
      <c r="M422" s="945"/>
      <c r="N422" s="945"/>
      <c r="O422" s="913"/>
      <c r="P422" s="913"/>
      <c r="Q422" s="961"/>
      <c r="R422" s="913"/>
    </row>
    <row r="423" spans="1:18">
      <c r="A423" s="1019" t="s">
        <v>1688</v>
      </c>
      <c r="B423" s="901" t="s">
        <v>3140</v>
      </c>
      <c r="C423" s="961"/>
      <c r="D423" s="901" t="s">
        <v>3141</v>
      </c>
      <c r="E423" s="961"/>
      <c r="F423" s="913"/>
      <c r="G423" s="961"/>
      <c r="H423" s="913"/>
      <c r="I423" s="900"/>
      <c r="J423" s="1019" t="s">
        <v>3142</v>
      </c>
      <c r="K423" s="913" t="s">
        <v>3143</v>
      </c>
      <c r="L423" s="913" t="s">
        <v>3138</v>
      </c>
      <c r="M423" s="901"/>
      <c r="N423" s="901"/>
      <c r="O423" s="961"/>
      <c r="P423" s="913" t="s">
        <v>1746</v>
      </c>
      <c r="Q423" s="961" t="s">
        <v>3144</v>
      </c>
      <c r="R423" s="913" t="s">
        <v>1688</v>
      </c>
    </row>
    <row r="424" spans="1:18">
      <c r="A424" s="1019" t="s">
        <v>1691</v>
      </c>
      <c r="B424" s="900"/>
      <c r="C424" s="963"/>
      <c r="D424" s="945"/>
      <c r="E424" s="913"/>
      <c r="F424" s="913" t="s">
        <v>1795</v>
      </c>
      <c r="G424" s="961" t="s">
        <v>3145</v>
      </c>
      <c r="H424" s="913" t="s">
        <v>3146</v>
      </c>
      <c r="I424" s="900"/>
      <c r="J424" s="1019" t="s">
        <v>3147</v>
      </c>
      <c r="K424" s="913" t="s">
        <v>4</v>
      </c>
      <c r="L424" s="913" t="s">
        <v>3143</v>
      </c>
      <c r="M424" s="901" t="s">
        <v>3148</v>
      </c>
      <c r="N424" s="901"/>
      <c r="O424" s="961"/>
      <c r="P424" s="913" t="s">
        <v>3149</v>
      </c>
      <c r="Q424" s="961" t="s">
        <v>3150</v>
      </c>
      <c r="R424" s="913" t="s">
        <v>1691</v>
      </c>
    </row>
    <row r="425" spans="1:18">
      <c r="A425" s="1010"/>
      <c r="B425" s="900"/>
      <c r="C425" s="913"/>
      <c r="D425" s="900"/>
      <c r="E425" s="913"/>
      <c r="F425" s="913"/>
      <c r="G425" s="961"/>
      <c r="H425" s="963"/>
      <c r="I425" s="900"/>
      <c r="J425" s="1010"/>
      <c r="K425" s="963"/>
      <c r="L425" s="913"/>
      <c r="M425" s="900"/>
      <c r="N425" s="900"/>
      <c r="O425" s="913"/>
      <c r="P425" s="913"/>
      <c r="Q425" s="913"/>
      <c r="R425" s="963"/>
    </row>
    <row r="426" spans="1:18" ht="15.75" thickBot="1">
      <c r="A426" s="1029"/>
      <c r="B426" s="1012" t="s">
        <v>2952</v>
      </c>
      <c r="C426" s="1023"/>
      <c r="D426" s="1012" t="s">
        <v>2953</v>
      </c>
      <c r="E426" s="1023"/>
      <c r="F426" s="1022" t="s">
        <v>2954</v>
      </c>
      <c r="G426" s="1023" t="s">
        <v>2955</v>
      </c>
      <c r="H426" s="1023" t="s">
        <v>2303</v>
      </c>
      <c r="I426" s="900"/>
      <c r="J426" s="1021" t="s">
        <v>2304</v>
      </c>
      <c r="K426" s="1021" t="s">
        <v>2305</v>
      </c>
      <c r="L426" s="1021" t="s">
        <v>2306</v>
      </c>
      <c r="M426" s="1012" t="s">
        <v>2307</v>
      </c>
      <c r="N426" s="1012"/>
      <c r="O426" s="1023"/>
      <c r="P426" s="1022" t="s">
        <v>2308</v>
      </c>
      <c r="Q426" s="1022" t="s">
        <v>2309</v>
      </c>
      <c r="R426" s="1022"/>
    </row>
    <row r="427" spans="1:18">
      <c r="A427" s="1010">
        <v>1</v>
      </c>
      <c r="B427" s="900" t="s">
        <v>6071</v>
      </c>
      <c r="C427" s="963"/>
      <c r="D427" s="900" t="s">
        <v>5874</v>
      </c>
      <c r="E427" s="961"/>
      <c r="F427" s="3046">
        <v>46</v>
      </c>
      <c r="G427" s="3047">
        <v>4.8</v>
      </c>
      <c r="H427" s="1313">
        <v>0</v>
      </c>
      <c r="I427" s="900"/>
      <c r="J427" s="1313">
        <v>1</v>
      </c>
      <c r="K427" s="1027">
        <v>3</v>
      </c>
      <c r="L427" s="1027">
        <v>0</v>
      </c>
      <c r="M427" s="900"/>
      <c r="N427" s="900"/>
      <c r="O427" s="961"/>
      <c r="P427" s="1299"/>
      <c r="Q427" s="1301"/>
      <c r="R427" s="1010">
        <v>1</v>
      </c>
    </row>
    <row r="428" spans="1:18">
      <c r="A428" s="1010">
        <v>2</v>
      </c>
      <c r="B428" s="900" t="s">
        <v>6072</v>
      </c>
      <c r="C428" s="963"/>
      <c r="D428" s="900" t="s">
        <v>5874</v>
      </c>
      <c r="E428" s="913"/>
      <c r="F428" s="3046">
        <v>23</v>
      </c>
      <c r="G428" s="3047">
        <v>2.4</v>
      </c>
      <c r="H428" s="1313">
        <v>0</v>
      </c>
      <c r="I428" s="900"/>
      <c r="J428" s="1313">
        <v>1</v>
      </c>
      <c r="K428" s="1027">
        <v>1</v>
      </c>
      <c r="L428" s="1027">
        <v>0</v>
      </c>
      <c r="M428" s="900"/>
      <c r="N428" s="900"/>
      <c r="O428" s="913"/>
      <c r="P428" s="1299"/>
      <c r="Q428" s="1301"/>
      <c r="R428" s="1010">
        <v>2</v>
      </c>
    </row>
    <row r="429" spans="1:18">
      <c r="A429" s="1010">
        <v>3</v>
      </c>
      <c r="B429" s="900" t="s">
        <v>6072</v>
      </c>
      <c r="C429" s="963"/>
      <c r="D429" s="900" t="s">
        <v>5874</v>
      </c>
      <c r="E429" s="913"/>
      <c r="F429" s="3046">
        <v>23</v>
      </c>
      <c r="G429" s="3047">
        <v>2.4</v>
      </c>
      <c r="H429" s="1313">
        <v>0</v>
      </c>
      <c r="I429" s="900"/>
      <c r="J429" s="1313">
        <v>1</v>
      </c>
      <c r="K429" s="1027">
        <v>1</v>
      </c>
      <c r="L429" s="1027">
        <v>0</v>
      </c>
      <c r="M429" s="900"/>
      <c r="N429" s="900"/>
      <c r="O429" s="913"/>
      <c r="P429" s="1299"/>
      <c r="Q429" s="1301"/>
      <c r="R429" s="1010">
        <v>3</v>
      </c>
    </row>
    <row r="430" spans="1:18">
      <c r="A430" s="1010">
        <v>4</v>
      </c>
      <c r="B430" s="900" t="s">
        <v>6072</v>
      </c>
      <c r="C430" s="963"/>
      <c r="D430" s="900" t="s">
        <v>5874</v>
      </c>
      <c r="E430" s="913"/>
      <c r="F430" s="3046">
        <v>23</v>
      </c>
      <c r="G430" s="3047">
        <v>2.4</v>
      </c>
      <c r="H430" s="1313">
        <v>0</v>
      </c>
      <c r="I430" s="900"/>
      <c r="J430" s="1313">
        <v>1</v>
      </c>
      <c r="K430" s="1027">
        <v>1</v>
      </c>
      <c r="L430" s="1027">
        <v>0</v>
      </c>
      <c r="M430" s="900"/>
      <c r="N430" s="900"/>
      <c r="O430" s="913"/>
      <c r="P430" s="1299"/>
      <c r="Q430" s="1301"/>
      <c r="R430" s="1010">
        <v>4</v>
      </c>
    </row>
    <row r="431" spans="1:18">
      <c r="A431" s="1010">
        <v>5</v>
      </c>
      <c r="B431" s="900" t="s">
        <v>6073</v>
      </c>
      <c r="C431" s="963"/>
      <c r="D431" s="900" t="s">
        <v>5873</v>
      </c>
      <c r="E431" s="913"/>
      <c r="F431" s="3046">
        <v>115</v>
      </c>
      <c r="G431" s="3047">
        <v>12</v>
      </c>
      <c r="H431" s="1313">
        <v>0</v>
      </c>
      <c r="I431" s="900"/>
      <c r="J431" s="1313">
        <v>40</v>
      </c>
      <c r="K431" s="1027">
        <v>1</v>
      </c>
      <c r="L431" s="1027">
        <v>0</v>
      </c>
      <c r="M431" s="900"/>
      <c r="N431" s="900"/>
      <c r="O431" s="913"/>
      <c r="P431" s="1299"/>
      <c r="Q431" s="1301"/>
      <c r="R431" s="1010">
        <v>5</v>
      </c>
    </row>
    <row r="432" spans="1:18">
      <c r="A432" s="1025">
        <v>6</v>
      </c>
      <c r="B432" s="900" t="s">
        <v>6073</v>
      </c>
      <c r="C432" s="963"/>
      <c r="D432" s="900" t="s">
        <v>5873</v>
      </c>
      <c r="E432" s="963"/>
      <c r="F432" s="1307">
        <v>115</v>
      </c>
      <c r="G432" s="1319">
        <v>12</v>
      </c>
      <c r="H432" s="1313">
        <v>0</v>
      </c>
      <c r="I432" s="900"/>
      <c r="J432" s="1321">
        <v>64</v>
      </c>
      <c r="K432" s="1027">
        <v>1</v>
      </c>
      <c r="L432" s="1027">
        <v>1</v>
      </c>
      <c r="M432" s="900"/>
      <c r="N432" s="900"/>
      <c r="O432" s="963"/>
      <c r="P432" s="1299"/>
      <c r="Q432" s="1301"/>
      <c r="R432" s="1025">
        <v>6</v>
      </c>
    </row>
    <row r="433" spans="1:18">
      <c r="A433" s="1025">
        <v>7</v>
      </c>
      <c r="B433" s="900" t="s">
        <v>6073</v>
      </c>
      <c r="C433" s="963"/>
      <c r="D433" s="900" t="s">
        <v>5873</v>
      </c>
      <c r="E433" s="963"/>
      <c r="F433" s="1307">
        <v>12</v>
      </c>
      <c r="G433" s="1319">
        <v>4.8</v>
      </c>
      <c r="H433" s="1313">
        <v>0</v>
      </c>
      <c r="I433" s="900"/>
      <c r="J433" s="1321">
        <v>2</v>
      </c>
      <c r="K433" s="1027">
        <v>6</v>
      </c>
      <c r="L433" s="1027">
        <v>0</v>
      </c>
      <c r="M433" s="900"/>
      <c r="N433" s="900"/>
      <c r="O433" s="963"/>
      <c r="P433" s="1299"/>
      <c r="Q433" s="1301"/>
      <c r="R433" s="1025">
        <v>7</v>
      </c>
    </row>
    <row r="434" spans="1:18">
      <c r="A434" s="1025">
        <v>8</v>
      </c>
      <c r="B434" s="900" t="s">
        <v>6073</v>
      </c>
      <c r="C434" s="963"/>
      <c r="D434" s="900" t="s">
        <v>6074</v>
      </c>
      <c r="E434" s="963"/>
      <c r="F434" s="1307">
        <v>115</v>
      </c>
      <c r="G434" s="1319">
        <v>12</v>
      </c>
      <c r="H434" s="1313">
        <v>0</v>
      </c>
      <c r="I434" s="900"/>
      <c r="J434" s="1321">
        <v>24</v>
      </c>
      <c r="K434" s="1027">
        <v>0</v>
      </c>
      <c r="L434" s="1027">
        <v>1</v>
      </c>
      <c r="M434" s="900"/>
      <c r="N434" s="900"/>
      <c r="O434" s="963"/>
      <c r="P434" s="1299"/>
      <c r="Q434" s="1301"/>
      <c r="R434" s="1025">
        <v>8</v>
      </c>
    </row>
    <row r="435" spans="1:18">
      <c r="A435" s="1025">
        <v>9</v>
      </c>
      <c r="B435" s="900" t="s">
        <v>6075</v>
      </c>
      <c r="C435" s="963"/>
      <c r="D435" s="900" t="s">
        <v>5873</v>
      </c>
      <c r="E435" s="963"/>
      <c r="F435" s="1307">
        <v>115</v>
      </c>
      <c r="G435" s="1319">
        <v>13.8</v>
      </c>
      <c r="H435" s="1313">
        <v>0</v>
      </c>
      <c r="I435" s="900"/>
      <c r="J435" s="1321">
        <v>20</v>
      </c>
      <c r="K435" s="1027">
        <v>1</v>
      </c>
      <c r="L435" s="1027">
        <v>0</v>
      </c>
      <c r="M435" s="900"/>
      <c r="N435" s="900"/>
      <c r="O435" s="963"/>
      <c r="P435" s="1299"/>
      <c r="Q435" s="1301"/>
      <c r="R435" s="1025">
        <v>9</v>
      </c>
    </row>
    <row r="436" spans="1:18">
      <c r="A436" s="1025">
        <v>10</v>
      </c>
      <c r="B436" s="900" t="s">
        <v>6075</v>
      </c>
      <c r="C436" s="963"/>
      <c r="D436" s="900" t="s">
        <v>5873</v>
      </c>
      <c r="E436" s="963"/>
      <c r="F436" s="1307">
        <v>115</v>
      </c>
      <c r="G436" s="1319">
        <v>34.5</v>
      </c>
      <c r="H436" s="1313">
        <v>0</v>
      </c>
      <c r="I436" s="900"/>
      <c r="J436" s="1321">
        <v>20</v>
      </c>
      <c r="K436" s="1027">
        <v>1</v>
      </c>
      <c r="L436" s="1027">
        <v>0</v>
      </c>
      <c r="M436" s="900"/>
      <c r="N436" s="900"/>
      <c r="O436" s="963"/>
      <c r="P436" s="1299"/>
      <c r="Q436" s="1301"/>
      <c r="R436" s="1025">
        <v>10</v>
      </c>
    </row>
    <row r="437" spans="1:18">
      <c r="A437" s="1025">
        <v>11</v>
      </c>
      <c r="B437" s="900" t="s">
        <v>6076</v>
      </c>
      <c r="C437" s="963"/>
      <c r="D437" s="900" t="s">
        <v>5873</v>
      </c>
      <c r="E437" s="963"/>
      <c r="F437" s="1307">
        <v>115</v>
      </c>
      <c r="G437" s="1319">
        <v>34.5</v>
      </c>
      <c r="H437" s="1313">
        <v>0</v>
      </c>
      <c r="I437" s="900"/>
      <c r="J437" s="1321">
        <v>15</v>
      </c>
      <c r="K437" s="1027">
        <v>1</v>
      </c>
      <c r="L437" s="1027">
        <v>0</v>
      </c>
      <c r="M437" s="900"/>
      <c r="N437" s="900"/>
      <c r="O437" s="963"/>
      <c r="P437" s="1299"/>
      <c r="Q437" s="1301"/>
      <c r="R437" s="1025">
        <v>11</v>
      </c>
    </row>
    <row r="438" spans="1:18">
      <c r="A438" s="1025">
        <v>12</v>
      </c>
      <c r="B438" s="900" t="s">
        <v>6076</v>
      </c>
      <c r="C438" s="963"/>
      <c r="D438" s="900" t="s">
        <v>5873</v>
      </c>
      <c r="E438" s="963"/>
      <c r="F438" s="1307">
        <v>113</v>
      </c>
      <c r="G438" s="1319">
        <v>13.8</v>
      </c>
      <c r="H438" s="1313">
        <v>0</v>
      </c>
      <c r="I438" s="900"/>
      <c r="J438" s="1321">
        <v>8</v>
      </c>
      <c r="K438" s="1027">
        <v>1</v>
      </c>
      <c r="L438" s="1027">
        <v>0</v>
      </c>
      <c r="M438" s="900"/>
      <c r="N438" s="900"/>
      <c r="O438" s="963"/>
      <c r="P438" s="1299"/>
      <c r="Q438" s="1301"/>
      <c r="R438" s="1025">
        <v>12</v>
      </c>
    </row>
    <row r="439" spans="1:18">
      <c r="A439" s="1025">
        <v>13</v>
      </c>
      <c r="B439" s="900" t="s">
        <v>6077</v>
      </c>
      <c r="C439" s="963"/>
      <c r="D439" s="900" t="s">
        <v>5873</v>
      </c>
      <c r="E439" s="963"/>
      <c r="F439" s="1307">
        <v>115</v>
      </c>
      <c r="G439" s="1319">
        <v>34.5</v>
      </c>
      <c r="H439" s="1313">
        <v>0</v>
      </c>
      <c r="I439" s="900"/>
      <c r="J439" s="1321">
        <v>30</v>
      </c>
      <c r="K439" s="1027">
        <v>1</v>
      </c>
      <c r="L439" s="1027">
        <v>0</v>
      </c>
      <c r="M439" s="900"/>
      <c r="N439" s="900"/>
      <c r="O439" s="963"/>
      <c r="P439" s="1299"/>
      <c r="Q439" s="1301"/>
      <c r="R439" s="1025">
        <v>13</v>
      </c>
    </row>
    <row r="440" spans="1:18">
      <c r="A440" s="1025">
        <v>14</v>
      </c>
      <c r="B440" s="900" t="s">
        <v>6077</v>
      </c>
      <c r="C440" s="963"/>
      <c r="D440" s="900" t="s">
        <v>5873</v>
      </c>
      <c r="E440" s="963"/>
      <c r="F440" s="1307">
        <v>115</v>
      </c>
      <c r="G440" s="1319">
        <v>34.5</v>
      </c>
      <c r="H440" s="1313">
        <v>0</v>
      </c>
      <c r="I440" s="900"/>
      <c r="J440" s="1321">
        <v>30</v>
      </c>
      <c r="K440" s="1027">
        <v>1</v>
      </c>
      <c r="L440" s="1027">
        <v>0</v>
      </c>
      <c r="M440" s="900"/>
      <c r="N440" s="900"/>
      <c r="O440" s="963"/>
      <c r="P440" s="1299"/>
      <c r="Q440" s="1301"/>
      <c r="R440" s="1025">
        <v>14</v>
      </c>
    </row>
    <row r="441" spans="1:18">
      <c r="A441" s="1025">
        <v>15</v>
      </c>
      <c r="B441" s="900" t="s">
        <v>6078</v>
      </c>
      <c r="C441" s="963"/>
      <c r="D441" s="900" t="s">
        <v>5874</v>
      </c>
      <c r="E441" s="963"/>
      <c r="F441" s="1307">
        <v>34.5</v>
      </c>
      <c r="G441" s="1319">
        <v>4.16</v>
      </c>
      <c r="H441" s="1313">
        <v>0</v>
      </c>
      <c r="I441" s="900"/>
      <c r="J441" s="1321">
        <v>1</v>
      </c>
      <c r="K441" s="1027">
        <v>1</v>
      </c>
      <c r="L441" s="1027">
        <v>0</v>
      </c>
      <c r="M441" s="900"/>
      <c r="N441" s="900"/>
      <c r="O441" s="963"/>
      <c r="P441" s="1299"/>
      <c r="Q441" s="1301"/>
      <c r="R441" s="1025">
        <v>15</v>
      </c>
    </row>
    <row r="442" spans="1:18">
      <c r="A442" s="1025">
        <v>16</v>
      </c>
      <c r="B442" s="900" t="s">
        <v>6078</v>
      </c>
      <c r="C442" s="963"/>
      <c r="D442" s="900" t="s">
        <v>5874</v>
      </c>
      <c r="E442" s="963"/>
      <c r="F442" s="1307">
        <v>34.5</v>
      </c>
      <c r="G442" s="1319">
        <v>4.16</v>
      </c>
      <c r="H442" s="1313">
        <v>0</v>
      </c>
      <c r="I442" s="900"/>
      <c r="J442" s="1321">
        <v>1</v>
      </c>
      <c r="K442" s="1027">
        <v>1</v>
      </c>
      <c r="L442" s="1027">
        <v>0</v>
      </c>
      <c r="M442" s="900"/>
      <c r="N442" s="900"/>
      <c r="O442" s="963"/>
      <c r="P442" s="1299"/>
      <c r="Q442" s="1301"/>
      <c r="R442" s="1025">
        <v>16</v>
      </c>
    </row>
    <row r="443" spans="1:18">
      <c r="A443" s="1010">
        <v>17</v>
      </c>
      <c r="B443" s="900" t="s">
        <v>6078</v>
      </c>
      <c r="C443" s="963"/>
      <c r="D443" s="900" t="s">
        <v>5874</v>
      </c>
      <c r="E443" s="963"/>
      <c r="F443" s="1307">
        <v>34.5</v>
      </c>
      <c r="G443" s="1319">
        <v>4.16</v>
      </c>
      <c r="H443" s="1313">
        <v>0</v>
      </c>
      <c r="I443" s="900"/>
      <c r="J443" s="1313">
        <v>1</v>
      </c>
      <c r="K443" s="1027">
        <v>1</v>
      </c>
      <c r="L443" s="1027">
        <v>0</v>
      </c>
      <c r="M443" s="900"/>
      <c r="N443" s="900"/>
      <c r="O443" s="963"/>
      <c r="P443" s="1299"/>
      <c r="Q443" s="1301"/>
      <c r="R443" s="1010">
        <v>17</v>
      </c>
    </row>
    <row r="444" spans="1:18">
      <c r="A444" s="1010">
        <v>18</v>
      </c>
      <c r="B444" s="900" t="s">
        <v>6079</v>
      </c>
      <c r="C444" s="963"/>
      <c r="D444" s="900" t="s">
        <v>5874</v>
      </c>
      <c r="E444" s="963"/>
      <c r="F444" s="1307">
        <v>34.5</v>
      </c>
      <c r="G444" s="1319">
        <v>13.8</v>
      </c>
      <c r="H444" s="1313">
        <v>0</v>
      </c>
      <c r="I444" s="900"/>
      <c r="J444" s="1313">
        <v>4</v>
      </c>
      <c r="K444" s="1027">
        <v>1</v>
      </c>
      <c r="L444" s="1027">
        <v>0</v>
      </c>
      <c r="M444" s="900"/>
      <c r="N444" s="900"/>
      <c r="O444" s="963"/>
      <c r="P444" s="1299"/>
      <c r="Q444" s="1301"/>
      <c r="R444" s="1010">
        <v>18</v>
      </c>
    </row>
    <row r="445" spans="1:18">
      <c r="A445" s="1010">
        <v>19</v>
      </c>
      <c r="B445" s="900" t="s">
        <v>6080</v>
      </c>
      <c r="C445" s="963"/>
      <c r="D445" s="900" t="s">
        <v>5874</v>
      </c>
      <c r="E445" s="963"/>
      <c r="F445" s="1307">
        <v>115</v>
      </c>
      <c r="G445" s="1319">
        <v>13.8</v>
      </c>
      <c r="H445" s="1313">
        <v>0</v>
      </c>
      <c r="I445" s="900"/>
      <c r="J445" s="1313">
        <v>10</v>
      </c>
      <c r="K445" s="1027">
        <v>1</v>
      </c>
      <c r="L445" s="1027">
        <v>0</v>
      </c>
      <c r="M445" s="900"/>
      <c r="N445" s="900"/>
      <c r="O445" s="963"/>
      <c r="P445" s="1299"/>
      <c r="Q445" s="1301"/>
      <c r="R445" s="1010">
        <v>19</v>
      </c>
    </row>
    <row r="446" spans="1:18">
      <c r="A446" s="1010">
        <v>20</v>
      </c>
      <c r="B446" s="900" t="s">
        <v>6081</v>
      </c>
      <c r="C446" s="963"/>
      <c r="D446" s="900" t="s">
        <v>5874</v>
      </c>
      <c r="E446" s="963"/>
      <c r="F446" s="1307">
        <v>34.5</v>
      </c>
      <c r="G446" s="1319">
        <v>4.16</v>
      </c>
      <c r="H446" s="1313">
        <v>0</v>
      </c>
      <c r="I446" s="900"/>
      <c r="J446" s="1313">
        <v>5</v>
      </c>
      <c r="K446" s="1027">
        <v>1</v>
      </c>
      <c r="L446" s="1027">
        <v>0</v>
      </c>
      <c r="M446" s="900"/>
      <c r="N446" s="900"/>
      <c r="O446" s="963"/>
      <c r="P446" s="1299"/>
      <c r="Q446" s="1301"/>
      <c r="R446" s="1010">
        <v>20</v>
      </c>
    </row>
    <row r="447" spans="1:18">
      <c r="A447" s="1010">
        <v>21</v>
      </c>
      <c r="B447" s="900" t="s">
        <v>6081</v>
      </c>
      <c r="C447" s="963"/>
      <c r="D447" s="900" t="s">
        <v>5874</v>
      </c>
      <c r="E447" s="963"/>
      <c r="F447" s="1307">
        <v>34.5</v>
      </c>
      <c r="G447" s="1319">
        <v>4.16</v>
      </c>
      <c r="H447" s="1313">
        <v>0</v>
      </c>
      <c r="I447" s="900"/>
      <c r="J447" s="1313">
        <v>5</v>
      </c>
      <c r="K447" s="1027">
        <v>1</v>
      </c>
      <c r="L447" s="1027">
        <v>0</v>
      </c>
      <c r="M447" s="900"/>
      <c r="N447" s="900"/>
      <c r="O447" s="963"/>
      <c r="P447" s="1299"/>
      <c r="Q447" s="1301"/>
      <c r="R447" s="1010">
        <v>21</v>
      </c>
    </row>
    <row r="448" spans="1:18">
      <c r="A448" s="1010">
        <v>22</v>
      </c>
      <c r="B448" s="900" t="s">
        <v>6082</v>
      </c>
      <c r="C448" s="963"/>
      <c r="D448" s="900" t="s">
        <v>5873</v>
      </c>
      <c r="E448" s="963"/>
      <c r="F448" s="1307">
        <v>23</v>
      </c>
      <c r="G448" s="1319">
        <v>4.8</v>
      </c>
      <c r="H448" s="1313">
        <v>0</v>
      </c>
      <c r="I448" s="900"/>
      <c r="J448" s="1313">
        <v>1</v>
      </c>
      <c r="K448" s="1027">
        <v>0</v>
      </c>
      <c r="L448" s="1027">
        <v>1</v>
      </c>
      <c r="M448" s="900"/>
      <c r="N448" s="900"/>
      <c r="O448" s="963"/>
      <c r="P448" s="1299"/>
      <c r="Q448" s="1301"/>
      <c r="R448" s="1010">
        <v>22</v>
      </c>
    </row>
    <row r="449" spans="1:18">
      <c r="A449" s="1010">
        <v>23</v>
      </c>
      <c r="B449" s="900" t="s">
        <v>6083</v>
      </c>
      <c r="C449" s="963"/>
      <c r="D449" s="900" t="s">
        <v>5873</v>
      </c>
      <c r="E449" s="963"/>
      <c r="F449" s="1307">
        <v>115</v>
      </c>
      <c r="G449" s="1319">
        <v>13.8</v>
      </c>
      <c r="H449" s="1313">
        <v>0</v>
      </c>
      <c r="I449" s="900"/>
      <c r="J449" s="1313">
        <v>5</v>
      </c>
      <c r="K449" s="1027">
        <v>1</v>
      </c>
      <c r="L449" s="1027">
        <v>0</v>
      </c>
      <c r="M449" s="900"/>
      <c r="N449" s="900"/>
      <c r="O449" s="963"/>
      <c r="P449" s="1299"/>
      <c r="Q449" s="1301"/>
      <c r="R449" s="1010">
        <v>23</v>
      </c>
    </row>
    <row r="450" spans="1:18">
      <c r="A450" s="1010">
        <v>24</v>
      </c>
      <c r="B450" s="900" t="s">
        <v>6084</v>
      </c>
      <c r="C450" s="963"/>
      <c r="D450" s="900" t="s">
        <v>5874</v>
      </c>
      <c r="E450" s="963"/>
      <c r="F450" s="1307">
        <v>69</v>
      </c>
      <c r="G450" s="1319">
        <v>4.16</v>
      </c>
      <c r="H450" s="1313">
        <v>0</v>
      </c>
      <c r="I450" s="900"/>
      <c r="J450" s="1313">
        <v>10</v>
      </c>
      <c r="K450" s="1027">
        <v>1</v>
      </c>
      <c r="L450" s="1027">
        <v>0</v>
      </c>
      <c r="M450" s="900"/>
      <c r="N450" s="900"/>
      <c r="O450" s="963"/>
      <c r="P450" s="1299"/>
      <c r="Q450" s="1301"/>
      <c r="R450" s="1010">
        <v>24</v>
      </c>
    </row>
    <row r="451" spans="1:18">
      <c r="A451" s="1010">
        <v>25</v>
      </c>
      <c r="B451" s="900" t="s">
        <v>6085</v>
      </c>
      <c r="C451" s="963"/>
      <c r="D451" s="900" t="s">
        <v>5874</v>
      </c>
      <c r="E451" s="963"/>
      <c r="F451" s="1307">
        <v>34.5</v>
      </c>
      <c r="G451" s="1319">
        <v>4.16</v>
      </c>
      <c r="H451" s="1313">
        <v>0</v>
      </c>
      <c r="I451" s="900"/>
      <c r="J451" s="1313">
        <v>5</v>
      </c>
      <c r="K451" s="1027">
        <v>1</v>
      </c>
      <c r="L451" s="1027">
        <v>0</v>
      </c>
      <c r="M451" s="900"/>
      <c r="N451" s="900"/>
      <c r="O451" s="963"/>
      <c r="P451" s="1299"/>
      <c r="Q451" s="1301"/>
      <c r="R451" s="1010">
        <v>25</v>
      </c>
    </row>
    <row r="452" spans="1:18">
      <c r="A452" s="1010">
        <v>26</v>
      </c>
      <c r="B452" s="900" t="s">
        <v>6086</v>
      </c>
      <c r="C452" s="963"/>
      <c r="D452" s="900" t="s">
        <v>5874</v>
      </c>
      <c r="E452" s="963"/>
      <c r="F452" s="1307">
        <v>34.5</v>
      </c>
      <c r="G452" s="1319">
        <v>4.8</v>
      </c>
      <c r="H452" s="1313">
        <v>0</v>
      </c>
      <c r="I452" s="900"/>
      <c r="J452" s="1313">
        <v>5</v>
      </c>
      <c r="K452" s="1027">
        <v>1</v>
      </c>
      <c r="L452" s="1027">
        <v>0</v>
      </c>
      <c r="M452" s="900"/>
      <c r="N452" s="900"/>
      <c r="O452" s="963"/>
      <c r="P452" s="1299"/>
      <c r="Q452" s="1301"/>
      <c r="R452" s="1010">
        <v>26</v>
      </c>
    </row>
    <row r="453" spans="1:18">
      <c r="A453" s="1010">
        <v>27</v>
      </c>
      <c r="B453" s="900" t="s">
        <v>6087</v>
      </c>
      <c r="C453" s="963"/>
      <c r="D453" s="900" t="s">
        <v>5874</v>
      </c>
      <c r="E453" s="963"/>
      <c r="F453" s="1307">
        <v>115</v>
      </c>
      <c r="G453" s="1319">
        <v>34.5</v>
      </c>
      <c r="H453" s="1313">
        <v>0</v>
      </c>
      <c r="I453" s="900"/>
      <c r="J453" s="1313">
        <v>7</v>
      </c>
      <c r="K453" s="1027">
        <v>1</v>
      </c>
      <c r="L453" s="1027">
        <v>0</v>
      </c>
      <c r="M453" s="900"/>
      <c r="N453" s="900"/>
      <c r="O453" s="963"/>
      <c r="P453" s="1299"/>
      <c r="Q453" s="1301"/>
      <c r="R453" s="1010">
        <v>27</v>
      </c>
    </row>
    <row r="454" spans="1:18">
      <c r="A454" s="1010">
        <v>28</v>
      </c>
      <c r="B454" s="900" t="s">
        <v>6088</v>
      </c>
      <c r="C454" s="963"/>
      <c r="D454" s="900" t="s">
        <v>5874</v>
      </c>
      <c r="E454" s="963"/>
      <c r="F454" s="1307">
        <v>115</v>
      </c>
      <c r="G454" s="1319">
        <v>34.5</v>
      </c>
      <c r="H454" s="1313">
        <v>0</v>
      </c>
      <c r="I454" s="900"/>
      <c r="J454" s="1313">
        <v>7</v>
      </c>
      <c r="K454" s="1027">
        <v>1</v>
      </c>
      <c r="L454" s="1027">
        <v>0</v>
      </c>
      <c r="M454" s="900"/>
      <c r="N454" s="900"/>
      <c r="O454" s="963"/>
      <c r="P454" s="1299"/>
      <c r="Q454" s="1301"/>
      <c r="R454" s="1010">
        <v>28</v>
      </c>
    </row>
    <row r="455" spans="1:18">
      <c r="A455" s="1010">
        <v>29</v>
      </c>
      <c r="B455" s="900" t="s">
        <v>6089</v>
      </c>
      <c r="C455" s="963"/>
      <c r="D455" s="900" t="s">
        <v>5874</v>
      </c>
      <c r="E455" s="963"/>
      <c r="F455" s="1307">
        <v>34.5</v>
      </c>
      <c r="G455" s="1319">
        <v>4.8</v>
      </c>
      <c r="H455" s="1313">
        <v>0</v>
      </c>
      <c r="I455" s="900"/>
      <c r="J455" s="1313">
        <v>3</v>
      </c>
      <c r="K455" s="1027">
        <v>1</v>
      </c>
      <c r="L455" s="1027">
        <v>0</v>
      </c>
      <c r="M455" s="900"/>
      <c r="N455" s="900"/>
      <c r="O455" s="963"/>
      <c r="P455" s="1299"/>
      <c r="Q455" s="1301"/>
      <c r="R455" s="1010">
        <v>29</v>
      </c>
    </row>
    <row r="456" spans="1:18">
      <c r="A456" s="1010">
        <v>30</v>
      </c>
      <c r="B456" s="900" t="s">
        <v>6089</v>
      </c>
      <c r="C456" s="963"/>
      <c r="D456" s="900" t="s">
        <v>5874</v>
      </c>
      <c r="E456" s="963"/>
      <c r="F456" s="1307">
        <v>34.5</v>
      </c>
      <c r="G456" s="1319">
        <v>4.8</v>
      </c>
      <c r="H456" s="1313">
        <v>0</v>
      </c>
      <c r="I456" s="900"/>
      <c r="J456" s="1313">
        <v>3</v>
      </c>
      <c r="K456" s="1027">
        <v>1</v>
      </c>
      <c r="L456" s="1027">
        <v>0</v>
      </c>
      <c r="M456" s="900"/>
      <c r="N456" s="900"/>
      <c r="O456" s="963"/>
      <c r="P456" s="1299"/>
      <c r="Q456" s="1301"/>
      <c r="R456" s="1010">
        <v>30</v>
      </c>
    </row>
    <row r="457" spans="1:18">
      <c r="A457" s="1010">
        <v>31</v>
      </c>
      <c r="B457" s="900" t="s">
        <v>6089</v>
      </c>
      <c r="C457" s="963"/>
      <c r="D457" s="900" t="s">
        <v>5874</v>
      </c>
      <c r="E457" s="963"/>
      <c r="F457" s="1307">
        <v>34.5</v>
      </c>
      <c r="G457" s="1319">
        <v>4.8</v>
      </c>
      <c r="H457" s="1313">
        <v>0</v>
      </c>
      <c r="I457" s="900"/>
      <c r="J457" s="1313">
        <v>3</v>
      </c>
      <c r="K457" s="1027">
        <v>1</v>
      </c>
      <c r="L457" s="1027">
        <v>0</v>
      </c>
      <c r="M457" s="900"/>
      <c r="N457" s="900"/>
      <c r="O457" s="963"/>
      <c r="P457" s="1299"/>
      <c r="Q457" s="1301"/>
      <c r="R457" s="1010">
        <v>31</v>
      </c>
    </row>
    <row r="458" spans="1:18">
      <c r="A458" s="1010">
        <v>32</v>
      </c>
      <c r="B458" s="900" t="s">
        <v>6090</v>
      </c>
      <c r="C458" s="963"/>
      <c r="D458" s="900" t="s">
        <v>5873</v>
      </c>
      <c r="E458" s="963"/>
      <c r="F458" s="1307">
        <v>115</v>
      </c>
      <c r="G458" s="1319">
        <v>13.8</v>
      </c>
      <c r="H458" s="1313">
        <v>0</v>
      </c>
      <c r="I458" s="900"/>
      <c r="J458" s="1313">
        <v>7</v>
      </c>
      <c r="K458" s="1027">
        <v>1</v>
      </c>
      <c r="L458" s="1027">
        <v>0</v>
      </c>
      <c r="M458" s="900"/>
      <c r="N458" s="900"/>
      <c r="O458" s="963"/>
      <c r="P458" s="1299"/>
      <c r="Q458" s="1301"/>
      <c r="R458" s="1010">
        <v>32</v>
      </c>
    </row>
    <row r="459" spans="1:18">
      <c r="A459" s="1010">
        <v>33</v>
      </c>
      <c r="B459" s="900" t="s">
        <v>6090</v>
      </c>
      <c r="C459" s="963"/>
      <c r="D459" s="900" t="s">
        <v>5873</v>
      </c>
      <c r="E459" s="963"/>
      <c r="F459" s="1307">
        <v>115</v>
      </c>
      <c r="G459" s="1319">
        <v>34.5</v>
      </c>
      <c r="H459" s="1313">
        <v>0</v>
      </c>
      <c r="I459" s="900"/>
      <c r="J459" s="1313">
        <v>7</v>
      </c>
      <c r="K459" s="1027">
        <v>1</v>
      </c>
      <c r="L459" s="1027">
        <v>0</v>
      </c>
      <c r="M459" s="900"/>
      <c r="N459" s="900"/>
      <c r="O459" s="963"/>
      <c r="P459" s="1299"/>
      <c r="Q459" s="1301"/>
      <c r="R459" s="1010">
        <v>33</v>
      </c>
    </row>
    <row r="460" spans="1:18">
      <c r="A460" s="1010">
        <v>34</v>
      </c>
      <c r="B460" s="900" t="s">
        <v>6090</v>
      </c>
      <c r="C460" s="963"/>
      <c r="D460" s="900" t="s">
        <v>5873</v>
      </c>
      <c r="E460" s="963"/>
      <c r="F460" s="1307">
        <v>115</v>
      </c>
      <c r="G460" s="1319">
        <v>34.5</v>
      </c>
      <c r="H460" s="1313">
        <v>0</v>
      </c>
      <c r="I460" s="900"/>
      <c r="J460" s="1313">
        <v>7</v>
      </c>
      <c r="K460" s="1027">
        <v>1</v>
      </c>
      <c r="L460" s="1027">
        <v>0</v>
      </c>
      <c r="M460" s="900"/>
      <c r="N460" s="900"/>
      <c r="O460" s="963"/>
      <c r="P460" s="1299"/>
      <c r="Q460" s="1301"/>
      <c r="R460" s="1010">
        <v>34</v>
      </c>
    </row>
    <row r="461" spans="1:18">
      <c r="A461" s="1010">
        <v>35</v>
      </c>
      <c r="B461" s="900" t="s">
        <v>6090</v>
      </c>
      <c r="C461" s="963"/>
      <c r="D461" s="900" t="s">
        <v>5873</v>
      </c>
      <c r="E461" s="963"/>
      <c r="F461" s="1307">
        <v>115</v>
      </c>
      <c r="G461" s="1319">
        <v>34.5</v>
      </c>
      <c r="H461" s="1313">
        <v>0</v>
      </c>
      <c r="I461" s="900"/>
      <c r="J461" s="1313">
        <v>7</v>
      </c>
      <c r="K461" s="1027">
        <v>1</v>
      </c>
      <c r="L461" s="1027">
        <v>0</v>
      </c>
      <c r="M461" s="900"/>
      <c r="N461" s="900"/>
      <c r="O461" s="963"/>
      <c r="P461" s="1299"/>
      <c r="Q461" s="1301"/>
      <c r="R461" s="1010">
        <v>35</v>
      </c>
    </row>
    <row r="462" spans="1:18">
      <c r="A462" s="1010">
        <v>37</v>
      </c>
      <c r="B462" s="900" t="s">
        <v>6091</v>
      </c>
      <c r="C462" s="963"/>
      <c r="D462" s="900" t="s">
        <v>5874</v>
      </c>
      <c r="E462" s="963"/>
      <c r="F462" s="1307">
        <v>115</v>
      </c>
      <c r="G462" s="1319">
        <v>13.8</v>
      </c>
      <c r="H462" s="1313">
        <v>0</v>
      </c>
      <c r="I462" s="900"/>
      <c r="J462" s="1313">
        <v>18</v>
      </c>
      <c r="K462" s="1027">
        <v>1</v>
      </c>
      <c r="L462" s="1027">
        <v>0</v>
      </c>
      <c r="M462" s="900"/>
      <c r="N462" s="900"/>
      <c r="O462" s="963"/>
      <c r="P462" s="1299"/>
      <c r="Q462" s="1301"/>
      <c r="R462" s="1010">
        <v>37</v>
      </c>
    </row>
    <row r="463" spans="1:18">
      <c r="A463" s="1010">
        <v>38</v>
      </c>
      <c r="B463" s="900" t="s">
        <v>6091</v>
      </c>
      <c r="C463" s="963"/>
      <c r="D463" s="900" t="s">
        <v>5874</v>
      </c>
      <c r="E463" s="963"/>
      <c r="F463" s="1307">
        <v>115</v>
      </c>
      <c r="G463" s="1319">
        <v>13.8</v>
      </c>
      <c r="H463" s="1313">
        <v>0</v>
      </c>
      <c r="I463" s="900"/>
      <c r="J463" s="1313">
        <v>20</v>
      </c>
      <c r="K463" s="1027">
        <v>1</v>
      </c>
      <c r="L463" s="1027">
        <v>0</v>
      </c>
      <c r="M463" s="900"/>
      <c r="N463" s="900"/>
      <c r="O463" s="963"/>
      <c r="P463" s="1299"/>
      <c r="Q463" s="1301"/>
      <c r="R463" s="1010">
        <v>38</v>
      </c>
    </row>
    <row r="464" spans="1:18">
      <c r="A464" s="1010">
        <v>39</v>
      </c>
      <c r="B464" s="900" t="s">
        <v>6092</v>
      </c>
      <c r="C464" s="963"/>
      <c r="D464" s="900" t="s">
        <v>5874</v>
      </c>
      <c r="E464" s="963"/>
      <c r="F464" s="1307">
        <v>34.5</v>
      </c>
      <c r="G464" s="1319">
        <v>13.8</v>
      </c>
      <c r="H464" s="1313">
        <v>0</v>
      </c>
      <c r="I464" s="900"/>
      <c r="J464" s="1313">
        <v>5</v>
      </c>
      <c r="K464" s="1027">
        <v>1</v>
      </c>
      <c r="L464" s="1027">
        <v>0</v>
      </c>
      <c r="M464" s="900"/>
      <c r="N464" s="900"/>
      <c r="O464" s="963"/>
      <c r="P464" s="1299"/>
      <c r="Q464" s="1301"/>
      <c r="R464" s="1010">
        <v>39</v>
      </c>
    </row>
    <row r="465" spans="1:18">
      <c r="A465" s="1010">
        <v>40</v>
      </c>
      <c r="B465" s="900" t="s">
        <v>6093</v>
      </c>
      <c r="C465" s="963"/>
      <c r="D465" s="900" t="s">
        <v>5873</v>
      </c>
      <c r="E465" s="963"/>
      <c r="F465" s="1307">
        <v>115</v>
      </c>
      <c r="G465" s="1319">
        <v>34.5</v>
      </c>
      <c r="H465" s="1313">
        <v>0</v>
      </c>
      <c r="I465" s="900"/>
      <c r="J465" s="1313">
        <v>30</v>
      </c>
      <c r="K465" s="1027">
        <v>1</v>
      </c>
      <c r="L465" s="1027">
        <v>0</v>
      </c>
      <c r="M465" s="900"/>
      <c r="N465" s="900"/>
      <c r="O465" s="963"/>
      <c r="P465" s="1299"/>
      <c r="Q465" s="1301"/>
      <c r="R465" s="1010">
        <v>40</v>
      </c>
    </row>
    <row r="466" spans="1:18">
      <c r="A466" s="1010">
        <v>41</v>
      </c>
      <c r="B466" s="900" t="s">
        <v>6093</v>
      </c>
      <c r="C466" s="963"/>
      <c r="D466" s="900" t="s">
        <v>5873</v>
      </c>
      <c r="E466" s="963"/>
      <c r="F466" s="1307">
        <v>115</v>
      </c>
      <c r="G466" s="1319">
        <v>13.8</v>
      </c>
      <c r="H466" s="1313">
        <v>0</v>
      </c>
      <c r="I466" s="900"/>
      <c r="J466" s="1313">
        <v>20</v>
      </c>
      <c r="K466" s="1027">
        <v>1</v>
      </c>
      <c r="L466" s="1027">
        <v>0</v>
      </c>
      <c r="M466" s="900"/>
      <c r="N466" s="900"/>
      <c r="O466" s="963"/>
      <c r="P466" s="1299"/>
      <c r="Q466" s="1301"/>
      <c r="R466" s="1010">
        <v>41</v>
      </c>
    </row>
    <row r="467" spans="1:18">
      <c r="A467" s="1010">
        <v>42</v>
      </c>
      <c r="B467" s="900" t="s">
        <v>6093</v>
      </c>
      <c r="C467" s="963"/>
      <c r="D467" s="900" t="s">
        <v>5873</v>
      </c>
      <c r="E467" s="963"/>
      <c r="F467" s="1307">
        <v>115</v>
      </c>
      <c r="G467" s="1319">
        <v>13.8</v>
      </c>
      <c r="H467" s="1313">
        <v>0</v>
      </c>
      <c r="I467" s="900"/>
      <c r="J467" s="1313">
        <v>20</v>
      </c>
      <c r="K467" s="1027">
        <v>1</v>
      </c>
      <c r="L467" s="1027">
        <v>0</v>
      </c>
      <c r="M467" s="900"/>
      <c r="N467" s="900"/>
      <c r="O467" s="963"/>
      <c r="P467" s="1299"/>
      <c r="Q467" s="1301"/>
      <c r="R467" s="1010">
        <v>42</v>
      </c>
    </row>
    <row r="468" spans="1:18">
      <c r="A468" s="1010">
        <v>43</v>
      </c>
      <c r="B468" s="900" t="s">
        <v>6094</v>
      </c>
      <c r="C468" s="963"/>
      <c r="D468" s="900" t="s">
        <v>5873</v>
      </c>
      <c r="E468" s="963"/>
      <c r="F468" s="1307">
        <v>115</v>
      </c>
      <c r="G468" s="1319">
        <v>23.8</v>
      </c>
      <c r="H468" s="1313">
        <v>0</v>
      </c>
      <c r="I468" s="900"/>
      <c r="J468" s="1313">
        <v>38</v>
      </c>
      <c r="K468" s="1027">
        <v>1</v>
      </c>
      <c r="L468" s="1027">
        <v>0</v>
      </c>
      <c r="M468" s="900"/>
      <c r="N468" s="900"/>
      <c r="O468" s="963"/>
      <c r="P468" s="1299"/>
      <c r="Q468" s="1301"/>
      <c r="R468" s="1010">
        <v>43</v>
      </c>
    </row>
    <row r="469" spans="1:18">
      <c r="A469" s="1010">
        <v>44</v>
      </c>
      <c r="B469" s="900" t="s">
        <v>6095</v>
      </c>
      <c r="C469" s="963"/>
      <c r="D469" s="900" t="s">
        <v>5874</v>
      </c>
      <c r="E469" s="963"/>
      <c r="F469" s="1307">
        <v>34.5</v>
      </c>
      <c r="G469" s="1319">
        <v>4.8</v>
      </c>
      <c r="H469" s="1313">
        <v>0</v>
      </c>
      <c r="I469" s="900"/>
      <c r="J469" s="1313">
        <v>3</v>
      </c>
      <c r="K469" s="1027">
        <v>3</v>
      </c>
      <c r="L469" s="1027">
        <v>0</v>
      </c>
      <c r="M469" s="900"/>
      <c r="N469" s="900"/>
      <c r="O469" s="963"/>
      <c r="P469" s="1299"/>
      <c r="Q469" s="1301"/>
      <c r="R469" s="1010">
        <v>44</v>
      </c>
    </row>
    <row r="470" spans="1:18">
      <c r="A470" s="1010">
        <v>45</v>
      </c>
      <c r="B470" s="900" t="s">
        <v>6096</v>
      </c>
      <c r="C470" s="963"/>
      <c r="D470" s="900" t="s">
        <v>5873</v>
      </c>
      <c r="E470" s="963"/>
      <c r="F470" s="1307">
        <v>115</v>
      </c>
      <c r="G470" s="1319">
        <v>23</v>
      </c>
      <c r="H470" s="1313">
        <v>0</v>
      </c>
      <c r="I470" s="900"/>
      <c r="J470" s="1313">
        <v>15</v>
      </c>
      <c r="K470" s="1027">
        <v>1</v>
      </c>
      <c r="L470" s="1027">
        <v>0</v>
      </c>
      <c r="M470" s="900"/>
      <c r="N470" s="900"/>
      <c r="O470" s="963"/>
      <c r="P470" s="1299"/>
      <c r="Q470" s="1301"/>
      <c r="R470" s="1010">
        <v>45</v>
      </c>
    </row>
    <row r="471" spans="1:18">
      <c r="A471" s="1010">
        <v>46</v>
      </c>
      <c r="B471" s="900" t="s">
        <v>6096</v>
      </c>
      <c r="C471" s="963"/>
      <c r="D471" s="900" t="s">
        <v>5873</v>
      </c>
      <c r="E471" s="963"/>
      <c r="F471" s="1307">
        <v>115</v>
      </c>
      <c r="G471" s="1319">
        <v>13.8</v>
      </c>
      <c r="H471" s="1313">
        <v>0</v>
      </c>
      <c r="I471" s="900"/>
      <c r="J471" s="1313">
        <v>15</v>
      </c>
      <c r="K471" s="1027">
        <v>1</v>
      </c>
      <c r="L471" s="1027">
        <v>0</v>
      </c>
      <c r="M471" s="900"/>
      <c r="N471" s="900"/>
      <c r="O471" s="963"/>
      <c r="P471" s="1299"/>
      <c r="Q471" s="1301"/>
      <c r="R471" s="1010">
        <v>46</v>
      </c>
    </row>
    <row r="472" spans="1:18">
      <c r="A472" s="1010">
        <v>47</v>
      </c>
      <c r="B472" s="900" t="s">
        <v>6097</v>
      </c>
      <c r="C472" s="963"/>
      <c r="D472" s="900" t="s">
        <v>5874</v>
      </c>
      <c r="E472" s="963"/>
      <c r="F472" s="1307">
        <v>34.5</v>
      </c>
      <c r="G472" s="1319">
        <v>4.8</v>
      </c>
      <c r="H472" s="1313">
        <v>0</v>
      </c>
      <c r="I472" s="900"/>
      <c r="J472" s="1313">
        <v>1</v>
      </c>
      <c r="K472" s="1027">
        <v>1</v>
      </c>
      <c r="L472" s="1027">
        <v>0</v>
      </c>
      <c r="M472" s="900"/>
      <c r="N472" s="900"/>
      <c r="O472" s="963"/>
      <c r="P472" s="1299"/>
      <c r="Q472" s="1301"/>
      <c r="R472" s="1010">
        <v>47</v>
      </c>
    </row>
    <row r="473" spans="1:18">
      <c r="A473" s="1010">
        <v>48</v>
      </c>
      <c r="B473" s="900" t="s">
        <v>6098</v>
      </c>
      <c r="C473" s="963"/>
      <c r="D473" s="900" t="s">
        <v>5873</v>
      </c>
      <c r="E473" s="963"/>
      <c r="F473" s="1307">
        <v>115</v>
      </c>
      <c r="G473" s="1319">
        <v>13.8</v>
      </c>
      <c r="H473" s="1313">
        <v>0</v>
      </c>
      <c r="I473" s="900"/>
      <c r="J473" s="1313">
        <v>7</v>
      </c>
      <c r="K473" s="1027">
        <v>1</v>
      </c>
      <c r="L473" s="1027">
        <v>0</v>
      </c>
      <c r="M473" s="900"/>
      <c r="N473" s="900"/>
      <c r="O473" s="963"/>
      <c r="P473" s="1299"/>
      <c r="Q473" s="1301"/>
      <c r="R473" s="1010">
        <v>48</v>
      </c>
    </row>
    <row r="474" spans="1:18">
      <c r="A474" s="1010">
        <v>49</v>
      </c>
      <c r="B474" s="900" t="s">
        <v>6098</v>
      </c>
      <c r="C474" s="963"/>
      <c r="D474" s="900" t="s">
        <v>5873</v>
      </c>
      <c r="E474" s="963"/>
      <c r="F474" s="1307">
        <v>115</v>
      </c>
      <c r="G474" s="1319">
        <v>46</v>
      </c>
      <c r="H474" s="1313">
        <v>0</v>
      </c>
      <c r="I474" s="900"/>
      <c r="J474" s="1313">
        <v>20</v>
      </c>
      <c r="K474" s="1027">
        <v>1</v>
      </c>
      <c r="L474" s="1027">
        <v>0</v>
      </c>
      <c r="M474" s="900"/>
      <c r="N474" s="900"/>
      <c r="O474" s="963"/>
      <c r="P474" s="1299"/>
      <c r="Q474" s="1301"/>
      <c r="R474" s="1010">
        <v>49</v>
      </c>
    </row>
    <row r="475" spans="1:18">
      <c r="A475" s="1010">
        <v>50</v>
      </c>
      <c r="B475" s="900" t="s">
        <v>6099</v>
      </c>
      <c r="C475" s="963"/>
      <c r="D475" s="900" t="s">
        <v>6100</v>
      </c>
      <c r="E475" s="963"/>
      <c r="F475" s="1307">
        <v>115</v>
      </c>
      <c r="G475" s="1319">
        <v>115</v>
      </c>
      <c r="H475" s="1313">
        <v>0</v>
      </c>
      <c r="I475" s="900"/>
      <c r="J475" s="1313">
        <v>155</v>
      </c>
      <c r="K475" s="1027">
        <v>1</v>
      </c>
      <c r="L475" s="1027">
        <v>0</v>
      </c>
      <c r="M475" s="900"/>
      <c r="N475" s="900"/>
      <c r="O475" s="963"/>
      <c r="P475" s="1299"/>
      <c r="Q475" s="1301"/>
      <c r="R475" s="1010">
        <v>50</v>
      </c>
    </row>
    <row r="476" spans="1:18">
      <c r="A476" s="1010">
        <v>51</v>
      </c>
      <c r="B476" s="900" t="s">
        <v>6101</v>
      </c>
      <c r="C476" s="963"/>
      <c r="D476" s="900" t="s">
        <v>5874</v>
      </c>
      <c r="E476" s="963"/>
      <c r="F476" s="1307">
        <v>115</v>
      </c>
      <c r="G476" s="1319">
        <v>13.8</v>
      </c>
      <c r="H476" s="1313">
        <v>0</v>
      </c>
      <c r="I476" s="900"/>
      <c r="J476" s="1313">
        <v>18</v>
      </c>
      <c r="K476" s="1027">
        <v>1</v>
      </c>
      <c r="L476" s="1027">
        <v>0</v>
      </c>
      <c r="M476" s="900"/>
      <c r="N476" s="900"/>
      <c r="O476" s="963"/>
      <c r="P476" s="1299"/>
      <c r="Q476" s="1301"/>
      <c r="R476" s="1010">
        <v>51</v>
      </c>
    </row>
    <row r="477" spans="1:18">
      <c r="A477" s="1010">
        <v>52</v>
      </c>
      <c r="B477" s="900" t="s">
        <v>6101</v>
      </c>
      <c r="C477" s="963"/>
      <c r="D477" s="900" t="s">
        <v>5874</v>
      </c>
      <c r="E477" s="963"/>
      <c r="F477" s="1307">
        <v>115</v>
      </c>
      <c r="G477" s="1319">
        <v>13.8</v>
      </c>
      <c r="H477" s="1313">
        <v>0</v>
      </c>
      <c r="I477" s="900"/>
      <c r="J477" s="1313">
        <v>20</v>
      </c>
      <c r="K477" s="1027">
        <v>1</v>
      </c>
      <c r="L477" s="1027">
        <v>0</v>
      </c>
      <c r="M477" s="900"/>
      <c r="N477" s="900"/>
      <c r="O477" s="963"/>
      <c r="P477" s="1299"/>
      <c r="Q477" s="1301"/>
      <c r="R477" s="1010">
        <v>52</v>
      </c>
    </row>
    <row r="478" spans="1:18">
      <c r="A478" s="1010">
        <v>53</v>
      </c>
      <c r="B478" s="900" t="s">
        <v>6102</v>
      </c>
      <c r="C478" s="963"/>
      <c r="D478" s="900" t="s">
        <v>5874</v>
      </c>
      <c r="E478" s="963"/>
      <c r="F478" s="1307">
        <v>34.5</v>
      </c>
      <c r="G478" s="1319">
        <v>0.48</v>
      </c>
      <c r="H478" s="1313">
        <v>0</v>
      </c>
      <c r="I478" s="900"/>
      <c r="J478" s="1313">
        <v>0</v>
      </c>
      <c r="K478" s="1027">
        <v>1</v>
      </c>
      <c r="L478" s="1027">
        <v>0</v>
      </c>
      <c r="M478" s="900"/>
      <c r="N478" s="900"/>
      <c r="O478" s="963"/>
      <c r="P478" s="1299"/>
      <c r="Q478" s="1301"/>
      <c r="R478" s="1010">
        <v>53</v>
      </c>
    </row>
    <row r="479" spans="1:18">
      <c r="A479" s="1010">
        <v>54</v>
      </c>
      <c r="B479" s="900" t="s">
        <v>6102</v>
      </c>
      <c r="C479" s="963"/>
      <c r="D479" s="900" t="s">
        <v>5874</v>
      </c>
      <c r="E479" s="963"/>
      <c r="F479" s="1307">
        <v>34.5</v>
      </c>
      <c r="G479" s="1319">
        <v>0.48</v>
      </c>
      <c r="H479" s="1313">
        <v>0</v>
      </c>
      <c r="I479" s="900"/>
      <c r="J479" s="1313">
        <v>0</v>
      </c>
      <c r="K479" s="1027">
        <v>1</v>
      </c>
      <c r="L479" s="1027">
        <v>0</v>
      </c>
      <c r="M479" s="900"/>
      <c r="N479" s="900"/>
      <c r="O479" s="963"/>
      <c r="P479" s="1299"/>
      <c r="Q479" s="1301"/>
      <c r="R479" s="1010">
        <v>54</v>
      </c>
    </row>
    <row r="480" spans="1:18">
      <c r="A480" s="1010">
        <v>55</v>
      </c>
      <c r="B480" s="900" t="s">
        <v>6102</v>
      </c>
      <c r="C480" s="963"/>
      <c r="D480" s="900" t="s">
        <v>5874</v>
      </c>
      <c r="E480" s="963"/>
      <c r="F480" s="1307">
        <v>34.5</v>
      </c>
      <c r="G480" s="1319">
        <v>0.48</v>
      </c>
      <c r="H480" s="1313">
        <v>0</v>
      </c>
      <c r="I480" s="900"/>
      <c r="J480" s="1313">
        <v>0</v>
      </c>
      <c r="K480" s="1027">
        <v>1</v>
      </c>
      <c r="L480" s="1027">
        <v>0</v>
      </c>
      <c r="M480" s="900"/>
      <c r="N480" s="900"/>
      <c r="O480" s="963"/>
      <c r="P480" s="1299"/>
      <c r="Q480" s="1301"/>
      <c r="R480" s="1010">
        <v>55</v>
      </c>
    </row>
    <row r="481" spans="1:18">
      <c r="A481" s="1010">
        <v>56</v>
      </c>
      <c r="B481" s="900" t="s">
        <v>6103</v>
      </c>
      <c r="C481" s="963"/>
      <c r="D481" s="900" t="s">
        <v>5874</v>
      </c>
      <c r="E481" s="963"/>
      <c r="F481" s="1307">
        <v>34.5</v>
      </c>
      <c r="G481" s="1319">
        <v>13.8</v>
      </c>
      <c r="H481" s="1313">
        <v>0</v>
      </c>
      <c r="I481" s="900"/>
      <c r="J481" s="1313">
        <v>10</v>
      </c>
      <c r="K481" s="1027">
        <v>1</v>
      </c>
      <c r="L481" s="1027">
        <v>0</v>
      </c>
      <c r="M481" s="900"/>
      <c r="N481" s="900"/>
      <c r="O481" s="963"/>
      <c r="P481" s="1299"/>
      <c r="Q481" s="1301"/>
      <c r="R481" s="1010">
        <v>56</v>
      </c>
    </row>
    <row r="482" spans="1:18">
      <c r="A482" s="1010">
        <v>57</v>
      </c>
      <c r="B482" s="900" t="s">
        <v>6104</v>
      </c>
      <c r="C482" s="963"/>
      <c r="D482" s="900" t="s">
        <v>5874</v>
      </c>
      <c r="E482" s="963"/>
      <c r="F482" s="1307">
        <v>113</v>
      </c>
      <c r="G482" s="1319">
        <v>13.8</v>
      </c>
      <c r="H482" s="1313">
        <v>0</v>
      </c>
      <c r="I482" s="900"/>
      <c r="J482" s="1313">
        <v>12</v>
      </c>
      <c r="K482" s="1027">
        <v>1</v>
      </c>
      <c r="L482" s="1027">
        <v>0</v>
      </c>
      <c r="M482" s="900"/>
      <c r="N482" s="900"/>
      <c r="O482" s="963"/>
      <c r="P482" s="1299"/>
      <c r="Q482" s="1301"/>
      <c r="R482" s="1010">
        <v>57</v>
      </c>
    </row>
    <row r="483" spans="1:18">
      <c r="A483" s="1010">
        <v>58</v>
      </c>
      <c r="B483" s="900" t="s">
        <v>6104</v>
      </c>
      <c r="C483" s="963"/>
      <c r="D483" s="900" t="s">
        <v>5874</v>
      </c>
      <c r="E483" s="963"/>
      <c r="F483" s="1307">
        <v>115</v>
      </c>
      <c r="G483" s="1319">
        <v>13.8</v>
      </c>
      <c r="H483" s="1313">
        <v>0</v>
      </c>
      <c r="I483" s="900"/>
      <c r="J483" s="1313">
        <v>12</v>
      </c>
      <c r="K483" s="1027">
        <v>1</v>
      </c>
      <c r="L483" s="1027">
        <v>0</v>
      </c>
      <c r="M483" s="900"/>
      <c r="N483" s="900"/>
      <c r="O483" s="963"/>
      <c r="P483" s="1299"/>
      <c r="Q483" s="1301"/>
      <c r="R483" s="1010">
        <v>58</v>
      </c>
    </row>
    <row r="484" spans="1:18" ht="15.75" thickBot="1">
      <c r="A484" s="1029">
        <v>59</v>
      </c>
      <c r="B484" s="952" t="s">
        <v>6105</v>
      </c>
      <c r="C484" s="980"/>
      <c r="D484" s="952" t="s">
        <v>5874</v>
      </c>
      <c r="E484" s="980"/>
      <c r="F484" s="1308">
        <v>69</v>
      </c>
      <c r="G484" s="1320">
        <v>4.16</v>
      </c>
      <c r="H484" s="1314">
        <v>0</v>
      </c>
      <c r="I484" s="900"/>
      <c r="J484" s="1314">
        <v>10</v>
      </c>
      <c r="K484" s="1098">
        <v>1</v>
      </c>
      <c r="L484" s="1098">
        <v>0</v>
      </c>
      <c r="M484" s="952"/>
      <c r="N484" s="952"/>
      <c r="O484" s="980"/>
      <c r="P484" s="1300"/>
      <c r="Q484" s="1302"/>
      <c r="R484" s="1029">
        <v>59</v>
      </c>
    </row>
    <row r="485" spans="1:18">
      <c r="A485" s="2971"/>
      <c r="B485" s="2971"/>
      <c r="C485" s="2971"/>
      <c r="D485" s="2971"/>
      <c r="E485" s="2971"/>
      <c r="F485" s="2971"/>
      <c r="G485" s="2971"/>
      <c r="H485" s="2971"/>
      <c r="I485" s="2971"/>
      <c r="J485" s="2971"/>
      <c r="K485" s="2971"/>
      <c r="L485" s="2971"/>
      <c r="M485" s="2971"/>
      <c r="N485" s="2971"/>
      <c r="O485" s="2971"/>
      <c r="P485" s="2971"/>
      <c r="Q485" s="2971"/>
      <c r="R485" s="2971"/>
    </row>
    <row r="486" spans="1:18">
      <c r="A486" s="64" t="s">
        <v>6236</v>
      </c>
      <c r="B486" s="901"/>
      <c r="C486" s="901"/>
      <c r="D486" s="901"/>
      <c r="E486" s="901"/>
      <c r="F486" s="901"/>
      <c r="G486" s="901"/>
      <c r="H486" s="901"/>
      <c r="I486" s="900"/>
      <c r="J486" s="64" t="s">
        <v>6237</v>
      </c>
      <c r="K486" s="901"/>
      <c r="L486" s="901"/>
      <c r="M486" s="901"/>
      <c r="N486" s="901"/>
      <c r="O486" s="901"/>
      <c r="P486" s="901"/>
      <c r="Q486" s="901"/>
      <c r="R486" s="901"/>
    </row>
    <row r="488" spans="1:18" ht="16.5" thickBot="1">
      <c r="A488" s="969" t="str">
        <f>'Data Sheet'!$C$25</f>
        <v xml:space="preserve">Niagara Mohawk Power Corporation </v>
      </c>
      <c r="B488" s="952"/>
      <c r="C488" s="952"/>
      <c r="D488" s="952"/>
      <c r="E488" s="952"/>
      <c r="F488" s="1030" t="str">
        <f>'Data Sheet'!$C$40</f>
        <v>May 9, 2016</v>
      </c>
      <c r="G488" s="952" t="str">
        <f>'Data Sheet'!$C$38</f>
        <v>December 31, 2015</v>
      </c>
      <c r="H488" s="1012"/>
      <c r="I488" s="900"/>
      <c r="J488" s="969" t="str">
        <f>'Data Sheet'!$C$25</f>
        <v xml:space="preserve">Niagara Mohawk Power Corporation </v>
      </c>
      <c r="K488" s="952"/>
      <c r="L488" s="952"/>
      <c r="M488" s="952"/>
      <c r="N488" s="952"/>
      <c r="O488" s="952"/>
      <c r="P488" s="1030" t="str">
        <f>'Data Sheet'!$C$40</f>
        <v>May 9, 2016</v>
      </c>
      <c r="Q488" s="952" t="str">
        <f>'Data Sheet'!$C$38</f>
        <v>December 31, 2015</v>
      </c>
      <c r="R488" s="952"/>
    </row>
    <row r="489" spans="1:18" ht="16.5" thickBot="1">
      <c r="A489" s="634" t="s">
        <v>3345</v>
      </c>
      <c r="B489" s="572"/>
      <c r="C489" s="572"/>
      <c r="D489" s="1012"/>
      <c r="E489" s="1012"/>
      <c r="F489" s="1014"/>
      <c r="G489" s="1014"/>
      <c r="H489" s="1023"/>
      <c r="I489" s="900"/>
      <c r="J489" s="634" t="s">
        <v>3345</v>
      </c>
      <c r="K489" s="572"/>
      <c r="L489" s="572"/>
      <c r="M489" s="1012"/>
      <c r="N489" s="1012"/>
      <c r="O489" s="1012"/>
      <c r="P489" s="1014"/>
      <c r="Q489" s="1014"/>
      <c r="R489" s="1023"/>
    </row>
    <row r="490" spans="1:18">
      <c r="A490" s="1007"/>
      <c r="B490" s="900"/>
      <c r="C490" s="963"/>
      <c r="D490" s="945"/>
      <c r="E490" s="913"/>
      <c r="F490" s="901"/>
      <c r="G490" s="901"/>
      <c r="H490" s="993"/>
      <c r="I490" s="900"/>
      <c r="J490" s="1007"/>
      <c r="K490" s="963"/>
      <c r="L490" s="963"/>
      <c r="M490" s="901" t="s">
        <v>3132</v>
      </c>
      <c r="N490" s="901"/>
      <c r="O490" s="901"/>
      <c r="P490" s="901"/>
      <c r="Q490" s="961"/>
      <c r="R490" s="1016"/>
    </row>
    <row r="491" spans="1:18" ht="15.75" thickBot="1">
      <c r="A491" s="1019"/>
      <c r="B491" s="945"/>
      <c r="C491" s="913"/>
      <c r="D491" s="945"/>
      <c r="E491" s="913"/>
      <c r="F491" s="1012" t="s">
        <v>3133</v>
      </c>
      <c r="G491" s="1012"/>
      <c r="H491" s="1023"/>
      <c r="I491" s="900"/>
      <c r="J491" s="1019" t="s">
        <v>3134</v>
      </c>
      <c r="K491" s="913" t="s">
        <v>3135</v>
      </c>
      <c r="L491" s="913" t="s">
        <v>3135</v>
      </c>
      <c r="M491" s="1012" t="s">
        <v>3136</v>
      </c>
      <c r="N491" s="1012"/>
      <c r="O491" s="1012"/>
      <c r="P491" s="1012"/>
      <c r="Q491" s="1023"/>
      <c r="R491" s="913"/>
    </row>
    <row r="492" spans="1:18">
      <c r="A492" s="1019"/>
      <c r="B492" s="945"/>
      <c r="C492" s="913"/>
      <c r="D492" s="945"/>
      <c r="E492" s="913"/>
      <c r="F492" s="913"/>
      <c r="G492" s="961"/>
      <c r="H492" s="913"/>
      <c r="I492" s="900"/>
      <c r="J492" s="1019" t="s">
        <v>3137</v>
      </c>
      <c r="K492" s="913" t="s">
        <v>3138</v>
      </c>
      <c r="L492" s="913" t="s">
        <v>3139</v>
      </c>
      <c r="M492" s="945"/>
      <c r="N492" s="945"/>
      <c r="O492" s="913"/>
      <c r="P492" s="913"/>
      <c r="Q492" s="961"/>
      <c r="R492" s="913"/>
    </row>
    <row r="493" spans="1:18">
      <c r="A493" s="1019" t="s">
        <v>1688</v>
      </c>
      <c r="B493" s="901" t="s">
        <v>3140</v>
      </c>
      <c r="C493" s="961"/>
      <c r="D493" s="901" t="s">
        <v>3141</v>
      </c>
      <c r="E493" s="961"/>
      <c r="F493" s="913"/>
      <c r="G493" s="961"/>
      <c r="H493" s="913"/>
      <c r="I493" s="900"/>
      <c r="J493" s="1019" t="s">
        <v>3142</v>
      </c>
      <c r="K493" s="913" t="s">
        <v>3143</v>
      </c>
      <c r="L493" s="913" t="s">
        <v>3138</v>
      </c>
      <c r="M493" s="901"/>
      <c r="N493" s="901"/>
      <c r="O493" s="961"/>
      <c r="P493" s="913" t="s">
        <v>1746</v>
      </c>
      <c r="Q493" s="961" t="s">
        <v>3144</v>
      </c>
      <c r="R493" s="913" t="s">
        <v>1688</v>
      </c>
    </row>
    <row r="494" spans="1:18">
      <c r="A494" s="1019" t="s">
        <v>1691</v>
      </c>
      <c r="B494" s="900"/>
      <c r="C494" s="963"/>
      <c r="D494" s="945"/>
      <c r="E494" s="913"/>
      <c r="F494" s="913" t="s">
        <v>1795</v>
      </c>
      <c r="G494" s="961" t="s">
        <v>3145</v>
      </c>
      <c r="H494" s="913" t="s">
        <v>3146</v>
      </c>
      <c r="I494" s="900"/>
      <c r="J494" s="1019" t="s">
        <v>3147</v>
      </c>
      <c r="K494" s="913" t="s">
        <v>4</v>
      </c>
      <c r="L494" s="913" t="s">
        <v>3143</v>
      </c>
      <c r="M494" s="901" t="s">
        <v>3148</v>
      </c>
      <c r="N494" s="901"/>
      <c r="O494" s="961"/>
      <c r="P494" s="913" t="s">
        <v>3149</v>
      </c>
      <c r="Q494" s="961" t="s">
        <v>3150</v>
      </c>
      <c r="R494" s="913" t="s">
        <v>1691</v>
      </c>
    </row>
    <row r="495" spans="1:18">
      <c r="A495" s="1010"/>
      <c r="B495" s="900"/>
      <c r="C495" s="913"/>
      <c r="D495" s="900"/>
      <c r="E495" s="913"/>
      <c r="F495" s="913"/>
      <c r="G495" s="961"/>
      <c r="H495" s="963"/>
      <c r="I495" s="900"/>
      <c r="J495" s="1010"/>
      <c r="K495" s="963"/>
      <c r="L495" s="913"/>
      <c r="M495" s="900"/>
      <c r="N495" s="900"/>
      <c r="O495" s="913"/>
      <c r="P495" s="913"/>
      <c r="Q495" s="913"/>
      <c r="R495" s="963"/>
    </row>
    <row r="496" spans="1:18" ht="15.75" thickBot="1">
      <c r="A496" s="1029"/>
      <c r="B496" s="1012" t="s">
        <v>2952</v>
      </c>
      <c r="C496" s="1023"/>
      <c r="D496" s="1012" t="s">
        <v>2953</v>
      </c>
      <c r="E496" s="1023"/>
      <c r="F496" s="1022" t="s">
        <v>2954</v>
      </c>
      <c r="G496" s="1023" t="s">
        <v>2955</v>
      </c>
      <c r="H496" s="1023" t="s">
        <v>2303</v>
      </c>
      <c r="I496" s="900"/>
      <c r="J496" s="1021" t="s">
        <v>2304</v>
      </c>
      <c r="K496" s="1021" t="s">
        <v>2305</v>
      </c>
      <c r="L496" s="1021" t="s">
        <v>2306</v>
      </c>
      <c r="M496" s="1012" t="s">
        <v>2307</v>
      </c>
      <c r="N496" s="1012"/>
      <c r="O496" s="1023"/>
      <c r="P496" s="1022" t="s">
        <v>2308</v>
      </c>
      <c r="Q496" s="1022" t="s">
        <v>2309</v>
      </c>
      <c r="R496" s="1022"/>
    </row>
    <row r="497" spans="1:18">
      <c r="A497" s="1010">
        <v>1</v>
      </c>
      <c r="B497" s="900" t="s">
        <v>6105</v>
      </c>
      <c r="C497" s="963"/>
      <c r="D497" s="900" t="s">
        <v>5874</v>
      </c>
      <c r="E497" s="961"/>
      <c r="F497" s="3046">
        <v>69</v>
      </c>
      <c r="G497" s="3047">
        <v>4.16</v>
      </c>
      <c r="H497" s="1313">
        <v>0</v>
      </c>
      <c r="I497" s="900"/>
      <c r="J497" s="1313">
        <v>5</v>
      </c>
      <c r="K497" s="1027">
        <v>1</v>
      </c>
      <c r="L497" s="1027">
        <v>0</v>
      </c>
      <c r="M497" s="900"/>
      <c r="N497" s="900"/>
      <c r="O497" s="961"/>
      <c r="P497" s="1299"/>
      <c r="Q497" s="1301"/>
      <c r="R497" s="1010">
        <v>1</v>
      </c>
    </row>
    <row r="498" spans="1:18">
      <c r="A498" s="1010">
        <v>2</v>
      </c>
      <c r="B498" s="900" t="s">
        <v>6106</v>
      </c>
      <c r="C498" s="963"/>
      <c r="D498" s="900" t="s">
        <v>5874</v>
      </c>
      <c r="E498" s="913"/>
      <c r="F498" s="3046">
        <v>34.5</v>
      </c>
      <c r="G498" s="3047">
        <v>13.8</v>
      </c>
      <c r="H498" s="1313">
        <v>0</v>
      </c>
      <c r="I498" s="900"/>
      <c r="J498" s="1313">
        <v>4</v>
      </c>
      <c r="K498" s="1027">
        <v>1</v>
      </c>
      <c r="L498" s="1027">
        <v>0</v>
      </c>
      <c r="M498" s="900"/>
      <c r="N498" s="900"/>
      <c r="O498" s="913"/>
      <c r="P498" s="1299"/>
      <c r="Q498" s="1301"/>
      <c r="R498" s="1010">
        <v>2</v>
      </c>
    </row>
    <row r="499" spans="1:18">
      <c r="A499" s="1010">
        <v>3</v>
      </c>
      <c r="B499" s="900" t="s">
        <v>6107</v>
      </c>
      <c r="C499" s="963"/>
      <c r="D499" s="900" t="s">
        <v>5874</v>
      </c>
      <c r="E499" s="913"/>
      <c r="F499" s="3046">
        <v>34.5</v>
      </c>
      <c r="G499" s="3047">
        <v>4.16</v>
      </c>
      <c r="H499" s="1313">
        <v>0</v>
      </c>
      <c r="I499" s="900"/>
      <c r="J499" s="1313">
        <v>5</v>
      </c>
      <c r="K499" s="1027">
        <v>1</v>
      </c>
      <c r="L499" s="1027">
        <v>0</v>
      </c>
      <c r="M499" s="900"/>
      <c r="N499" s="900"/>
      <c r="O499" s="913"/>
      <c r="P499" s="1299"/>
      <c r="Q499" s="1301"/>
      <c r="R499" s="1010">
        <v>3</v>
      </c>
    </row>
    <row r="500" spans="1:18">
      <c r="A500" s="1010">
        <v>4</v>
      </c>
      <c r="B500" s="900" t="s">
        <v>6107</v>
      </c>
      <c r="C500" s="963"/>
      <c r="D500" s="900" t="s">
        <v>5874</v>
      </c>
      <c r="E500" s="913"/>
      <c r="F500" s="3046">
        <v>34.5</v>
      </c>
      <c r="G500" s="3047">
        <v>4.16</v>
      </c>
      <c r="H500" s="1313">
        <v>0</v>
      </c>
      <c r="I500" s="900"/>
      <c r="J500" s="1313">
        <v>5</v>
      </c>
      <c r="K500" s="1027">
        <v>1</v>
      </c>
      <c r="L500" s="1027">
        <v>0</v>
      </c>
      <c r="M500" s="900"/>
      <c r="N500" s="900"/>
      <c r="O500" s="913"/>
      <c r="P500" s="1299"/>
      <c r="Q500" s="1301"/>
      <c r="R500" s="1010">
        <v>4</v>
      </c>
    </row>
    <row r="501" spans="1:18">
      <c r="A501" s="1010">
        <v>5</v>
      </c>
      <c r="B501" s="900" t="s">
        <v>6108</v>
      </c>
      <c r="C501" s="963"/>
      <c r="D501" s="900" t="s">
        <v>5874</v>
      </c>
      <c r="E501" s="913"/>
      <c r="F501" s="3046">
        <v>115</v>
      </c>
      <c r="G501" s="3047">
        <v>23</v>
      </c>
      <c r="H501" s="1313">
        <v>0</v>
      </c>
      <c r="I501" s="900"/>
      <c r="J501" s="1313">
        <v>13</v>
      </c>
      <c r="K501" s="1027">
        <v>1</v>
      </c>
      <c r="L501" s="1027">
        <v>0</v>
      </c>
      <c r="M501" s="900"/>
      <c r="N501" s="900"/>
      <c r="O501" s="913"/>
      <c r="P501" s="1299"/>
      <c r="Q501" s="1301"/>
      <c r="R501" s="1010">
        <v>5</v>
      </c>
    </row>
    <row r="502" spans="1:18">
      <c r="A502" s="1025">
        <v>6</v>
      </c>
      <c r="B502" s="900" t="s">
        <v>6108</v>
      </c>
      <c r="C502" s="963"/>
      <c r="D502" s="900" t="s">
        <v>5874</v>
      </c>
      <c r="E502" s="963"/>
      <c r="F502" s="1307">
        <v>115</v>
      </c>
      <c r="G502" s="1319">
        <v>23</v>
      </c>
      <c r="H502" s="1313">
        <v>0</v>
      </c>
      <c r="I502" s="900"/>
      <c r="J502" s="1321">
        <v>13</v>
      </c>
      <c r="K502" s="1027">
        <v>1</v>
      </c>
      <c r="L502" s="1027">
        <v>0</v>
      </c>
      <c r="M502" s="900"/>
      <c r="N502" s="900"/>
      <c r="O502" s="963"/>
      <c r="P502" s="1299"/>
      <c r="Q502" s="1301"/>
      <c r="R502" s="1025">
        <v>6</v>
      </c>
    </row>
    <row r="503" spans="1:18">
      <c r="A503" s="1025">
        <v>7</v>
      </c>
      <c r="B503" s="900" t="s">
        <v>6109</v>
      </c>
      <c r="C503" s="963"/>
      <c r="D503" s="900" t="s">
        <v>5873</v>
      </c>
      <c r="E503" s="963"/>
      <c r="F503" s="1307">
        <v>115</v>
      </c>
      <c r="G503" s="1319">
        <v>23</v>
      </c>
      <c r="H503" s="1313">
        <v>0</v>
      </c>
      <c r="I503" s="900"/>
      <c r="J503" s="1321">
        <v>30</v>
      </c>
      <c r="K503" s="1027">
        <v>1</v>
      </c>
      <c r="L503" s="1027">
        <v>0</v>
      </c>
      <c r="M503" s="900"/>
      <c r="N503" s="900"/>
      <c r="O503" s="963"/>
      <c r="P503" s="1299"/>
      <c r="Q503" s="1301"/>
      <c r="R503" s="1025">
        <v>7</v>
      </c>
    </row>
    <row r="504" spans="1:18">
      <c r="A504" s="1025">
        <v>8</v>
      </c>
      <c r="B504" s="900" t="s">
        <v>6109</v>
      </c>
      <c r="C504" s="963"/>
      <c r="D504" s="900" t="s">
        <v>5873</v>
      </c>
      <c r="E504" s="963"/>
      <c r="F504" s="1307">
        <v>115</v>
      </c>
      <c r="G504" s="1319">
        <v>23</v>
      </c>
      <c r="H504" s="1313">
        <v>0</v>
      </c>
      <c r="I504" s="900"/>
      <c r="J504" s="1321">
        <v>30</v>
      </c>
      <c r="K504" s="1027">
        <v>1</v>
      </c>
      <c r="L504" s="1027">
        <v>0</v>
      </c>
      <c r="M504" s="900"/>
      <c r="N504" s="900"/>
      <c r="O504" s="963"/>
      <c r="P504" s="1299"/>
      <c r="Q504" s="1301"/>
      <c r="R504" s="1025">
        <v>8</v>
      </c>
    </row>
    <row r="505" spans="1:18">
      <c r="A505" s="1025">
        <v>9</v>
      </c>
      <c r="B505" s="900" t="s">
        <v>6109</v>
      </c>
      <c r="C505" s="963"/>
      <c r="D505" s="900" t="s">
        <v>5873</v>
      </c>
      <c r="E505" s="963"/>
      <c r="F505" s="1307">
        <v>115</v>
      </c>
      <c r="G505" s="1319">
        <v>23</v>
      </c>
      <c r="H505" s="1313">
        <v>0</v>
      </c>
      <c r="I505" s="900"/>
      <c r="J505" s="1321">
        <v>30</v>
      </c>
      <c r="K505" s="1027">
        <v>1</v>
      </c>
      <c r="L505" s="1027">
        <v>0</v>
      </c>
      <c r="M505" s="900"/>
      <c r="N505" s="900"/>
      <c r="O505" s="963"/>
      <c r="P505" s="1299"/>
      <c r="Q505" s="1301"/>
      <c r="R505" s="1025">
        <v>9</v>
      </c>
    </row>
    <row r="506" spans="1:18">
      <c r="A506" s="1025">
        <v>10</v>
      </c>
      <c r="B506" s="900" t="s">
        <v>6109</v>
      </c>
      <c r="C506" s="963"/>
      <c r="D506" s="900" t="s">
        <v>5873</v>
      </c>
      <c r="E506" s="963"/>
      <c r="F506" s="1307">
        <v>115</v>
      </c>
      <c r="G506" s="1319">
        <v>23</v>
      </c>
      <c r="H506" s="1313">
        <v>0</v>
      </c>
      <c r="I506" s="900"/>
      <c r="J506" s="1321">
        <v>30</v>
      </c>
      <c r="K506" s="1027">
        <v>1</v>
      </c>
      <c r="L506" s="1027">
        <v>0</v>
      </c>
      <c r="M506" s="900"/>
      <c r="N506" s="900"/>
      <c r="O506" s="963"/>
      <c r="P506" s="1299"/>
      <c r="Q506" s="1301"/>
      <c r="R506" s="1025">
        <v>10</v>
      </c>
    </row>
    <row r="507" spans="1:18">
      <c r="A507" s="1025">
        <v>11</v>
      </c>
      <c r="B507" s="900" t="s">
        <v>6110</v>
      </c>
      <c r="C507" s="963"/>
      <c r="D507" s="900" t="s">
        <v>5874</v>
      </c>
      <c r="E507" s="963"/>
      <c r="F507" s="1307">
        <v>34.4</v>
      </c>
      <c r="G507" s="1319">
        <v>0.48</v>
      </c>
      <c r="H507" s="1313">
        <v>0</v>
      </c>
      <c r="I507" s="900"/>
      <c r="J507" s="1321">
        <v>0</v>
      </c>
      <c r="K507" s="1027">
        <v>1</v>
      </c>
      <c r="L507" s="1027">
        <v>0</v>
      </c>
      <c r="M507" s="900"/>
      <c r="N507" s="900"/>
      <c r="O507" s="963"/>
      <c r="P507" s="1299"/>
      <c r="Q507" s="1301"/>
      <c r="R507" s="1025">
        <v>11</v>
      </c>
    </row>
    <row r="508" spans="1:18">
      <c r="A508" s="1025">
        <v>12</v>
      </c>
      <c r="B508" s="900" t="s">
        <v>6110</v>
      </c>
      <c r="C508" s="963"/>
      <c r="D508" s="900" t="s">
        <v>5874</v>
      </c>
      <c r="E508" s="963"/>
      <c r="F508" s="1307">
        <v>34.4</v>
      </c>
      <c r="G508" s="1319">
        <v>0.48</v>
      </c>
      <c r="H508" s="1313">
        <v>0</v>
      </c>
      <c r="I508" s="900"/>
      <c r="J508" s="1321">
        <v>0</v>
      </c>
      <c r="K508" s="1027">
        <v>1</v>
      </c>
      <c r="L508" s="1027">
        <v>0</v>
      </c>
      <c r="M508" s="900"/>
      <c r="N508" s="900"/>
      <c r="O508" s="963"/>
      <c r="P508" s="1299"/>
      <c r="Q508" s="1301"/>
      <c r="R508" s="1025">
        <v>12</v>
      </c>
    </row>
    <row r="509" spans="1:18">
      <c r="A509" s="1025">
        <v>13</v>
      </c>
      <c r="B509" s="900" t="s">
        <v>6110</v>
      </c>
      <c r="C509" s="963"/>
      <c r="D509" s="900" t="s">
        <v>5874</v>
      </c>
      <c r="E509" s="963"/>
      <c r="F509" s="1307">
        <v>34.5</v>
      </c>
      <c r="G509" s="1319">
        <v>0.48</v>
      </c>
      <c r="H509" s="1313">
        <v>0</v>
      </c>
      <c r="I509" s="900"/>
      <c r="J509" s="1321">
        <v>0</v>
      </c>
      <c r="K509" s="1027">
        <v>1</v>
      </c>
      <c r="L509" s="1027">
        <v>0</v>
      </c>
      <c r="M509" s="900"/>
      <c r="N509" s="900"/>
      <c r="O509" s="963"/>
      <c r="P509" s="1299"/>
      <c r="Q509" s="1301"/>
      <c r="R509" s="1025">
        <v>13</v>
      </c>
    </row>
    <row r="510" spans="1:18">
      <c r="A510" s="1025">
        <v>14</v>
      </c>
      <c r="B510" s="900" t="s">
        <v>6111</v>
      </c>
      <c r="C510" s="963"/>
      <c r="D510" s="900" t="s">
        <v>5874</v>
      </c>
      <c r="E510" s="963"/>
      <c r="F510" s="1307">
        <v>115</v>
      </c>
      <c r="G510" s="1319">
        <v>13.8</v>
      </c>
      <c r="H510" s="1313">
        <v>0</v>
      </c>
      <c r="I510" s="900"/>
      <c r="J510" s="1321">
        <v>15</v>
      </c>
      <c r="K510" s="1027">
        <v>1</v>
      </c>
      <c r="L510" s="1027">
        <v>0</v>
      </c>
      <c r="M510" s="900"/>
      <c r="N510" s="900"/>
      <c r="O510" s="963"/>
      <c r="P510" s="1299"/>
      <c r="Q510" s="1301"/>
      <c r="R510" s="1025">
        <v>14</v>
      </c>
    </row>
    <row r="511" spans="1:18">
      <c r="A511" s="1025">
        <v>15</v>
      </c>
      <c r="B511" s="900" t="s">
        <v>6112</v>
      </c>
      <c r="C511" s="963"/>
      <c r="D511" s="900" t="s">
        <v>5874</v>
      </c>
      <c r="E511" s="963"/>
      <c r="F511" s="1307">
        <v>34.5</v>
      </c>
      <c r="G511" s="1319">
        <v>4.8</v>
      </c>
      <c r="H511" s="1313">
        <v>0</v>
      </c>
      <c r="I511" s="900"/>
      <c r="J511" s="1321">
        <v>2</v>
      </c>
      <c r="K511" s="1027">
        <v>1</v>
      </c>
      <c r="L511" s="1027">
        <v>0</v>
      </c>
      <c r="M511" s="900"/>
      <c r="N511" s="900"/>
      <c r="O511" s="963"/>
      <c r="P511" s="1299"/>
      <c r="Q511" s="1301"/>
      <c r="R511" s="1025">
        <v>15</v>
      </c>
    </row>
    <row r="512" spans="1:18">
      <c r="A512" s="1025">
        <v>16</v>
      </c>
      <c r="B512" s="900" t="s">
        <v>6113</v>
      </c>
      <c r="C512" s="963"/>
      <c r="D512" s="900" t="s">
        <v>5873</v>
      </c>
      <c r="E512" s="963"/>
      <c r="F512" s="1307">
        <v>34.5</v>
      </c>
      <c r="G512" s="1319">
        <v>13.8</v>
      </c>
      <c r="H512" s="1313">
        <v>0</v>
      </c>
      <c r="I512" s="900"/>
      <c r="J512" s="1321">
        <v>2</v>
      </c>
      <c r="K512" s="1027">
        <v>1</v>
      </c>
      <c r="L512" s="1027">
        <v>0</v>
      </c>
      <c r="M512" s="900"/>
      <c r="N512" s="900"/>
      <c r="O512" s="963"/>
      <c r="P512" s="1299"/>
      <c r="Q512" s="1301"/>
      <c r="R512" s="1025">
        <v>16</v>
      </c>
    </row>
    <row r="513" spans="1:18">
      <c r="A513" s="1010">
        <v>17</v>
      </c>
      <c r="B513" s="900" t="s">
        <v>6113</v>
      </c>
      <c r="C513" s="963"/>
      <c r="D513" s="900" t="s">
        <v>5873</v>
      </c>
      <c r="E513" s="963"/>
      <c r="F513" s="1307">
        <v>115</v>
      </c>
      <c r="G513" s="1319">
        <v>34.5</v>
      </c>
      <c r="H513" s="1313">
        <v>0</v>
      </c>
      <c r="I513" s="900"/>
      <c r="J513" s="1313">
        <v>7</v>
      </c>
      <c r="K513" s="1027">
        <v>1</v>
      </c>
      <c r="L513" s="1027">
        <v>0</v>
      </c>
      <c r="M513" s="900"/>
      <c r="N513" s="900"/>
      <c r="O513" s="963"/>
      <c r="P513" s="1299"/>
      <c r="Q513" s="1301"/>
      <c r="R513" s="1010">
        <v>17</v>
      </c>
    </row>
    <row r="514" spans="1:18">
      <c r="A514" s="1010">
        <v>18</v>
      </c>
      <c r="B514" s="900" t="s">
        <v>6114</v>
      </c>
      <c r="C514" s="963"/>
      <c r="D514" s="900" t="s">
        <v>5873</v>
      </c>
      <c r="E514" s="963"/>
      <c r="F514" s="1307">
        <v>115</v>
      </c>
      <c r="G514" s="1319">
        <v>15</v>
      </c>
      <c r="H514" s="1313">
        <v>0</v>
      </c>
      <c r="I514" s="900"/>
      <c r="J514" s="1313">
        <v>50</v>
      </c>
      <c r="K514" s="1027">
        <v>1</v>
      </c>
      <c r="L514" s="1027">
        <v>0</v>
      </c>
      <c r="M514" s="900"/>
      <c r="N514" s="900"/>
      <c r="O514" s="963"/>
      <c r="P514" s="1299"/>
      <c r="Q514" s="1301"/>
      <c r="R514" s="1010">
        <v>18</v>
      </c>
    </row>
    <row r="515" spans="1:18">
      <c r="A515" s="1010">
        <v>19</v>
      </c>
      <c r="B515" s="900" t="s">
        <v>6114</v>
      </c>
      <c r="C515" s="963"/>
      <c r="D515" s="900" t="s">
        <v>5873</v>
      </c>
      <c r="E515" s="963"/>
      <c r="F515" s="1307">
        <v>115</v>
      </c>
      <c r="G515" s="1319">
        <v>46</v>
      </c>
      <c r="H515" s="1313">
        <v>0</v>
      </c>
      <c r="I515" s="900"/>
      <c r="J515" s="1313">
        <v>20</v>
      </c>
      <c r="K515" s="1027">
        <v>1</v>
      </c>
      <c r="L515" s="1027">
        <v>0</v>
      </c>
      <c r="M515" s="900"/>
      <c r="N515" s="900"/>
      <c r="O515" s="963"/>
      <c r="P515" s="1299"/>
      <c r="Q515" s="1301"/>
      <c r="R515" s="1010">
        <v>19</v>
      </c>
    </row>
    <row r="516" spans="1:18">
      <c r="A516" s="1010">
        <v>20</v>
      </c>
      <c r="B516" s="900" t="s">
        <v>6114</v>
      </c>
      <c r="C516" s="963"/>
      <c r="D516" s="900" t="s">
        <v>5873</v>
      </c>
      <c r="E516" s="963"/>
      <c r="F516" s="1307">
        <v>115</v>
      </c>
      <c r="G516" s="1319">
        <v>13.8</v>
      </c>
      <c r="H516" s="1313">
        <v>0</v>
      </c>
      <c r="I516" s="900"/>
      <c r="J516" s="1313">
        <v>18</v>
      </c>
      <c r="K516" s="1027">
        <v>1</v>
      </c>
      <c r="L516" s="1027">
        <v>0</v>
      </c>
      <c r="M516" s="900"/>
      <c r="N516" s="900"/>
      <c r="O516" s="963"/>
      <c r="P516" s="1299"/>
      <c r="Q516" s="1301"/>
      <c r="R516" s="1010">
        <v>20</v>
      </c>
    </row>
    <row r="517" spans="1:18">
      <c r="A517" s="1010">
        <v>21</v>
      </c>
      <c r="B517" s="900" t="s">
        <v>6114</v>
      </c>
      <c r="C517" s="963"/>
      <c r="D517" s="900" t="s">
        <v>5873</v>
      </c>
      <c r="E517" s="963"/>
      <c r="F517" s="1307">
        <v>115</v>
      </c>
      <c r="G517" s="1319">
        <v>46</v>
      </c>
      <c r="H517" s="1313">
        <v>0</v>
      </c>
      <c r="I517" s="900"/>
      <c r="J517" s="1313">
        <v>13</v>
      </c>
      <c r="K517" s="1027">
        <v>1</v>
      </c>
      <c r="L517" s="1027">
        <v>0</v>
      </c>
      <c r="M517" s="900"/>
      <c r="N517" s="900"/>
      <c r="O517" s="963"/>
      <c r="P517" s="1299"/>
      <c r="Q517" s="1301"/>
      <c r="R517" s="1010">
        <v>21</v>
      </c>
    </row>
    <row r="518" spans="1:18">
      <c r="A518" s="1010">
        <v>22</v>
      </c>
      <c r="B518" s="900" t="s">
        <v>6115</v>
      </c>
      <c r="C518" s="963"/>
      <c r="D518" s="900" t="s">
        <v>5874</v>
      </c>
      <c r="E518" s="963"/>
      <c r="F518" s="1307">
        <v>115</v>
      </c>
      <c r="G518" s="1319">
        <v>13.8</v>
      </c>
      <c r="H518" s="1313">
        <v>0</v>
      </c>
      <c r="I518" s="900"/>
      <c r="J518" s="1313">
        <v>12</v>
      </c>
      <c r="K518" s="1027">
        <v>1</v>
      </c>
      <c r="L518" s="1027">
        <v>0</v>
      </c>
      <c r="M518" s="900"/>
      <c r="N518" s="900"/>
      <c r="O518" s="963"/>
      <c r="P518" s="1299"/>
      <c r="Q518" s="1301"/>
      <c r="R518" s="1010">
        <v>22</v>
      </c>
    </row>
    <row r="519" spans="1:18">
      <c r="A519" s="1010">
        <v>23</v>
      </c>
      <c r="B519" s="900" t="s">
        <v>6116</v>
      </c>
      <c r="C519" s="963"/>
      <c r="D519" s="900" t="s">
        <v>5874</v>
      </c>
      <c r="E519" s="963"/>
      <c r="F519" s="1307">
        <v>115</v>
      </c>
      <c r="G519" s="1319">
        <v>13.8</v>
      </c>
      <c r="H519" s="1313">
        <v>0</v>
      </c>
      <c r="I519" s="900"/>
      <c r="J519" s="1313">
        <v>15</v>
      </c>
      <c r="K519" s="1027">
        <v>1</v>
      </c>
      <c r="L519" s="1027">
        <v>0</v>
      </c>
      <c r="M519" s="900"/>
      <c r="N519" s="900"/>
      <c r="O519" s="963"/>
      <c r="P519" s="1299"/>
      <c r="Q519" s="1301"/>
      <c r="R519" s="1010">
        <v>23</v>
      </c>
    </row>
    <row r="520" spans="1:18">
      <c r="A520" s="1010">
        <v>24</v>
      </c>
      <c r="B520" s="900" t="s">
        <v>6117</v>
      </c>
      <c r="C520" s="963"/>
      <c r="D520" s="900" t="s">
        <v>5874</v>
      </c>
      <c r="E520" s="963"/>
      <c r="F520" s="1307">
        <v>34.5</v>
      </c>
      <c r="G520" s="1319">
        <v>4.8</v>
      </c>
      <c r="H520" s="1313">
        <v>0</v>
      </c>
      <c r="I520" s="900"/>
      <c r="J520" s="1313">
        <v>4</v>
      </c>
      <c r="K520" s="1027">
        <v>1</v>
      </c>
      <c r="L520" s="1027">
        <v>0</v>
      </c>
      <c r="M520" s="900"/>
      <c r="N520" s="900"/>
      <c r="O520" s="963"/>
      <c r="P520" s="1299"/>
      <c r="Q520" s="1301"/>
      <c r="R520" s="1010">
        <v>24</v>
      </c>
    </row>
    <row r="521" spans="1:18">
      <c r="A521" s="1010">
        <v>25</v>
      </c>
      <c r="B521" s="900" t="s">
        <v>6118</v>
      </c>
      <c r="C521" s="963"/>
      <c r="D521" s="900" t="s">
        <v>5874</v>
      </c>
      <c r="E521" s="963"/>
      <c r="F521" s="1307">
        <v>34.4</v>
      </c>
      <c r="G521" s="1319">
        <v>13.8</v>
      </c>
      <c r="H521" s="1313">
        <v>0</v>
      </c>
      <c r="I521" s="900"/>
      <c r="J521" s="1313">
        <v>5</v>
      </c>
      <c r="K521" s="1027">
        <v>1</v>
      </c>
      <c r="L521" s="1027">
        <v>0</v>
      </c>
      <c r="M521" s="900"/>
      <c r="N521" s="900"/>
      <c r="O521" s="963"/>
      <c r="P521" s="1299"/>
      <c r="Q521" s="1301"/>
      <c r="R521" s="1010">
        <v>25</v>
      </c>
    </row>
    <row r="522" spans="1:18">
      <c r="A522" s="1010">
        <v>26</v>
      </c>
      <c r="B522" s="900" t="s">
        <v>6119</v>
      </c>
      <c r="C522" s="963"/>
      <c r="D522" s="900" t="s">
        <v>5874</v>
      </c>
      <c r="E522" s="963"/>
      <c r="F522" s="1307">
        <v>13.2</v>
      </c>
      <c r="G522" s="1319">
        <v>4.16</v>
      </c>
      <c r="H522" s="1313">
        <v>0</v>
      </c>
      <c r="I522" s="900"/>
      <c r="J522" s="1313">
        <v>3</v>
      </c>
      <c r="K522" s="1027">
        <v>1</v>
      </c>
      <c r="L522" s="1027">
        <v>0</v>
      </c>
      <c r="M522" s="900"/>
      <c r="N522" s="900"/>
      <c r="O522" s="963"/>
      <c r="P522" s="1299"/>
      <c r="Q522" s="1301"/>
      <c r="R522" s="1010">
        <v>26</v>
      </c>
    </row>
    <row r="523" spans="1:18">
      <c r="A523" s="1010">
        <v>27</v>
      </c>
      <c r="B523" s="900" t="s">
        <v>6119</v>
      </c>
      <c r="C523" s="963"/>
      <c r="D523" s="900" t="s">
        <v>5874</v>
      </c>
      <c r="E523" s="963"/>
      <c r="F523" s="1307">
        <v>13.2</v>
      </c>
      <c r="G523" s="1319">
        <v>4.16</v>
      </c>
      <c r="H523" s="1313">
        <v>0</v>
      </c>
      <c r="I523" s="900"/>
      <c r="J523" s="1313">
        <v>3</v>
      </c>
      <c r="K523" s="1027">
        <v>1</v>
      </c>
      <c r="L523" s="1027">
        <v>0</v>
      </c>
      <c r="M523" s="900"/>
      <c r="N523" s="900"/>
      <c r="O523" s="963"/>
      <c r="P523" s="1299"/>
      <c r="Q523" s="1301"/>
      <c r="R523" s="1010">
        <v>27</v>
      </c>
    </row>
    <row r="524" spans="1:18">
      <c r="A524" s="1010">
        <v>28</v>
      </c>
      <c r="B524" s="900" t="s">
        <v>6119</v>
      </c>
      <c r="C524" s="963"/>
      <c r="D524" s="900" t="s">
        <v>5874</v>
      </c>
      <c r="E524" s="963"/>
      <c r="F524" s="1307">
        <v>34.5</v>
      </c>
      <c r="G524" s="1319">
        <v>13.8</v>
      </c>
      <c r="H524" s="1313">
        <v>0</v>
      </c>
      <c r="I524" s="900"/>
      <c r="J524" s="1313">
        <v>7</v>
      </c>
      <c r="K524" s="1027">
        <v>1</v>
      </c>
      <c r="L524" s="1027">
        <v>0</v>
      </c>
      <c r="M524" s="900"/>
      <c r="N524" s="900"/>
      <c r="O524" s="963"/>
      <c r="P524" s="1299"/>
      <c r="Q524" s="1301"/>
      <c r="R524" s="1010">
        <v>28</v>
      </c>
    </row>
    <row r="525" spans="1:18">
      <c r="A525" s="1010">
        <v>29</v>
      </c>
      <c r="B525" s="900" t="s">
        <v>6120</v>
      </c>
      <c r="C525" s="963"/>
      <c r="D525" s="900" t="s">
        <v>5874</v>
      </c>
      <c r="E525" s="963"/>
      <c r="F525" s="1307">
        <v>115</v>
      </c>
      <c r="G525" s="1319">
        <v>4.3600000000000003</v>
      </c>
      <c r="H525" s="1313">
        <v>0</v>
      </c>
      <c r="I525" s="900"/>
      <c r="J525" s="1313">
        <v>5</v>
      </c>
      <c r="K525" s="1027">
        <v>1</v>
      </c>
      <c r="L525" s="1027">
        <v>0</v>
      </c>
      <c r="M525" s="900"/>
      <c r="N525" s="900"/>
      <c r="O525" s="963"/>
      <c r="P525" s="1299"/>
      <c r="Q525" s="1301"/>
      <c r="R525" s="1010">
        <v>29</v>
      </c>
    </row>
    <row r="526" spans="1:18">
      <c r="A526" s="1010">
        <v>30</v>
      </c>
      <c r="B526" s="900" t="s">
        <v>6121</v>
      </c>
      <c r="C526" s="963"/>
      <c r="D526" s="900" t="s">
        <v>5874</v>
      </c>
      <c r="E526" s="963"/>
      <c r="F526" s="1307">
        <v>34.5</v>
      </c>
      <c r="G526" s="1319">
        <v>13.8</v>
      </c>
      <c r="H526" s="1313">
        <v>0</v>
      </c>
      <c r="I526" s="900"/>
      <c r="J526" s="1313">
        <v>10</v>
      </c>
      <c r="K526" s="1027">
        <v>1</v>
      </c>
      <c r="L526" s="1027">
        <v>0</v>
      </c>
      <c r="M526" s="900"/>
      <c r="N526" s="900"/>
      <c r="O526" s="963"/>
      <c r="P526" s="1299"/>
      <c r="Q526" s="1301"/>
      <c r="R526" s="1010">
        <v>30</v>
      </c>
    </row>
    <row r="527" spans="1:18">
      <c r="A527" s="1010">
        <v>31</v>
      </c>
      <c r="B527" s="900" t="s">
        <v>6122</v>
      </c>
      <c r="C527" s="963"/>
      <c r="D527" s="900" t="s">
        <v>5874</v>
      </c>
      <c r="E527" s="963"/>
      <c r="F527" s="1307">
        <v>115</v>
      </c>
      <c r="G527" s="1319">
        <v>13.8</v>
      </c>
      <c r="H527" s="1313">
        <v>0</v>
      </c>
      <c r="I527" s="900"/>
      <c r="J527" s="1313">
        <v>12</v>
      </c>
      <c r="K527" s="1027">
        <v>1</v>
      </c>
      <c r="L527" s="1027">
        <v>0</v>
      </c>
      <c r="M527" s="900"/>
      <c r="N527" s="900"/>
      <c r="O527" s="963"/>
      <c r="P527" s="1299"/>
      <c r="Q527" s="1301"/>
      <c r="R527" s="1010">
        <v>31</v>
      </c>
    </row>
    <row r="528" spans="1:18">
      <c r="A528" s="1010">
        <v>32</v>
      </c>
      <c r="B528" s="900" t="s">
        <v>6122</v>
      </c>
      <c r="C528" s="963"/>
      <c r="D528" s="900" t="s">
        <v>5874</v>
      </c>
      <c r="E528" s="963"/>
      <c r="F528" s="1307">
        <v>115</v>
      </c>
      <c r="G528" s="1319">
        <v>13.8</v>
      </c>
      <c r="H528" s="1313">
        <v>0</v>
      </c>
      <c r="I528" s="900"/>
      <c r="J528" s="1313">
        <v>12</v>
      </c>
      <c r="K528" s="1027">
        <v>1</v>
      </c>
      <c r="L528" s="1027">
        <v>0</v>
      </c>
      <c r="M528" s="900"/>
      <c r="N528" s="900"/>
      <c r="O528" s="963"/>
      <c r="P528" s="1299"/>
      <c r="Q528" s="1301"/>
      <c r="R528" s="1010">
        <v>32</v>
      </c>
    </row>
    <row r="529" spans="1:18">
      <c r="A529" s="1010">
        <v>33</v>
      </c>
      <c r="B529" s="900" t="s">
        <v>6123</v>
      </c>
      <c r="C529" s="963"/>
      <c r="D529" s="900" t="s">
        <v>5873</v>
      </c>
      <c r="E529" s="963"/>
      <c r="F529" s="1307">
        <v>345</v>
      </c>
      <c r="G529" s="1319">
        <v>13.8</v>
      </c>
      <c r="H529" s="1313">
        <v>0</v>
      </c>
      <c r="I529" s="900"/>
      <c r="J529" s="1313">
        <v>90</v>
      </c>
      <c r="K529" s="1027">
        <v>1</v>
      </c>
      <c r="L529" s="1027">
        <v>0</v>
      </c>
      <c r="M529" s="900"/>
      <c r="N529" s="900"/>
      <c r="O529" s="963"/>
      <c r="P529" s="1299"/>
      <c r="Q529" s="1301"/>
      <c r="R529" s="1010">
        <v>33</v>
      </c>
    </row>
    <row r="530" spans="1:18">
      <c r="A530" s="1010">
        <v>34</v>
      </c>
      <c r="B530" s="900" t="s">
        <v>6123</v>
      </c>
      <c r="C530" s="963"/>
      <c r="D530" s="900" t="s">
        <v>5873</v>
      </c>
      <c r="E530" s="963"/>
      <c r="F530" s="1307">
        <v>345</v>
      </c>
      <c r="G530" s="1319">
        <v>13.8</v>
      </c>
      <c r="H530" s="1313">
        <v>0</v>
      </c>
      <c r="I530" s="900"/>
      <c r="J530" s="1313">
        <v>90</v>
      </c>
      <c r="K530" s="1027">
        <v>1</v>
      </c>
      <c r="L530" s="1027">
        <v>0</v>
      </c>
      <c r="M530" s="900"/>
      <c r="N530" s="900"/>
      <c r="O530" s="963"/>
      <c r="P530" s="1299"/>
      <c r="Q530" s="1301"/>
      <c r="R530" s="1010">
        <v>34</v>
      </c>
    </row>
    <row r="531" spans="1:18">
      <c r="A531" s="1010">
        <v>35</v>
      </c>
      <c r="B531" s="900" t="s">
        <v>6123</v>
      </c>
      <c r="C531" s="963"/>
      <c r="D531" s="900" t="s">
        <v>5873</v>
      </c>
      <c r="E531" s="963"/>
      <c r="F531" s="1307">
        <v>345</v>
      </c>
      <c r="G531" s="1319">
        <v>13.8</v>
      </c>
      <c r="H531" s="1313">
        <v>0</v>
      </c>
      <c r="I531" s="900"/>
      <c r="J531" s="1313">
        <v>90</v>
      </c>
      <c r="K531" s="1027">
        <v>1</v>
      </c>
      <c r="L531" s="1027">
        <v>0</v>
      </c>
      <c r="M531" s="900"/>
      <c r="N531" s="900"/>
      <c r="O531" s="963"/>
      <c r="P531" s="1299"/>
      <c r="Q531" s="1301"/>
      <c r="R531" s="1010">
        <v>35</v>
      </c>
    </row>
    <row r="532" spans="1:18">
      <c r="A532" s="1010">
        <v>37</v>
      </c>
      <c r="B532" s="900" t="s">
        <v>6124</v>
      </c>
      <c r="C532" s="963"/>
      <c r="D532" s="900" t="s">
        <v>5874</v>
      </c>
      <c r="E532" s="963"/>
      <c r="F532" s="1307">
        <v>115</v>
      </c>
      <c r="G532" s="1319">
        <v>13.8</v>
      </c>
      <c r="H532" s="1313">
        <v>0</v>
      </c>
      <c r="I532" s="900"/>
      <c r="J532" s="1313">
        <v>12</v>
      </c>
      <c r="K532" s="1027">
        <v>1</v>
      </c>
      <c r="L532" s="1027">
        <v>0</v>
      </c>
      <c r="M532" s="900"/>
      <c r="N532" s="900"/>
      <c r="O532" s="963"/>
      <c r="P532" s="1299"/>
      <c r="Q532" s="1301"/>
      <c r="R532" s="1010">
        <v>37</v>
      </c>
    </row>
    <row r="533" spans="1:18">
      <c r="A533" s="1010">
        <v>38</v>
      </c>
      <c r="B533" s="900" t="s">
        <v>6125</v>
      </c>
      <c r="C533" s="963"/>
      <c r="D533" s="900" t="s">
        <v>5874</v>
      </c>
      <c r="E533" s="963"/>
      <c r="F533" s="1307">
        <v>13.2</v>
      </c>
      <c r="G533" s="1319">
        <v>4.16</v>
      </c>
      <c r="H533" s="1313">
        <v>0</v>
      </c>
      <c r="I533" s="900"/>
      <c r="J533" s="1313">
        <v>6</v>
      </c>
      <c r="K533" s="1027">
        <v>1</v>
      </c>
      <c r="L533" s="1027">
        <v>0</v>
      </c>
      <c r="M533" s="900"/>
      <c r="N533" s="900"/>
      <c r="O533" s="963"/>
      <c r="P533" s="1299"/>
      <c r="Q533" s="1301"/>
      <c r="R533" s="1010">
        <v>38</v>
      </c>
    </row>
    <row r="534" spans="1:18">
      <c r="A534" s="1010">
        <v>39</v>
      </c>
      <c r="B534" s="900" t="s">
        <v>6126</v>
      </c>
      <c r="C534" s="963"/>
      <c r="D534" s="900" t="s">
        <v>5874</v>
      </c>
      <c r="E534" s="963"/>
      <c r="F534" s="1307">
        <v>23</v>
      </c>
      <c r="G534" s="1319">
        <v>4.8</v>
      </c>
      <c r="H534" s="1313">
        <v>0</v>
      </c>
      <c r="I534" s="900"/>
      <c r="J534" s="1313">
        <v>2</v>
      </c>
      <c r="K534" s="1027">
        <v>1</v>
      </c>
      <c r="L534" s="1027">
        <v>0</v>
      </c>
      <c r="M534" s="900"/>
      <c r="N534" s="900"/>
      <c r="O534" s="963"/>
      <c r="P534" s="1299"/>
      <c r="Q534" s="1301"/>
      <c r="R534" s="1010">
        <v>39</v>
      </c>
    </row>
    <row r="535" spans="1:18">
      <c r="A535" s="1010">
        <v>40</v>
      </c>
      <c r="B535" s="900" t="s">
        <v>6127</v>
      </c>
      <c r="C535" s="963"/>
      <c r="D535" s="900" t="s">
        <v>5874</v>
      </c>
      <c r="E535" s="963"/>
      <c r="F535" s="1307">
        <v>34.5</v>
      </c>
      <c r="G535" s="1319">
        <v>4.8</v>
      </c>
      <c r="H535" s="1313">
        <v>0</v>
      </c>
      <c r="I535" s="900"/>
      <c r="J535" s="1313">
        <v>1</v>
      </c>
      <c r="K535" s="1027">
        <v>1</v>
      </c>
      <c r="L535" s="1027">
        <v>0</v>
      </c>
      <c r="M535" s="900"/>
      <c r="N535" s="900"/>
      <c r="O535" s="963"/>
      <c r="P535" s="1299"/>
      <c r="Q535" s="1301"/>
      <c r="R535" s="1010">
        <v>40</v>
      </c>
    </row>
    <row r="536" spans="1:18">
      <c r="A536" s="1010">
        <v>41</v>
      </c>
      <c r="B536" s="900" t="s">
        <v>6128</v>
      </c>
      <c r="C536" s="963"/>
      <c r="D536" s="900" t="s">
        <v>5874</v>
      </c>
      <c r="E536" s="963"/>
      <c r="F536" s="1307">
        <v>115</v>
      </c>
      <c r="G536" s="1319">
        <v>4.8</v>
      </c>
      <c r="H536" s="1313">
        <v>0</v>
      </c>
      <c r="I536" s="900"/>
      <c r="J536" s="1313">
        <v>7</v>
      </c>
      <c r="K536" s="1027">
        <v>1</v>
      </c>
      <c r="L536" s="1027">
        <v>0</v>
      </c>
      <c r="M536" s="900"/>
      <c r="N536" s="900"/>
      <c r="O536" s="963"/>
      <c r="P536" s="1299"/>
      <c r="Q536" s="1301"/>
      <c r="R536" s="1010">
        <v>41</v>
      </c>
    </row>
    <row r="537" spans="1:18">
      <c r="A537" s="1010">
        <v>42</v>
      </c>
      <c r="B537" s="900" t="s">
        <v>6129</v>
      </c>
      <c r="C537" s="963"/>
      <c r="D537" s="900" t="s">
        <v>5874</v>
      </c>
      <c r="E537" s="963"/>
      <c r="F537" s="1307">
        <v>34.5</v>
      </c>
      <c r="G537" s="1319">
        <v>13.8</v>
      </c>
      <c r="H537" s="1313">
        <v>0</v>
      </c>
      <c r="I537" s="900"/>
      <c r="J537" s="1313">
        <v>5</v>
      </c>
      <c r="K537" s="1027">
        <v>1</v>
      </c>
      <c r="L537" s="1027">
        <v>0</v>
      </c>
      <c r="M537" s="900"/>
      <c r="N537" s="900"/>
      <c r="O537" s="963"/>
      <c r="P537" s="1299"/>
      <c r="Q537" s="1301"/>
      <c r="R537" s="1010">
        <v>42</v>
      </c>
    </row>
    <row r="538" spans="1:18">
      <c r="A538" s="1010">
        <v>43</v>
      </c>
      <c r="B538" s="900" t="s">
        <v>6129</v>
      </c>
      <c r="C538" s="963"/>
      <c r="D538" s="900" t="s">
        <v>5874</v>
      </c>
      <c r="E538" s="963"/>
      <c r="F538" s="1307">
        <v>34.5</v>
      </c>
      <c r="G538" s="1319">
        <v>13.8</v>
      </c>
      <c r="H538" s="1313">
        <v>0</v>
      </c>
      <c r="I538" s="900"/>
      <c r="J538" s="1313">
        <v>10</v>
      </c>
      <c r="K538" s="1027">
        <v>1</v>
      </c>
      <c r="L538" s="1027">
        <v>0</v>
      </c>
      <c r="M538" s="900"/>
      <c r="N538" s="900"/>
      <c r="O538" s="963"/>
      <c r="P538" s="1299"/>
      <c r="Q538" s="1301"/>
      <c r="R538" s="1010">
        <v>43</v>
      </c>
    </row>
    <row r="539" spans="1:18">
      <c r="A539" s="1010">
        <v>44</v>
      </c>
      <c r="B539" s="900" t="s">
        <v>6129</v>
      </c>
      <c r="C539" s="963"/>
      <c r="D539" s="900" t="s">
        <v>5874</v>
      </c>
      <c r="E539" s="963"/>
      <c r="F539" s="1307">
        <v>34.5</v>
      </c>
      <c r="G539" s="1319">
        <v>4.16</v>
      </c>
      <c r="H539" s="1313">
        <v>0</v>
      </c>
      <c r="I539" s="900"/>
      <c r="J539" s="1313">
        <v>5</v>
      </c>
      <c r="K539" s="1027">
        <v>1</v>
      </c>
      <c r="L539" s="1027">
        <v>0</v>
      </c>
      <c r="M539" s="900"/>
      <c r="N539" s="900"/>
      <c r="O539" s="963"/>
      <c r="P539" s="1299"/>
      <c r="Q539" s="1301"/>
      <c r="R539" s="1010">
        <v>44</v>
      </c>
    </row>
    <row r="540" spans="1:18">
      <c r="A540" s="1010">
        <v>45</v>
      </c>
      <c r="B540" s="900" t="s">
        <v>6129</v>
      </c>
      <c r="C540" s="963"/>
      <c r="D540" s="900" t="s">
        <v>5874</v>
      </c>
      <c r="E540" s="963"/>
      <c r="F540" s="1307">
        <v>34.5</v>
      </c>
      <c r="G540" s="1319">
        <v>4.16</v>
      </c>
      <c r="H540" s="1313">
        <v>0</v>
      </c>
      <c r="I540" s="900"/>
      <c r="J540" s="1313">
        <v>5</v>
      </c>
      <c r="K540" s="1027">
        <v>1</v>
      </c>
      <c r="L540" s="1027">
        <v>0</v>
      </c>
      <c r="M540" s="900"/>
      <c r="N540" s="900"/>
      <c r="O540" s="963"/>
      <c r="P540" s="1299"/>
      <c r="Q540" s="1301"/>
      <c r="R540" s="1010">
        <v>45</v>
      </c>
    </row>
    <row r="541" spans="1:18">
      <c r="A541" s="1010">
        <v>46</v>
      </c>
      <c r="B541" s="900" t="s">
        <v>6130</v>
      </c>
      <c r="C541" s="963"/>
      <c r="D541" s="900" t="s">
        <v>5873</v>
      </c>
      <c r="E541" s="963"/>
      <c r="F541" s="1307">
        <v>115</v>
      </c>
      <c r="G541" s="1319">
        <v>34.5</v>
      </c>
      <c r="H541" s="1313">
        <v>0</v>
      </c>
      <c r="I541" s="900"/>
      <c r="J541" s="1313">
        <v>7</v>
      </c>
      <c r="K541" s="1027">
        <v>1</v>
      </c>
      <c r="L541" s="1027">
        <v>0</v>
      </c>
      <c r="M541" s="900"/>
      <c r="N541" s="900"/>
      <c r="O541" s="963"/>
      <c r="P541" s="1299"/>
      <c r="Q541" s="1301"/>
      <c r="R541" s="1010">
        <v>46</v>
      </c>
    </row>
    <row r="542" spans="1:18">
      <c r="A542" s="1010">
        <v>47</v>
      </c>
      <c r="B542" s="900" t="s">
        <v>6130</v>
      </c>
      <c r="C542" s="963"/>
      <c r="D542" s="900" t="s">
        <v>5873</v>
      </c>
      <c r="E542" s="963"/>
      <c r="F542" s="1307">
        <v>115</v>
      </c>
      <c r="G542" s="1319">
        <v>34.5</v>
      </c>
      <c r="H542" s="1313">
        <v>0</v>
      </c>
      <c r="I542" s="900"/>
      <c r="J542" s="1313">
        <v>7</v>
      </c>
      <c r="K542" s="1027">
        <v>1</v>
      </c>
      <c r="L542" s="1027">
        <v>0</v>
      </c>
      <c r="M542" s="900"/>
      <c r="N542" s="900"/>
      <c r="O542" s="963"/>
      <c r="P542" s="1299"/>
      <c r="Q542" s="1301"/>
      <c r="R542" s="1010">
        <v>47</v>
      </c>
    </row>
    <row r="543" spans="1:18">
      <c r="A543" s="1010">
        <v>48</v>
      </c>
      <c r="B543" s="900" t="s">
        <v>6131</v>
      </c>
      <c r="C543" s="963"/>
      <c r="D543" s="900" t="s">
        <v>5874</v>
      </c>
      <c r="E543" s="963"/>
      <c r="F543" s="1307">
        <v>34.5</v>
      </c>
      <c r="G543" s="1319">
        <v>4.8</v>
      </c>
      <c r="H543" s="1313">
        <v>0</v>
      </c>
      <c r="I543" s="900"/>
      <c r="J543" s="1313">
        <v>2</v>
      </c>
      <c r="K543" s="1027">
        <v>1</v>
      </c>
      <c r="L543" s="1027">
        <v>0</v>
      </c>
      <c r="M543" s="900"/>
      <c r="N543" s="900"/>
      <c r="O543" s="963"/>
      <c r="P543" s="1299"/>
      <c r="Q543" s="1301"/>
      <c r="R543" s="1010">
        <v>48</v>
      </c>
    </row>
    <row r="544" spans="1:18">
      <c r="A544" s="1010">
        <v>49</v>
      </c>
      <c r="B544" s="900" t="s">
        <v>6132</v>
      </c>
      <c r="C544" s="963"/>
      <c r="D544" s="900" t="s">
        <v>5874</v>
      </c>
      <c r="E544" s="963"/>
      <c r="F544" s="1307">
        <v>34.5</v>
      </c>
      <c r="G544" s="1319">
        <v>4.8</v>
      </c>
      <c r="H544" s="1313">
        <v>0</v>
      </c>
      <c r="I544" s="900"/>
      <c r="J544" s="1313">
        <v>2</v>
      </c>
      <c r="K544" s="1027">
        <v>1</v>
      </c>
      <c r="L544" s="1027">
        <v>0</v>
      </c>
      <c r="M544" s="900"/>
      <c r="N544" s="900"/>
      <c r="O544" s="963"/>
      <c r="P544" s="1299"/>
      <c r="Q544" s="1301"/>
      <c r="R544" s="1010">
        <v>49</v>
      </c>
    </row>
    <row r="545" spans="1:18">
      <c r="A545" s="1010">
        <v>50</v>
      </c>
      <c r="B545" s="900" t="s">
        <v>6133</v>
      </c>
      <c r="C545" s="963"/>
      <c r="D545" s="900" t="s">
        <v>5874</v>
      </c>
      <c r="E545" s="963"/>
      <c r="F545" s="1307">
        <v>23</v>
      </c>
      <c r="G545" s="1319">
        <v>4.8</v>
      </c>
      <c r="H545" s="1313">
        <v>0</v>
      </c>
      <c r="I545" s="900"/>
      <c r="J545" s="1313">
        <v>2</v>
      </c>
      <c r="K545" s="1027">
        <v>1</v>
      </c>
      <c r="L545" s="1027">
        <v>0</v>
      </c>
      <c r="M545" s="900"/>
      <c r="N545" s="900"/>
      <c r="O545" s="963"/>
      <c r="P545" s="1299"/>
      <c r="Q545" s="1301"/>
      <c r="R545" s="1010">
        <v>50</v>
      </c>
    </row>
    <row r="546" spans="1:18">
      <c r="A546" s="1010">
        <v>51</v>
      </c>
      <c r="B546" s="900" t="s">
        <v>6134</v>
      </c>
      <c r="C546" s="963"/>
      <c r="D546" s="900" t="s">
        <v>5874</v>
      </c>
      <c r="E546" s="963"/>
      <c r="F546" s="1307">
        <v>23</v>
      </c>
      <c r="G546" s="1319">
        <v>4.8</v>
      </c>
      <c r="H546" s="1313">
        <v>0</v>
      </c>
      <c r="I546" s="900"/>
      <c r="J546" s="1313">
        <v>4</v>
      </c>
      <c r="K546" s="1027">
        <v>1</v>
      </c>
      <c r="L546" s="1027">
        <v>0</v>
      </c>
      <c r="M546" s="900"/>
      <c r="N546" s="900"/>
      <c r="O546" s="963"/>
      <c r="P546" s="1299"/>
      <c r="Q546" s="1301"/>
      <c r="R546" s="1010">
        <v>51</v>
      </c>
    </row>
    <row r="547" spans="1:18">
      <c r="A547" s="1010">
        <v>52</v>
      </c>
      <c r="B547" s="900" t="s">
        <v>6134</v>
      </c>
      <c r="C547" s="963"/>
      <c r="D547" s="900" t="s">
        <v>5874</v>
      </c>
      <c r="E547" s="963"/>
      <c r="F547" s="1307">
        <v>115</v>
      </c>
      <c r="G547" s="1319">
        <v>13.8</v>
      </c>
      <c r="H547" s="1313">
        <v>0</v>
      </c>
      <c r="I547" s="900"/>
      <c r="J547" s="1313">
        <v>10</v>
      </c>
      <c r="K547" s="1027">
        <v>1</v>
      </c>
      <c r="L547" s="1027">
        <v>0</v>
      </c>
      <c r="M547" s="900"/>
      <c r="N547" s="900"/>
      <c r="O547" s="963"/>
      <c r="P547" s="1299"/>
      <c r="Q547" s="1301"/>
      <c r="R547" s="1010">
        <v>52</v>
      </c>
    </row>
    <row r="548" spans="1:18">
      <c r="A548" s="1010">
        <v>53</v>
      </c>
      <c r="B548" s="900" t="s">
        <v>6134</v>
      </c>
      <c r="C548" s="963"/>
      <c r="D548" s="900" t="s">
        <v>5874</v>
      </c>
      <c r="E548" s="963"/>
      <c r="F548" s="1307">
        <v>115</v>
      </c>
      <c r="G548" s="1319">
        <v>23</v>
      </c>
      <c r="H548" s="1313">
        <v>0</v>
      </c>
      <c r="I548" s="900"/>
      <c r="J548" s="1313">
        <v>15</v>
      </c>
      <c r="K548" s="1027">
        <v>1</v>
      </c>
      <c r="L548" s="1027">
        <v>0</v>
      </c>
      <c r="M548" s="900"/>
      <c r="N548" s="900"/>
      <c r="O548" s="963"/>
      <c r="P548" s="1299"/>
      <c r="Q548" s="1301"/>
      <c r="R548" s="1010">
        <v>53</v>
      </c>
    </row>
    <row r="549" spans="1:18">
      <c r="A549" s="1010">
        <v>54</v>
      </c>
      <c r="B549" s="900" t="s">
        <v>6135</v>
      </c>
      <c r="C549" s="963"/>
      <c r="D549" s="900" t="s">
        <v>5874</v>
      </c>
      <c r="E549" s="963"/>
      <c r="F549" s="1307">
        <v>34.5</v>
      </c>
      <c r="G549" s="1319">
        <v>13.8</v>
      </c>
      <c r="H549" s="1313">
        <v>0</v>
      </c>
      <c r="I549" s="900"/>
      <c r="J549" s="1313">
        <v>1</v>
      </c>
      <c r="K549" s="1027">
        <v>1</v>
      </c>
      <c r="L549" s="1027">
        <v>0</v>
      </c>
      <c r="M549" s="900"/>
      <c r="N549" s="900"/>
      <c r="O549" s="963"/>
      <c r="P549" s="1299"/>
      <c r="Q549" s="1301"/>
      <c r="R549" s="1010">
        <v>54</v>
      </c>
    </row>
    <row r="550" spans="1:18">
      <c r="A550" s="1010">
        <v>55</v>
      </c>
      <c r="B550" s="900" t="s">
        <v>6135</v>
      </c>
      <c r="C550" s="963"/>
      <c r="D550" s="900" t="s">
        <v>5874</v>
      </c>
      <c r="E550" s="963"/>
      <c r="F550" s="1307">
        <v>34.5</v>
      </c>
      <c r="G550" s="1319">
        <v>13.8</v>
      </c>
      <c r="H550" s="1313">
        <v>0</v>
      </c>
      <c r="I550" s="900"/>
      <c r="J550" s="1313">
        <v>1</v>
      </c>
      <c r="K550" s="1027">
        <v>1</v>
      </c>
      <c r="L550" s="1027">
        <v>0</v>
      </c>
      <c r="M550" s="900"/>
      <c r="N550" s="900"/>
      <c r="O550" s="963"/>
      <c r="P550" s="1299"/>
      <c r="Q550" s="1301"/>
      <c r="R550" s="1010">
        <v>55</v>
      </c>
    </row>
    <row r="551" spans="1:18">
      <c r="A551" s="1010">
        <v>56</v>
      </c>
      <c r="B551" s="900" t="s">
        <v>6135</v>
      </c>
      <c r="C551" s="963"/>
      <c r="D551" s="900" t="s">
        <v>5874</v>
      </c>
      <c r="E551" s="963"/>
      <c r="F551" s="1307">
        <v>34.5</v>
      </c>
      <c r="G551" s="1319">
        <v>13.8</v>
      </c>
      <c r="H551" s="1313">
        <v>0</v>
      </c>
      <c r="I551" s="900"/>
      <c r="J551" s="1313">
        <v>1</v>
      </c>
      <c r="K551" s="1027">
        <v>1</v>
      </c>
      <c r="L551" s="1027">
        <v>0</v>
      </c>
      <c r="M551" s="900"/>
      <c r="N551" s="900"/>
      <c r="O551" s="963"/>
      <c r="P551" s="1299"/>
      <c r="Q551" s="1301"/>
      <c r="R551" s="1010">
        <v>56</v>
      </c>
    </row>
    <row r="552" spans="1:18">
      <c r="A552" s="1010">
        <v>57</v>
      </c>
      <c r="B552" s="900" t="s">
        <v>6136</v>
      </c>
      <c r="C552" s="963"/>
      <c r="D552" s="900" t="s">
        <v>5874</v>
      </c>
      <c r="E552" s="963"/>
      <c r="F552" s="1307">
        <v>34.5</v>
      </c>
      <c r="G552" s="1319">
        <v>4.8</v>
      </c>
      <c r="H552" s="1313">
        <v>0</v>
      </c>
      <c r="I552" s="900"/>
      <c r="J552" s="1313">
        <v>4</v>
      </c>
      <c r="K552" s="1027">
        <v>1</v>
      </c>
      <c r="L552" s="1027">
        <v>0</v>
      </c>
      <c r="M552" s="900"/>
      <c r="N552" s="900"/>
      <c r="O552" s="963"/>
      <c r="P552" s="1299"/>
      <c r="Q552" s="1301"/>
      <c r="R552" s="1010">
        <v>57</v>
      </c>
    </row>
    <row r="553" spans="1:18">
      <c r="A553" s="1010">
        <v>58</v>
      </c>
      <c r="B553" s="900" t="s">
        <v>6137</v>
      </c>
      <c r="C553" s="963"/>
      <c r="D553" s="900" t="s">
        <v>5873</v>
      </c>
      <c r="E553" s="963"/>
      <c r="F553" s="1307">
        <v>115</v>
      </c>
      <c r="G553" s="1319">
        <v>12</v>
      </c>
      <c r="H553" s="1313">
        <v>0</v>
      </c>
      <c r="I553" s="900"/>
      <c r="J553" s="1313">
        <v>8</v>
      </c>
      <c r="K553" s="1027">
        <v>1</v>
      </c>
      <c r="L553" s="1027">
        <v>0</v>
      </c>
      <c r="M553" s="900"/>
      <c r="N553" s="900"/>
      <c r="O553" s="963"/>
      <c r="P553" s="1299"/>
      <c r="Q553" s="1301"/>
      <c r="R553" s="1010">
        <v>58</v>
      </c>
    </row>
    <row r="554" spans="1:18" ht="15.75" thickBot="1">
      <c r="A554" s="1029">
        <v>59</v>
      </c>
      <c r="B554" s="952" t="s">
        <v>6138</v>
      </c>
      <c r="C554" s="980"/>
      <c r="D554" s="952" t="s">
        <v>5874</v>
      </c>
      <c r="E554" s="980"/>
      <c r="F554" s="1308">
        <v>46</v>
      </c>
      <c r="G554" s="1320">
        <v>4.8</v>
      </c>
      <c r="H554" s="1314">
        <v>0</v>
      </c>
      <c r="I554" s="900"/>
      <c r="J554" s="1314">
        <v>0</v>
      </c>
      <c r="K554" s="1098">
        <v>1</v>
      </c>
      <c r="L554" s="1098">
        <v>0</v>
      </c>
      <c r="M554" s="952"/>
      <c r="N554" s="952"/>
      <c r="O554" s="980"/>
      <c r="P554" s="1300"/>
      <c r="Q554" s="1302"/>
      <c r="R554" s="1029">
        <v>59</v>
      </c>
    </row>
    <row r="555" spans="1:18">
      <c r="A555" s="2971"/>
      <c r="B555" s="2971"/>
      <c r="C555" s="2971"/>
      <c r="D555" s="2971"/>
      <c r="E555" s="2971"/>
      <c r="F555" s="2971"/>
      <c r="G555" s="2971"/>
      <c r="H555" s="2971"/>
      <c r="I555" s="2971"/>
      <c r="J555" s="2971"/>
      <c r="K555" s="2971"/>
      <c r="L555" s="2971"/>
      <c r="M555" s="2971"/>
      <c r="N555" s="2971"/>
      <c r="O555" s="2971"/>
      <c r="P555" s="2971"/>
      <c r="Q555" s="2971"/>
      <c r="R555" s="2971"/>
    </row>
    <row r="556" spans="1:18">
      <c r="A556" s="64" t="s">
        <v>6238</v>
      </c>
      <c r="B556" s="901"/>
      <c r="C556" s="901"/>
      <c r="D556" s="901"/>
      <c r="E556" s="901"/>
      <c r="F556" s="901"/>
      <c r="G556" s="901"/>
      <c r="H556" s="901"/>
      <c r="I556" s="900"/>
      <c r="J556" s="64" t="s">
        <v>6239</v>
      </c>
      <c r="K556" s="901"/>
      <c r="L556" s="901"/>
      <c r="M556" s="901"/>
      <c r="N556" s="901"/>
      <c r="O556" s="901"/>
      <c r="P556" s="901"/>
      <c r="Q556" s="901"/>
      <c r="R556" s="901"/>
    </row>
    <row r="558" spans="1:18" ht="16.5" thickBot="1">
      <c r="A558" s="969" t="str">
        <f>'Data Sheet'!$C$25</f>
        <v xml:space="preserve">Niagara Mohawk Power Corporation </v>
      </c>
      <c r="B558" s="952"/>
      <c r="C558" s="952"/>
      <c r="D558" s="952"/>
      <c r="E558" s="952"/>
      <c r="F558" s="1030" t="str">
        <f>'Data Sheet'!$C$40</f>
        <v>May 9, 2016</v>
      </c>
      <c r="G558" s="952" t="str">
        <f>'Data Sheet'!$C$38</f>
        <v>December 31, 2015</v>
      </c>
      <c r="H558" s="1012"/>
      <c r="I558" s="900"/>
      <c r="J558" s="969" t="str">
        <f>'Data Sheet'!$C$25</f>
        <v xml:space="preserve">Niagara Mohawk Power Corporation </v>
      </c>
      <c r="K558" s="952"/>
      <c r="L558" s="952"/>
      <c r="M558" s="952"/>
      <c r="N558" s="952"/>
      <c r="O558" s="952"/>
      <c r="P558" s="1030" t="str">
        <f>'Data Sheet'!$C$40</f>
        <v>May 9, 2016</v>
      </c>
      <c r="Q558" s="952" t="str">
        <f>'Data Sheet'!$C$38</f>
        <v>December 31, 2015</v>
      </c>
      <c r="R558" s="952"/>
    </row>
    <row r="559" spans="1:18" ht="16.5" thickBot="1">
      <c r="A559" s="634" t="s">
        <v>3345</v>
      </c>
      <c r="B559" s="572"/>
      <c r="C559" s="572"/>
      <c r="D559" s="1012"/>
      <c r="E559" s="1012"/>
      <c r="F559" s="1014"/>
      <c r="G559" s="1014"/>
      <c r="H559" s="1023"/>
      <c r="I559" s="900"/>
      <c r="J559" s="634" t="s">
        <v>3345</v>
      </c>
      <c r="K559" s="572"/>
      <c r="L559" s="572"/>
      <c r="M559" s="1012"/>
      <c r="N559" s="1012"/>
      <c r="O559" s="1012"/>
      <c r="P559" s="1014"/>
      <c r="Q559" s="1014"/>
      <c r="R559" s="1023"/>
    </row>
    <row r="560" spans="1:18">
      <c r="A560" s="1007"/>
      <c r="B560" s="900"/>
      <c r="C560" s="963"/>
      <c r="D560" s="945"/>
      <c r="E560" s="913"/>
      <c r="F560" s="901"/>
      <c r="G560" s="901"/>
      <c r="H560" s="993"/>
      <c r="I560" s="900"/>
      <c r="J560" s="1007"/>
      <c r="K560" s="963"/>
      <c r="L560" s="963"/>
      <c r="M560" s="901" t="s">
        <v>3132</v>
      </c>
      <c r="N560" s="901"/>
      <c r="O560" s="901"/>
      <c r="P560" s="901"/>
      <c r="Q560" s="961"/>
      <c r="R560" s="1016"/>
    </row>
    <row r="561" spans="1:18" ht="15.75" thickBot="1">
      <c r="A561" s="1019"/>
      <c r="B561" s="945"/>
      <c r="C561" s="913"/>
      <c r="D561" s="945"/>
      <c r="E561" s="913"/>
      <c r="F561" s="1012" t="s">
        <v>3133</v>
      </c>
      <c r="G561" s="1012"/>
      <c r="H561" s="1023"/>
      <c r="I561" s="900"/>
      <c r="J561" s="1019" t="s">
        <v>3134</v>
      </c>
      <c r="K561" s="913" t="s">
        <v>3135</v>
      </c>
      <c r="L561" s="913" t="s">
        <v>3135</v>
      </c>
      <c r="M561" s="1012" t="s">
        <v>3136</v>
      </c>
      <c r="N561" s="1012"/>
      <c r="O561" s="1012"/>
      <c r="P561" s="1012"/>
      <c r="Q561" s="1023"/>
      <c r="R561" s="913"/>
    </row>
    <row r="562" spans="1:18">
      <c r="A562" s="1019"/>
      <c r="B562" s="945"/>
      <c r="C562" s="913"/>
      <c r="D562" s="945"/>
      <c r="E562" s="913"/>
      <c r="F562" s="913"/>
      <c r="G562" s="961"/>
      <c r="H562" s="913"/>
      <c r="I562" s="900"/>
      <c r="J562" s="1019" t="s">
        <v>3137</v>
      </c>
      <c r="K562" s="913" t="s">
        <v>3138</v>
      </c>
      <c r="L562" s="913" t="s">
        <v>3139</v>
      </c>
      <c r="M562" s="945"/>
      <c r="N562" s="945"/>
      <c r="O562" s="913"/>
      <c r="P562" s="913"/>
      <c r="Q562" s="961"/>
      <c r="R562" s="913"/>
    </row>
    <row r="563" spans="1:18">
      <c r="A563" s="1019" t="s">
        <v>1688</v>
      </c>
      <c r="B563" s="901" t="s">
        <v>3140</v>
      </c>
      <c r="C563" s="961"/>
      <c r="D563" s="901" t="s">
        <v>3141</v>
      </c>
      <c r="E563" s="961"/>
      <c r="F563" s="913"/>
      <c r="G563" s="961"/>
      <c r="H563" s="913"/>
      <c r="I563" s="900"/>
      <c r="J563" s="1019" t="s">
        <v>3142</v>
      </c>
      <c r="K563" s="913" t="s">
        <v>3143</v>
      </c>
      <c r="L563" s="913" t="s">
        <v>3138</v>
      </c>
      <c r="M563" s="901"/>
      <c r="N563" s="901"/>
      <c r="O563" s="961"/>
      <c r="P563" s="913" t="s">
        <v>1746</v>
      </c>
      <c r="Q563" s="961" t="s">
        <v>3144</v>
      </c>
      <c r="R563" s="913" t="s">
        <v>1688</v>
      </c>
    </row>
    <row r="564" spans="1:18">
      <c r="A564" s="1019" t="s">
        <v>1691</v>
      </c>
      <c r="B564" s="900"/>
      <c r="C564" s="963"/>
      <c r="D564" s="945"/>
      <c r="E564" s="913"/>
      <c r="F564" s="913" t="s">
        <v>1795</v>
      </c>
      <c r="G564" s="961" t="s">
        <v>3145</v>
      </c>
      <c r="H564" s="913" t="s">
        <v>3146</v>
      </c>
      <c r="I564" s="900"/>
      <c r="J564" s="1019" t="s">
        <v>3147</v>
      </c>
      <c r="K564" s="913" t="s">
        <v>4</v>
      </c>
      <c r="L564" s="913" t="s">
        <v>3143</v>
      </c>
      <c r="M564" s="901" t="s">
        <v>3148</v>
      </c>
      <c r="N564" s="901"/>
      <c r="O564" s="961"/>
      <c r="P564" s="913" t="s">
        <v>3149</v>
      </c>
      <c r="Q564" s="961" t="s">
        <v>3150</v>
      </c>
      <c r="R564" s="913" t="s">
        <v>1691</v>
      </c>
    </row>
    <row r="565" spans="1:18">
      <c r="A565" s="1010"/>
      <c r="B565" s="900"/>
      <c r="C565" s="913"/>
      <c r="D565" s="900"/>
      <c r="E565" s="913"/>
      <c r="F565" s="913"/>
      <c r="G565" s="961"/>
      <c r="H565" s="963"/>
      <c r="I565" s="900"/>
      <c r="J565" s="1010"/>
      <c r="K565" s="963"/>
      <c r="L565" s="913"/>
      <c r="M565" s="900"/>
      <c r="N565" s="900"/>
      <c r="O565" s="913"/>
      <c r="P565" s="913"/>
      <c r="Q565" s="913"/>
      <c r="R565" s="963"/>
    </row>
    <row r="566" spans="1:18" ht="15.75" thickBot="1">
      <c r="A566" s="1029"/>
      <c r="B566" s="1012" t="s">
        <v>2952</v>
      </c>
      <c r="C566" s="1023"/>
      <c r="D566" s="1012" t="s">
        <v>2953</v>
      </c>
      <c r="E566" s="1023"/>
      <c r="F566" s="1022" t="s">
        <v>2954</v>
      </c>
      <c r="G566" s="1023" t="s">
        <v>2955</v>
      </c>
      <c r="H566" s="1023" t="s">
        <v>2303</v>
      </c>
      <c r="I566" s="900"/>
      <c r="J566" s="1021" t="s">
        <v>2304</v>
      </c>
      <c r="K566" s="1021" t="s">
        <v>2305</v>
      </c>
      <c r="L566" s="1021" t="s">
        <v>2306</v>
      </c>
      <c r="M566" s="1012" t="s">
        <v>2307</v>
      </c>
      <c r="N566" s="1012"/>
      <c r="O566" s="1023"/>
      <c r="P566" s="1022" t="s">
        <v>2308</v>
      </c>
      <c r="Q566" s="1022" t="s">
        <v>2309</v>
      </c>
      <c r="R566" s="1022"/>
    </row>
    <row r="567" spans="1:18">
      <c r="A567" s="1010">
        <v>1</v>
      </c>
      <c r="B567" s="900" t="s">
        <v>6138</v>
      </c>
      <c r="C567" s="963"/>
      <c r="D567" s="900" t="s">
        <v>5874</v>
      </c>
      <c r="E567" s="961"/>
      <c r="F567" s="3046">
        <v>46</v>
      </c>
      <c r="G567" s="3047">
        <v>4.8</v>
      </c>
      <c r="H567" s="1313">
        <v>0</v>
      </c>
      <c r="I567" s="900"/>
      <c r="J567" s="1313">
        <v>0</v>
      </c>
      <c r="K567" s="1027">
        <v>1</v>
      </c>
      <c r="L567" s="1027">
        <v>0</v>
      </c>
      <c r="M567" s="900"/>
      <c r="N567" s="900"/>
      <c r="O567" s="961"/>
      <c r="P567" s="1299"/>
      <c r="Q567" s="1301"/>
      <c r="R567" s="1010">
        <v>1</v>
      </c>
    </row>
    <row r="568" spans="1:18">
      <c r="A568" s="1010">
        <v>2</v>
      </c>
      <c r="B568" s="900" t="s">
        <v>6139</v>
      </c>
      <c r="C568" s="963"/>
      <c r="D568" s="900" t="s">
        <v>5874</v>
      </c>
      <c r="E568" s="913"/>
      <c r="F568" s="3046">
        <v>34.5</v>
      </c>
      <c r="G568" s="3047">
        <v>4.8</v>
      </c>
      <c r="H568" s="1313">
        <v>0</v>
      </c>
      <c r="I568" s="900"/>
      <c r="J568" s="1313">
        <v>4</v>
      </c>
      <c r="K568" s="1027">
        <v>1</v>
      </c>
      <c r="L568" s="1027">
        <v>0</v>
      </c>
      <c r="M568" s="900"/>
      <c r="N568" s="900"/>
      <c r="O568" s="913"/>
      <c r="P568" s="1299"/>
      <c r="Q568" s="1301"/>
      <c r="R568" s="1010">
        <v>2</v>
      </c>
    </row>
    <row r="569" spans="1:18">
      <c r="A569" s="1010">
        <v>3</v>
      </c>
      <c r="B569" s="900" t="s">
        <v>6140</v>
      </c>
      <c r="C569" s="963"/>
      <c r="D569" s="900" t="s">
        <v>5874</v>
      </c>
      <c r="E569" s="913"/>
      <c r="F569" s="3046">
        <v>34.5</v>
      </c>
      <c r="G569" s="3047">
        <v>13.8</v>
      </c>
      <c r="H569" s="1313">
        <v>0</v>
      </c>
      <c r="I569" s="900"/>
      <c r="J569" s="1313">
        <v>4</v>
      </c>
      <c r="K569" s="1027">
        <v>1</v>
      </c>
      <c r="L569" s="1027">
        <v>0</v>
      </c>
      <c r="M569" s="900"/>
      <c r="N569" s="900"/>
      <c r="O569" s="913"/>
      <c r="P569" s="1299"/>
      <c r="Q569" s="1301"/>
      <c r="R569" s="1010">
        <v>3</v>
      </c>
    </row>
    <row r="570" spans="1:18">
      <c r="A570" s="1010">
        <v>4</v>
      </c>
      <c r="B570" s="900" t="s">
        <v>6141</v>
      </c>
      <c r="C570" s="963"/>
      <c r="D570" s="900" t="s">
        <v>5873</v>
      </c>
      <c r="E570" s="913"/>
      <c r="F570" s="3046">
        <v>115</v>
      </c>
      <c r="G570" s="3047">
        <v>13.8</v>
      </c>
      <c r="H570" s="1313">
        <v>0</v>
      </c>
      <c r="I570" s="900"/>
      <c r="J570" s="1313">
        <v>15</v>
      </c>
      <c r="K570" s="1027">
        <v>1</v>
      </c>
      <c r="L570" s="1027">
        <v>0</v>
      </c>
      <c r="M570" s="900"/>
      <c r="N570" s="900"/>
      <c r="O570" s="913"/>
      <c r="P570" s="1299"/>
      <c r="Q570" s="1301"/>
      <c r="R570" s="1010">
        <v>4</v>
      </c>
    </row>
    <row r="571" spans="1:18">
      <c r="A571" s="1010">
        <v>5</v>
      </c>
      <c r="B571" s="900" t="s">
        <v>6141</v>
      </c>
      <c r="C571" s="963"/>
      <c r="D571" s="900" t="s">
        <v>5873</v>
      </c>
      <c r="E571" s="913"/>
      <c r="F571" s="3046">
        <v>115</v>
      </c>
      <c r="G571" s="3047">
        <v>24</v>
      </c>
      <c r="H571" s="1313">
        <v>0</v>
      </c>
      <c r="I571" s="900"/>
      <c r="J571" s="1313">
        <v>12</v>
      </c>
      <c r="K571" s="1027">
        <v>1</v>
      </c>
      <c r="L571" s="1027">
        <v>0</v>
      </c>
      <c r="M571" s="900"/>
      <c r="N571" s="900"/>
      <c r="O571" s="913"/>
      <c r="P571" s="1299"/>
      <c r="Q571" s="1301"/>
      <c r="R571" s="1010">
        <v>5</v>
      </c>
    </row>
    <row r="572" spans="1:18">
      <c r="A572" s="1025">
        <v>6</v>
      </c>
      <c r="B572" s="900" t="s">
        <v>6142</v>
      </c>
      <c r="C572" s="963"/>
      <c r="D572" s="900" t="s">
        <v>5874</v>
      </c>
      <c r="E572" s="963"/>
      <c r="F572" s="1307">
        <v>115</v>
      </c>
      <c r="G572" s="1319">
        <v>13.8</v>
      </c>
      <c r="H572" s="1313">
        <v>0</v>
      </c>
      <c r="I572" s="900"/>
      <c r="J572" s="1321">
        <v>15</v>
      </c>
      <c r="K572" s="1027">
        <v>1</v>
      </c>
      <c r="L572" s="1027">
        <v>0</v>
      </c>
      <c r="M572" s="900"/>
      <c r="N572" s="900"/>
      <c r="O572" s="963"/>
      <c r="P572" s="1299"/>
      <c r="Q572" s="1301"/>
      <c r="R572" s="1025">
        <v>6</v>
      </c>
    </row>
    <row r="573" spans="1:18">
      <c r="A573" s="1025">
        <v>7</v>
      </c>
      <c r="B573" s="900" t="s">
        <v>6143</v>
      </c>
      <c r="C573" s="963"/>
      <c r="D573" s="900" t="s">
        <v>5874</v>
      </c>
      <c r="E573" s="963"/>
      <c r="F573" s="1307">
        <v>34.5</v>
      </c>
      <c r="G573" s="1319">
        <v>4.8</v>
      </c>
      <c r="H573" s="1313">
        <v>0</v>
      </c>
      <c r="I573" s="900"/>
      <c r="J573" s="1321">
        <v>4</v>
      </c>
      <c r="K573" s="1027">
        <v>1</v>
      </c>
      <c r="L573" s="1027">
        <v>0</v>
      </c>
      <c r="M573" s="900"/>
      <c r="N573" s="900"/>
      <c r="O573" s="963"/>
      <c r="P573" s="1299"/>
      <c r="Q573" s="1301"/>
      <c r="R573" s="1025">
        <v>7</v>
      </c>
    </row>
    <row r="574" spans="1:18">
      <c r="A574" s="1025">
        <v>8</v>
      </c>
      <c r="B574" s="900" t="s">
        <v>6144</v>
      </c>
      <c r="C574" s="963"/>
      <c r="D574" s="900" t="s">
        <v>5874</v>
      </c>
      <c r="E574" s="963"/>
      <c r="F574" s="1307">
        <v>34.4</v>
      </c>
      <c r="G574" s="1319">
        <v>13.8</v>
      </c>
      <c r="H574" s="1313">
        <v>0</v>
      </c>
      <c r="I574" s="900"/>
      <c r="J574" s="1321">
        <v>7</v>
      </c>
      <c r="K574" s="1027">
        <v>1</v>
      </c>
      <c r="L574" s="1027">
        <v>0</v>
      </c>
      <c r="M574" s="900"/>
      <c r="N574" s="900"/>
      <c r="O574" s="963"/>
      <c r="P574" s="1299"/>
      <c r="Q574" s="1301"/>
      <c r="R574" s="1025">
        <v>8</v>
      </c>
    </row>
    <row r="575" spans="1:18">
      <c r="A575" s="1025">
        <v>9</v>
      </c>
      <c r="B575" s="900" t="s">
        <v>6145</v>
      </c>
      <c r="C575" s="963"/>
      <c r="D575" s="900" t="s">
        <v>5874</v>
      </c>
      <c r="E575" s="963"/>
      <c r="F575" s="1307">
        <v>115</v>
      </c>
      <c r="G575" s="1319">
        <v>13.8</v>
      </c>
      <c r="H575" s="1313">
        <v>0</v>
      </c>
      <c r="I575" s="900"/>
      <c r="J575" s="1321">
        <v>12</v>
      </c>
      <c r="K575" s="1027">
        <v>1</v>
      </c>
      <c r="L575" s="1027">
        <v>0</v>
      </c>
      <c r="M575" s="900"/>
      <c r="N575" s="900"/>
      <c r="O575" s="963"/>
      <c r="P575" s="1299"/>
      <c r="Q575" s="1301"/>
      <c r="R575" s="1025">
        <v>9</v>
      </c>
    </row>
    <row r="576" spans="1:18">
      <c r="A576" s="1025">
        <v>10</v>
      </c>
      <c r="B576" s="900" t="s">
        <v>6146</v>
      </c>
      <c r="C576" s="963"/>
      <c r="D576" s="900" t="s">
        <v>6147</v>
      </c>
      <c r="E576" s="963"/>
      <c r="F576" s="1307">
        <v>34.5</v>
      </c>
      <c r="G576" s="1319">
        <v>4.8</v>
      </c>
      <c r="H576" s="1313">
        <v>0</v>
      </c>
      <c r="I576" s="900"/>
      <c r="J576" s="1321">
        <v>3</v>
      </c>
      <c r="K576" s="1027">
        <v>1</v>
      </c>
      <c r="L576" s="1027">
        <v>0</v>
      </c>
      <c r="M576" s="900"/>
      <c r="N576" s="900"/>
      <c r="O576" s="963"/>
      <c r="P576" s="1299"/>
      <c r="Q576" s="1301"/>
      <c r="R576" s="1025">
        <v>10</v>
      </c>
    </row>
    <row r="577" spans="1:18">
      <c r="A577" s="1025">
        <v>11</v>
      </c>
      <c r="B577" s="900" t="s">
        <v>6146</v>
      </c>
      <c r="C577" s="963"/>
      <c r="D577" s="900" t="s">
        <v>5873</v>
      </c>
      <c r="E577" s="963"/>
      <c r="F577" s="1307">
        <v>115</v>
      </c>
      <c r="G577" s="1319">
        <v>34.5</v>
      </c>
      <c r="H577" s="1313">
        <v>0</v>
      </c>
      <c r="I577" s="900"/>
      <c r="J577" s="1321">
        <v>20</v>
      </c>
      <c r="K577" s="1027">
        <v>1</v>
      </c>
      <c r="L577" s="1027">
        <v>0</v>
      </c>
      <c r="M577" s="900"/>
      <c r="N577" s="900"/>
      <c r="O577" s="963"/>
      <c r="P577" s="1299"/>
      <c r="Q577" s="1301"/>
      <c r="R577" s="1025">
        <v>11</v>
      </c>
    </row>
    <row r="578" spans="1:18">
      <c r="A578" s="1025">
        <v>12</v>
      </c>
      <c r="B578" s="900" t="s">
        <v>6146</v>
      </c>
      <c r="C578" s="963"/>
      <c r="D578" s="900" t="s">
        <v>5873</v>
      </c>
      <c r="E578" s="963"/>
      <c r="F578" s="1307">
        <v>115</v>
      </c>
      <c r="G578" s="1319">
        <v>34.5</v>
      </c>
      <c r="H578" s="1313">
        <v>0</v>
      </c>
      <c r="I578" s="900"/>
      <c r="J578" s="1321">
        <v>20</v>
      </c>
      <c r="K578" s="1027">
        <v>1</v>
      </c>
      <c r="L578" s="1027">
        <v>0</v>
      </c>
      <c r="M578" s="900"/>
      <c r="N578" s="900"/>
      <c r="O578" s="963"/>
      <c r="P578" s="1299"/>
      <c r="Q578" s="1301"/>
      <c r="R578" s="1025">
        <v>12</v>
      </c>
    </row>
    <row r="579" spans="1:18">
      <c r="A579" s="1025">
        <v>13</v>
      </c>
      <c r="B579" s="900" t="s">
        <v>6148</v>
      </c>
      <c r="C579" s="963"/>
      <c r="D579" s="900" t="s">
        <v>5874</v>
      </c>
      <c r="E579" s="963"/>
      <c r="F579" s="1307">
        <v>115</v>
      </c>
      <c r="G579" s="1319">
        <v>4.8</v>
      </c>
      <c r="H579" s="1313">
        <v>0</v>
      </c>
      <c r="I579" s="900"/>
      <c r="J579" s="1321">
        <v>3</v>
      </c>
      <c r="K579" s="1027">
        <v>1</v>
      </c>
      <c r="L579" s="1027">
        <v>0</v>
      </c>
      <c r="M579" s="900"/>
      <c r="N579" s="900"/>
      <c r="O579" s="963"/>
      <c r="P579" s="1299"/>
      <c r="Q579" s="1301"/>
      <c r="R579" s="1025">
        <v>13</v>
      </c>
    </row>
    <row r="580" spans="1:18">
      <c r="A580" s="1025">
        <v>14</v>
      </c>
      <c r="B580" s="900" t="s">
        <v>6148</v>
      </c>
      <c r="C580" s="963"/>
      <c r="D580" s="900" t="s">
        <v>5874</v>
      </c>
      <c r="E580" s="963"/>
      <c r="F580" s="1307">
        <v>115</v>
      </c>
      <c r="G580" s="1319">
        <v>4.8</v>
      </c>
      <c r="H580" s="1313">
        <v>0</v>
      </c>
      <c r="I580" s="900"/>
      <c r="J580" s="1321">
        <v>3</v>
      </c>
      <c r="K580" s="1027">
        <v>1</v>
      </c>
      <c r="L580" s="1027">
        <v>0</v>
      </c>
      <c r="M580" s="900"/>
      <c r="N580" s="900"/>
      <c r="O580" s="963"/>
      <c r="P580" s="1299"/>
      <c r="Q580" s="1301"/>
      <c r="R580" s="1025">
        <v>14</v>
      </c>
    </row>
    <row r="581" spans="1:18">
      <c r="A581" s="1025">
        <v>15</v>
      </c>
      <c r="B581" s="900" t="s">
        <v>6148</v>
      </c>
      <c r="C581" s="963"/>
      <c r="D581" s="900" t="s">
        <v>5874</v>
      </c>
      <c r="E581" s="963"/>
      <c r="F581" s="1307">
        <v>115</v>
      </c>
      <c r="G581" s="1319">
        <v>4.8</v>
      </c>
      <c r="H581" s="1313">
        <v>0</v>
      </c>
      <c r="I581" s="900"/>
      <c r="J581" s="1321">
        <v>3</v>
      </c>
      <c r="K581" s="1027">
        <v>1</v>
      </c>
      <c r="L581" s="1027">
        <v>0</v>
      </c>
      <c r="M581" s="900"/>
      <c r="N581" s="900"/>
      <c r="O581" s="963"/>
      <c r="P581" s="1299"/>
      <c r="Q581" s="1301"/>
      <c r="R581" s="1025">
        <v>15</v>
      </c>
    </row>
    <row r="582" spans="1:18">
      <c r="A582" s="1025">
        <v>16</v>
      </c>
      <c r="B582" s="900" t="s">
        <v>6148</v>
      </c>
      <c r="C582" s="963"/>
      <c r="D582" s="900" t="s">
        <v>5874</v>
      </c>
      <c r="E582" s="963"/>
      <c r="F582" s="1307">
        <v>115</v>
      </c>
      <c r="G582" s="1319">
        <v>4.8</v>
      </c>
      <c r="H582" s="1313">
        <v>0</v>
      </c>
      <c r="I582" s="900"/>
      <c r="J582" s="1321">
        <v>3</v>
      </c>
      <c r="K582" s="1027">
        <v>0</v>
      </c>
      <c r="L582" s="1027">
        <v>1</v>
      </c>
      <c r="M582" s="900"/>
      <c r="N582" s="900"/>
      <c r="O582" s="963"/>
      <c r="P582" s="1299"/>
      <c r="Q582" s="1301"/>
      <c r="R582" s="1025">
        <v>16</v>
      </c>
    </row>
    <row r="583" spans="1:18">
      <c r="A583" s="1010">
        <v>17</v>
      </c>
      <c r="B583" s="900" t="s">
        <v>6149</v>
      </c>
      <c r="C583" s="963"/>
      <c r="D583" s="900" t="s">
        <v>5873</v>
      </c>
      <c r="E583" s="963"/>
      <c r="F583" s="1307">
        <v>115</v>
      </c>
      <c r="G583" s="1319">
        <v>34.5</v>
      </c>
      <c r="H583" s="1313">
        <v>0</v>
      </c>
      <c r="I583" s="900"/>
      <c r="J583" s="1313">
        <v>18</v>
      </c>
      <c r="K583" s="1027">
        <v>1</v>
      </c>
      <c r="L583" s="1027">
        <v>0</v>
      </c>
      <c r="M583" s="900"/>
      <c r="N583" s="900"/>
      <c r="O583" s="963"/>
      <c r="P583" s="1299"/>
      <c r="Q583" s="1301"/>
      <c r="R583" s="1010">
        <v>17</v>
      </c>
    </row>
    <row r="584" spans="1:18">
      <c r="A584" s="1010">
        <v>18</v>
      </c>
      <c r="B584" s="900" t="s">
        <v>6149</v>
      </c>
      <c r="C584" s="963"/>
      <c r="D584" s="900" t="s">
        <v>5873</v>
      </c>
      <c r="E584" s="963"/>
      <c r="F584" s="1307">
        <v>115</v>
      </c>
      <c r="G584" s="1319">
        <v>34.5</v>
      </c>
      <c r="H584" s="1313">
        <v>0</v>
      </c>
      <c r="I584" s="900"/>
      <c r="J584" s="1313">
        <v>18</v>
      </c>
      <c r="K584" s="1027">
        <v>0</v>
      </c>
      <c r="L584" s="1027">
        <v>1</v>
      </c>
      <c r="M584" s="900"/>
      <c r="N584" s="900"/>
      <c r="O584" s="963"/>
      <c r="P584" s="1299"/>
      <c r="Q584" s="1301"/>
      <c r="R584" s="1010">
        <v>18</v>
      </c>
    </row>
    <row r="585" spans="1:18">
      <c r="A585" s="1010">
        <v>19</v>
      </c>
      <c r="B585" s="900" t="s">
        <v>6150</v>
      </c>
      <c r="C585" s="963"/>
      <c r="D585" s="900" t="s">
        <v>5873</v>
      </c>
      <c r="E585" s="963"/>
      <c r="F585" s="1307">
        <v>115</v>
      </c>
      <c r="G585" s="1319">
        <v>34.5</v>
      </c>
      <c r="H585" s="1313">
        <v>0</v>
      </c>
      <c r="I585" s="900"/>
      <c r="J585" s="1313">
        <v>10</v>
      </c>
      <c r="K585" s="1027">
        <v>1</v>
      </c>
      <c r="L585" s="1027">
        <v>0</v>
      </c>
      <c r="M585" s="900"/>
      <c r="N585" s="900"/>
      <c r="O585" s="963"/>
      <c r="P585" s="1299"/>
      <c r="Q585" s="1301"/>
      <c r="R585" s="1010">
        <v>19</v>
      </c>
    </row>
    <row r="586" spans="1:18">
      <c r="A586" s="1010">
        <v>20</v>
      </c>
      <c r="B586" s="900" t="s">
        <v>6150</v>
      </c>
      <c r="C586" s="963"/>
      <c r="D586" s="900" t="s">
        <v>5873</v>
      </c>
      <c r="E586" s="963"/>
      <c r="F586" s="1307">
        <v>115</v>
      </c>
      <c r="G586" s="1319">
        <v>13.8</v>
      </c>
      <c r="H586" s="1313">
        <v>0</v>
      </c>
      <c r="I586" s="900"/>
      <c r="J586" s="1313">
        <v>45</v>
      </c>
      <c r="K586" s="1027">
        <v>1</v>
      </c>
      <c r="L586" s="1027">
        <v>0</v>
      </c>
      <c r="M586" s="900"/>
      <c r="N586" s="900"/>
      <c r="O586" s="963"/>
      <c r="P586" s="1299"/>
      <c r="Q586" s="1301"/>
      <c r="R586" s="1010">
        <v>20</v>
      </c>
    </row>
    <row r="587" spans="1:18">
      <c r="A587" s="1010">
        <v>21</v>
      </c>
      <c r="B587" s="900" t="s">
        <v>6150</v>
      </c>
      <c r="C587" s="963"/>
      <c r="D587" s="900" t="s">
        <v>5873</v>
      </c>
      <c r="E587" s="963"/>
      <c r="F587" s="1307">
        <v>115</v>
      </c>
      <c r="G587" s="1319">
        <v>34.5</v>
      </c>
      <c r="H587" s="1313">
        <v>0</v>
      </c>
      <c r="I587" s="900"/>
      <c r="J587" s="1313">
        <v>7</v>
      </c>
      <c r="K587" s="1027">
        <v>1</v>
      </c>
      <c r="L587" s="1027">
        <v>0</v>
      </c>
      <c r="M587" s="900"/>
      <c r="N587" s="900"/>
      <c r="O587" s="963"/>
      <c r="P587" s="1299"/>
      <c r="Q587" s="1301"/>
      <c r="R587" s="1010">
        <v>21</v>
      </c>
    </row>
    <row r="588" spans="1:18">
      <c r="A588" s="1010">
        <v>22</v>
      </c>
      <c r="B588" s="900" t="s">
        <v>6151</v>
      </c>
      <c r="C588" s="963"/>
      <c r="D588" s="900" t="s">
        <v>5874</v>
      </c>
      <c r="E588" s="963"/>
      <c r="F588" s="1307">
        <v>115</v>
      </c>
      <c r="G588" s="1319">
        <v>13.8</v>
      </c>
      <c r="H588" s="1313">
        <v>0</v>
      </c>
      <c r="I588" s="900"/>
      <c r="J588" s="1313">
        <v>15</v>
      </c>
      <c r="K588" s="1027">
        <v>1</v>
      </c>
      <c r="L588" s="1027">
        <v>0</v>
      </c>
      <c r="M588" s="900"/>
      <c r="N588" s="900"/>
      <c r="O588" s="963"/>
      <c r="P588" s="1299"/>
      <c r="Q588" s="1301"/>
      <c r="R588" s="1010">
        <v>22</v>
      </c>
    </row>
    <row r="589" spans="1:18">
      <c r="A589" s="1010">
        <v>23</v>
      </c>
      <c r="B589" s="900" t="s">
        <v>6152</v>
      </c>
      <c r="C589" s="963"/>
      <c r="D589" s="900" t="s">
        <v>5874</v>
      </c>
      <c r="E589" s="963"/>
      <c r="F589" s="1307">
        <v>34.5</v>
      </c>
      <c r="G589" s="1319">
        <v>4.8</v>
      </c>
      <c r="H589" s="1313">
        <v>0</v>
      </c>
      <c r="I589" s="900"/>
      <c r="J589" s="1313">
        <v>4</v>
      </c>
      <c r="K589" s="1027">
        <v>1</v>
      </c>
      <c r="L589" s="1027">
        <v>0</v>
      </c>
      <c r="M589" s="900"/>
      <c r="N589" s="900"/>
      <c r="O589" s="963"/>
      <c r="P589" s="1299"/>
      <c r="Q589" s="1301"/>
      <c r="R589" s="1010">
        <v>23</v>
      </c>
    </row>
    <row r="590" spans="1:18">
      <c r="A590" s="1010">
        <v>24</v>
      </c>
      <c r="B590" s="900" t="s">
        <v>6153</v>
      </c>
      <c r="C590" s="963"/>
      <c r="D590" s="900" t="s">
        <v>5873</v>
      </c>
      <c r="E590" s="963"/>
      <c r="F590" s="1307">
        <v>115</v>
      </c>
      <c r="G590" s="1319">
        <v>13.8</v>
      </c>
      <c r="H590" s="1313">
        <v>0</v>
      </c>
      <c r="I590" s="900"/>
      <c r="J590" s="1313">
        <v>15</v>
      </c>
      <c r="K590" s="1027">
        <v>1</v>
      </c>
      <c r="L590" s="1027">
        <v>0</v>
      </c>
      <c r="M590" s="900"/>
      <c r="N590" s="900"/>
      <c r="O590" s="963"/>
      <c r="P590" s="1299"/>
      <c r="Q590" s="1301"/>
      <c r="R590" s="1010">
        <v>24</v>
      </c>
    </row>
    <row r="591" spans="1:18">
      <c r="A591" s="1010">
        <v>25</v>
      </c>
      <c r="B591" s="900" t="s">
        <v>6153</v>
      </c>
      <c r="C591" s="963"/>
      <c r="D591" s="900" t="s">
        <v>5873</v>
      </c>
      <c r="E591" s="963"/>
      <c r="F591" s="1307">
        <v>115</v>
      </c>
      <c r="G591" s="1319">
        <v>34.4</v>
      </c>
      <c r="H591" s="1313">
        <v>0</v>
      </c>
      <c r="I591" s="900"/>
      <c r="J591" s="1313">
        <v>30</v>
      </c>
      <c r="K591" s="1027">
        <v>1</v>
      </c>
      <c r="L591" s="1027">
        <v>0</v>
      </c>
      <c r="M591" s="900"/>
      <c r="N591" s="900"/>
      <c r="O591" s="963"/>
      <c r="P591" s="1299"/>
      <c r="Q591" s="1301"/>
      <c r="R591" s="1010">
        <v>25</v>
      </c>
    </row>
    <row r="592" spans="1:18">
      <c r="A592" s="1010">
        <v>26</v>
      </c>
      <c r="B592" s="900" t="s">
        <v>6154</v>
      </c>
      <c r="C592" s="963"/>
      <c r="D592" s="900" t="s">
        <v>5874</v>
      </c>
      <c r="E592" s="963"/>
      <c r="F592" s="1307">
        <v>69</v>
      </c>
      <c r="G592" s="1319">
        <v>4.16</v>
      </c>
      <c r="H592" s="1313">
        <v>0</v>
      </c>
      <c r="I592" s="900"/>
      <c r="J592" s="1313">
        <v>5</v>
      </c>
      <c r="K592" s="1027">
        <v>1</v>
      </c>
      <c r="L592" s="1027">
        <v>0</v>
      </c>
      <c r="M592" s="900"/>
      <c r="N592" s="900"/>
      <c r="O592" s="963"/>
      <c r="P592" s="1299"/>
      <c r="Q592" s="1301"/>
      <c r="R592" s="1010">
        <v>26</v>
      </c>
    </row>
    <row r="593" spans="1:18">
      <c r="A593" s="1010">
        <v>27</v>
      </c>
      <c r="B593" s="900" t="s">
        <v>6154</v>
      </c>
      <c r="C593" s="963"/>
      <c r="D593" s="900" t="s">
        <v>5874</v>
      </c>
      <c r="E593" s="963"/>
      <c r="F593" s="1307">
        <v>69</v>
      </c>
      <c r="G593" s="1319">
        <v>4.16</v>
      </c>
      <c r="H593" s="1313">
        <v>0</v>
      </c>
      <c r="I593" s="900"/>
      <c r="J593" s="1313">
        <v>5</v>
      </c>
      <c r="K593" s="1027">
        <v>1</v>
      </c>
      <c r="L593" s="1027">
        <v>0</v>
      </c>
      <c r="M593" s="900"/>
      <c r="N593" s="900"/>
      <c r="O593" s="963"/>
      <c r="P593" s="1299"/>
      <c r="Q593" s="1301"/>
      <c r="R593" s="1010">
        <v>27</v>
      </c>
    </row>
    <row r="594" spans="1:18">
      <c r="A594" s="1010">
        <v>28</v>
      </c>
      <c r="B594" s="900" t="s">
        <v>6155</v>
      </c>
      <c r="C594" s="963"/>
      <c r="D594" s="900" t="s">
        <v>5873</v>
      </c>
      <c r="E594" s="963"/>
      <c r="F594" s="1307">
        <v>115</v>
      </c>
      <c r="G594" s="1319">
        <v>69</v>
      </c>
      <c r="H594" s="1313">
        <v>0</v>
      </c>
      <c r="I594" s="900"/>
      <c r="J594" s="1313">
        <v>30</v>
      </c>
      <c r="K594" s="1027">
        <v>1</v>
      </c>
      <c r="L594" s="1027">
        <v>0</v>
      </c>
      <c r="M594" s="900"/>
      <c r="N594" s="900"/>
      <c r="O594" s="963"/>
      <c r="P594" s="1299"/>
      <c r="Q594" s="1301"/>
      <c r="R594" s="1010">
        <v>28</v>
      </c>
    </row>
    <row r="595" spans="1:18">
      <c r="A595" s="1010">
        <v>29</v>
      </c>
      <c r="B595" s="900" t="s">
        <v>6155</v>
      </c>
      <c r="C595" s="963"/>
      <c r="D595" s="900" t="s">
        <v>5873</v>
      </c>
      <c r="E595" s="963"/>
      <c r="F595" s="1307">
        <v>115</v>
      </c>
      <c r="G595" s="1319">
        <v>69</v>
      </c>
      <c r="H595" s="1313">
        <v>0</v>
      </c>
      <c r="I595" s="900"/>
      <c r="J595" s="1313">
        <v>50</v>
      </c>
      <c r="K595" s="1027">
        <v>1</v>
      </c>
      <c r="L595" s="1027">
        <v>0</v>
      </c>
      <c r="M595" s="900"/>
      <c r="N595" s="900"/>
      <c r="O595" s="963"/>
      <c r="P595" s="1299"/>
      <c r="Q595" s="1301"/>
      <c r="R595" s="1010">
        <v>29</v>
      </c>
    </row>
    <row r="596" spans="1:18">
      <c r="A596" s="1010">
        <v>30</v>
      </c>
      <c r="B596" s="900" t="s">
        <v>6156</v>
      </c>
      <c r="C596" s="963"/>
      <c r="D596" s="900" t="s">
        <v>5874</v>
      </c>
      <c r="E596" s="963"/>
      <c r="F596" s="1307">
        <v>69</v>
      </c>
      <c r="G596" s="1319">
        <v>13.8</v>
      </c>
      <c r="H596" s="1313">
        <v>0</v>
      </c>
      <c r="I596" s="900"/>
      <c r="J596" s="1313">
        <v>7</v>
      </c>
      <c r="K596" s="1027">
        <v>1</v>
      </c>
      <c r="L596" s="1027">
        <v>0</v>
      </c>
      <c r="M596" s="900"/>
      <c r="N596" s="900"/>
      <c r="O596" s="963"/>
      <c r="P596" s="1299"/>
      <c r="Q596" s="1301"/>
      <c r="R596" s="1010">
        <v>30</v>
      </c>
    </row>
    <row r="597" spans="1:18">
      <c r="A597" s="1010">
        <v>31</v>
      </c>
      <c r="B597" s="900" t="s">
        <v>6157</v>
      </c>
      <c r="C597" s="963"/>
      <c r="D597" s="900" t="s">
        <v>5874</v>
      </c>
      <c r="E597" s="963"/>
      <c r="F597" s="1307">
        <v>115</v>
      </c>
      <c r="G597" s="1319">
        <v>13.8</v>
      </c>
      <c r="H597" s="1313">
        <v>0</v>
      </c>
      <c r="I597" s="900"/>
      <c r="J597" s="1313">
        <v>12</v>
      </c>
      <c r="K597" s="1027">
        <v>1</v>
      </c>
      <c r="L597" s="1027">
        <v>0</v>
      </c>
      <c r="M597" s="900"/>
      <c r="N597" s="900"/>
      <c r="O597" s="963"/>
      <c r="P597" s="1299"/>
      <c r="Q597" s="1301"/>
      <c r="R597" s="1010">
        <v>31</v>
      </c>
    </row>
    <row r="598" spans="1:18">
      <c r="A598" s="1010">
        <v>32</v>
      </c>
      <c r="B598" s="900" t="s">
        <v>6158</v>
      </c>
      <c r="C598" s="963"/>
      <c r="D598" s="900" t="s">
        <v>5874</v>
      </c>
      <c r="E598" s="963"/>
      <c r="F598" s="1307">
        <v>34.5</v>
      </c>
      <c r="G598" s="1319">
        <v>4.16</v>
      </c>
      <c r="H598" s="1313">
        <v>0</v>
      </c>
      <c r="I598" s="900"/>
      <c r="J598" s="1313">
        <v>4</v>
      </c>
      <c r="K598" s="1027">
        <v>1</v>
      </c>
      <c r="L598" s="1027">
        <v>0</v>
      </c>
      <c r="M598" s="900"/>
      <c r="N598" s="900"/>
      <c r="O598" s="963"/>
      <c r="P598" s="1299"/>
      <c r="Q598" s="1301"/>
      <c r="R598" s="1010">
        <v>32</v>
      </c>
    </row>
    <row r="599" spans="1:18">
      <c r="A599" s="1010">
        <v>33</v>
      </c>
      <c r="B599" s="900" t="s">
        <v>6158</v>
      </c>
      <c r="C599" s="963"/>
      <c r="D599" s="900" t="s">
        <v>5874</v>
      </c>
      <c r="E599" s="963"/>
      <c r="F599" s="1307">
        <v>34.5</v>
      </c>
      <c r="G599" s="1319">
        <v>4.16</v>
      </c>
      <c r="H599" s="1313">
        <v>0</v>
      </c>
      <c r="I599" s="900"/>
      <c r="J599" s="1313">
        <v>4</v>
      </c>
      <c r="K599" s="1027">
        <v>1</v>
      </c>
      <c r="L599" s="1027">
        <v>0</v>
      </c>
      <c r="M599" s="900"/>
      <c r="N599" s="900"/>
      <c r="O599" s="963"/>
      <c r="P599" s="1299"/>
      <c r="Q599" s="1301"/>
      <c r="R599" s="1010">
        <v>33</v>
      </c>
    </row>
    <row r="600" spans="1:18">
      <c r="A600" s="1010">
        <v>34</v>
      </c>
      <c r="B600" s="900" t="s">
        <v>6159</v>
      </c>
      <c r="C600" s="963"/>
      <c r="D600" s="900" t="s">
        <v>5874</v>
      </c>
      <c r="E600" s="963"/>
      <c r="F600" s="1307">
        <v>34.5</v>
      </c>
      <c r="G600" s="1319">
        <v>13.8</v>
      </c>
      <c r="H600" s="1313">
        <v>0</v>
      </c>
      <c r="I600" s="900"/>
      <c r="J600" s="1313">
        <v>10</v>
      </c>
      <c r="K600" s="1027">
        <v>1</v>
      </c>
      <c r="L600" s="1027">
        <v>0</v>
      </c>
      <c r="M600" s="900"/>
      <c r="N600" s="900"/>
      <c r="O600" s="963"/>
      <c r="P600" s="1299"/>
      <c r="Q600" s="1301"/>
      <c r="R600" s="1010">
        <v>34</v>
      </c>
    </row>
    <row r="601" spans="1:18">
      <c r="A601" s="1010">
        <v>35</v>
      </c>
      <c r="B601" s="900" t="s">
        <v>6160</v>
      </c>
      <c r="C601" s="963"/>
      <c r="D601" s="900" t="s">
        <v>5874</v>
      </c>
      <c r="E601" s="963"/>
      <c r="F601" s="1307">
        <v>34.5</v>
      </c>
      <c r="G601" s="1319">
        <v>4.8</v>
      </c>
      <c r="H601" s="1313">
        <v>0</v>
      </c>
      <c r="I601" s="900"/>
      <c r="J601" s="1313">
        <v>3</v>
      </c>
      <c r="K601" s="1027">
        <v>1</v>
      </c>
      <c r="L601" s="1027">
        <v>0</v>
      </c>
      <c r="M601" s="900"/>
      <c r="N601" s="900"/>
      <c r="O601" s="963"/>
      <c r="P601" s="1299"/>
      <c r="Q601" s="1301"/>
      <c r="R601" s="1010">
        <v>35</v>
      </c>
    </row>
    <row r="602" spans="1:18">
      <c r="A602" s="1010">
        <v>37</v>
      </c>
      <c r="B602" s="900" t="s">
        <v>6161</v>
      </c>
      <c r="C602" s="963"/>
      <c r="D602" s="900" t="s">
        <v>5874</v>
      </c>
      <c r="E602" s="963"/>
      <c r="F602" s="1307">
        <v>34.5</v>
      </c>
      <c r="G602" s="1319">
        <v>4.8</v>
      </c>
      <c r="H602" s="1313">
        <v>0</v>
      </c>
      <c r="I602" s="900"/>
      <c r="J602" s="1313">
        <v>1</v>
      </c>
      <c r="K602" s="1027">
        <v>1</v>
      </c>
      <c r="L602" s="1027">
        <v>0</v>
      </c>
      <c r="M602" s="900"/>
      <c r="N602" s="900"/>
      <c r="O602" s="963"/>
      <c r="P602" s="1299"/>
      <c r="Q602" s="1301"/>
      <c r="R602" s="1010">
        <v>37</v>
      </c>
    </row>
    <row r="603" spans="1:18">
      <c r="A603" s="1010">
        <v>38</v>
      </c>
      <c r="B603" s="900" t="s">
        <v>6161</v>
      </c>
      <c r="C603" s="963"/>
      <c r="D603" s="900" t="s">
        <v>5874</v>
      </c>
      <c r="E603" s="963"/>
      <c r="F603" s="1307">
        <v>34.5</v>
      </c>
      <c r="G603" s="1319">
        <v>4.8</v>
      </c>
      <c r="H603" s="1313">
        <v>0</v>
      </c>
      <c r="I603" s="900"/>
      <c r="J603" s="1313">
        <v>1</v>
      </c>
      <c r="K603" s="1027">
        <v>1</v>
      </c>
      <c r="L603" s="1027">
        <v>0</v>
      </c>
      <c r="M603" s="900"/>
      <c r="N603" s="900"/>
      <c r="O603" s="963"/>
      <c r="P603" s="1299"/>
      <c r="Q603" s="1301"/>
      <c r="R603" s="1010">
        <v>38</v>
      </c>
    </row>
    <row r="604" spans="1:18">
      <c r="A604" s="1010">
        <v>39</v>
      </c>
      <c r="B604" s="900" t="s">
        <v>6161</v>
      </c>
      <c r="C604" s="963"/>
      <c r="D604" s="900" t="s">
        <v>5874</v>
      </c>
      <c r="E604" s="963"/>
      <c r="F604" s="1307">
        <v>34.5</v>
      </c>
      <c r="G604" s="1319">
        <v>4.8</v>
      </c>
      <c r="H604" s="1313">
        <v>0</v>
      </c>
      <c r="I604" s="900"/>
      <c r="J604" s="1313">
        <v>1</v>
      </c>
      <c r="K604" s="1027">
        <v>1</v>
      </c>
      <c r="L604" s="1027">
        <v>0</v>
      </c>
      <c r="M604" s="900"/>
      <c r="N604" s="900"/>
      <c r="O604" s="963"/>
      <c r="P604" s="1299"/>
      <c r="Q604" s="1301"/>
      <c r="R604" s="1010">
        <v>39</v>
      </c>
    </row>
    <row r="605" spans="1:18">
      <c r="A605" s="1010">
        <v>40</v>
      </c>
      <c r="B605" s="900" t="s">
        <v>6162</v>
      </c>
      <c r="C605" s="963"/>
      <c r="D605" s="900" t="s">
        <v>5874</v>
      </c>
      <c r="E605" s="963"/>
      <c r="F605" s="1307">
        <v>34.5</v>
      </c>
      <c r="G605" s="1319">
        <v>0.48</v>
      </c>
      <c r="H605" s="1313">
        <v>0</v>
      </c>
      <c r="I605" s="900"/>
      <c r="J605" s="1313">
        <v>0</v>
      </c>
      <c r="K605" s="1027">
        <v>1</v>
      </c>
      <c r="L605" s="1027">
        <v>0</v>
      </c>
      <c r="M605" s="900"/>
      <c r="N605" s="900"/>
      <c r="O605" s="963"/>
      <c r="P605" s="1299"/>
      <c r="Q605" s="1301"/>
      <c r="R605" s="1010">
        <v>40</v>
      </c>
    </row>
    <row r="606" spans="1:18">
      <c r="A606" s="1010">
        <v>41</v>
      </c>
      <c r="B606" s="900" t="s">
        <v>6162</v>
      </c>
      <c r="C606" s="963"/>
      <c r="D606" s="900" t="s">
        <v>5874</v>
      </c>
      <c r="E606" s="963"/>
      <c r="F606" s="1307">
        <v>34.5</v>
      </c>
      <c r="G606" s="1319">
        <v>0.48</v>
      </c>
      <c r="H606" s="1313">
        <v>0</v>
      </c>
      <c r="I606" s="900"/>
      <c r="J606" s="1313">
        <v>0</v>
      </c>
      <c r="K606" s="1027">
        <v>1</v>
      </c>
      <c r="L606" s="1027">
        <v>0</v>
      </c>
      <c r="M606" s="900"/>
      <c r="N606" s="900"/>
      <c r="O606" s="963"/>
      <c r="P606" s="1299"/>
      <c r="Q606" s="1301"/>
      <c r="R606" s="1010">
        <v>41</v>
      </c>
    </row>
    <row r="607" spans="1:18">
      <c r="A607" s="1010">
        <v>42</v>
      </c>
      <c r="B607" s="900" t="s">
        <v>6162</v>
      </c>
      <c r="C607" s="963"/>
      <c r="D607" s="900" t="s">
        <v>5874</v>
      </c>
      <c r="E607" s="963"/>
      <c r="F607" s="1307">
        <v>34.5</v>
      </c>
      <c r="G607" s="1319">
        <v>0.48</v>
      </c>
      <c r="H607" s="1313">
        <v>0</v>
      </c>
      <c r="I607" s="900"/>
      <c r="J607" s="1313">
        <v>0</v>
      </c>
      <c r="K607" s="1027">
        <v>1</v>
      </c>
      <c r="L607" s="1027">
        <v>0</v>
      </c>
      <c r="M607" s="900"/>
      <c r="N607" s="900"/>
      <c r="O607" s="963"/>
      <c r="P607" s="1299"/>
      <c r="Q607" s="1301"/>
      <c r="R607" s="1010">
        <v>42</v>
      </c>
    </row>
    <row r="608" spans="1:18">
      <c r="A608" s="1010">
        <v>43</v>
      </c>
      <c r="B608" s="900" t="s">
        <v>6163</v>
      </c>
      <c r="C608" s="963"/>
      <c r="D608" s="900" t="s">
        <v>5873</v>
      </c>
      <c r="E608" s="963"/>
      <c r="F608" s="1307">
        <v>115</v>
      </c>
      <c r="G608" s="1319">
        <v>23</v>
      </c>
      <c r="H608" s="1313">
        <v>0</v>
      </c>
      <c r="I608" s="900"/>
      <c r="J608" s="1313">
        <v>15</v>
      </c>
      <c r="K608" s="1027">
        <v>1</v>
      </c>
      <c r="L608" s="1027">
        <v>0</v>
      </c>
      <c r="M608" s="900"/>
      <c r="N608" s="900"/>
      <c r="O608" s="963"/>
      <c r="P608" s="1299"/>
      <c r="Q608" s="1301"/>
      <c r="R608" s="1010">
        <v>43</v>
      </c>
    </row>
    <row r="609" spans="1:18">
      <c r="A609" s="1010">
        <v>44</v>
      </c>
      <c r="B609" s="900" t="s">
        <v>6163</v>
      </c>
      <c r="C609" s="963"/>
      <c r="D609" s="900" t="s">
        <v>5873</v>
      </c>
      <c r="E609" s="963"/>
      <c r="F609" s="1307">
        <v>115</v>
      </c>
      <c r="G609" s="1319">
        <v>23</v>
      </c>
      <c r="H609" s="1313">
        <v>0</v>
      </c>
      <c r="I609" s="900"/>
      <c r="J609" s="1313">
        <v>12</v>
      </c>
      <c r="K609" s="1027">
        <v>1</v>
      </c>
      <c r="L609" s="1027">
        <v>0</v>
      </c>
      <c r="M609" s="900"/>
      <c r="N609" s="900"/>
      <c r="O609" s="963"/>
      <c r="P609" s="1299"/>
      <c r="Q609" s="1301"/>
      <c r="R609" s="1010">
        <v>44</v>
      </c>
    </row>
    <row r="610" spans="1:18">
      <c r="A610" s="1010">
        <v>45</v>
      </c>
      <c r="B610" s="900" t="s">
        <v>6164</v>
      </c>
      <c r="C610" s="963"/>
      <c r="D610" s="900" t="s">
        <v>5874</v>
      </c>
      <c r="E610" s="963"/>
      <c r="F610" s="1307">
        <v>115</v>
      </c>
      <c r="G610" s="1319">
        <v>13.8</v>
      </c>
      <c r="H610" s="1313">
        <v>0</v>
      </c>
      <c r="I610" s="900"/>
      <c r="J610" s="1313">
        <v>12</v>
      </c>
      <c r="K610" s="1027">
        <v>1</v>
      </c>
      <c r="L610" s="1027">
        <v>0</v>
      </c>
      <c r="M610" s="900"/>
      <c r="N610" s="900"/>
      <c r="O610" s="963"/>
      <c r="P610" s="1299"/>
      <c r="Q610" s="1301"/>
      <c r="R610" s="1010">
        <v>45</v>
      </c>
    </row>
    <row r="611" spans="1:18">
      <c r="A611" s="1010">
        <v>46</v>
      </c>
      <c r="B611" s="900" t="s">
        <v>6164</v>
      </c>
      <c r="C611" s="963"/>
      <c r="D611" s="900" t="s">
        <v>5874</v>
      </c>
      <c r="E611" s="963"/>
      <c r="F611" s="1307">
        <v>113</v>
      </c>
      <c r="G611" s="1319">
        <v>13.8</v>
      </c>
      <c r="H611" s="1313">
        <v>0</v>
      </c>
      <c r="I611" s="900"/>
      <c r="J611" s="1313">
        <v>15</v>
      </c>
      <c r="K611" s="1027">
        <v>1</v>
      </c>
      <c r="L611" s="1027">
        <v>0</v>
      </c>
      <c r="M611" s="900"/>
      <c r="N611" s="900"/>
      <c r="O611" s="963"/>
      <c r="P611" s="1299"/>
      <c r="Q611" s="1301"/>
      <c r="R611" s="1010">
        <v>46</v>
      </c>
    </row>
    <row r="612" spans="1:18">
      <c r="A612" s="1010">
        <v>47</v>
      </c>
      <c r="B612" s="900" t="s">
        <v>6165</v>
      </c>
      <c r="C612" s="963"/>
      <c r="D612" s="900" t="s">
        <v>5873</v>
      </c>
      <c r="E612" s="963"/>
      <c r="F612" s="1307">
        <v>115</v>
      </c>
      <c r="G612" s="1319">
        <v>69</v>
      </c>
      <c r="H612" s="1313">
        <v>0</v>
      </c>
      <c r="I612" s="900"/>
      <c r="J612" s="1313">
        <v>40</v>
      </c>
      <c r="K612" s="1027">
        <v>1</v>
      </c>
      <c r="L612" s="1027">
        <v>0</v>
      </c>
      <c r="M612" s="900"/>
      <c r="N612" s="900"/>
      <c r="O612" s="963"/>
      <c r="P612" s="1299"/>
      <c r="Q612" s="1301"/>
      <c r="R612" s="1010">
        <v>47</v>
      </c>
    </row>
    <row r="613" spans="1:18">
      <c r="A613" s="1010">
        <v>48</v>
      </c>
      <c r="B613" s="900" t="s">
        <v>6166</v>
      </c>
      <c r="C613" s="963"/>
      <c r="D613" s="900" t="s">
        <v>5875</v>
      </c>
      <c r="E613" s="963"/>
      <c r="F613" s="1307">
        <v>13.2</v>
      </c>
      <c r="G613" s="1319">
        <v>4.16</v>
      </c>
      <c r="H613" s="1313">
        <v>0</v>
      </c>
      <c r="I613" s="900"/>
      <c r="J613" s="1313">
        <v>6</v>
      </c>
      <c r="K613" s="1027">
        <v>1</v>
      </c>
      <c r="L613" s="1027">
        <v>0</v>
      </c>
      <c r="M613" s="900"/>
      <c r="N613" s="900"/>
      <c r="O613" s="963"/>
      <c r="P613" s="1299"/>
      <c r="Q613" s="1301"/>
      <c r="R613" s="1010">
        <v>48</v>
      </c>
    </row>
    <row r="614" spans="1:18">
      <c r="A614" s="1010">
        <v>49</v>
      </c>
      <c r="B614" s="900" t="s">
        <v>6166</v>
      </c>
      <c r="C614" s="963"/>
      <c r="D614" s="900" t="s">
        <v>5873</v>
      </c>
      <c r="E614" s="963"/>
      <c r="F614" s="1307">
        <v>115</v>
      </c>
      <c r="G614" s="1319">
        <v>34.5</v>
      </c>
      <c r="H614" s="1313">
        <v>0</v>
      </c>
      <c r="I614" s="900"/>
      <c r="J614" s="1313">
        <v>30</v>
      </c>
      <c r="K614" s="1027">
        <v>1</v>
      </c>
      <c r="L614" s="1027">
        <v>0</v>
      </c>
      <c r="M614" s="900"/>
      <c r="N614" s="900"/>
      <c r="O614" s="963"/>
      <c r="P614" s="1299"/>
      <c r="Q614" s="1301"/>
      <c r="R614" s="1010">
        <v>49</v>
      </c>
    </row>
    <row r="615" spans="1:18">
      <c r="A615" s="1010">
        <v>50</v>
      </c>
      <c r="B615" s="900" t="s">
        <v>6166</v>
      </c>
      <c r="C615" s="963"/>
      <c r="D615" s="900" t="s">
        <v>5873</v>
      </c>
      <c r="E615" s="963"/>
      <c r="F615" s="1307">
        <v>115</v>
      </c>
      <c r="G615" s="1319">
        <v>13.8</v>
      </c>
      <c r="H615" s="1313">
        <v>0</v>
      </c>
      <c r="I615" s="900"/>
      <c r="J615" s="1313">
        <v>15</v>
      </c>
      <c r="K615" s="1027">
        <v>1</v>
      </c>
      <c r="L615" s="1027">
        <v>0</v>
      </c>
      <c r="M615" s="900"/>
      <c r="N615" s="900"/>
      <c r="O615" s="963"/>
      <c r="P615" s="1299"/>
      <c r="Q615" s="1301"/>
      <c r="R615" s="1010">
        <v>50</v>
      </c>
    </row>
    <row r="616" spans="1:18">
      <c r="A616" s="1010">
        <v>51</v>
      </c>
      <c r="B616" s="900" t="s">
        <v>6166</v>
      </c>
      <c r="C616" s="963"/>
      <c r="D616" s="900" t="s">
        <v>5873</v>
      </c>
      <c r="E616" s="963"/>
      <c r="F616" s="1307">
        <v>115</v>
      </c>
      <c r="G616" s="1319">
        <v>4.16</v>
      </c>
      <c r="H616" s="1313">
        <v>0</v>
      </c>
      <c r="I616" s="900"/>
      <c r="J616" s="1313">
        <v>7</v>
      </c>
      <c r="K616" s="1027">
        <v>1</v>
      </c>
      <c r="L616" s="1027">
        <v>0</v>
      </c>
      <c r="M616" s="900"/>
      <c r="N616" s="900"/>
      <c r="O616" s="963"/>
      <c r="P616" s="1299"/>
      <c r="Q616" s="1301"/>
      <c r="R616" s="1010">
        <v>51</v>
      </c>
    </row>
    <row r="617" spans="1:18">
      <c r="A617" s="1010">
        <v>52</v>
      </c>
      <c r="B617" s="900" t="s">
        <v>6166</v>
      </c>
      <c r="C617" s="963"/>
      <c r="D617" s="900" t="s">
        <v>5873</v>
      </c>
      <c r="E617" s="963"/>
      <c r="F617" s="1307">
        <v>115</v>
      </c>
      <c r="G617" s="1319">
        <v>13.8</v>
      </c>
      <c r="H617" s="1313">
        <v>0</v>
      </c>
      <c r="I617" s="900"/>
      <c r="J617" s="1313">
        <v>12</v>
      </c>
      <c r="K617" s="1027">
        <v>1</v>
      </c>
      <c r="L617" s="1027">
        <v>0</v>
      </c>
      <c r="M617" s="900"/>
      <c r="N617" s="900"/>
      <c r="O617" s="963"/>
      <c r="P617" s="1299"/>
      <c r="Q617" s="1301"/>
      <c r="R617" s="1010">
        <v>52</v>
      </c>
    </row>
    <row r="618" spans="1:18">
      <c r="A618" s="1010">
        <v>53</v>
      </c>
      <c r="B618" s="900" t="s">
        <v>6166</v>
      </c>
      <c r="C618" s="963"/>
      <c r="D618" s="900" t="s">
        <v>5873</v>
      </c>
      <c r="E618" s="963"/>
      <c r="F618" s="1307">
        <v>115</v>
      </c>
      <c r="G618" s="1319">
        <v>34.5</v>
      </c>
      <c r="H618" s="1313">
        <v>0</v>
      </c>
      <c r="I618" s="900"/>
      <c r="J618" s="1313">
        <v>20</v>
      </c>
      <c r="K618" s="1027">
        <v>1</v>
      </c>
      <c r="L618" s="1027">
        <v>0</v>
      </c>
      <c r="M618" s="900"/>
      <c r="N618" s="900"/>
      <c r="O618" s="963"/>
      <c r="P618" s="1299"/>
      <c r="Q618" s="1301"/>
      <c r="R618" s="1010">
        <v>53</v>
      </c>
    </row>
    <row r="619" spans="1:18">
      <c r="A619" s="1010">
        <v>54</v>
      </c>
      <c r="B619" s="900" t="s">
        <v>6167</v>
      </c>
      <c r="C619" s="963"/>
      <c r="D619" s="900" t="s">
        <v>5874</v>
      </c>
      <c r="E619" s="963"/>
      <c r="F619" s="1307">
        <v>46</v>
      </c>
      <c r="G619" s="1319">
        <v>2.4</v>
      </c>
      <c r="H619" s="1313">
        <v>0</v>
      </c>
      <c r="I619" s="900"/>
      <c r="J619" s="1313">
        <v>0</v>
      </c>
      <c r="K619" s="1027">
        <v>1</v>
      </c>
      <c r="L619" s="1027">
        <v>0</v>
      </c>
      <c r="M619" s="900"/>
      <c r="N619" s="900"/>
      <c r="O619" s="963"/>
      <c r="P619" s="1299"/>
      <c r="Q619" s="1301"/>
      <c r="R619" s="1010">
        <v>54</v>
      </c>
    </row>
    <row r="620" spans="1:18">
      <c r="A620" s="1010">
        <v>55</v>
      </c>
      <c r="B620" s="900" t="s">
        <v>6168</v>
      </c>
      <c r="C620" s="963"/>
      <c r="D620" s="900" t="s">
        <v>5874</v>
      </c>
      <c r="E620" s="963"/>
      <c r="F620" s="1307">
        <v>34.5</v>
      </c>
      <c r="G620" s="1319">
        <v>4.8</v>
      </c>
      <c r="H620" s="1313">
        <v>0</v>
      </c>
      <c r="I620" s="900"/>
      <c r="J620" s="1313">
        <v>2</v>
      </c>
      <c r="K620" s="1027">
        <v>1</v>
      </c>
      <c r="L620" s="1027">
        <v>0</v>
      </c>
      <c r="M620" s="900"/>
      <c r="N620" s="900"/>
      <c r="O620" s="963"/>
      <c r="P620" s="1299"/>
      <c r="Q620" s="1301"/>
      <c r="R620" s="1010">
        <v>55</v>
      </c>
    </row>
    <row r="621" spans="1:18">
      <c r="A621" s="1010">
        <v>56</v>
      </c>
      <c r="B621" s="900" t="s">
        <v>6169</v>
      </c>
      <c r="C621" s="963"/>
      <c r="D621" s="900" t="s">
        <v>5874</v>
      </c>
      <c r="E621" s="963"/>
      <c r="F621" s="1307">
        <v>69</v>
      </c>
      <c r="G621" s="1319">
        <v>13.8</v>
      </c>
      <c r="H621" s="1313">
        <v>0</v>
      </c>
      <c r="I621" s="900"/>
      <c r="J621" s="1313">
        <v>7</v>
      </c>
      <c r="K621" s="1027">
        <v>1</v>
      </c>
      <c r="L621" s="1027">
        <v>0</v>
      </c>
      <c r="M621" s="900"/>
      <c r="N621" s="900"/>
      <c r="O621" s="963"/>
      <c r="P621" s="1299"/>
      <c r="Q621" s="1301"/>
      <c r="R621" s="1010">
        <v>56</v>
      </c>
    </row>
    <row r="622" spans="1:18">
      <c r="A622" s="1010">
        <v>57</v>
      </c>
      <c r="B622" s="900" t="s">
        <v>6170</v>
      </c>
      <c r="C622" s="963"/>
      <c r="D622" s="900" t="s">
        <v>5874</v>
      </c>
      <c r="E622" s="963"/>
      <c r="F622" s="1307">
        <v>34.5</v>
      </c>
      <c r="G622" s="1319">
        <v>4.8</v>
      </c>
      <c r="H622" s="1313">
        <v>0</v>
      </c>
      <c r="I622" s="900"/>
      <c r="J622" s="1313">
        <v>4</v>
      </c>
      <c r="K622" s="1027">
        <v>1</v>
      </c>
      <c r="L622" s="1027">
        <v>0</v>
      </c>
      <c r="M622" s="900"/>
      <c r="N622" s="900"/>
      <c r="O622" s="963"/>
      <c r="P622" s="1299"/>
      <c r="Q622" s="1301"/>
      <c r="R622" s="1010">
        <v>57</v>
      </c>
    </row>
    <row r="623" spans="1:18">
      <c r="A623" s="1010">
        <v>58</v>
      </c>
      <c r="B623" s="900" t="s">
        <v>6171</v>
      </c>
      <c r="C623" s="963"/>
      <c r="D623" s="900" t="s">
        <v>5874</v>
      </c>
      <c r="E623" s="963"/>
      <c r="F623" s="1307">
        <v>46</v>
      </c>
      <c r="G623" s="1319">
        <v>4.16</v>
      </c>
      <c r="H623" s="1313">
        <v>0</v>
      </c>
      <c r="I623" s="900"/>
      <c r="J623" s="1313">
        <v>4</v>
      </c>
      <c r="K623" s="1027">
        <v>1</v>
      </c>
      <c r="L623" s="1027">
        <v>0</v>
      </c>
      <c r="M623" s="900"/>
      <c r="N623" s="900"/>
      <c r="O623" s="963"/>
      <c r="P623" s="1299"/>
      <c r="Q623" s="1301"/>
      <c r="R623" s="1010">
        <v>58</v>
      </c>
    </row>
    <row r="624" spans="1:18" ht="15.75" thickBot="1">
      <c r="A624" s="1029">
        <v>59</v>
      </c>
      <c r="B624" s="952" t="s">
        <v>6172</v>
      </c>
      <c r="C624" s="980"/>
      <c r="D624" s="952" t="s">
        <v>5874</v>
      </c>
      <c r="E624" s="980"/>
      <c r="F624" s="1308">
        <v>34.5</v>
      </c>
      <c r="G624" s="1320">
        <v>4.16</v>
      </c>
      <c r="H624" s="1314">
        <v>0</v>
      </c>
      <c r="I624" s="900"/>
      <c r="J624" s="1314">
        <v>5</v>
      </c>
      <c r="K624" s="1098">
        <v>1</v>
      </c>
      <c r="L624" s="1098">
        <v>0</v>
      </c>
      <c r="M624" s="952"/>
      <c r="N624" s="952"/>
      <c r="O624" s="980"/>
      <c r="P624" s="1300"/>
      <c r="Q624" s="1302"/>
      <c r="R624" s="1029">
        <v>59</v>
      </c>
    </row>
    <row r="625" spans="1:18">
      <c r="A625" s="2971"/>
      <c r="B625" s="2971"/>
      <c r="C625" s="2971"/>
      <c r="D625" s="2971"/>
      <c r="E625" s="2971"/>
      <c r="F625" s="2971"/>
      <c r="G625" s="2971"/>
      <c r="H625" s="2971"/>
      <c r="I625" s="2971"/>
      <c r="J625" s="2971"/>
      <c r="K625" s="2971"/>
      <c r="L625" s="2971"/>
      <c r="M625" s="2971"/>
      <c r="N625" s="2971"/>
      <c r="O625" s="2971"/>
      <c r="P625" s="2971"/>
      <c r="Q625" s="2971"/>
      <c r="R625" s="2971"/>
    </row>
    <row r="626" spans="1:18">
      <c r="A626" s="64" t="s">
        <v>6240</v>
      </c>
      <c r="B626" s="901"/>
      <c r="C626" s="901"/>
      <c r="D626" s="901"/>
      <c r="E626" s="901"/>
      <c r="F626" s="901"/>
      <c r="G626" s="901"/>
      <c r="H626" s="901"/>
      <c r="I626" s="900"/>
      <c r="J626" s="64" t="s">
        <v>6241</v>
      </c>
      <c r="K626" s="901"/>
      <c r="L626" s="901"/>
      <c r="M626" s="901"/>
      <c r="N626" s="901"/>
      <c r="O626" s="901"/>
      <c r="P626" s="901"/>
      <c r="Q626" s="901"/>
      <c r="R626" s="901"/>
    </row>
    <row r="628" spans="1:18" ht="16.5" thickBot="1">
      <c r="A628" s="969" t="str">
        <f>'Data Sheet'!$C$25</f>
        <v xml:space="preserve">Niagara Mohawk Power Corporation </v>
      </c>
      <c r="B628" s="952"/>
      <c r="C628" s="952"/>
      <c r="D628" s="952"/>
      <c r="E628" s="952"/>
      <c r="F628" s="1030" t="str">
        <f>'Data Sheet'!$C$40</f>
        <v>May 9, 2016</v>
      </c>
      <c r="G628" s="952" t="str">
        <f>'Data Sheet'!$C$38</f>
        <v>December 31, 2015</v>
      </c>
      <c r="H628" s="1012"/>
      <c r="I628" s="900"/>
      <c r="J628" s="969" t="str">
        <f>'Data Sheet'!$C$25</f>
        <v xml:space="preserve">Niagara Mohawk Power Corporation </v>
      </c>
      <c r="K628" s="952"/>
      <c r="L628" s="952"/>
      <c r="M628" s="952"/>
      <c r="N628" s="952"/>
      <c r="O628" s="952"/>
      <c r="P628" s="1030" t="str">
        <f>'Data Sheet'!$C$40</f>
        <v>May 9, 2016</v>
      </c>
      <c r="Q628" s="952" t="str">
        <f>'Data Sheet'!$C$38</f>
        <v>December 31, 2015</v>
      </c>
      <c r="R628" s="952"/>
    </row>
    <row r="629" spans="1:18" ht="16.5" thickBot="1">
      <c r="A629" s="634" t="s">
        <v>3345</v>
      </c>
      <c r="B629" s="572"/>
      <c r="C629" s="572"/>
      <c r="D629" s="1012"/>
      <c r="E629" s="1012"/>
      <c r="F629" s="1014"/>
      <c r="G629" s="1014"/>
      <c r="H629" s="1023"/>
      <c r="I629" s="900"/>
      <c r="J629" s="634" t="s">
        <v>3345</v>
      </c>
      <c r="K629" s="572"/>
      <c r="L629" s="572"/>
      <c r="M629" s="1012"/>
      <c r="N629" s="1012"/>
      <c r="O629" s="1012"/>
      <c r="P629" s="1014"/>
      <c r="Q629" s="1014"/>
      <c r="R629" s="1023"/>
    </row>
    <row r="630" spans="1:18">
      <c r="A630" s="1007"/>
      <c r="B630" s="900"/>
      <c r="C630" s="963"/>
      <c r="D630" s="945"/>
      <c r="E630" s="913"/>
      <c r="F630" s="901"/>
      <c r="G630" s="901"/>
      <c r="H630" s="993"/>
      <c r="I630" s="900"/>
      <c r="J630" s="1007"/>
      <c r="K630" s="963"/>
      <c r="L630" s="963"/>
      <c r="M630" s="901" t="s">
        <v>3132</v>
      </c>
      <c r="N630" s="901"/>
      <c r="O630" s="901"/>
      <c r="P630" s="901"/>
      <c r="Q630" s="961"/>
      <c r="R630" s="1016"/>
    </row>
    <row r="631" spans="1:18" ht="15.75" thickBot="1">
      <c r="A631" s="1019"/>
      <c r="B631" s="945"/>
      <c r="C631" s="913"/>
      <c r="D631" s="945"/>
      <c r="E631" s="913"/>
      <c r="F631" s="1012" t="s">
        <v>3133</v>
      </c>
      <c r="G631" s="1012"/>
      <c r="H631" s="1023"/>
      <c r="I631" s="900"/>
      <c r="J631" s="1019" t="s">
        <v>3134</v>
      </c>
      <c r="K631" s="913" t="s">
        <v>3135</v>
      </c>
      <c r="L631" s="913" t="s">
        <v>3135</v>
      </c>
      <c r="M631" s="1012" t="s">
        <v>3136</v>
      </c>
      <c r="N631" s="1012"/>
      <c r="O631" s="1012"/>
      <c r="P631" s="1012"/>
      <c r="Q631" s="1023"/>
      <c r="R631" s="913"/>
    </row>
    <row r="632" spans="1:18">
      <c r="A632" s="1019"/>
      <c r="B632" s="945"/>
      <c r="C632" s="913"/>
      <c r="D632" s="945"/>
      <c r="E632" s="913"/>
      <c r="F632" s="913"/>
      <c r="G632" s="961"/>
      <c r="H632" s="913"/>
      <c r="I632" s="900"/>
      <c r="J632" s="1019" t="s">
        <v>3137</v>
      </c>
      <c r="K632" s="913" t="s">
        <v>3138</v>
      </c>
      <c r="L632" s="913" t="s">
        <v>3139</v>
      </c>
      <c r="M632" s="945"/>
      <c r="N632" s="945"/>
      <c r="O632" s="913"/>
      <c r="P632" s="913"/>
      <c r="Q632" s="961"/>
      <c r="R632" s="913"/>
    </row>
    <row r="633" spans="1:18">
      <c r="A633" s="1019" t="s">
        <v>1688</v>
      </c>
      <c r="B633" s="901" t="s">
        <v>3140</v>
      </c>
      <c r="C633" s="961"/>
      <c r="D633" s="901" t="s">
        <v>3141</v>
      </c>
      <c r="E633" s="961"/>
      <c r="F633" s="913"/>
      <c r="G633" s="961"/>
      <c r="H633" s="913"/>
      <c r="I633" s="900"/>
      <c r="J633" s="1019" t="s">
        <v>3142</v>
      </c>
      <c r="K633" s="913" t="s">
        <v>3143</v>
      </c>
      <c r="L633" s="913" t="s">
        <v>3138</v>
      </c>
      <c r="M633" s="901"/>
      <c r="N633" s="901"/>
      <c r="O633" s="961"/>
      <c r="P633" s="913" t="s">
        <v>1746</v>
      </c>
      <c r="Q633" s="961" t="s">
        <v>3144</v>
      </c>
      <c r="R633" s="913" t="s">
        <v>1688</v>
      </c>
    </row>
    <row r="634" spans="1:18">
      <c r="A634" s="1019" t="s">
        <v>1691</v>
      </c>
      <c r="B634" s="900"/>
      <c r="C634" s="963"/>
      <c r="D634" s="945"/>
      <c r="E634" s="913"/>
      <c r="F634" s="913" t="s">
        <v>1795</v>
      </c>
      <c r="G634" s="961" t="s">
        <v>3145</v>
      </c>
      <c r="H634" s="913" t="s">
        <v>3146</v>
      </c>
      <c r="I634" s="900"/>
      <c r="J634" s="1019" t="s">
        <v>3147</v>
      </c>
      <c r="K634" s="913" t="s">
        <v>4</v>
      </c>
      <c r="L634" s="913" t="s">
        <v>3143</v>
      </c>
      <c r="M634" s="901" t="s">
        <v>3148</v>
      </c>
      <c r="N634" s="901"/>
      <c r="O634" s="961"/>
      <c r="P634" s="913" t="s">
        <v>3149</v>
      </c>
      <c r="Q634" s="961" t="s">
        <v>3150</v>
      </c>
      <c r="R634" s="913" t="s">
        <v>1691</v>
      </c>
    </row>
    <row r="635" spans="1:18">
      <c r="A635" s="1010"/>
      <c r="B635" s="900"/>
      <c r="C635" s="913"/>
      <c r="D635" s="900"/>
      <c r="E635" s="913"/>
      <c r="F635" s="913"/>
      <c r="G635" s="961"/>
      <c r="H635" s="963"/>
      <c r="I635" s="900"/>
      <c r="J635" s="1010"/>
      <c r="K635" s="963"/>
      <c r="L635" s="913"/>
      <c r="M635" s="900"/>
      <c r="N635" s="900"/>
      <c r="O635" s="913"/>
      <c r="P635" s="913"/>
      <c r="Q635" s="913"/>
      <c r="R635" s="963"/>
    </row>
    <row r="636" spans="1:18" ht="15.75" thickBot="1">
      <c r="A636" s="1029"/>
      <c r="B636" s="1012" t="s">
        <v>2952</v>
      </c>
      <c r="C636" s="1023"/>
      <c r="D636" s="1012" t="s">
        <v>2953</v>
      </c>
      <c r="E636" s="1023"/>
      <c r="F636" s="1022" t="s">
        <v>2954</v>
      </c>
      <c r="G636" s="1023" t="s">
        <v>2955</v>
      </c>
      <c r="H636" s="1023" t="s">
        <v>2303</v>
      </c>
      <c r="I636" s="900"/>
      <c r="J636" s="1021" t="s">
        <v>2304</v>
      </c>
      <c r="K636" s="1021" t="s">
        <v>2305</v>
      </c>
      <c r="L636" s="1021" t="s">
        <v>2306</v>
      </c>
      <c r="M636" s="1012" t="s">
        <v>2307</v>
      </c>
      <c r="N636" s="1012"/>
      <c r="O636" s="1023"/>
      <c r="P636" s="1022" t="s">
        <v>2308</v>
      </c>
      <c r="Q636" s="1022" t="s">
        <v>2309</v>
      </c>
      <c r="R636" s="1022"/>
    </row>
    <row r="637" spans="1:18">
      <c r="A637" s="1010">
        <v>1</v>
      </c>
      <c r="B637" s="900" t="s">
        <v>6173</v>
      </c>
      <c r="C637" s="963"/>
      <c r="D637" s="900" t="s">
        <v>5874</v>
      </c>
      <c r="E637" s="961"/>
      <c r="F637" s="3046">
        <v>34.5</v>
      </c>
      <c r="G637" s="3047">
        <v>2.4</v>
      </c>
      <c r="H637" s="1313">
        <v>0</v>
      </c>
      <c r="I637" s="900"/>
      <c r="J637" s="1313">
        <v>0</v>
      </c>
      <c r="K637" s="1027">
        <v>1</v>
      </c>
      <c r="L637" s="1027">
        <v>0</v>
      </c>
      <c r="M637" s="900"/>
      <c r="N637" s="900"/>
      <c r="O637" s="961"/>
      <c r="P637" s="1299"/>
      <c r="Q637" s="1301"/>
      <c r="R637" s="1010">
        <v>1</v>
      </c>
    </row>
    <row r="638" spans="1:18">
      <c r="A638" s="1010">
        <v>2</v>
      </c>
      <c r="B638" s="900" t="s">
        <v>6173</v>
      </c>
      <c r="C638" s="963"/>
      <c r="D638" s="900" t="s">
        <v>5874</v>
      </c>
      <c r="E638" s="913"/>
      <c r="F638" s="3046">
        <v>34.5</v>
      </c>
      <c r="G638" s="3047">
        <v>2.4</v>
      </c>
      <c r="H638" s="1313">
        <v>0</v>
      </c>
      <c r="I638" s="900"/>
      <c r="J638" s="1313">
        <v>0</v>
      </c>
      <c r="K638" s="1027">
        <v>1</v>
      </c>
      <c r="L638" s="1027">
        <v>0</v>
      </c>
      <c r="M638" s="900"/>
      <c r="N638" s="900"/>
      <c r="O638" s="913"/>
      <c r="P638" s="1299"/>
      <c r="Q638" s="1301"/>
      <c r="R638" s="1010">
        <v>2</v>
      </c>
    </row>
    <row r="639" spans="1:18">
      <c r="A639" s="1010">
        <v>3</v>
      </c>
      <c r="B639" s="900" t="s">
        <v>6173</v>
      </c>
      <c r="C639" s="963"/>
      <c r="D639" s="900" t="s">
        <v>5874</v>
      </c>
      <c r="E639" s="913"/>
      <c r="F639" s="3046">
        <v>34.5</v>
      </c>
      <c r="G639" s="3047">
        <v>2.4</v>
      </c>
      <c r="H639" s="1313">
        <v>0</v>
      </c>
      <c r="I639" s="900"/>
      <c r="J639" s="1313">
        <v>0</v>
      </c>
      <c r="K639" s="1027">
        <v>1</v>
      </c>
      <c r="L639" s="1027">
        <v>0</v>
      </c>
      <c r="M639" s="900"/>
      <c r="N639" s="900"/>
      <c r="O639" s="913"/>
      <c r="P639" s="1299"/>
      <c r="Q639" s="1301"/>
      <c r="R639" s="1010">
        <v>3</v>
      </c>
    </row>
    <row r="640" spans="1:18">
      <c r="A640" s="1010">
        <v>4</v>
      </c>
      <c r="B640" s="900" t="s">
        <v>6174</v>
      </c>
      <c r="C640" s="963"/>
      <c r="D640" s="900" t="s">
        <v>5874</v>
      </c>
      <c r="E640" s="913"/>
      <c r="F640" s="3046">
        <v>46</v>
      </c>
      <c r="G640" s="3047">
        <v>2.4</v>
      </c>
      <c r="H640" s="1313">
        <v>0</v>
      </c>
      <c r="I640" s="900"/>
      <c r="J640" s="1313">
        <v>1</v>
      </c>
      <c r="K640" s="1027">
        <v>1</v>
      </c>
      <c r="L640" s="1027">
        <v>0</v>
      </c>
      <c r="M640" s="900"/>
      <c r="N640" s="900"/>
      <c r="O640" s="913"/>
      <c r="P640" s="1299"/>
      <c r="Q640" s="1301"/>
      <c r="R640" s="1010">
        <v>4</v>
      </c>
    </row>
    <row r="641" spans="1:18">
      <c r="A641" s="1010">
        <v>5</v>
      </c>
      <c r="B641" s="900" t="s">
        <v>6174</v>
      </c>
      <c r="C641" s="963"/>
      <c r="D641" s="900" t="s">
        <v>5874</v>
      </c>
      <c r="E641" s="913"/>
      <c r="F641" s="3046">
        <v>46</v>
      </c>
      <c r="G641" s="3047">
        <v>2.4</v>
      </c>
      <c r="H641" s="1313">
        <v>0</v>
      </c>
      <c r="I641" s="900"/>
      <c r="J641" s="1313">
        <v>1</v>
      </c>
      <c r="K641" s="1027">
        <v>1</v>
      </c>
      <c r="L641" s="1027">
        <v>0</v>
      </c>
      <c r="M641" s="900"/>
      <c r="N641" s="900"/>
      <c r="O641" s="913"/>
      <c r="P641" s="1299"/>
      <c r="Q641" s="1301"/>
      <c r="R641" s="1010">
        <v>5</v>
      </c>
    </row>
    <row r="642" spans="1:18">
      <c r="A642" s="1025">
        <v>6</v>
      </c>
      <c r="B642" s="900" t="s">
        <v>6174</v>
      </c>
      <c r="C642" s="963"/>
      <c r="D642" s="900" t="s">
        <v>5874</v>
      </c>
      <c r="E642" s="963"/>
      <c r="F642" s="1307">
        <v>46</v>
      </c>
      <c r="G642" s="1319">
        <v>2.4</v>
      </c>
      <c r="H642" s="1313">
        <v>0</v>
      </c>
      <c r="I642" s="900"/>
      <c r="J642" s="1321">
        <v>1</v>
      </c>
      <c r="K642" s="1027">
        <v>1</v>
      </c>
      <c r="L642" s="1027">
        <v>0</v>
      </c>
      <c r="M642" s="900"/>
      <c r="N642" s="900"/>
      <c r="O642" s="963"/>
      <c r="P642" s="1299"/>
      <c r="Q642" s="1301"/>
      <c r="R642" s="1025">
        <v>6</v>
      </c>
    </row>
    <row r="643" spans="1:18">
      <c r="A643" s="1025">
        <v>7</v>
      </c>
      <c r="B643" s="900" t="s">
        <v>6174</v>
      </c>
      <c r="C643" s="963"/>
      <c r="D643" s="900" t="s">
        <v>5874</v>
      </c>
      <c r="E643" s="963"/>
      <c r="F643" s="1307">
        <v>46</v>
      </c>
      <c r="G643" s="1319">
        <v>2.4</v>
      </c>
      <c r="H643" s="1313">
        <v>0</v>
      </c>
      <c r="I643" s="900"/>
      <c r="J643" s="1321">
        <v>1</v>
      </c>
      <c r="K643" s="1027">
        <v>1</v>
      </c>
      <c r="L643" s="1027">
        <v>0</v>
      </c>
      <c r="M643" s="900"/>
      <c r="N643" s="900"/>
      <c r="O643" s="963"/>
      <c r="P643" s="1299"/>
      <c r="Q643" s="1301"/>
      <c r="R643" s="1025">
        <v>7</v>
      </c>
    </row>
    <row r="644" spans="1:18">
      <c r="A644" s="1025">
        <v>8</v>
      </c>
      <c r="B644" s="900" t="s">
        <v>6175</v>
      </c>
      <c r="C644" s="963"/>
      <c r="D644" s="900" t="s">
        <v>5873</v>
      </c>
      <c r="E644" s="963"/>
      <c r="F644" s="1307">
        <v>23</v>
      </c>
      <c r="G644" s="1319">
        <v>4.8</v>
      </c>
      <c r="H644" s="1313">
        <v>0</v>
      </c>
      <c r="I644" s="900"/>
      <c r="J644" s="1321">
        <v>5</v>
      </c>
      <c r="K644" s="1027">
        <v>1</v>
      </c>
      <c r="L644" s="1027">
        <v>0</v>
      </c>
      <c r="M644" s="900"/>
      <c r="N644" s="900"/>
      <c r="O644" s="963"/>
      <c r="P644" s="1299"/>
      <c r="Q644" s="1301"/>
      <c r="R644" s="1025">
        <v>8</v>
      </c>
    </row>
    <row r="645" spans="1:18">
      <c r="A645" s="1025">
        <v>9</v>
      </c>
      <c r="B645" s="900" t="s">
        <v>6175</v>
      </c>
      <c r="C645" s="963"/>
      <c r="D645" s="900" t="s">
        <v>5873</v>
      </c>
      <c r="E645" s="963"/>
      <c r="F645" s="1307">
        <v>23</v>
      </c>
      <c r="G645" s="1319">
        <v>4.8</v>
      </c>
      <c r="H645" s="1313">
        <v>0</v>
      </c>
      <c r="I645" s="900"/>
      <c r="J645" s="1321">
        <v>5</v>
      </c>
      <c r="K645" s="1027">
        <v>1</v>
      </c>
      <c r="L645" s="1027">
        <v>0</v>
      </c>
      <c r="M645" s="900"/>
      <c r="N645" s="900"/>
      <c r="O645" s="963"/>
      <c r="P645" s="1299"/>
      <c r="Q645" s="1301"/>
      <c r="R645" s="1025">
        <v>9</v>
      </c>
    </row>
    <row r="646" spans="1:18">
      <c r="A646" s="1025">
        <v>10</v>
      </c>
      <c r="B646" s="900" t="s">
        <v>6175</v>
      </c>
      <c r="C646" s="963"/>
      <c r="D646" s="900" t="s">
        <v>5873</v>
      </c>
      <c r="E646" s="963"/>
      <c r="F646" s="1307">
        <v>23</v>
      </c>
      <c r="G646" s="1319">
        <v>4.8</v>
      </c>
      <c r="H646" s="1313">
        <v>0</v>
      </c>
      <c r="I646" s="900"/>
      <c r="J646" s="1321">
        <v>5</v>
      </c>
      <c r="K646" s="1027">
        <v>1</v>
      </c>
      <c r="L646" s="1027">
        <v>0</v>
      </c>
      <c r="M646" s="900"/>
      <c r="N646" s="900"/>
      <c r="O646" s="963"/>
      <c r="P646" s="1299"/>
      <c r="Q646" s="1301"/>
      <c r="R646" s="1025">
        <v>10</v>
      </c>
    </row>
    <row r="647" spans="1:18">
      <c r="A647" s="1025">
        <v>11</v>
      </c>
      <c r="B647" s="900" t="s">
        <v>6176</v>
      </c>
      <c r="C647" s="963"/>
      <c r="D647" s="900" t="s">
        <v>5874</v>
      </c>
      <c r="E647" s="963"/>
      <c r="F647" s="1307">
        <v>34.5</v>
      </c>
      <c r="G647" s="1319">
        <v>4.8</v>
      </c>
      <c r="H647" s="1313">
        <v>0</v>
      </c>
      <c r="I647" s="900"/>
      <c r="J647" s="1321">
        <v>3</v>
      </c>
      <c r="K647" s="1027">
        <v>1</v>
      </c>
      <c r="L647" s="1027">
        <v>0</v>
      </c>
      <c r="M647" s="900"/>
      <c r="N647" s="900"/>
      <c r="O647" s="963"/>
      <c r="P647" s="1299"/>
      <c r="Q647" s="1301"/>
      <c r="R647" s="1025">
        <v>11</v>
      </c>
    </row>
    <row r="648" spans="1:18">
      <c r="A648" s="1025">
        <v>12</v>
      </c>
      <c r="B648" s="900" t="s">
        <v>6176</v>
      </c>
      <c r="C648" s="963"/>
      <c r="D648" s="900" t="s">
        <v>5874</v>
      </c>
      <c r="E648" s="963"/>
      <c r="F648" s="1307">
        <v>34.5</v>
      </c>
      <c r="G648" s="1319">
        <v>4.8</v>
      </c>
      <c r="H648" s="1313">
        <v>0</v>
      </c>
      <c r="I648" s="900"/>
      <c r="J648" s="1321">
        <v>3</v>
      </c>
      <c r="K648" s="1027">
        <v>1</v>
      </c>
      <c r="L648" s="1027">
        <v>0</v>
      </c>
      <c r="M648" s="900"/>
      <c r="N648" s="900"/>
      <c r="O648" s="963"/>
      <c r="P648" s="1299"/>
      <c r="Q648" s="1301"/>
      <c r="R648" s="1025">
        <v>12</v>
      </c>
    </row>
    <row r="649" spans="1:18">
      <c r="A649" s="1025">
        <v>13</v>
      </c>
      <c r="B649" s="900" t="s">
        <v>6176</v>
      </c>
      <c r="C649" s="963"/>
      <c r="D649" s="900" t="s">
        <v>5874</v>
      </c>
      <c r="E649" s="963"/>
      <c r="F649" s="1307">
        <v>34.5</v>
      </c>
      <c r="G649" s="1319">
        <v>4.8</v>
      </c>
      <c r="H649" s="1313">
        <v>0</v>
      </c>
      <c r="I649" s="900"/>
      <c r="J649" s="1321">
        <v>3</v>
      </c>
      <c r="K649" s="1027">
        <v>1</v>
      </c>
      <c r="L649" s="1027">
        <v>0</v>
      </c>
      <c r="M649" s="900"/>
      <c r="N649" s="900"/>
      <c r="O649" s="963"/>
      <c r="P649" s="1299"/>
      <c r="Q649" s="1301"/>
      <c r="R649" s="1025">
        <v>13</v>
      </c>
    </row>
    <row r="650" spans="1:18">
      <c r="A650" s="1025">
        <v>14</v>
      </c>
      <c r="B650" s="900" t="s">
        <v>6177</v>
      </c>
      <c r="C650" s="963"/>
      <c r="D650" s="900" t="s">
        <v>5874</v>
      </c>
      <c r="E650" s="963"/>
      <c r="F650" s="1307">
        <v>113</v>
      </c>
      <c r="G650" s="1319">
        <v>13.8</v>
      </c>
      <c r="H650" s="1313">
        <v>0</v>
      </c>
      <c r="I650" s="900"/>
      <c r="J650" s="1321">
        <v>12</v>
      </c>
      <c r="K650" s="1027">
        <v>1</v>
      </c>
      <c r="L650" s="1027">
        <v>0</v>
      </c>
      <c r="M650" s="900"/>
      <c r="N650" s="900"/>
      <c r="O650" s="963"/>
      <c r="P650" s="1299"/>
      <c r="Q650" s="1301"/>
      <c r="R650" s="1025">
        <v>14</v>
      </c>
    </row>
    <row r="651" spans="1:18">
      <c r="A651" s="1025">
        <v>15</v>
      </c>
      <c r="B651" s="900" t="s">
        <v>6178</v>
      </c>
      <c r="C651" s="963"/>
      <c r="D651" s="900" t="s">
        <v>5873</v>
      </c>
      <c r="E651" s="963"/>
      <c r="F651" s="1307">
        <v>34.5</v>
      </c>
      <c r="G651" s="1319">
        <v>23</v>
      </c>
      <c r="H651" s="1313">
        <v>0</v>
      </c>
      <c r="I651" s="900"/>
      <c r="J651" s="1321">
        <v>7</v>
      </c>
      <c r="K651" s="1027">
        <v>1</v>
      </c>
      <c r="L651" s="1027">
        <v>0</v>
      </c>
      <c r="M651" s="900"/>
      <c r="N651" s="900"/>
      <c r="O651" s="963"/>
      <c r="P651" s="1299"/>
      <c r="Q651" s="1301"/>
      <c r="R651" s="1025">
        <v>15</v>
      </c>
    </row>
    <row r="652" spans="1:18">
      <c r="A652" s="1025">
        <v>16</v>
      </c>
      <c r="B652" s="900" t="s">
        <v>6179</v>
      </c>
      <c r="C652" s="963"/>
      <c r="D652" s="900" t="s">
        <v>5874</v>
      </c>
      <c r="E652" s="963"/>
      <c r="F652" s="1307">
        <v>34.5</v>
      </c>
      <c r="G652" s="1319">
        <v>4.8</v>
      </c>
      <c r="H652" s="1313">
        <v>0</v>
      </c>
      <c r="I652" s="900"/>
      <c r="J652" s="1321">
        <v>3</v>
      </c>
      <c r="K652" s="1027">
        <v>1</v>
      </c>
      <c r="L652" s="1027">
        <v>0</v>
      </c>
      <c r="M652" s="900"/>
      <c r="N652" s="900"/>
      <c r="O652" s="963"/>
      <c r="P652" s="1299"/>
      <c r="Q652" s="1301"/>
      <c r="R652" s="1025">
        <v>16</v>
      </c>
    </row>
    <row r="653" spans="1:18">
      <c r="A653" s="1010">
        <v>17</v>
      </c>
      <c r="B653" s="900" t="s">
        <v>6180</v>
      </c>
      <c r="C653" s="963"/>
      <c r="D653" s="900" t="s">
        <v>5873</v>
      </c>
      <c r="E653" s="963"/>
      <c r="F653" s="1307">
        <v>115</v>
      </c>
      <c r="G653" s="1319">
        <v>34.5</v>
      </c>
      <c r="H653" s="1313">
        <v>0</v>
      </c>
      <c r="I653" s="900"/>
      <c r="J653" s="1313">
        <v>30</v>
      </c>
      <c r="K653" s="1027">
        <v>1</v>
      </c>
      <c r="L653" s="1027">
        <v>0</v>
      </c>
      <c r="M653" s="900"/>
      <c r="N653" s="900"/>
      <c r="O653" s="963"/>
      <c r="P653" s="1299"/>
      <c r="Q653" s="1301"/>
      <c r="R653" s="1010">
        <v>17</v>
      </c>
    </row>
    <row r="654" spans="1:18">
      <c r="A654" s="1010">
        <v>18</v>
      </c>
      <c r="B654" s="900" t="s">
        <v>6180</v>
      </c>
      <c r="C654" s="963"/>
      <c r="D654" s="900" t="s">
        <v>5873</v>
      </c>
      <c r="E654" s="963"/>
      <c r="F654" s="1307">
        <v>115</v>
      </c>
      <c r="G654" s="1319">
        <v>34.5</v>
      </c>
      <c r="H654" s="1313">
        <v>0</v>
      </c>
      <c r="I654" s="900"/>
      <c r="J654" s="1313">
        <v>6</v>
      </c>
      <c r="K654" s="1027">
        <v>1</v>
      </c>
      <c r="L654" s="1027">
        <v>0</v>
      </c>
      <c r="M654" s="900"/>
      <c r="N654" s="900"/>
      <c r="O654" s="963"/>
      <c r="P654" s="1299"/>
      <c r="Q654" s="1301"/>
      <c r="R654" s="1010">
        <v>18</v>
      </c>
    </row>
    <row r="655" spans="1:18">
      <c r="A655" s="1010">
        <v>19</v>
      </c>
      <c r="B655" s="900" t="s">
        <v>6180</v>
      </c>
      <c r="C655" s="963"/>
      <c r="D655" s="900" t="s">
        <v>5873</v>
      </c>
      <c r="E655" s="963"/>
      <c r="F655" s="1307">
        <v>115</v>
      </c>
      <c r="G655" s="1319">
        <v>34.5</v>
      </c>
      <c r="H655" s="1313">
        <v>0</v>
      </c>
      <c r="I655" s="900"/>
      <c r="J655" s="1313">
        <v>6</v>
      </c>
      <c r="K655" s="1027">
        <v>1</v>
      </c>
      <c r="L655" s="1027">
        <v>0</v>
      </c>
      <c r="M655" s="900"/>
      <c r="N655" s="900"/>
      <c r="O655" s="963"/>
      <c r="P655" s="1299"/>
      <c r="Q655" s="1301"/>
      <c r="R655" s="1010">
        <v>19</v>
      </c>
    </row>
    <row r="656" spans="1:18">
      <c r="A656" s="1010">
        <v>20</v>
      </c>
      <c r="B656" s="900" t="s">
        <v>6180</v>
      </c>
      <c r="C656" s="963"/>
      <c r="D656" s="900" t="s">
        <v>5873</v>
      </c>
      <c r="E656" s="963"/>
      <c r="F656" s="1307">
        <v>115</v>
      </c>
      <c r="G656" s="1319">
        <v>34.5</v>
      </c>
      <c r="H656" s="1313">
        <v>0</v>
      </c>
      <c r="I656" s="900"/>
      <c r="J656" s="1313">
        <v>6</v>
      </c>
      <c r="K656" s="1027">
        <v>1</v>
      </c>
      <c r="L656" s="1027">
        <v>0</v>
      </c>
      <c r="M656" s="900"/>
      <c r="N656" s="900"/>
      <c r="O656" s="963"/>
      <c r="P656" s="1299"/>
      <c r="Q656" s="1301"/>
      <c r="R656" s="1010">
        <v>20</v>
      </c>
    </row>
    <row r="657" spans="1:18">
      <c r="A657" s="1010">
        <v>21</v>
      </c>
      <c r="B657" s="900" t="s">
        <v>6181</v>
      </c>
      <c r="C657" s="963"/>
      <c r="D657" s="900" t="s">
        <v>5874</v>
      </c>
      <c r="E657" s="963"/>
      <c r="F657" s="1307">
        <v>34.5</v>
      </c>
      <c r="G657" s="1319">
        <v>4.8</v>
      </c>
      <c r="H657" s="1313">
        <v>0</v>
      </c>
      <c r="I657" s="900"/>
      <c r="J657" s="1313">
        <v>3</v>
      </c>
      <c r="K657" s="1027">
        <v>1</v>
      </c>
      <c r="L657" s="1027">
        <v>0</v>
      </c>
      <c r="M657" s="900"/>
      <c r="N657" s="900"/>
      <c r="O657" s="963"/>
      <c r="P657" s="1299"/>
      <c r="Q657" s="1301"/>
      <c r="R657" s="1010">
        <v>21</v>
      </c>
    </row>
    <row r="658" spans="1:18">
      <c r="A658" s="1010">
        <v>22</v>
      </c>
      <c r="B658" s="900" t="s">
        <v>6182</v>
      </c>
      <c r="C658" s="963"/>
      <c r="D658" s="900" t="s">
        <v>5874</v>
      </c>
      <c r="E658" s="963"/>
      <c r="F658" s="1307">
        <v>34.5</v>
      </c>
      <c r="G658" s="1319">
        <v>2.4</v>
      </c>
      <c r="H658" s="1313">
        <v>0</v>
      </c>
      <c r="I658" s="900"/>
      <c r="J658" s="1313">
        <v>3</v>
      </c>
      <c r="K658" s="1027">
        <v>3</v>
      </c>
      <c r="L658" s="1027">
        <v>0</v>
      </c>
      <c r="M658" s="900"/>
      <c r="N658" s="900"/>
      <c r="O658" s="963"/>
      <c r="P658" s="1299"/>
      <c r="Q658" s="1301"/>
      <c r="R658" s="1010">
        <v>22</v>
      </c>
    </row>
    <row r="659" spans="1:18">
      <c r="A659" s="1010">
        <v>23</v>
      </c>
      <c r="B659" s="900" t="s">
        <v>6183</v>
      </c>
      <c r="C659" s="963"/>
      <c r="D659" s="900" t="s">
        <v>5874</v>
      </c>
      <c r="E659" s="963"/>
      <c r="F659" s="1307">
        <v>23</v>
      </c>
      <c r="G659" s="1319">
        <v>5.04</v>
      </c>
      <c r="H659" s="1313">
        <v>0</v>
      </c>
      <c r="I659" s="900"/>
      <c r="J659" s="1313">
        <v>2</v>
      </c>
      <c r="K659" s="1027">
        <v>1</v>
      </c>
      <c r="L659" s="1027">
        <v>0</v>
      </c>
      <c r="M659" s="900"/>
      <c r="N659" s="900"/>
      <c r="O659" s="963"/>
      <c r="P659" s="1299"/>
      <c r="Q659" s="1301"/>
      <c r="R659" s="1010">
        <v>23</v>
      </c>
    </row>
    <row r="660" spans="1:18">
      <c r="A660" s="1010">
        <v>24</v>
      </c>
      <c r="B660" s="900" t="s">
        <v>6184</v>
      </c>
      <c r="C660" s="963"/>
      <c r="D660" s="900" t="s">
        <v>5873</v>
      </c>
      <c r="E660" s="963"/>
      <c r="F660" s="1307">
        <v>115</v>
      </c>
      <c r="G660" s="1319">
        <v>34.5</v>
      </c>
      <c r="H660" s="1313">
        <v>11.5</v>
      </c>
      <c r="I660" s="900"/>
      <c r="J660" s="1313">
        <v>7</v>
      </c>
      <c r="K660" s="1027">
        <v>1</v>
      </c>
      <c r="L660" s="1027">
        <v>0</v>
      </c>
      <c r="M660" s="900"/>
      <c r="N660" s="900"/>
      <c r="O660" s="963"/>
      <c r="P660" s="1299"/>
      <c r="Q660" s="1301"/>
      <c r="R660" s="1010">
        <v>24</v>
      </c>
    </row>
    <row r="661" spans="1:18">
      <c r="A661" s="1010">
        <v>25</v>
      </c>
      <c r="B661" s="900" t="s">
        <v>6185</v>
      </c>
      <c r="C661" s="963"/>
      <c r="D661" s="900" t="s">
        <v>5873</v>
      </c>
      <c r="E661" s="963"/>
      <c r="F661" s="1307">
        <v>115</v>
      </c>
      <c r="G661" s="1319">
        <v>34.5</v>
      </c>
      <c r="H661" s="1313">
        <v>0</v>
      </c>
      <c r="I661" s="900"/>
      <c r="J661" s="1313">
        <v>7</v>
      </c>
      <c r="K661" s="1027">
        <v>1</v>
      </c>
      <c r="L661" s="1027">
        <v>0</v>
      </c>
      <c r="M661" s="900"/>
      <c r="N661" s="900"/>
      <c r="O661" s="963"/>
      <c r="P661" s="1299"/>
      <c r="Q661" s="1301"/>
      <c r="R661" s="1010">
        <v>25</v>
      </c>
    </row>
    <row r="662" spans="1:18">
      <c r="A662" s="1010">
        <v>26</v>
      </c>
      <c r="B662" s="900" t="s">
        <v>6186</v>
      </c>
      <c r="C662" s="963"/>
      <c r="D662" s="900" t="s">
        <v>5874</v>
      </c>
      <c r="E662" s="963"/>
      <c r="F662" s="1307">
        <v>115</v>
      </c>
      <c r="G662" s="1319">
        <v>13.8</v>
      </c>
      <c r="H662" s="1313">
        <v>0</v>
      </c>
      <c r="I662" s="900"/>
      <c r="J662" s="1313">
        <v>15</v>
      </c>
      <c r="K662" s="1027">
        <v>1</v>
      </c>
      <c r="L662" s="1027">
        <v>0</v>
      </c>
      <c r="M662" s="900"/>
      <c r="N662" s="900"/>
      <c r="O662" s="963"/>
      <c r="P662" s="1299"/>
      <c r="Q662" s="1301"/>
      <c r="R662" s="1010">
        <v>26</v>
      </c>
    </row>
    <row r="663" spans="1:18">
      <c r="A663" s="1010">
        <v>27</v>
      </c>
      <c r="B663" s="900" t="s">
        <v>6187</v>
      </c>
      <c r="C663" s="963"/>
      <c r="D663" s="900" t="s">
        <v>5874</v>
      </c>
      <c r="E663" s="963"/>
      <c r="F663" s="1307">
        <v>34.5</v>
      </c>
      <c r="G663" s="1319">
        <v>19.8</v>
      </c>
      <c r="H663" s="1313">
        <v>0</v>
      </c>
      <c r="I663" s="900"/>
      <c r="J663" s="1313">
        <v>5</v>
      </c>
      <c r="K663" s="1027">
        <v>1</v>
      </c>
      <c r="L663" s="1027">
        <v>0</v>
      </c>
      <c r="M663" s="900"/>
      <c r="N663" s="900"/>
      <c r="O663" s="963"/>
      <c r="P663" s="1299"/>
      <c r="Q663" s="1301"/>
      <c r="R663" s="1010">
        <v>27</v>
      </c>
    </row>
    <row r="664" spans="1:18">
      <c r="A664" s="1010">
        <v>28</v>
      </c>
      <c r="B664" s="900" t="s">
        <v>6188</v>
      </c>
      <c r="C664" s="963"/>
      <c r="D664" s="900" t="s">
        <v>5874</v>
      </c>
      <c r="E664" s="963"/>
      <c r="F664" s="1307">
        <v>115</v>
      </c>
      <c r="G664" s="1319">
        <v>2.4</v>
      </c>
      <c r="H664" s="1313">
        <v>0</v>
      </c>
      <c r="I664" s="900"/>
      <c r="J664" s="1313">
        <v>10</v>
      </c>
      <c r="K664" s="1027">
        <v>1</v>
      </c>
      <c r="L664" s="1027">
        <v>0</v>
      </c>
      <c r="M664" s="900"/>
      <c r="N664" s="900"/>
      <c r="O664" s="963"/>
      <c r="P664" s="1299"/>
      <c r="Q664" s="1301"/>
      <c r="R664" s="1010">
        <v>28</v>
      </c>
    </row>
    <row r="665" spans="1:18">
      <c r="A665" s="1010">
        <v>29</v>
      </c>
      <c r="B665" s="900" t="s">
        <v>6188</v>
      </c>
      <c r="C665" s="963"/>
      <c r="D665" s="900" t="s">
        <v>6189</v>
      </c>
      <c r="E665" s="963"/>
      <c r="F665" s="1307">
        <v>115</v>
      </c>
      <c r="G665" s="1319">
        <v>2.4</v>
      </c>
      <c r="H665" s="1313">
        <v>0</v>
      </c>
      <c r="I665" s="900"/>
      <c r="J665" s="1313">
        <v>10</v>
      </c>
      <c r="K665" s="1027">
        <v>1</v>
      </c>
      <c r="L665" s="1027">
        <v>0</v>
      </c>
      <c r="M665" s="900"/>
      <c r="N665" s="900"/>
      <c r="O665" s="963"/>
      <c r="P665" s="1299"/>
      <c r="Q665" s="1301"/>
      <c r="R665" s="1010">
        <v>29</v>
      </c>
    </row>
    <row r="666" spans="1:18">
      <c r="A666" s="1010">
        <v>30</v>
      </c>
      <c r="B666" s="900" t="s">
        <v>6190</v>
      </c>
      <c r="C666" s="963"/>
      <c r="D666" s="900" t="s">
        <v>5874</v>
      </c>
      <c r="E666" s="963"/>
      <c r="F666" s="1307">
        <v>115</v>
      </c>
      <c r="G666" s="1319">
        <v>13.8</v>
      </c>
      <c r="H666" s="1313">
        <v>0</v>
      </c>
      <c r="I666" s="900"/>
      <c r="J666" s="1313">
        <v>7</v>
      </c>
      <c r="K666" s="1027">
        <v>1</v>
      </c>
      <c r="L666" s="1027">
        <v>0</v>
      </c>
      <c r="M666" s="900"/>
      <c r="N666" s="900"/>
      <c r="O666" s="963"/>
      <c r="P666" s="1299"/>
      <c r="Q666" s="1301"/>
      <c r="R666" s="1010">
        <v>30</v>
      </c>
    </row>
    <row r="667" spans="1:18">
      <c r="A667" s="1010">
        <v>31</v>
      </c>
      <c r="B667" s="900" t="s">
        <v>6191</v>
      </c>
      <c r="C667" s="963"/>
      <c r="D667" s="900" t="s">
        <v>5874</v>
      </c>
      <c r="E667" s="963"/>
      <c r="F667" s="1307">
        <v>13.2</v>
      </c>
      <c r="G667" s="1319">
        <v>4.16</v>
      </c>
      <c r="H667" s="1313">
        <v>0</v>
      </c>
      <c r="I667" s="900"/>
      <c r="J667" s="1313">
        <v>7</v>
      </c>
      <c r="K667" s="1027">
        <v>1</v>
      </c>
      <c r="L667" s="1027">
        <v>0</v>
      </c>
      <c r="M667" s="900"/>
      <c r="N667" s="900"/>
      <c r="O667" s="963"/>
      <c r="P667" s="1299"/>
      <c r="Q667" s="1301"/>
      <c r="R667" s="1010">
        <v>31</v>
      </c>
    </row>
    <row r="668" spans="1:18">
      <c r="A668" s="1010">
        <v>32</v>
      </c>
      <c r="B668" s="900" t="s">
        <v>6191</v>
      </c>
      <c r="C668" s="963"/>
      <c r="D668" s="900" t="s">
        <v>5874</v>
      </c>
      <c r="E668" s="963"/>
      <c r="F668" s="1307">
        <v>113</v>
      </c>
      <c r="G668" s="1319">
        <v>13.8</v>
      </c>
      <c r="H668" s="1313">
        <v>0</v>
      </c>
      <c r="I668" s="900"/>
      <c r="J668" s="1313">
        <v>18</v>
      </c>
      <c r="K668" s="1027">
        <v>1</v>
      </c>
      <c r="L668" s="1027">
        <v>0</v>
      </c>
      <c r="M668" s="900"/>
      <c r="N668" s="900"/>
      <c r="O668" s="963"/>
      <c r="P668" s="1299"/>
      <c r="Q668" s="1301"/>
      <c r="R668" s="1010">
        <v>32</v>
      </c>
    </row>
    <row r="669" spans="1:18">
      <c r="A669" s="1010">
        <v>33</v>
      </c>
      <c r="B669" s="900" t="s">
        <v>6192</v>
      </c>
      <c r="C669" s="963"/>
      <c r="D669" s="900" t="s">
        <v>5873</v>
      </c>
      <c r="E669" s="963"/>
      <c r="F669" s="1307">
        <v>345</v>
      </c>
      <c r="G669" s="1319">
        <v>120</v>
      </c>
      <c r="H669" s="1313">
        <v>13.8</v>
      </c>
      <c r="I669" s="900"/>
      <c r="J669" s="1313">
        <v>269</v>
      </c>
      <c r="K669" s="1027">
        <v>1</v>
      </c>
      <c r="L669" s="1027">
        <v>0</v>
      </c>
      <c r="M669" s="900"/>
      <c r="N669" s="900"/>
      <c r="O669" s="963"/>
      <c r="P669" s="1299"/>
      <c r="Q669" s="1301"/>
      <c r="R669" s="1010">
        <v>33</v>
      </c>
    </row>
    <row r="670" spans="1:18">
      <c r="A670" s="1010">
        <v>34</v>
      </c>
      <c r="B670" s="900" t="s">
        <v>6192</v>
      </c>
      <c r="C670" s="963"/>
      <c r="D670" s="900" t="s">
        <v>5873</v>
      </c>
      <c r="E670" s="963"/>
      <c r="F670" s="1307">
        <v>345</v>
      </c>
      <c r="G670" s="1319">
        <v>120</v>
      </c>
      <c r="H670" s="1313">
        <v>13.8</v>
      </c>
      <c r="I670" s="900"/>
      <c r="J670" s="1313">
        <v>268</v>
      </c>
      <c r="K670" s="1027">
        <v>1</v>
      </c>
      <c r="L670" s="1027">
        <v>0</v>
      </c>
      <c r="M670" s="900"/>
      <c r="N670" s="900"/>
      <c r="O670" s="963"/>
      <c r="P670" s="1299"/>
      <c r="Q670" s="1301"/>
      <c r="R670" s="1010">
        <v>34</v>
      </c>
    </row>
    <row r="671" spans="1:18">
      <c r="A671" s="1010">
        <v>35</v>
      </c>
      <c r="B671" s="900" t="s">
        <v>6193</v>
      </c>
      <c r="C671" s="963"/>
      <c r="D671" s="900" t="s">
        <v>5873</v>
      </c>
      <c r="E671" s="963"/>
      <c r="F671" s="1307">
        <v>115</v>
      </c>
      <c r="G671" s="1319">
        <v>34.5</v>
      </c>
      <c r="H671" s="1313">
        <v>0</v>
      </c>
      <c r="I671" s="900"/>
      <c r="J671" s="1313">
        <v>30</v>
      </c>
      <c r="K671" s="1027">
        <v>1</v>
      </c>
      <c r="L671" s="1027">
        <v>0</v>
      </c>
      <c r="M671" s="900"/>
      <c r="N671" s="900"/>
      <c r="O671" s="963"/>
      <c r="P671" s="1299"/>
      <c r="Q671" s="1301"/>
      <c r="R671" s="1010">
        <v>35</v>
      </c>
    </row>
    <row r="672" spans="1:18">
      <c r="A672" s="1010">
        <v>37</v>
      </c>
      <c r="B672" s="900" t="s">
        <v>6193</v>
      </c>
      <c r="C672" s="963"/>
      <c r="D672" s="900" t="s">
        <v>5873</v>
      </c>
      <c r="E672" s="963"/>
      <c r="F672" s="1307">
        <v>115</v>
      </c>
      <c r="G672" s="1319">
        <v>34.5</v>
      </c>
      <c r="H672" s="1313">
        <v>0</v>
      </c>
      <c r="I672" s="900"/>
      <c r="J672" s="1313">
        <v>25</v>
      </c>
      <c r="K672" s="1027">
        <v>1</v>
      </c>
      <c r="L672" s="1027">
        <v>0</v>
      </c>
      <c r="M672" s="900"/>
      <c r="N672" s="900"/>
      <c r="O672" s="963"/>
      <c r="P672" s="1299"/>
      <c r="Q672" s="1301"/>
      <c r="R672" s="1010">
        <v>37</v>
      </c>
    </row>
    <row r="673" spans="1:18">
      <c r="A673" s="1010">
        <v>38</v>
      </c>
      <c r="B673" s="900" t="s">
        <v>6194</v>
      </c>
      <c r="C673" s="963"/>
      <c r="D673" s="900" t="s">
        <v>5874</v>
      </c>
      <c r="E673" s="963"/>
      <c r="F673" s="1307">
        <v>34.5</v>
      </c>
      <c r="G673" s="1319">
        <v>13.8</v>
      </c>
      <c r="H673" s="1313">
        <v>0</v>
      </c>
      <c r="I673" s="900"/>
      <c r="J673" s="1313">
        <v>10</v>
      </c>
      <c r="K673" s="1027">
        <v>1</v>
      </c>
      <c r="L673" s="1027">
        <v>0</v>
      </c>
      <c r="M673" s="900"/>
      <c r="N673" s="900"/>
      <c r="O673" s="963"/>
      <c r="P673" s="1299"/>
      <c r="Q673" s="1301"/>
      <c r="R673" s="1010">
        <v>38</v>
      </c>
    </row>
    <row r="674" spans="1:18">
      <c r="A674" s="1010">
        <v>39</v>
      </c>
      <c r="B674" s="900" t="s">
        <v>6194</v>
      </c>
      <c r="C674" s="963"/>
      <c r="D674" s="900" t="s">
        <v>5874</v>
      </c>
      <c r="E674" s="963"/>
      <c r="F674" s="1307">
        <v>34.5</v>
      </c>
      <c r="G674" s="1319">
        <v>13.8</v>
      </c>
      <c r="H674" s="1313">
        <v>0</v>
      </c>
      <c r="I674" s="900"/>
      <c r="J674" s="1313">
        <v>10</v>
      </c>
      <c r="K674" s="1027">
        <v>1</v>
      </c>
      <c r="L674" s="1027">
        <v>0</v>
      </c>
      <c r="M674" s="900"/>
      <c r="N674" s="900"/>
      <c r="O674" s="963"/>
      <c r="P674" s="1299"/>
      <c r="Q674" s="1301"/>
      <c r="R674" s="1010">
        <v>39</v>
      </c>
    </row>
    <row r="675" spans="1:18">
      <c r="A675" s="1010">
        <v>40</v>
      </c>
      <c r="B675" s="900" t="s">
        <v>6195</v>
      </c>
      <c r="C675" s="963"/>
      <c r="D675" s="900" t="s">
        <v>5874</v>
      </c>
      <c r="E675" s="963"/>
      <c r="F675" s="1307">
        <v>34.5</v>
      </c>
      <c r="G675" s="1319">
        <v>2.4</v>
      </c>
      <c r="H675" s="1313">
        <v>0</v>
      </c>
      <c r="I675" s="900"/>
      <c r="J675" s="1313">
        <v>0</v>
      </c>
      <c r="K675" s="1027">
        <v>1</v>
      </c>
      <c r="L675" s="1027">
        <v>0</v>
      </c>
      <c r="M675" s="900"/>
      <c r="N675" s="900"/>
      <c r="O675" s="963"/>
      <c r="P675" s="1299"/>
      <c r="Q675" s="1301"/>
      <c r="R675" s="1010">
        <v>40</v>
      </c>
    </row>
    <row r="676" spans="1:18">
      <c r="A676" s="1010">
        <v>41</v>
      </c>
      <c r="B676" s="900" t="s">
        <v>6195</v>
      </c>
      <c r="C676" s="963"/>
      <c r="D676" s="900" t="s">
        <v>5874</v>
      </c>
      <c r="E676" s="963"/>
      <c r="F676" s="1307">
        <v>34.5</v>
      </c>
      <c r="G676" s="1319">
        <v>2.4</v>
      </c>
      <c r="H676" s="1313">
        <v>0</v>
      </c>
      <c r="I676" s="900"/>
      <c r="J676" s="1313">
        <v>0</v>
      </c>
      <c r="K676" s="1027">
        <v>1</v>
      </c>
      <c r="L676" s="1027">
        <v>0</v>
      </c>
      <c r="M676" s="900"/>
      <c r="N676" s="900"/>
      <c r="O676" s="963"/>
      <c r="P676" s="1299"/>
      <c r="Q676" s="1301"/>
      <c r="R676" s="1010">
        <v>41</v>
      </c>
    </row>
    <row r="677" spans="1:18">
      <c r="A677" s="1010">
        <v>42</v>
      </c>
      <c r="B677" s="900" t="s">
        <v>6195</v>
      </c>
      <c r="C677" s="963"/>
      <c r="D677" s="900" t="s">
        <v>5874</v>
      </c>
      <c r="E677" s="963"/>
      <c r="F677" s="1307">
        <v>34.5</v>
      </c>
      <c r="G677" s="1319">
        <v>2.4</v>
      </c>
      <c r="H677" s="1313">
        <v>0</v>
      </c>
      <c r="I677" s="900"/>
      <c r="J677" s="1313">
        <v>0</v>
      </c>
      <c r="K677" s="1027">
        <v>1</v>
      </c>
      <c r="L677" s="1027">
        <v>0</v>
      </c>
      <c r="M677" s="900"/>
      <c r="N677" s="900"/>
      <c r="O677" s="963"/>
      <c r="P677" s="1299"/>
      <c r="Q677" s="1301"/>
      <c r="R677" s="1010">
        <v>42</v>
      </c>
    </row>
    <row r="678" spans="1:18">
      <c r="A678" s="1010">
        <v>43</v>
      </c>
      <c r="B678" s="900" t="s">
        <v>6196</v>
      </c>
      <c r="C678" s="963"/>
      <c r="D678" s="900" t="s">
        <v>5874</v>
      </c>
      <c r="E678" s="963"/>
      <c r="F678" s="1307">
        <v>34.5</v>
      </c>
      <c r="G678" s="1319">
        <v>13.8</v>
      </c>
      <c r="H678" s="1313">
        <v>0</v>
      </c>
      <c r="I678" s="900"/>
      <c r="J678" s="1313">
        <v>5</v>
      </c>
      <c r="K678" s="1027">
        <v>1</v>
      </c>
      <c r="L678" s="1027">
        <v>0</v>
      </c>
      <c r="M678" s="900"/>
      <c r="N678" s="900"/>
      <c r="O678" s="963"/>
      <c r="P678" s="1299"/>
      <c r="Q678" s="1301"/>
      <c r="R678" s="1010">
        <v>43</v>
      </c>
    </row>
    <row r="679" spans="1:18">
      <c r="A679" s="1010">
        <v>44</v>
      </c>
      <c r="B679" s="900" t="s">
        <v>6196</v>
      </c>
      <c r="C679" s="963"/>
      <c r="D679" s="900" t="s">
        <v>5874</v>
      </c>
      <c r="E679" s="963"/>
      <c r="F679" s="1307">
        <v>34.5</v>
      </c>
      <c r="G679" s="1319">
        <v>4.16</v>
      </c>
      <c r="H679" s="1313">
        <v>0</v>
      </c>
      <c r="I679" s="900"/>
      <c r="J679" s="1313">
        <v>5</v>
      </c>
      <c r="K679" s="1027">
        <v>1</v>
      </c>
      <c r="L679" s="1027">
        <v>0</v>
      </c>
      <c r="M679" s="900"/>
      <c r="N679" s="900"/>
      <c r="O679" s="963"/>
      <c r="P679" s="1299"/>
      <c r="Q679" s="1301"/>
      <c r="R679" s="1010">
        <v>44</v>
      </c>
    </row>
    <row r="680" spans="1:18">
      <c r="A680" s="1010">
        <v>45</v>
      </c>
      <c r="B680" s="900" t="s">
        <v>6197</v>
      </c>
      <c r="C680" s="963"/>
      <c r="D680" s="900" t="s">
        <v>5873</v>
      </c>
      <c r="E680" s="963"/>
      <c r="F680" s="1307">
        <v>34.5</v>
      </c>
      <c r="G680" s="1319">
        <v>4.8</v>
      </c>
      <c r="H680" s="1313">
        <v>0</v>
      </c>
      <c r="I680" s="900"/>
      <c r="J680" s="1313">
        <v>1</v>
      </c>
      <c r="K680" s="1027">
        <v>1</v>
      </c>
      <c r="L680" s="1027">
        <v>0</v>
      </c>
      <c r="M680" s="900"/>
      <c r="N680" s="900"/>
      <c r="O680" s="963"/>
      <c r="P680" s="1299"/>
      <c r="Q680" s="1301"/>
      <c r="R680" s="1010">
        <v>45</v>
      </c>
    </row>
    <row r="681" spans="1:18">
      <c r="A681" s="1010">
        <v>46</v>
      </c>
      <c r="B681" s="900" t="s">
        <v>6197</v>
      </c>
      <c r="C681" s="963"/>
      <c r="D681" s="900" t="s">
        <v>5873</v>
      </c>
      <c r="E681" s="963"/>
      <c r="F681" s="1307">
        <v>34.5</v>
      </c>
      <c r="G681" s="1319">
        <v>4.8</v>
      </c>
      <c r="H681" s="1313">
        <v>0</v>
      </c>
      <c r="I681" s="900"/>
      <c r="J681" s="1313">
        <v>1</v>
      </c>
      <c r="K681" s="1027">
        <v>1</v>
      </c>
      <c r="L681" s="1027">
        <v>0</v>
      </c>
      <c r="M681" s="900"/>
      <c r="N681" s="900"/>
      <c r="O681" s="963"/>
      <c r="P681" s="1299"/>
      <c r="Q681" s="1301"/>
      <c r="R681" s="1010">
        <v>46</v>
      </c>
    </row>
    <row r="682" spans="1:18">
      <c r="A682" s="1010">
        <v>47</v>
      </c>
      <c r="B682" s="900" t="s">
        <v>6197</v>
      </c>
      <c r="C682" s="963"/>
      <c r="D682" s="900" t="s">
        <v>5873</v>
      </c>
      <c r="E682" s="963"/>
      <c r="F682" s="1307">
        <v>34.5</v>
      </c>
      <c r="G682" s="1319">
        <v>4.8</v>
      </c>
      <c r="H682" s="1313">
        <v>0</v>
      </c>
      <c r="I682" s="900"/>
      <c r="J682" s="1313">
        <v>1</v>
      </c>
      <c r="K682" s="1027">
        <v>1</v>
      </c>
      <c r="L682" s="1027">
        <v>0</v>
      </c>
      <c r="M682" s="900"/>
      <c r="N682" s="900"/>
      <c r="O682" s="963"/>
      <c r="P682" s="1299"/>
      <c r="Q682" s="1301"/>
      <c r="R682" s="1010">
        <v>47</v>
      </c>
    </row>
    <row r="683" spans="1:18">
      <c r="A683" s="1010">
        <v>48</v>
      </c>
      <c r="B683" s="900" t="s">
        <v>6197</v>
      </c>
      <c r="C683" s="963"/>
      <c r="D683" s="900" t="s">
        <v>5873</v>
      </c>
      <c r="E683" s="963"/>
      <c r="F683" s="1307">
        <v>115</v>
      </c>
      <c r="G683" s="1319">
        <v>34.5</v>
      </c>
      <c r="H683" s="1313">
        <v>0</v>
      </c>
      <c r="I683" s="900"/>
      <c r="J683" s="1313">
        <v>22</v>
      </c>
      <c r="K683" s="1027">
        <v>1</v>
      </c>
      <c r="L683" s="1027">
        <v>1</v>
      </c>
      <c r="M683" s="900"/>
      <c r="N683" s="900"/>
      <c r="O683" s="963"/>
      <c r="P683" s="1299"/>
      <c r="Q683" s="1301"/>
      <c r="R683" s="1010">
        <v>48</v>
      </c>
    </row>
    <row r="684" spans="1:18">
      <c r="A684" s="1010">
        <v>49</v>
      </c>
      <c r="B684" s="900" t="s">
        <v>6198</v>
      </c>
      <c r="C684" s="963"/>
      <c r="D684" s="900" t="s">
        <v>5873</v>
      </c>
      <c r="E684" s="963"/>
      <c r="F684" s="1307">
        <v>115</v>
      </c>
      <c r="G684" s="1319">
        <v>34.5</v>
      </c>
      <c r="H684" s="1313">
        <v>0</v>
      </c>
      <c r="I684" s="900"/>
      <c r="J684" s="1313">
        <v>7</v>
      </c>
      <c r="K684" s="1027">
        <v>1</v>
      </c>
      <c r="L684" s="1027">
        <v>0</v>
      </c>
      <c r="M684" s="900"/>
      <c r="N684" s="900"/>
      <c r="O684" s="963"/>
      <c r="P684" s="1299"/>
      <c r="Q684" s="1301"/>
      <c r="R684" s="1010">
        <v>49</v>
      </c>
    </row>
    <row r="685" spans="1:18">
      <c r="A685" s="1010">
        <v>50</v>
      </c>
      <c r="B685" s="900" t="s">
        <v>6199</v>
      </c>
      <c r="C685" s="963"/>
      <c r="D685" s="900" t="s">
        <v>5874</v>
      </c>
      <c r="E685" s="963"/>
      <c r="F685" s="1307">
        <v>34.4</v>
      </c>
      <c r="G685" s="1319">
        <v>13.8</v>
      </c>
      <c r="H685" s="1313">
        <v>0</v>
      </c>
      <c r="I685" s="900"/>
      <c r="J685" s="1313">
        <v>4</v>
      </c>
      <c r="K685" s="1027">
        <v>1</v>
      </c>
      <c r="L685" s="1027">
        <v>0</v>
      </c>
      <c r="M685" s="900"/>
      <c r="N685" s="900"/>
      <c r="O685" s="963"/>
      <c r="P685" s="1299"/>
      <c r="Q685" s="1301"/>
      <c r="R685" s="1010">
        <v>50</v>
      </c>
    </row>
    <row r="686" spans="1:18">
      <c r="A686" s="1010">
        <v>51</v>
      </c>
      <c r="B686" s="900" t="s">
        <v>6200</v>
      </c>
      <c r="C686" s="963"/>
      <c r="D686" s="900" t="s">
        <v>5873</v>
      </c>
      <c r="E686" s="963"/>
      <c r="F686" s="1307">
        <v>115</v>
      </c>
      <c r="G686" s="1319">
        <v>23</v>
      </c>
      <c r="H686" s="1313">
        <v>0</v>
      </c>
      <c r="I686" s="900"/>
      <c r="J686" s="1313">
        <v>10</v>
      </c>
      <c r="K686" s="1027">
        <v>1</v>
      </c>
      <c r="L686" s="1027">
        <v>0</v>
      </c>
      <c r="M686" s="900"/>
      <c r="N686" s="900"/>
      <c r="O686" s="963"/>
      <c r="P686" s="1299"/>
      <c r="Q686" s="1301"/>
      <c r="R686" s="1010">
        <v>51</v>
      </c>
    </row>
    <row r="687" spans="1:18">
      <c r="A687" s="1010">
        <v>52</v>
      </c>
      <c r="B687" s="900" t="s">
        <v>6201</v>
      </c>
      <c r="C687" s="963"/>
      <c r="D687" s="900" t="s">
        <v>5873</v>
      </c>
      <c r="E687" s="963"/>
      <c r="F687" s="1307">
        <v>115</v>
      </c>
      <c r="G687" s="1319">
        <v>34.5</v>
      </c>
      <c r="H687" s="1313">
        <v>0</v>
      </c>
      <c r="I687" s="900"/>
      <c r="J687" s="1313">
        <v>7</v>
      </c>
      <c r="K687" s="1027">
        <v>1</v>
      </c>
      <c r="L687" s="1027">
        <v>0</v>
      </c>
      <c r="M687" s="900"/>
      <c r="N687" s="900"/>
      <c r="O687" s="963"/>
      <c r="P687" s="1299"/>
      <c r="Q687" s="1301"/>
      <c r="R687" s="1010">
        <v>52</v>
      </c>
    </row>
    <row r="688" spans="1:18">
      <c r="A688" s="1010">
        <v>53</v>
      </c>
      <c r="B688" s="900" t="s">
        <v>6201</v>
      </c>
      <c r="C688" s="963"/>
      <c r="D688" s="900" t="s">
        <v>5873</v>
      </c>
      <c r="E688" s="963"/>
      <c r="F688" s="1307">
        <v>115</v>
      </c>
      <c r="G688" s="1319">
        <v>34.5</v>
      </c>
      <c r="H688" s="1313">
        <v>0</v>
      </c>
      <c r="I688" s="900"/>
      <c r="J688" s="1313">
        <v>7</v>
      </c>
      <c r="K688" s="1027">
        <v>1</v>
      </c>
      <c r="L688" s="1027">
        <v>0</v>
      </c>
      <c r="M688" s="900"/>
      <c r="N688" s="900"/>
      <c r="O688" s="963"/>
      <c r="P688" s="1299"/>
      <c r="Q688" s="1301"/>
      <c r="R688" s="1010">
        <v>53</v>
      </c>
    </row>
    <row r="689" spans="1:18">
      <c r="A689" s="1010">
        <v>54</v>
      </c>
      <c r="B689" s="900" t="s">
        <v>6202</v>
      </c>
      <c r="C689" s="963"/>
      <c r="D689" s="900" t="s">
        <v>5873</v>
      </c>
      <c r="E689" s="963"/>
      <c r="F689" s="1307">
        <v>115</v>
      </c>
      <c r="G689" s="1319">
        <v>34.5</v>
      </c>
      <c r="H689" s="1313">
        <v>0</v>
      </c>
      <c r="I689" s="900"/>
      <c r="J689" s="1313">
        <v>15</v>
      </c>
      <c r="K689" s="1027">
        <v>1</v>
      </c>
      <c r="L689" s="1027">
        <v>0</v>
      </c>
      <c r="M689" s="900"/>
      <c r="N689" s="900"/>
      <c r="O689" s="963"/>
      <c r="P689" s="1299"/>
      <c r="Q689" s="1301"/>
      <c r="R689" s="1010">
        <v>54</v>
      </c>
    </row>
    <row r="690" spans="1:18">
      <c r="A690" s="1010">
        <v>55</v>
      </c>
      <c r="B690" s="900" t="s">
        <v>6202</v>
      </c>
      <c r="C690" s="963"/>
      <c r="D690" s="900" t="s">
        <v>5873</v>
      </c>
      <c r="E690" s="963"/>
      <c r="F690" s="1307">
        <v>115</v>
      </c>
      <c r="G690" s="1319">
        <v>34.5</v>
      </c>
      <c r="H690" s="1313">
        <v>0</v>
      </c>
      <c r="I690" s="900"/>
      <c r="J690" s="1313">
        <v>15</v>
      </c>
      <c r="K690" s="1027">
        <v>1</v>
      </c>
      <c r="L690" s="1027">
        <v>0</v>
      </c>
      <c r="M690" s="900"/>
      <c r="N690" s="900"/>
      <c r="O690" s="963"/>
      <c r="P690" s="1299"/>
      <c r="Q690" s="1301"/>
      <c r="R690" s="1010">
        <v>55</v>
      </c>
    </row>
    <row r="691" spans="1:18">
      <c r="A691" s="1010">
        <v>56</v>
      </c>
      <c r="B691" s="900" t="s">
        <v>6203</v>
      </c>
      <c r="C691" s="963"/>
      <c r="D691" s="900" t="s">
        <v>5873</v>
      </c>
      <c r="E691" s="963"/>
      <c r="F691" s="1307">
        <v>34.5</v>
      </c>
      <c r="G691" s="1319">
        <v>4.8</v>
      </c>
      <c r="H691" s="1313">
        <v>0</v>
      </c>
      <c r="I691" s="900"/>
      <c r="J691" s="1313">
        <v>1</v>
      </c>
      <c r="K691" s="1027">
        <v>1</v>
      </c>
      <c r="L691" s="1027">
        <v>0</v>
      </c>
      <c r="M691" s="900"/>
      <c r="N691" s="900"/>
      <c r="O691" s="963"/>
      <c r="P691" s="1299"/>
      <c r="Q691" s="1301"/>
      <c r="R691" s="1010">
        <v>56</v>
      </c>
    </row>
    <row r="692" spans="1:18">
      <c r="A692" s="1010">
        <v>57</v>
      </c>
      <c r="B692" s="900" t="s">
        <v>6204</v>
      </c>
      <c r="C692" s="963"/>
      <c r="D692" s="900" t="s">
        <v>5874</v>
      </c>
      <c r="E692" s="963"/>
      <c r="F692" s="1307">
        <v>34.5</v>
      </c>
      <c r="G692" s="1319">
        <v>4.8</v>
      </c>
      <c r="H692" s="1313">
        <v>0</v>
      </c>
      <c r="I692" s="900"/>
      <c r="J692" s="1313">
        <v>2</v>
      </c>
      <c r="K692" s="1027">
        <v>1</v>
      </c>
      <c r="L692" s="1027">
        <v>0</v>
      </c>
      <c r="M692" s="900"/>
      <c r="N692" s="900"/>
      <c r="O692" s="963"/>
      <c r="P692" s="1299"/>
      <c r="Q692" s="1301"/>
      <c r="R692" s="1010">
        <v>57</v>
      </c>
    </row>
    <row r="693" spans="1:18">
      <c r="A693" s="1010">
        <v>58</v>
      </c>
      <c r="B693" s="900" t="s">
        <v>6205</v>
      </c>
      <c r="C693" s="963"/>
      <c r="D693" s="900" t="s">
        <v>5874</v>
      </c>
      <c r="E693" s="963"/>
      <c r="F693" s="1307">
        <v>34.5</v>
      </c>
      <c r="G693" s="1319">
        <v>13.8</v>
      </c>
      <c r="H693" s="1313">
        <v>0</v>
      </c>
      <c r="I693" s="900"/>
      <c r="J693" s="1313">
        <v>3</v>
      </c>
      <c r="K693" s="1027">
        <v>1</v>
      </c>
      <c r="L693" s="1027">
        <v>0</v>
      </c>
      <c r="M693" s="900"/>
      <c r="N693" s="900"/>
      <c r="O693" s="963"/>
      <c r="P693" s="1299"/>
      <c r="Q693" s="1301"/>
      <c r="R693" s="1010">
        <v>58</v>
      </c>
    </row>
    <row r="694" spans="1:18" ht="15.75" thickBot="1">
      <c r="A694" s="1029">
        <v>59</v>
      </c>
      <c r="B694" s="952" t="s">
        <v>6206</v>
      </c>
      <c r="C694" s="980"/>
      <c r="D694" s="952" t="s">
        <v>5874</v>
      </c>
      <c r="E694" s="980"/>
      <c r="F694" s="1308">
        <v>115</v>
      </c>
      <c r="G694" s="1320">
        <v>23</v>
      </c>
      <c r="H694" s="1314">
        <v>0</v>
      </c>
      <c r="I694" s="900"/>
      <c r="J694" s="1314">
        <v>15</v>
      </c>
      <c r="K694" s="1098">
        <v>1</v>
      </c>
      <c r="L694" s="1098">
        <v>0</v>
      </c>
      <c r="M694" s="952"/>
      <c r="N694" s="952"/>
      <c r="O694" s="980"/>
      <c r="P694" s="1300"/>
      <c r="Q694" s="1302"/>
      <c r="R694" s="1029">
        <v>59</v>
      </c>
    </row>
    <row r="695" spans="1:18">
      <c r="A695" s="2971"/>
      <c r="B695" s="2971"/>
      <c r="C695" s="2971"/>
      <c r="D695" s="2971"/>
      <c r="E695" s="2971"/>
      <c r="F695" s="2971"/>
      <c r="G695" s="2971"/>
      <c r="H695" s="2971"/>
      <c r="I695" s="2971"/>
      <c r="J695" s="2971"/>
      <c r="K695" s="2971"/>
      <c r="L695" s="2971"/>
      <c r="M695" s="2971"/>
      <c r="N695" s="2971"/>
      <c r="O695" s="2971"/>
      <c r="P695" s="2971"/>
      <c r="Q695" s="2971"/>
      <c r="R695" s="2971"/>
    </row>
    <row r="696" spans="1:18">
      <c r="A696" s="64" t="s">
        <v>6242</v>
      </c>
      <c r="B696" s="901"/>
      <c r="C696" s="901"/>
      <c r="D696" s="901"/>
      <c r="E696" s="901"/>
      <c r="F696" s="901"/>
      <c r="G696" s="901"/>
      <c r="H696" s="901"/>
      <c r="I696" s="900"/>
      <c r="J696" s="64" t="s">
        <v>6243</v>
      </c>
      <c r="K696" s="901"/>
      <c r="L696" s="901"/>
      <c r="M696" s="901"/>
      <c r="N696" s="901"/>
      <c r="O696" s="901"/>
      <c r="P696" s="901"/>
      <c r="Q696" s="901"/>
      <c r="R696" s="901"/>
    </row>
    <row r="698" spans="1:18" ht="16.5" thickBot="1">
      <c r="A698" s="969" t="str">
        <f>'Data Sheet'!$C$25</f>
        <v xml:space="preserve">Niagara Mohawk Power Corporation </v>
      </c>
      <c r="B698" s="952"/>
      <c r="C698" s="952"/>
      <c r="D698" s="952"/>
      <c r="E698" s="952"/>
      <c r="F698" s="1030" t="str">
        <f>'Data Sheet'!$C$40</f>
        <v>May 9, 2016</v>
      </c>
      <c r="G698" s="952" t="str">
        <f>'Data Sheet'!$C$38</f>
        <v>December 31, 2015</v>
      </c>
      <c r="H698" s="1012"/>
      <c r="I698" s="900"/>
      <c r="J698" s="969" t="str">
        <f>'Data Sheet'!$C$25</f>
        <v xml:space="preserve">Niagara Mohawk Power Corporation </v>
      </c>
      <c r="K698" s="952"/>
      <c r="L698" s="952"/>
      <c r="M698" s="952"/>
      <c r="N698" s="952"/>
      <c r="O698" s="952"/>
      <c r="P698" s="1030" t="str">
        <f>'Data Sheet'!$C$40</f>
        <v>May 9, 2016</v>
      </c>
      <c r="Q698" s="952" t="str">
        <f>'Data Sheet'!$C$38</f>
        <v>December 31, 2015</v>
      </c>
      <c r="R698" s="952"/>
    </row>
    <row r="699" spans="1:18" ht="16.5" thickBot="1">
      <c r="A699" s="634" t="s">
        <v>3345</v>
      </c>
      <c r="B699" s="572"/>
      <c r="C699" s="572"/>
      <c r="D699" s="1012"/>
      <c r="E699" s="1012"/>
      <c r="F699" s="1014"/>
      <c r="G699" s="1014"/>
      <c r="H699" s="1023"/>
      <c r="I699" s="900"/>
      <c r="J699" s="634" t="s">
        <v>3345</v>
      </c>
      <c r="K699" s="572"/>
      <c r="L699" s="572"/>
      <c r="M699" s="1012"/>
      <c r="N699" s="1012"/>
      <c r="O699" s="1012"/>
      <c r="P699" s="1014"/>
      <c r="Q699" s="1014"/>
      <c r="R699" s="1023"/>
    </row>
    <row r="700" spans="1:18">
      <c r="A700" s="1007"/>
      <c r="B700" s="900"/>
      <c r="C700" s="963"/>
      <c r="D700" s="945"/>
      <c r="E700" s="913"/>
      <c r="F700" s="901"/>
      <c r="G700" s="901"/>
      <c r="H700" s="993"/>
      <c r="I700" s="900"/>
      <c r="J700" s="1007"/>
      <c r="K700" s="963"/>
      <c r="L700" s="963"/>
      <c r="M700" s="901" t="s">
        <v>3132</v>
      </c>
      <c r="N700" s="901"/>
      <c r="O700" s="901"/>
      <c r="P700" s="901"/>
      <c r="Q700" s="961"/>
      <c r="R700" s="1016"/>
    </row>
    <row r="701" spans="1:18" ht="15.75" thickBot="1">
      <c r="A701" s="1019"/>
      <c r="B701" s="945"/>
      <c r="C701" s="913"/>
      <c r="D701" s="945"/>
      <c r="E701" s="913"/>
      <c r="F701" s="1012" t="s">
        <v>3133</v>
      </c>
      <c r="G701" s="1012"/>
      <c r="H701" s="1023"/>
      <c r="I701" s="900"/>
      <c r="J701" s="1019" t="s">
        <v>3134</v>
      </c>
      <c r="K701" s="913" t="s">
        <v>3135</v>
      </c>
      <c r="L701" s="913" t="s">
        <v>3135</v>
      </c>
      <c r="M701" s="1012" t="s">
        <v>3136</v>
      </c>
      <c r="N701" s="1012"/>
      <c r="O701" s="1012"/>
      <c r="P701" s="1012"/>
      <c r="Q701" s="1023"/>
      <c r="R701" s="913"/>
    </row>
    <row r="702" spans="1:18">
      <c r="A702" s="1019"/>
      <c r="B702" s="945"/>
      <c r="C702" s="913"/>
      <c r="D702" s="945"/>
      <c r="E702" s="913"/>
      <c r="F702" s="913"/>
      <c r="G702" s="961"/>
      <c r="H702" s="913"/>
      <c r="I702" s="900"/>
      <c r="J702" s="1019" t="s">
        <v>3137</v>
      </c>
      <c r="K702" s="913" t="s">
        <v>3138</v>
      </c>
      <c r="L702" s="913" t="s">
        <v>3139</v>
      </c>
      <c r="M702" s="945"/>
      <c r="N702" s="945"/>
      <c r="O702" s="913"/>
      <c r="P702" s="913"/>
      <c r="Q702" s="961"/>
      <c r="R702" s="913"/>
    </row>
    <row r="703" spans="1:18">
      <c r="A703" s="1019" t="s">
        <v>1688</v>
      </c>
      <c r="B703" s="901" t="s">
        <v>3140</v>
      </c>
      <c r="C703" s="961"/>
      <c r="D703" s="901" t="s">
        <v>3141</v>
      </c>
      <c r="E703" s="961"/>
      <c r="F703" s="913"/>
      <c r="G703" s="961"/>
      <c r="H703" s="913"/>
      <c r="I703" s="900"/>
      <c r="J703" s="1019" t="s">
        <v>3142</v>
      </c>
      <c r="K703" s="913" t="s">
        <v>3143</v>
      </c>
      <c r="L703" s="913" t="s">
        <v>3138</v>
      </c>
      <c r="M703" s="901"/>
      <c r="N703" s="901"/>
      <c r="O703" s="961"/>
      <c r="P703" s="913" t="s">
        <v>1746</v>
      </c>
      <c r="Q703" s="961" t="s">
        <v>3144</v>
      </c>
      <c r="R703" s="913" t="s">
        <v>1688</v>
      </c>
    </row>
    <row r="704" spans="1:18">
      <c r="A704" s="1019" t="s">
        <v>1691</v>
      </c>
      <c r="B704" s="900"/>
      <c r="C704" s="963"/>
      <c r="D704" s="945"/>
      <c r="E704" s="913"/>
      <c r="F704" s="913" t="s">
        <v>1795</v>
      </c>
      <c r="G704" s="961" t="s">
        <v>3145</v>
      </c>
      <c r="H704" s="913" t="s">
        <v>3146</v>
      </c>
      <c r="I704" s="900"/>
      <c r="J704" s="1019" t="s">
        <v>3147</v>
      </c>
      <c r="K704" s="913" t="s">
        <v>4</v>
      </c>
      <c r="L704" s="913" t="s">
        <v>3143</v>
      </c>
      <c r="M704" s="901" t="s">
        <v>3148</v>
      </c>
      <c r="N704" s="901"/>
      <c r="O704" s="961"/>
      <c r="P704" s="913" t="s">
        <v>3149</v>
      </c>
      <c r="Q704" s="961" t="s">
        <v>3150</v>
      </c>
      <c r="R704" s="913" t="s">
        <v>1691</v>
      </c>
    </row>
    <row r="705" spans="1:18">
      <c r="A705" s="1010"/>
      <c r="B705" s="900"/>
      <c r="C705" s="913"/>
      <c r="D705" s="900"/>
      <c r="E705" s="913"/>
      <c r="F705" s="913"/>
      <c r="G705" s="961"/>
      <c r="H705" s="963"/>
      <c r="I705" s="900"/>
      <c r="J705" s="1010"/>
      <c r="K705" s="963"/>
      <c r="L705" s="913"/>
      <c r="M705" s="900"/>
      <c r="N705" s="900"/>
      <c r="O705" s="913"/>
      <c r="P705" s="913"/>
      <c r="Q705" s="913"/>
      <c r="R705" s="963"/>
    </row>
    <row r="706" spans="1:18" ht="15.75" thickBot="1">
      <c r="A706" s="1029"/>
      <c r="B706" s="1012" t="s">
        <v>2952</v>
      </c>
      <c r="C706" s="1023"/>
      <c r="D706" s="1012" t="s">
        <v>2953</v>
      </c>
      <c r="E706" s="1023"/>
      <c r="F706" s="1022" t="s">
        <v>2954</v>
      </c>
      <c r="G706" s="1023" t="s">
        <v>2955</v>
      </c>
      <c r="H706" s="1023" t="s">
        <v>2303</v>
      </c>
      <c r="I706" s="900"/>
      <c r="J706" s="1021" t="s">
        <v>2304</v>
      </c>
      <c r="K706" s="1021" t="s">
        <v>2305</v>
      </c>
      <c r="L706" s="1021" t="s">
        <v>2306</v>
      </c>
      <c r="M706" s="1012" t="s">
        <v>2307</v>
      </c>
      <c r="N706" s="1012"/>
      <c r="O706" s="1023"/>
      <c r="P706" s="1022" t="s">
        <v>2308</v>
      </c>
      <c r="Q706" s="1022" t="s">
        <v>2309</v>
      </c>
      <c r="R706" s="1022"/>
    </row>
    <row r="707" spans="1:18">
      <c r="A707" s="1010">
        <v>1</v>
      </c>
      <c r="B707" s="900" t="s">
        <v>6206</v>
      </c>
      <c r="C707" s="963"/>
      <c r="D707" s="900" t="s">
        <v>5874</v>
      </c>
      <c r="E707" s="961"/>
      <c r="F707" s="3046">
        <v>115</v>
      </c>
      <c r="G707" s="3047">
        <v>13.8</v>
      </c>
      <c r="H707" s="1313">
        <v>0</v>
      </c>
      <c r="I707" s="900"/>
      <c r="J707" s="1313">
        <v>12</v>
      </c>
      <c r="K707" s="1027">
        <v>1</v>
      </c>
      <c r="L707" s="1027">
        <v>0</v>
      </c>
      <c r="M707" s="900"/>
      <c r="N707" s="900"/>
      <c r="O707" s="961"/>
      <c r="P707" s="1299"/>
      <c r="Q707" s="1301"/>
      <c r="R707" s="1010">
        <v>1</v>
      </c>
    </row>
    <row r="708" spans="1:18">
      <c r="A708" s="1010">
        <v>2</v>
      </c>
      <c r="B708" s="900" t="s">
        <v>6207</v>
      </c>
      <c r="C708" s="963"/>
      <c r="D708" s="900" t="s">
        <v>5874</v>
      </c>
      <c r="E708" s="913"/>
      <c r="F708" s="3046">
        <v>34.5</v>
      </c>
      <c r="G708" s="3047">
        <v>4.8</v>
      </c>
      <c r="H708" s="1313">
        <v>0</v>
      </c>
      <c r="I708" s="900"/>
      <c r="J708" s="1313">
        <v>1</v>
      </c>
      <c r="K708" s="1027">
        <v>1</v>
      </c>
      <c r="L708" s="1027">
        <v>0</v>
      </c>
      <c r="M708" s="900"/>
      <c r="N708" s="900"/>
      <c r="O708" s="913"/>
      <c r="P708" s="1299"/>
      <c r="Q708" s="1301"/>
      <c r="R708" s="1010">
        <v>2</v>
      </c>
    </row>
    <row r="709" spans="1:18">
      <c r="A709" s="1010">
        <v>3</v>
      </c>
      <c r="B709" s="900" t="s">
        <v>6208</v>
      </c>
      <c r="C709" s="963"/>
      <c r="D709" s="900" t="s">
        <v>5874</v>
      </c>
      <c r="E709" s="913"/>
      <c r="F709" s="3046">
        <v>34.5</v>
      </c>
      <c r="G709" s="3047">
        <v>4.8</v>
      </c>
      <c r="H709" s="1313">
        <v>0</v>
      </c>
      <c r="I709" s="900"/>
      <c r="J709" s="1313">
        <v>3</v>
      </c>
      <c r="K709" s="1027">
        <v>1</v>
      </c>
      <c r="L709" s="1027">
        <v>0</v>
      </c>
      <c r="M709" s="900"/>
      <c r="N709" s="900"/>
      <c r="O709" s="913"/>
      <c r="P709" s="1299"/>
      <c r="Q709" s="1301"/>
      <c r="R709" s="1010">
        <v>3</v>
      </c>
    </row>
    <row r="710" spans="1:18">
      <c r="A710" s="1010">
        <v>4</v>
      </c>
      <c r="B710" s="900" t="s">
        <v>6209</v>
      </c>
      <c r="C710" s="963"/>
      <c r="D710" s="900" t="s">
        <v>5874</v>
      </c>
      <c r="E710" s="913"/>
      <c r="F710" s="3046">
        <v>115</v>
      </c>
      <c r="G710" s="3047">
        <v>13.8</v>
      </c>
      <c r="H710" s="1313">
        <v>0</v>
      </c>
      <c r="I710" s="900"/>
      <c r="J710" s="1313">
        <v>10</v>
      </c>
      <c r="K710" s="1027">
        <v>1</v>
      </c>
      <c r="L710" s="1027">
        <v>0</v>
      </c>
      <c r="M710" s="900"/>
      <c r="N710" s="900"/>
      <c r="O710" s="913"/>
      <c r="P710" s="1299"/>
      <c r="Q710" s="1301"/>
      <c r="R710" s="1010">
        <v>4</v>
      </c>
    </row>
    <row r="711" spans="1:18">
      <c r="A711" s="1010">
        <v>5</v>
      </c>
      <c r="B711" s="900" t="s">
        <v>6209</v>
      </c>
      <c r="C711" s="963"/>
      <c r="D711" s="900" t="s">
        <v>5874</v>
      </c>
      <c r="E711" s="913"/>
      <c r="F711" s="3046">
        <v>115</v>
      </c>
      <c r="G711" s="3047">
        <v>13.8</v>
      </c>
      <c r="H711" s="1313">
        <v>0</v>
      </c>
      <c r="I711" s="900"/>
      <c r="J711" s="1313">
        <v>30</v>
      </c>
      <c r="K711" s="1027">
        <v>1</v>
      </c>
      <c r="L711" s="1027">
        <v>0</v>
      </c>
      <c r="M711" s="900"/>
      <c r="N711" s="900"/>
      <c r="O711" s="913"/>
      <c r="P711" s="1299"/>
      <c r="Q711" s="1301"/>
      <c r="R711" s="1010">
        <v>5</v>
      </c>
    </row>
    <row r="712" spans="1:18">
      <c r="A712" s="1025">
        <v>6</v>
      </c>
      <c r="B712" s="900" t="s">
        <v>6210</v>
      </c>
      <c r="C712" s="963"/>
      <c r="D712" s="900" t="s">
        <v>5874</v>
      </c>
      <c r="E712" s="963"/>
      <c r="F712" s="1307">
        <v>34.5</v>
      </c>
      <c r="G712" s="1319">
        <v>13.2</v>
      </c>
      <c r="H712" s="1313">
        <v>0</v>
      </c>
      <c r="I712" s="900"/>
      <c r="J712" s="1321">
        <v>4</v>
      </c>
      <c r="K712" s="1027">
        <v>1</v>
      </c>
      <c r="L712" s="1027">
        <v>0</v>
      </c>
      <c r="M712" s="900"/>
      <c r="N712" s="900"/>
      <c r="O712" s="963"/>
      <c r="P712" s="1299"/>
      <c r="Q712" s="1301"/>
      <c r="R712" s="1025">
        <v>6</v>
      </c>
    </row>
    <row r="713" spans="1:18">
      <c r="A713" s="1025">
        <v>7</v>
      </c>
      <c r="B713" s="900" t="s">
        <v>6211</v>
      </c>
      <c r="C713" s="963"/>
      <c r="D713" s="900" t="s">
        <v>5874</v>
      </c>
      <c r="E713" s="963"/>
      <c r="F713" s="1307">
        <v>115</v>
      </c>
      <c r="G713" s="1319">
        <v>13.8</v>
      </c>
      <c r="H713" s="1313">
        <v>0</v>
      </c>
      <c r="I713" s="900"/>
      <c r="J713" s="1321">
        <v>12</v>
      </c>
      <c r="K713" s="1027">
        <v>1</v>
      </c>
      <c r="L713" s="1027">
        <v>0</v>
      </c>
      <c r="M713" s="900"/>
      <c r="N713" s="900"/>
      <c r="O713" s="963"/>
      <c r="P713" s="1299"/>
      <c r="Q713" s="1301"/>
      <c r="R713" s="1025">
        <v>7</v>
      </c>
    </row>
    <row r="714" spans="1:18">
      <c r="A714" s="1025">
        <v>8</v>
      </c>
      <c r="B714" s="900" t="s">
        <v>6212</v>
      </c>
      <c r="C714" s="963"/>
      <c r="D714" s="900" t="s">
        <v>5873</v>
      </c>
      <c r="E714" s="963"/>
      <c r="F714" s="1307">
        <v>115</v>
      </c>
      <c r="G714" s="1319">
        <v>34.5</v>
      </c>
      <c r="H714" s="1313">
        <v>0</v>
      </c>
      <c r="I714" s="900"/>
      <c r="J714" s="1321">
        <v>25</v>
      </c>
      <c r="K714" s="1027">
        <v>1</v>
      </c>
      <c r="L714" s="1027">
        <v>0</v>
      </c>
      <c r="M714" s="900"/>
      <c r="N714" s="900"/>
      <c r="O714" s="963"/>
      <c r="P714" s="1299"/>
      <c r="Q714" s="1301"/>
      <c r="R714" s="1025">
        <v>8</v>
      </c>
    </row>
    <row r="715" spans="1:18">
      <c r="A715" s="1025">
        <v>9</v>
      </c>
      <c r="B715" s="900" t="s">
        <v>6213</v>
      </c>
      <c r="C715" s="963"/>
      <c r="D715" s="900" t="s">
        <v>5874</v>
      </c>
      <c r="E715" s="963"/>
      <c r="F715" s="1307">
        <v>34.5</v>
      </c>
      <c r="G715" s="1319">
        <v>4.8</v>
      </c>
      <c r="H715" s="1313">
        <v>0</v>
      </c>
      <c r="I715" s="900"/>
      <c r="J715" s="1321">
        <v>3</v>
      </c>
      <c r="K715" s="1027">
        <v>1</v>
      </c>
      <c r="L715" s="1027">
        <v>0</v>
      </c>
      <c r="M715" s="900"/>
      <c r="N715" s="900"/>
      <c r="O715" s="963"/>
      <c r="P715" s="1299"/>
      <c r="Q715" s="1301"/>
      <c r="R715" s="1025">
        <v>9</v>
      </c>
    </row>
    <row r="716" spans="1:18">
      <c r="A716" s="1025">
        <v>10</v>
      </c>
      <c r="B716" s="900" t="s">
        <v>6214</v>
      </c>
      <c r="C716" s="963"/>
      <c r="D716" s="900" t="s">
        <v>5873</v>
      </c>
      <c r="E716" s="963"/>
      <c r="F716" s="1307">
        <v>115</v>
      </c>
      <c r="G716" s="1319">
        <v>34.5</v>
      </c>
      <c r="H716" s="1313">
        <v>0</v>
      </c>
      <c r="I716" s="900"/>
      <c r="J716" s="1321">
        <v>8</v>
      </c>
      <c r="K716" s="1027">
        <v>1</v>
      </c>
      <c r="L716" s="1027">
        <v>0</v>
      </c>
      <c r="M716" s="900"/>
      <c r="N716" s="900"/>
      <c r="O716" s="963"/>
      <c r="P716" s="1299"/>
      <c r="Q716" s="1301"/>
      <c r="R716" s="1025">
        <v>10</v>
      </c>
    </row>
    <row r="717" spans="1:18">
      <c r="A717" s="1025">
        <v>11</v>
      </c>
      <c r="B717" s="900" t="s">
        <v>6215</v>
      </c>
      <c r="C717" s="963"/>
      <c r="D717" s="900" t="s">
        <v>5874</v>
      </c>
      <c r="E717" s="963"/>
      <c r="F717" s="1307">
        <v>115</v>
      </c>
      <c r="G717" s="1319">
        <v>13.8</v>
      </c>
      <c r="H717" s="1313">
        <v>0</v>
      </c>
      <c r="I717" s="900"/>
      <c r="J717" s="1321">
        <v>12</v>
      </c>
      <c r="K717" s="1027">
        <v>1</v>
      </c>
      <c r="L717" s="1027">
        <v>0</v>
      </c>
      <c r="M717" s="900"/>
      <c r="N717" s="900"/>
      <c r="O717" s="963"/>
      <c r="P717" s="1299"/>
      <c r="Q717" s="1301"/>
      <c r="R717" s="1025">
        <v>11</v>
      </c>
    </row>
    <row r="718" spans="1:18">
      <c r="A718" s="1025">
        <v>12</v>
      </c>
      <c r="B718" s="900" t="s">
        <v>6216</v>
      </c>
      <c r="C718" s="963"/>
      <c r="D718" s="900" t="s">
        <v>5874</v>
      </c>
      <c r="E718" s="963"/>
      <c r="F718" s="1307">
        <v>34.5</v>
      </c>
      <c r="G718" s="1319">
        <v>4.8</v>
      </c>
      <c r="H718" s="1313">
        <v>0</v>
      </c>
      <c r="I718" s="900"/>
      <c r="J718" s="1321">
        <v>1</v>
      </c>
      <c r="K718" s="1027">
        <v>1</v>
      </c>
      <c r="L718" s="1027">
        <v>0</v>
      </c>
      <c r="M718" s="900"/>
      <c r="N718" s="900"/>
      <c r="O718" s="963"/>
      <c r="P718" s="1299"/>
      <c r="Q718" s="1301"/>
      <c r="R718" s="1025">
        <v>12</v>
      </c>
    </row>
    <row r="719" spans="1:18">
      <c r="A719" s="1025">
        <v>13</v>
      </c>
      <c r="B719" s="900" t="s">
        <v>6216</v>
      </c>
      <c r="C719" s="963"/>
      <c r="D719" s="900" t="s">
        <v>5874</v>
      </c>
      <c r="E719" s="963"/>
      <c r="F719" s="1307">
        <v>34.5</v>
      </c>
      <c r="G719" s="1319">
        <v>4.8</v>
      </c>
      <c r="H719" s="1313">
        <v>0</v>
      </c>
      <c r="I719" s="900"/>
      <c r="J719" s="1321">
        <v>1</v>
      </c>
      <c r="K719" s="1027">
        <v>1</v>
      </c>
      <c r="L719" s="1027">
        <v>0</v>
      </c>
      <c r="M719" s="900"/>
      <c r="N719" s="900"/>
      <c r="O719" s="963"/>
      <c r="P719" s="1299"/>
      <c r="Q719" s="1301"/>
      <c r="R719" s="1025">
        <v>13</v>
      </c>
    </row>
    <row r="720" spans="1:18">
      <c r="A720" s="1025">
        <v>14</v>
      </c>
      <c r="B720" s="900" t="s">
        <v>6216</v>
      </c>
      <c r="C720" s="963"/>
      <c r="D720" s="900" t="s">
        <v>5874</v>
      </c>
      <c r="E720" s="963"/>
      <c r="F720" s="1307">
        <v>34.5</v>
      </c>
      <c r="G720" s="1319">
        <v>4.8</v>
      </c>
      <c r="H720" s="1313">
        <v>0</v>
      </c>
      <c r="I720" s="900"/>
      <c r="J720" s="1321">
        <v>1</v>
      </c>
      <c r="K720" s="1027">
        <v>1</v>
      </c>
      <c r="L720" s="1027">
        <v>0</v>
      </c>
      <c r="M720" s="900"/>
      <c r="N720" s="900"/>
      <c r="O720" s="963"/>
      <c r="P720" s="1299"/>
      <c r="Q720" s="1301"/>
      <c r="R720" s="1025">
        <v>14</v>
      </c>
    </row>
    <row r="721" spans="1:18">
      <c r="A721" s="1025">
        <v>15</v>
      </c>
      <c r="B721" s="900" t="s">
        <v>6217</v>
      </c>
      <c r="C721" s="963"/>
      <c r="D721" s="900" t="s">
        <v>5873</v>
      </c>
      <c r="E721" s="963"/>
      <c r="F721" s="1307">
        <v>115</v>
      </c>
      <c r="G721" s="1319">
        <v>34.5</v>
      </c>
      <c r="H721" s="1313">
        <v>0</v>
      </c>
      <c r="I721" s="900"/>
      <c r="J721" s="1321">
        <v>30</v>
      </c>
      <c r="K721" s="1027">
        <v>1</v>
      </c>
      <c r="L721" s="1027">
        <v>0</v>
      </c>
      <c r="M721" s="900"/>
      <c r="N721" s="900"/>
      <c r="O721" s="963"/>
      <c r="P721" s="1299"/>
      <c r="Q721" s="1301"/>
      <c r="R721" s="1025">
        <v>15</v>
      </c>
    </row>
    <row r="722" spans="1:18">
      <c r="A722" s="1025">
        <v>16</v>
      </c>
      <c r="B722" s="900" t="s">
        <v>6217</v>
      </c>
      <c r="C722" s="963"/>
      <c r="D722" s="900" t="s">
        <v>5873</v>
      </c>
      <c r="E722" s="963"/>
      <c r="F722" s="1307">
        <v>115</v>
      </c>
      <c r="G722" s="1319">
        <v>13.8</v>
      </c>
      <c r="H722" s="1313">
        <v>0</v>
      </c>
      <c r="I722" s="900"/>
      <c r="J722" s="1321">
        <v>15</v>
      </c>
      <c r="K722" s="1027">
        <v>1</v>
      </c>
      <c r="L722" s="1027">
        <v>0</v>
      </c>
      <c r="M722" s="900"/>
      <c r="N722" s="900"/>
      <c r="O722" s="963"/>
      <c r="P722" s="1299"/>
      <c r="Q722" s="1301"/>
      <c r="R722" s="1025">
        <v>16</v>
      </c>
    </row>
    <row r="723" spans="1:18">
      <c r="A723" s="1010">
        <v>17</v>
      </c>
      <c r="B723" s="900" t="s">
        <v>6217</v>
      </c>
      <c r="C723" s="963"/>
      <c r="D723" s="900" t="s">
        <v>5873</v>
      </c>
      <c r="E723" s="963"/>
      <c r="F723" s="1307">
        <v>115</v>
      </c>
      <c r="G723" s="1319">
        <v>34.5</v>
      </c>
      <c r="H723" s="1313">
        <v>0</v>
      </c>
      <c r="I723" s="900"/>
      <c r="J723" s="1313">
        <v>30</v>
      </c>
      <c r="K723" s="1027">
        <v>1</v>
      </c>
      <c r="L723" s="1027">
        <v>0</v>
      </c>
      <c r="M723" s="900"/>
      <c r="N723" s="900"/>
      <c r="O723" s="963"/>
      <c r="P723" s="1299"/>
      <c r="Q723" s="1301"/>
      <c r="R723" s="1010">
        <v>17</v>
      </c>
    </row>
    <row r="724" spans="1:18">
      <c r="A724" s="1010">
        <v>18</v>
      </c>
      <c r="B724" s="900" t="s">
        <v>6218</v>
      </c>
      <c r="C724" s="963"/>
      <c r="D724" s="900" t="s">
        <v>5874</v>
      </c>
      <c r="E724" s="963"/>
      <c r="F724" s="1307">
        <v>69</v>
      </c>
      <c r="G724" s="1319">
        <v>13.8</v>
      </c>
      <c r="H724" s="1313">
        <v>0</v>
      </c>
      <c r="I724" s="900"/>
      <c r="J724" s="1313">
        <v>10</v>
      </c>
      <c r="K724" s="1027">
        <v>1</v>
      </c>
      <c r="L724" s="1027">
        <v>0</v>
      </c>
      <c r="M724" s="900"/>
      <c r="N724" s="900"/>
      <c r="O724" s="963"/>
      <c r="P724" s="1299"/>
      <c r="Q724" s="1301"/>
      <c r="R724" s="1010">
        <v>18</v>
      </c>
    </row>
    <row r="725" spans="1:18">
      <c r="A725" s="1010">
        <v>19</v>
      </c>
      <c r="B725" s="900" t="s">
        <v>6218</v>
      </c>
      <c r="C725" s="963"/>
      <c r="D725" s="900" t="s">
        <v>5874</v>
      </c>
      <c r="E725" s="963"/>
      <c r="F725" s="1307">
        <v>69</v>
      </c>
      <c r="G725" s="1319">
        <v>23</v>
      </c>
      <c r="H725" s="1313">
        <v>0</v>
      </c>
      <c r="I725" s="900"/>
      <c r="J725" s="1313">
        <v>10</v>
      </c>
      <c r="K725" s="1027">
        <v>1</v>
      </c>
      <c r="L725" s="1027">
        <v>0</v>
      </c>
      <c r="M725" s="900"/>
      <c r="N725" s="900"/>
      <c r="O725" s="963"/>
      <c r="P725" s="1299"/>
      <c r="Q725" s="1301"/>
      <c r="R725" s="1010">
        <v>19</v>
      </c>
    </row>
    <row r="726" spans="1:18">
      <c r="A726" s="1010">
        <v>20</v>
      </c>
      <c r="B726" s="900" t="s">
        <v>6219</v>
      </c>
      <c r="C726" s="963"/>
      <c r="D726" s="900" t="s">
        <v>5873</v>
      </c>
      <c r="E726" s="963"/>
      <c r="F726" s="1307">
        <v>23</v>
      </c>
      <c r="G726" s="1319">
        <v>4.8</v>
      </c>
      <c r="H726" s="1313">
        <v>0</v>
      </c>
      <c r="I726" s="900"/>
      <c r="J726" s="1313">
        <v>1</v>
      </c>
      <c r="K726" s="1027">
        <v>1</v>
      </c>
      <c r="L726" s="1027">
        <v>0</v>
      </c>
      <c r="M726" s="900"/>
      <c r="N726" s="900"/>
      <c r="O726" s="963"/>
      <c r="P726" s="1299"/>
      <c r="Q726" s="1301"/>
      <c r="R726" s="1010">
        <v>20</v>
      </c>
    </row>
    <row r="727" spans="1:18">
      <c r="A727" s="1010">
        <v>21</v>
      </c>
      <c r="B727" s="900" t="s">
        <v>6219</v>
      </c>
      <c r="C727" s="963"/>
      <c r="D727" s="900" t="s">
        <v>5873</v>
      </c>
      <c r="E727" s="963"/>
      <c r="F727" s="1307">
        <v>23</v>
      </c>
      <c r="G727" s="1319">
        <v>4.8</v>
      </c>
      <c r="H727" s="1313">
        <v>0</v>
      </c>
      <c r="I727" s="900"/>
      <c r="J727" s="1313">
        <v>1</v>
      </c>
      <c r="K727" s="1027">
        <v>1</v>
      </c>
      <c r="L727" s="1027">
        <v>0</v>
      </c>
      <c r="M727" s="900"/>
      <c r="N727" s="900"/>
      <c r="O727" s="963"/>
      <c r="P727" s="1299"/>
      <c r="Q727" s="1301"/>
      <c r="R727" s="1010">
        <v>21</v>
      </c>
    </row>
    <row r="728" spans="1:18">
      <c r="A728" s="1010">
        <v>22</v>
      </c>
      <c r="B728" s="900" t="s">
        <v>6219</v>
      </c>
      <c r="C728" s="963"/>
      <c r="D728" s="900" t="s">
        <v>5873</v>
      </c>
      <c r="E728" s="963"/>
      <c r="F728" s="1307">
        <v>23</v>
      </c>
      <c r="G728" s="1319">
        <v>4.8</v>
      </c>
      <c r="H728" s="1313">
        <v>0</v>
      </c>
      <c r="I728" s="900"/>
      <c r="J728" s="1313">
        <v>1</v>
      </c>
      <c r="K728" s="1027">
        <v>1</v>
      </c>
      <c r="L728" s="1027">
        <v>0</v>
      </c>
      <c r="M728" s="900"/>
      <c r="N728" s="900"/>
      <c r="O728" s="963"/>
      <c r="P728" s="1299"/>
      <c r="Q728" s="1301"/>
      <c r="R728" s="1010">
        <v>22</v>
      </c>
    </row>
    <row r="729" spans="1:18">
      <c r="A729" s="1010">
        <v>23</v>
      </c>
      <c r="B729" s="900" t="s">
        <v>6220</v>
      </c>
      <c r="C729" s="963"/>
      <c r="D729" s="900" t="s">
        <v>5874</v>
      </c>
      <c r="E729" s="963"/>
      <c r="F729" s="1307">
        <v>34.5</v>
      </c>
      <c r="G729" s="1319">
        <v>4.8</v>
      </c>
      <c r="H729" s="1313">
        <v>0</v>
      </c>
      <c r="I729" s="900"/>
      <c r="J729" s="1313">
        <v>3</v>
      </c>
      <c r="K729" s="1027">
        <v>1</v>
      </c>
      <c r="L729" s="1027">
        <v>0</v>
      </c>
      <c r="M729" s="900"/>
      <c r="N729" s="900"/>
      <c r="O729" s="963"/>
      <c r="P729" s="1299"/>
      <c r="Q729" s="1301"/>
      <c r="R729" s="1010">
        <v>23</v>
      </c>
    </row>
    <row r="730" spans="1:18">
      <c r="A730" s="1010">
        <v>24</v>
      </c>
      <c r="B730" s="900" t="s">
        <v>6221</v>
      </c>
      <c r="C730" s="963"/>
      <c r="D730" s="900" t="s">
        <v>5873</v>
      </c>
      <c r="E730" s="963"/>
      <c r="F730" s="1307">
        <v>34.5</v>
      </c>
      <c r="G730" s="1319">
        <v>4.8</v>
      </c>
      <c r="H730" s="1313">
        <v>0</v>
      </c>
      <c r="I730" s="900"/>
      <c r="J730" s="1313">
        <v>3</v>
      </c>
      <c r="K730" s="1027">
        <v>1</v>
      </c>
      <c r="L730" s="1027">
        <v>0</v>
      </c>
      <c r="M730" s="900"/>
      <c r="N730" s="900"/>
      <c r="O730" s="963"/>
      <c r="P730" s="1299"/>
      <c r="Q730" s="1301"/>
      <c r="R730" s="1010">
        <v>24</v>
      </c>
    </row>
    <row r="731" spans="1:18">
      <c r="A731" s="1010">
        <v>25</v>
      </c>
      <c r="B731" s="900" t="s">
        <v>6221</v>
      </c>
      <c r="C731" s="963"/>
      <c r="D731" s="900" t="s">
        <v>5873</v>
      </c>
      <c r="E731" s="963"/>
      <c r="F731" s="1307">
        <v>115</v>
      </c>
      <c r="G731" s="1319">
        <v>34.5</v>
      </c>
      <c r="H731" s="1313">
        <v>0</v>
      </c>
      <c r="I731" s="900"/>
      <c r="J731" s="1313">
        <v>28</v>
      </c>
      <c r="K731" s="1027">
        <v>1</v>
      </c>
      <c r="L731" s="1027">
        <v>0</v>
      </c>
      <c r="M731" s="900"/>
      <c r="N731" s="900"/>
      <c r="O731" s="963"/>
      <c r="P731" s="1299"/>
      <c r="Q731" s="1301"/>
      <c r="R731" s="1010">
        <v>25</v>
      </c>
    </row>
    <row r="732" spans="1:18">
      <c r="A732" s="1010">
        <v>26</v>
      </c>
      <c r="B732" s="900" t="s">
        <v>6222</v>
      </c>
      <c r="C732" s="963"/>
      <c r="D732" s="900" t="s">
        <v>5874</v>
      </c>
      <c r="E732" s="963"/>
      <c r="F732" s="1307">
        <v>115</v>
      </c>
      <c r="G732" s="1319">
        <v>13.8</v>
      </c>
      <c r="H732" s="1313">
        <v>0</v>
      </c>
      <c r="I732" s="900"/>
      <c r="J732" s="1313">
        <v>15</v>
      </c>
      <c r="K732" s="1027">
        <v>1</v>
      </c>
      <c r="L732" s="1027">
        <v>0</v>
      </c>
      <c r="M732" s="900"/>
      <c r="N732" s="900"/>
      <c r="O732" s="963"/>
      <c r="P732" s="1299"/>
      <c r="Q732" s="1301"/>
      <c r="R732" s="1010">
        <v>26</v>
      </c>
    </row>
    <row r="733" spans="1:18">
      <c r="A733" s="1010">
        <v>27</v>
      </c>
      <c r="B733" s="900" t="s">
        <v>6222</v>
      </c>
      <c r="C733" s="963"/>
      <c r="D733" s="900" t="s">
        <v>5874</v>
      </c>
      <c r="E733" s="963"/>
      <c r="F733" s="1307">
        <v>115</v>
      </c>
      <c r="G733" s="1319">
        <v>13.8</v>
      </c>
      <c r="H733" s="1313">
        <v>0</v>
      </c>
      <c r="I733" s="900"/>
      <c r="J733" s="1313">
        <v>15</v>
      </c>
      <c r="K733" s="1027">
        <v>1</v>
      </c>
      <c r="L733" s="1027">
        <v>0</v>
      </c>
      <c r="M733" s="900"/>
      <c r="N733" s="900"/>
      <c r="O733" s="963"/>
      <c r="P733" s="1299"/>
      <c r="Q733" s="1301"/>
      <c r="R733" s="1010">
        <v>27</v>
      </c>
    </row>
    <row r="734" spans="1:18">
      <c r="A734" s="1010">
        <v>28</v>
      </c>
      <c r="B734" s="900" t="s">
        <v>6223</v>
      </c>
      <c r="C734" s="963"/>
      <c r="D734" s="900" t="s">
        <v>5874</v>
      </c>
      <c r="E734" s="963"/>
      <c r="F734" s="1307">
        <v>34.4</v>
      </c>
      <c r="G734" s="1319">
        <v>13.8</v>
      </c>
      <c r="H734" s="1313">
        <v>0</v>
      </c>
      <c r="I734" s="900"/>
      <c r="J734" s="1313">
        <v>10</v>
      </c>
      <c r="K734" s="1027">
        <v>1</v>
      </c>
      <c r="L734" s="1027">
        <v>0</v>
      </c>
      <c r="M734" s="900"/>
      <c r="N734" s="900"/>
      <c r="O734" s="963"/>
      <c r="P734" s="1299"/>
      <c r="Q734" s="1301"/>
      <c r="R734" s="1010">
        <v>28</v>
      </c>
    </row>
    <row r="735" spans="1:18">
      <c r="A735" s="1010">
        <v>29</v>
      </c>
      <c r="B735" s="900" t="s">
        <v>6224</v>
      </c>
      <c r="C735" s="963"/>
      <c r="D735" s="900" t="s">
        <v>5874</v>
      </c>
      <c r="E735" s="963"/>
      <c r="F735" s="1307">
        <v>115</v>
      </c>
      <c r="G735" s="1319">
        <v>13.8</v>
      </c>
      <c r="H735" s="1313">
        <v>0</v>
      </c>
      <c r="I735" s="900"/>
      <c r="J735" s="1313">
        <v>32</v>
      </c>
      <c r="K735" s="1027">
        <v>2</v>
      </c>
      <c r="L735" s="1027">
        <v>0</v>
      </c>
      <c r="M735" s="900"/>
      <c r="N735" s="900"/>
      <c r="O735" s="963"/>
      <c r="P735" s="1299"/>
      <c r="Q735" s="1301"/>
      <c r="R735" s="1010">
        <v>29</v>
      </c>
    </row>
    <row r="736" spans="1:18">
      <c r="A736" s="1010">
        <v>30</v>
      </c>
      <c r="B736" s="900" t="s">
        <v>6225</v>
      </c>
      <c r="C736" s="963"/>
      <c r="D736" s="900" t="s">
        <v>5873</v>
      </c>
      <c r="E736" s="963"/>
      <c r="F736" s="1307">
        <v>115</v>
      </c>
      <c r="G736" s="1319">
        <v>13.8</v>
      </c>
      <c r="H736" s="1313">
        <v>0</v>
      </c>
      <c r="I736" s="900"/>
      <c r="J736" s="1313">
        <v>15</v>
      </c>
      <c r="K736" s="1027">
        <v>1</v>
      </c>
      <c r="L736" s="1027">
        <v>0</v>
      </c>
      <c r="M736" s="900"/>
      <c r="N736" s="900"/>
      <c r="O736" s="963"/>
      <c r="P736" s="1299"/>
      <c r="Q736" s="1301"/>
      <c r="R736" s="1010">
        <v>30</v>
      </c>
    </row>
    <row r="737" spans="1:18">
      <c r="A737" s="1010">
        <v>31</v>
      </c>
      <c r="B737" s="900" t="s">
        <v>6226</v>
      </c>
      <c r="C737" s="963"/>
      <c r="D737" s="900" t="s">
        <v>5874</v>
      </c>
      <c r="E737" s="963"/>
      <c r="F737" s="1307">
        <v>23</v>
      </c>
      <c r="G737" s="1319">
        <v>0.48</v>
      </c>
      <c r="H737" s="1313">
        <v>0</v>
      </c>
      <c r="I737" s="900"/>
      <c r="J737" s="1313">
        <v>0</v>
      </c>
      <c r="K737" s="1027">
        <v>1</v>
      </c>
      <c r="L737" s="1027">
        <v>0</v>
      </c>
      <c r="M737" s="900"/>
      <c r="N737" s="900"/>
      <c r="O737" s="963"/>
      <c r="P737" s="1299"/>
      <c r="Q737" s="1301"/>
      <c r="R737" s="1010">
        <v>31</v>
      </c>
    </row>
    <row r="738" spans="1:18">
      <c r="A738" s="1010">
        <v>32</v>
      </c>
      <c r="B738" s="900" t="s">
        <v>6226</v>
      </c>
      <c r="C738" s="963"/>
      <c r="D738" s="900" t="s">
        <v>5874</v>
      </c>
      <c r="E738" s="963"/>
      <c r="F738" s="1307">
        <v>23</v>
      </c>
      <c r="G738" s="1319">
        <v>5</v>
      </c>
      <c r="H738" s="1313">
        <v>0</v>
      </c>
      <c r="I738" s="900"/>
      <c r="J738" s="1313">
        <v>0</v>
      </c>
      <c r="K738" s="1027">
        <v>1</v>
      </c>
      <c r="L738" s="1027">
        <v>0</v>
      </c>
      <c r="M738" s="900"/>
      <c r="N738" s="900"/>
      <c r="O738" s="963"/>
      <c r="P738" s="1299"/>
      <c r="Q738" s="1301"/>
      <c r="R738" s="1010">
        <v>32</v>
      </c>
    </row>
    <row r="739" spans="1:18">
      <c r="A739" s="1010">
        <v>33</v>
      </c>
      <c r="B739" s="900" t="s">
        <v>6226</v>
      </c>
      <c r="C739" s="963"/>
      <c r="D739" s="900" t="s">
        <v>5874</v>
      </c>
      <c r="E739" s="963"/>
      <c r="F739" s="1307">
        <v>23</v>
      </c>
      <c r="G739" s="1319">
        <v>5</v>
      </c>
      <c r="H739" s="1313">
        <v>0</v>
      </c>
      <c r="I739" s="900"/>
      <c r="J739" s="1313">
        <v>0</v>
      </c>
      <c r="K739" s="1027">
        <v>1</v>
      </c>
      <c r="L739" s="1027">
        <v>0</v>
      </c>
      <c r="M739" s="900"/>
      <c r="N739" s="900"/>
      <c r="O739" s="963"/>
      <c r="P739" s="1299"/>
      <c r="Q739" s="1301"/>
      <c r="R739" s="1010">
        <v>33</v>
      </c>
    </row>
    <row r="740" spans="1:18">
      <c r="A740" s="1010">
        <v>34</v>
      </c>
      <c r="B740" s="900" t="s">
        <v>6227</v>
      </c>
      <c r="C740" s="963"/>
      <c r="D740" s="900" t="s">
        <v>5874</v>
      </c>
      <c r="E740" s="963"/>
      <c r="F740" s="1307">
        <v>46</v>
      </c>
      <c r="G740" s="1319">
        <v>4.8</v>
      </c>
      <c r="H740" s="1313">
        <v>0</v>
      </c>
      <c r="I740" s="900"/>
      <c r="J740" s="1313">
        <v>5</v>
      </c>
      <c r="K740" s="1027">
        <v>1</v>
      </c>
      <c r="L740" s="1027">
        <v>0</v>
      </c>
      <c r="M740" s="900"/>
      <c r="N740" s="900"/>
      <c r="O740" s="963"/>
      <c r="P740" s="1299"/>
      <c r="Q740" s="1301"/>
      <c r="R740" s="1010">
        <v>34</v>
      </c>
    </row>
    <row r="741" spans="1:18">
      <c r="A741" s="1010">
        <v>35</v>
      </c>
      <c r="B741" s="900" t="s">
        <v>6227</v>
      </c>
      <c r="C741" s="963"/>
      <c r="D741" s="900" t="s">
        <v>5874</v>
      </c>
      <c r="E741" s="963"/>
      <c r="F741" s="1307">
        <v>46</v>
      </c>
      <c r="G741" s="1319">
        <v>4.8</v>
      </c>
      <c r="H741" s="1313">
        <v>0</v>
      </c>
      <c r="I741" s="900"/>
      <c r="J741" s="1313">
        <v>1</v>
      </c>
      <c r="K741" s="1027">
        <v>1</v>
      </c>
      <c r="L741" s="1027">
        <v>0</v>
      </c>
      <c r="M741" s="900"/>
      <c r="N741" s="900"/>
      <c r="O741" s="963"/>
      <c r="P741" s="1299"/>
      <c r="Q741" s="1301"/>
      <c r="R741" s="1010">
        <v>35</v>
      </c>
    </row>
    <row r="742" spans="1:18">
      <c r="A742" s="1010">
        <v>37</v>
      </c>
      <c r="B742" s="900" t="s">
        <v>6227</v>
      </c>
      <c r="C742" s="963"/>
      <c r="D742" s="900" t="s">
        <v>5874</v>
      </c>
      <c r="E742" s="963"/>
      <c r="F742" s="1307">
        <v>46</v>
      </c>
      <c r="G742" s="1319">
        <v>4.8</v>
      </c>
      <c r="H742" s="1313">
        <v>0</v>
      </c>
      <c r="I742" s="900"/>
      <c r="J742" s="1313">
        <v>1</v>
      </c>
      <c r="K742" s="1027">
        <v>1</v>
      </c>
      <c r="L742" s="1027">
        <v>0</v>
      </c>
      <c r="M742" s="900"/>
      <c r="N742" s="900"/>
      <c r="O742" s="963"/>
      <c r="P742" s="1299"/>
      <c r="Q742" s="1301"/>
      <c r="R742" s="1010">
        <v>37</v>
      </c>
    </row>
    <row r="743" spans="1:18">
      <c r="A743" s="1010">
        <v>38</v>
      </c>
      <c r="B743" s="900"/>
      <c r="C743" s="963"/>
      <c r="D743" s="900"/>
      <c r="E743" s="963"/>
      <c r="F743" s="1307"/>
      <c r="G743" s="1319"/>
      <c r="H743" s="1313"/>
      <c r="I743" s="900"/>
      <c r="J743" s="1313"/>
      <c r="K743" s="1027"/>
      <c r="L743" s="1027"/>
      <c r="M743" s="900"/>
      <c r="N743" s="900"/>
      <c r="O743" s="963"/>
      <c r="P743" s="1299"/>
      <c r="Q743" s="1301"/>
      <c r="R743" s="1010">
        <v>38</v>
      </c>
    </row>
    <row r="744" spans="1:18">
      <c r="A744" s="1010">
        <v>39</v>
      </c>
      <c r="B744" s="900"/>
      <c r="C744" s="963"/>
      <c r="D744" s="900"/>
      <c r="E744" s="963"/>
      <c r="F744" s="1307"/>
      <c r="G744" s="1319"/>
      <c r="H744" s="1313"/>
      <c r="I744" s="900"/>
      <c r="J744" s="1313"/>
      <c r="K744" s="1027"/>
      <c r="L744" s="1027"/>
      <c r="M744" s="900"/>
      <c r="N744" s="900"/>
      <c r="O744" s="963"/>
      <c r="P744" s="1299"/>
      <c r="Q744" s="1301"/>
      <c r="R744" s="1010">
        <v>39</v>
      </c>
    </row>
    <row r="745" spans="1:18">
      <c r="A745" s="1010">
        <v>40</v>
      </c>
      <c r="B745" s="900"/>
      <c r="C745" s="963"/>
      <c r="D745" s="900"/>
      <c r="E745" s="963"/>
      <c r="F745" s="1307"/>
      <c r="G745" s="1319"/>
      <c r="H745" s="1313"/>
      <c r="I745" s="900"/>
      <c r="J745" s="1313"/>
      <c r="K745" s="1027"/>
      <c r="L745" s="1027"/>
      <c r="M745" s="900"/>
      <c r="N745" s="900"/>
      <c r="O745" s="963"/>
      <c r="P745" s="1299"/>
      <c r="Q745" s="1301"/>
      <c r="R745" s="1010">
        <v>40</v>
      </c>
    </row>
    <row r="746" spans="1:18">
      <c r="A746" s="1010">
        <v>41</v>
      </c>
      <c r="B746" s="900"/>
      <c r="C746" s="963"/>
      <c r="D746" s="900"/>
      <c r="E746" s="963"/>
      <c r="F746" s="1307"/>
      <c r="G746" s="1319"/>
      <c r="H746" s="1313"/>
      <c r="I746" s="900"/>
      <c r="J746" s="1313"/>
      <c r="K746" s="1027"/>
      <c r="L746" s="1027"/>
      <c r="M746" s="900"/>
      <c r="N746" s="900"/>
      <c r="O746" s="963"/>
      <c r="P746" s="1299"/>
      <c r="Q746" s="1301"/>
      <c r="R746" s="1010">
        <v>41</v>
      </c>
    </row>
    <row r="747" spans="1:18">
      <c r="A747" s="1010">
        <v>42</v>
      </c>
      <c r="B747" s="900"/>
      <c r="C747" s="963"/>
      <c r="D747" s="900"/>
      <c r="E747" s="963"/>
      <c r="F747" s="1307"/>
      <c r="G747" s="1319"/>
      <c r="H747" s="1313"/>
      <c r="I747" s="900"/>
      <c r="J747" s="1313"/>
      <c r="K747" s="1027"/>
      <c r="L747" s="1027"/>
      <c r="M747" s="900"/>
      <c r="N747" s="900"/>
      <c r="O747" s="963"/>
      <c r="P747" s="1299"/>
      <c r="Q747" s="1301"/>
      <c r="R747" s="1010">
        <v>42</v>
      </c>
    </row>
    <row r="748" spans="1:18">
      <c r="A748" s="1010">
        <v>43</v>
      </c>
      <c r="B748" s="900"/>
      <c r="C748" s="963"/>
      <c r="D748" s="900"/>
      <c r="E748" s="963"/>
      <c r="F748" s="1307"/>
      <c r="G748" s="1319"/>
      <c r="H748" s="1313"/>
      <c r="I748" s="900"/>
      <c r="J748" s="1313"/>
      <c r="K748" s="1027"/>
      <c r="L748" s="1027"/>
      <c r="M748" s="900"/>
      <c r="N748" s="900"/>
      <c r="O748" s="963"/>
      <c r="P748" s="1299"/>
      <c r="Q748" s="1301"/>
      <c r="R748" s="1010">
        <v>43</v>
      </c>
    </row>
    <row r="749" spans="1:18">
      <c r="A749" s="1010">
        <v>44</v>
      </c>
      <c r="B749" s="900"/>
      <c r="C749" s="963"/>
      <c r="D749" s="900"/>
      <c r="E749" s="963"/>
      <c r="F749" s="1307"/>
      <c r="G749" s="1319"/>
      <c r="H749" s="1313"/>
      <c r="I749" s="900"/>
      <c r="J749" s="1313"/>
      <c r="K749" s="1027"/>
      <c r="L749" s="1027"/>
      <c r="M749" s="900"/>
      <c r="N749" s="900"/>
      <c r="O749" s="963"/>
      <c r="P749" s="1299"/>
      <c r="Q749" s="1301"/>
      <c r="R749" s="1010">
        <v>44</v>
      </c>
    </row>
    <row r="750" spans="1:18">
      <c r="A750" s="1010">
        <v>45</v>
      </c>
      <c r="B750" s="900"/>
      <c r="C750" s="963"/>
      <c r="D750" s="900"/>
      <c r="E750" s="963"/>
      <c r="F750" s="1307"/>
      <c r="G750" s="1319"/>
      <c r="H750" s="1313"/>
      <c r="I750" s="900"/>
      <c r="J750" s="1313"/>
      <c r="K750" s="1027"/>
      <c r="L750" s="1027"/>
      <c r="M750" s="900"/>
      <c r="N750" s="900"/>
      <c r="O750" s="963"/>
      <c r="P750" s="1299"/>
      <c r="Q750" s="1301"/>
      <c r="R750" s="1010">
        <v>45</v>
      </c>
    </row>
    <row r="751" spans="1:18">
      <c r="A751" s="1010">
        <v>46</v>
      </c>
      <c r="B751" s="900"/>
      <c r="C751" s="963"/>
      <c r="D751" s="900"/>
      <c r="E751" s="963"/>
      <c r="F751" s="1307"/>
      <c r="G751" s="1319"/>
      <c r="H751" s="1313"/>
      <c r="I751" s="900"/>
      <c r="J751" s="1313"/>
      <c r="K751" s="1027"/>
      <c r="L751" s="1027"/>
      <c r="M751" s="900"/>
      <c r="N751" s="900"/>
      <c r="O751" s="963"/>
      <c r="P751" s="1299"/>
      <c r="Q751" s="1301"/>
      <c r="R751" s="1010">
        <v>46</v>
      </c>
    </row>
    <row r="752" spans="1:18">
      <c r="A752" s="1010">
        <v>47</v>
      </c>
      <c r="B752" s="900"/>
      <c r="C752" s="963"/>
      <c r="D752" s="900"/>
      <c r="E752" s="963"/>
      <c r="F752" s="1307"/>
      <c r="G752" s="1319"/>
      <c r="H752" s="1313"/>
      <c r="I752" s="900"/>
      <c r="J752" s="1313"/>
      <c r="K752" s="1027"/>
      <c r="L752" s="1027"/>
      <c r="M752" s="900"/>
      <c r="N752" s="900"/>
      <c r="O752" s="963"/>
      <c r="P752" s="1299"/>
      <c r="Q752" s="1301"/>
      <c r="R752" s="1010">
        <v>47</v>
      </c>
    </row>
    <row r="753" spans="1:18">
      <c r="A753" s="1010">
        <v>48</v>
      </c>
      <c r="B753" s="900"/>
      <c r="C753" s="963"/>
      <c r="D753" s="900"/>
      <c r="E753" s="963"/>
      <c r="F753" s="1307"/>
      <c r="G753" s="1319"/>
      <c r="H753" s="1313"/>
      <c r="I753" s="900"/>
      <c r="J753" s="1313"/>
      <c r="K753" s="1027"/>
      <c r="L753" s="1027"/>
      <c r="M753" s="900"/>
      <c r="N753" s="900"/>
      <c r="O753" s="963"/>
      <c r="P753" s="1299"/>
      <c r="Q753" s="1301"/>
      <c r="R753" s="1010">
        <v>48</v>
      </c>
    </row>
    <row r="754" spans="1:18">
      <c r="A754" s="1010">
        <v>49</v>
      </c>
      <c r="B754" s="900"/>
      <c r="C754" s="963"/>
      <c r="D754" s="900"/>
      <c r="E754" s="963"/>
      <c r="F754" s="1307"/>
      <c r="G754" s="1319"/>
      <c r="H754" s="1313"/>
      <c r="I754" s="900"/>
      <c r="J754" s="1313"/>
      <c r="K754" s="1027"/>
      <c r="L754" s="1027"/>
      <c r="M754" s="900"/>
      <c r="N754" s="900"/>
      <c r="O754" s="963"/>
      <c r="P754" s="1299"/>
      <c r="Q754" s="1301"/>
      <c r="R754" s="1010">
        <v>49</v>
      </c>
    </row>
    <row r="755" spans="1:18">
      <c r="A755" s="1010">
        <v>50</v>
      </c>
      <c r="B755" s="900"/>
      <c r="C755" s="963"/>
      <c r="D755" s="900"/>
      <c r="E755" s="963"/>
      <c r="F755" s="1307"/>
      <c r="G755" s="1319"/>
      <c r="H755" s="1313"/>
      <c r="I755" s="900"/>
      <c r="J755" s="1313"/>
      <c r="K755" s="1027"/>
      <c r="L755" s="1027"/>
      <c r="M755" s="900"/>
      <c r="N755" s="900"/>
      <c r="O755" s="963"/>
      <c r="P755" s="1299"/>
      <c r="Q755" s="1301"/>
      <c r="R755" s="1010">
        <v>50</v>
      </c>
    </row>
    <row r="756" spans="1:18">
      <c r="A756" s="1010">
        <v>51</v>
      </c>
      <c r="B756" s="900"/>
      <c r="C756" s="963"/>
      <c r="D756" s="900"/>
      <c r="E756" s="963"/>
      <c r="F756" s="1307"/>
      <c r="G756" s="1319"/>
      <c r="H756" s="1313"/>
      <c r="I756" s="900"/>
      <c r="J756" s="1313"/>
      <c r="K756" s="1027"/>
      <c r="L756" s="1027"/>
      <c r="M756" s="900"/>
      <c r="N756" s="900"/>
      <c r="O756" s="963"/>
      <c r="P756" s="1299"/>
      <c r="Q756" s="1301"/>
      <c r="R756" s="1010">
        <v>51</v>
      </c>
    </row>
    <row r="757" spans="1:18">
      <c r="A757" s="1010">
        <v>52</v>
      </c>
      <c r="B757" s="900"/>
      <c r="C757" s="963"/>
      <c r="D757" s="900"/>
      <c r="E757" s="963"/>
      <c r="F757" s="1307"/>
      <c r="G757" s="1319"/>
      <c r="H757" s="1313"/>
      <c r="I757" s="900"/>
      <c r="J757" s="1313"/>
      <c r="K757" s="1027"/>
      <c r="L757" s="1027"/>
      <c r="M757" s="900"/>
      <c r="N757" s="900"/>
      <c r="O757" s="963"/>
      <c r="P757" s="1299"/>
      <c r="Q757" s="1301"/>
      <c r="R757" s="1010">
        <v>52</v>
      </c>
    </row>
    <row r="758" spans="1:18">
      <c r="A758" s="1010">
        <v>53</v>
      </c>
      <c r="B758" s="900"/>
      <c r="C758" s="963"/>
      <c r="D758" s="900"/>
      <c r="E758" s="963"/>
      <c r="F758" s="1307"/>
      <c r="G758" s="1319"/>
      <c r="H758" s="1313"/>
      <c r="I758" s="900"/>
      <c r="J758" s="1313"/>
      <c r="K758" s="1027"/>
      <c r="L758" s="1027"/>
      <c r="M758" s="900"/>
      <c r="N758" s="900"/>
      <c r="O758" s="963"/>
      <c r="P758" s="1299"/>
      <c r="Q758" s="1301"/>
      <c r="R758" s="1010">
        <v>53</v>
      </c>
    </row>
    <row r="759" spans="1:18">
      <c r="A759" s="1010">
        <v>54</v>
      </c>
      <c r="B759" s="900"/>
      <c r="C759" s="963"/>
      <c r="D759" s="900"/>
      <c r="E759" s="963"/>
      <c r="F759" s="1307"/>
      <c r="G759" s="1319"/>
      <c r="H759" s="1313"/>
      <c r="I759" s="900"/>
      <c r="J759" s="1313"/>
      <c r="K759" s="1027"/>
      <c r="L759" s="1027"/>
      <c r="M759" s="900"/>
      <c r="N759" s="900"/>
      <c r="O759" s="963"/>
      <c r="P759" s="1299"/>
      <c r="Q759" s="1301"/>
      <c r="R759" s="1010">
        <v>54</v>
      </c>
    </row>
    <row r="760" spans="1:18">
      <c r="A760" s="1010">
        <v>55</v>
      </c>
      <c r="B760" s="900"/>
      <c r="C760" s="963"/>
      <c r="D760" s="900"/>
      <c r="E760" s="963"/>
      <c r="F760" s="1307"/>
      <c r="G760" s="1319"/>
      <c r="H760" s="1313"/>
      <c r="I760" s="900"/>
      <c r="J760" s="1313"/>
      <c r="K760" s="1027"/>
      <c r="L760" s="1027"/>
      <c r="M760" s="900"/>
      <c r="N760" s="900"/>
      <c r="O760" s="963"/>
      <c r="P760" s="1299"/>
      <c r="Q760" s="1301"/>
      <c r="R760" s="1010">
        <v>55</v>
      </c>
    </row>
    <row r="761" spans="1:18">
      <c r="A761" s="1010">
        <v>56</v>
      </c>
      <c r="B761" s="900"/>
      <c r="C761" s="963"/>
      <c r="D761" s="900"/>
      <c r="E761" s="963"/>
      <c r="F761" s="1307"/>
      <c r="G761" s="1319"/>
      <c r="H761" s="1313"/>
      <c r="I761" s="900"/>
      <c r="J761" s="1313"/>
      <c r="K761" s="1027"/>
      <c r="L761" s="1027"/>
      <c r="M761" s="900"/>
      <c r="N761" s="900"/>
      <c r="O761" s="963"/>
      <c r="P761" s="1299"/>
      <c r="Q761" s="1301"/>
      <c r="R761" s="1010">
        <v>56</v>
      </c>
    </row>
    <row r="762" spans="1:18">
      <c r="A762" s="1010">
        <v>57</v>
      </c>
      <c r="B762" s="900"/>
      <c r="C762" s="963"/>
      <c r="D762" s="900"/>
      <c r="E762" s="963"/>
      <c r="F762" s="1307"/>
      <c r="G762" s="1319"/>
      <c r="H762" s="1313"/>
      <c r="I762" s="900"/>
      <c r="J762" s="1313"/>
      <c r="K762" s="1027"/>
      <c r="L762" s="1027"/>
      <c r="M762" s="900"/>
      <c r="N762" s="900"/>
      <c r="O762" s="963"/>
      <c r="P762" s="1299"/>
      <c r="Q762" s="1301"/>
      <c r="R762" s="1010">
        <v>57</v>
      </c>
    </row>
    <row r="763" spans="1:18">
      <c r="A763" s="1010">
        <v>58</v>
      </c>
      <c r="B763" s="900"/>
      <c r="C763" s="963"/>
      <c r="D763" s="900"/>
      <c r="E763" s="963"/>
      <c r="F763" s="1307"/>
      <c r="G763" s="1319"/>
      <c r="H763" s="1313"/>
      <c r="I763" s="900"/>
      <c r="J763" s="1313"/>
      <c r="K763" s="1027"/>
      <c r="L763" s="1027"/>
      <c r="M763" s="900"/>
      <c r="N763" s="900"/>
      <c r="O763" s="963"/>
      <c r="P763" s="1299"/>
      <c r="Q763" s="1301"/>
      <c r="R763" s="1010">
        <v>58</v>
      </c>
    </row>
    <row r="764" spans="1:18" ht="15.75" thickBot="1">
      <c r="A764" s="1029">
        <v>59</v>
      </c>
      <c r="B764" s="952"/>
      <c r="C764" s="980"/>
      <c r="D764" s="952"/>
      <c r="E764" s="980"/>
      <c r="F764" s="1308"/>
      <c r="G764" s="1320"/>
      <c r="H764" s="1314"/>
      <c r="I764" s="900"/>
      <c r="J764" s="1314"/>
      <c r="K764" s="1098"/>
      <c r="L764" s="1098"/>
      <c r="M764" s="952"/>
      <c r="N764" s="952"/>
      <c r="O764" s="980"/>
      <c r="P764" s="1300"/>
      <c r="Q764" s="1302"/>
      <c r="R764" s="1029">
        <v>59</v>
      </c>
    </row>
    <row r="765" spans="1:18">
      <c r="A765" s="2971"/>
      <c r="B765" s="2971"/>
      <c r="C765" s="2971"/>
      <c r="D765" s="2971"/>
      <c r="E765" s="2971"/>
      <c r="F765" s="2971"/>
      <c r="G765" s="2971"/>
      <c r="H765" s="2971"/>
      <c r="I765" s="2971"/>
      <c r="J765" s="2971"/>
      <c r="K765" s="2971"/>
      <c r="L765" s="2971"/>
      <c r="M765" s="2971"/>
      <c r="N765" s="2971"/>
      <c r="O765" s="2971"/>
      <c r="P765" s="2971"/>
      <c r="Q765" s="2971"/>
      <c r="R765" s="2971"/>
    </row>
    <row r="766" spans="1:18">
      <c r="A766" s="64" t="s">
        <v>6244</v>
      </c>
      <c r="B766" s="901"/>
      <c r="C766" s="901"/>
      <c r="D766" s="901"/>
      <c r="E766" s="901"/>
      <c r="F766" s="901"/>
      <c r="G766" s="901"/>
      <c r="H766" s="901"/>
      <c r="I766" s="900"/>
      <c r="J766" s="64" t="s">
        <v>6245</v>
      </c>
      <c r="K766" s="901"/>
      <c r="L766" s="901"/>
      <c r="M766" s="901"/>
      <c r="N766" s="901"/>
      <c r="O766" s="901"/>
      <c r="P766" s="901"/>
      <c r="Q766" s="901"/>
      <c r="R766" s="901"/>
    </row>
  </sheetData>
  <printOptions horizontalCentered="1" verticalCentered="1"/>
  <pageMargins left="0" right="0" top="0" bottom="0" header="0.25" footer="0.25"/>
  <pageSetup scale="70" fitToWidth="2" fitToHeight="2" orientation="portrait" horizontalDpi="300" verticalDpi="300" r:id="rId1"/>
  <headerFooter alignWithMargins="0"/>
  <rowBreaks count="10" manualBreakCount="10">
    <brk id="64" max="16383" man="1"/>
    <brk id="136" max="16383" man="1"/>
    <brk id="206" max="16383" man="1"/>
    <brk id="276" max="16383" man="1"/>
    <brk id="346" max="16383" man="1"/>
    <brk id="416" max="16383" man="1"/>
    <brk id="486" max="16383" man="1"/>
    <brk id="556" max="16383" man="1"/>
    <brk id="626" max="16383" man="1"/>
    <brk id="696" max="16383"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66"/>
  <sheetViews>
    <sheetView defaultGridColor="0" view="pageBreakPreview" topLeftCell="A37" colorId="22" zoomScaleNormal="100" zoomScaleSheetLayoutView="100" workbookViewId="0">
      <selection activeCell="H79" sqref="H79"/>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 min="7" max="8" width="5.44140625" customWidth="1"/>
  </cols>
  <sheetData>
    <row r="1" spans="1:6">
      <c r="A1" s="902" t="s">
        <v>1759</v>
      </c>
      <c r="B1" s="903"/>
      <c r="C1" s="1005" t="s">
        <v>1306</v>
      </c>
      <c r="D1" s="903"/>
      <c r="E1" s="1005" t="s">
        <v>1761</v>
      </c>
      <c r="F1" s="3094" t="s">
        <v>1762</v>
      </c>
    </row>
    <row r="2" spans="1:6">
      <c r="A2" s="67" t="str">
        <f>'Data Sheet'!$C$25</f>
        <v xml:space="preserve">Niagara Mohawk Power Corporation </v>
      </c>
      <c r="B2" s="900"/>
      <c r="C2" s="67" t="s">
        <v>5061</v>
      </c>
      <c r="D2" s="900"/>
      <c r="E2" s="3091" t="s">
        <v>1763</v>
      </c>
      <c r="F2" s="3043"/>
    </row>
    <row r="3" spans="1:6" ht="15" customHeight="1" thickBot="1">
      <c r="A3" s="979"/>
      <c r="B3" s="952"/>
      <c r="C3" s="979" t="s">
        <v>1100</v>
      </c>
      <c r="D3" s="952"/>
      <c r="E3" s="3107" t="str">
        <f>'Data Sheet'!$C$40</f>
        <v>May 9, 2016</v>
      </c>
      <c r="F3" s="3109" t="str">
        <f>'Data Sheet'!$C$38</f>
        <v>December 31, 2015</v>
      </c>
    </row>
    <row r="4" spans="1:6" ht="15" customHeight="1" thickBot="1">
      <c r="A4" s="571" t="s">
        <v>2767</v>
      </c>
      <c r="B4" s="572"/>
      <c r="C4" s="1012"/>
      <c r="D4" s="1012"/>
      <c r="E4" s="1012"/>
      <c r="F4" s="1013"/>
    </row>
    <row r="5" spans="1:6">
      <c r="A5" s="962"/>
      <c r="B5" s="900"/>
      <c r="C5" s="900"/>
      <c r="D5" s="900"/>
      <c r="E5" s="900"/>
      <c r="F5" s="963"/>
    </row>
    <row r="6" spans="1:6">
      <c r="A6" s="962" t="s">
        <v>2642</v>
      </c>
      <c r="B6" s="900"/>
      <c r="C6" s="900"/>
      <c r="D6" s="900" t="s">
        <v>2768</v>
      </c>
      <c r="E6" s="900"/>
      <c r="F6" s="963"/>
    </row>
    <row r="7" spans="1:6">
      <c r="A7" s="962" t="s">
        <v>2769</v>
      </c>
      <c r="B7" s="900"/>
      <c r="C7" s="900"/>
      <c r="D7" s="900" t="s">
        <v>2770</v>
      </c>
      <c r="E7" s="900"/>
      <c r="F7" s="963"/>
    </row>
    <row r="8" spans="1:6">
      <c r="A8" s="962" t="s">
        <v>2771</v>
      </c>
      <c r="B8" s="900"/>
      <c r="C8" s="900"/>
      <c r="D8" s="900" t="s">
        <v>2772</v>
      </c>
      <c r="E8" s="900"/>
      <c r="F8" s="963"/>
    </row>
    <row r="9" spans="1:6">
      <c r="A9" s="962" t="s">
        <v>2773</v>
      </c>
      <c r="B9" s="900"/>
      <c r="C9" s="900"/>
      <c r="D9" s="900" t="s">
        <v>2774</v>
      </c>
      <c r="E9" s="900"/>
      <c r="F9" s="963"/>
    </row>
    <row r="10" spans="1:6">
      <c r="A10" s="962" t="s">
        <v>2775</v>
      </c>
      <c r="B10" s="900"/>
      <c r="C10" s="900"/>
      <c r="D10" s="900" t="s">
        <v>2481</v>
      </c>
      <c r="E10" s="900"/>
      <c r="F10" s="963"/>
    </row>
    <row r="11" spans="1:6">
      <c r="A11" s="962" t="s">
        <v>2482</v>
      </c>
      <c r="B11" s="900"/>
      <c r="C11" s="900"/>
      <c r="D11" s="900" t="s">
        <v>2483</v>
      </c>
      <c r="E11" s="900"/>
      <c r="F11" s="963"/>
    </row>
    <row r="12" spans="1:6">
      <c r="A12" s="962" t="s">
        <v>2484</v>
      </c>
      <c r="B12" s="900"/>
      <c r="C12" s="900"/>
      <c r="D12" s="900" t="s">
        <v>2485</v>
      </c>
      <c r="E12" s="900"/>
      <c r="F12" s="963"/>
    </row>
    <row r="13" spans="1:6">
      <c r="A13" s="962" t="s">
        <v>2486</v>
      </c>
      <c r="B13" s="900"/>
      <c r="C13" s="900"/>
      <c r="D13" s="900" t="s">
        <v>2487</v>
      </c>
      <c r="E13" s="900"/>
      <c r="F13" s="963"/>
    </row>
    <row r="14" spans="1:6">
      <c r="A14" s="962" t="s">
        <v>2488</v>
      </c>
      <c r="B14" s="900"/>
      <c r="C14" s="900"/>
      <c r="D14" s="900"/>
      <c r="E14" s="900"/>
      <c r="F14" s="963"/>
    </row>
    <row r="15" spans="1:6" ht="15.75" thickBot="1">
      <c r="A15" s="962"/>
      <c r="B15" s="900"/>
      <c r="C15" s="900"/>
      <c r="D15" s="900"/>
      <c r="E15" s="900"/>
      <c r="F15" s="963"/>
    </row>
    <row r="16" spans="1:6" ht="15.75" thickBot="1">
      <c r="A16" s="1037"/>
      <c r="B16" s="1032"/>
      <c r="C16" s="1016"/>
      <c r="D16" s="1016"/>
      <c r="E16" s="1014" t="s">
        <v>2489</v>
      </c>
      <c r="F16" s="1013"/>
    </row>
    <row r="17" spans="1:7">
      <c r="A17" s="1019" t="s">
        <v>1688</v>
      </c>
      <c r="B17" s="901" t="s">
        <v>1742</v>
      </c>
      <c r="C17" s="961"/>
      <c r="D17" s="913" t="s">
        <v>2490</v>
      </c>
      <c r="E17" s="913"/>
      <c r="F17" s="913"/>
    </row>
    <row r="18" spans="1:7">
      <c r="A18" s="1019" t="s">
        <v>1691</v>
      </c>
      <c r="B18" s="573"/>
      <c r="C18" s="963"/>
      <c r="D18" s="913" t="s">
        <v>2491</v>
      </c>
      <c r="E18" s="913" t="s">
        <v>1746</v>
      </c>
      <c r="F18" s="913" t="s">
        <v>2492</v>
      </c>
    </row>
    <row r="19" spans="1:7" ht="15.75" thickBot="1">
      <c r="A19" s="1029"/>
      <c r="B19" s="1012" t="s">
        <v>2952</v>
      </c>
      <c r="C19" s="1023"/>
      <c r="D19" s="1022" t="s">
        <v>2953</v>
      </c>
      <c r="E19" s="1022" t="s">
        <v>2954</v>
      </c>
      <c r="F19" s="1022" t="s">
        <v>2955</v>
      </c>
    </row>
    <row r="20" spans="1:7">
      <c r="A20" s="1045">
        <v>1</v>
      </c>
      <c r="B20" s="915" t="s">
        <v>2493</v>
      </c>
      <c r="C20" s="975"/>
      <c r="D20" s="1051">
        <v>1704004.55</v>
      </c>
      <c r="E20" s="1051">
        <v>478729.99</v>
      </c>
      <c r="F20" s="1051">
        <v>18206.623335389097</v>
      </c>
    </row>
    <row r="21" spans="1:7">
      <c r="A21" s="1045">
        <v>2</v>
      </c>
      <c r="B21" s="915" t="s">
        <v>2494</v>
      </c>
      <c r="C21" s="975"/>
      <c r="D21" s="1051"/>
      <c r="E21" s="1051"/>
      <c r="F21" s="1051"/>
    </row>
    <row r="22" spans="1:7">
      <c r="A22" s="1039">
        <v>3</v>
      </c>
      <c r="B22" s="915" t="s">
        <v>2495</v>
      </c>
      <c r="C22" s="975"/>
      <c r="D22" s="1051">
        <v>71792</v>
      </c>
      <c r="E22" s="1051">
        <v>12546</v>
      </c>
      <c r="F22" s="1051">
        <v>477.13805513999995</v>
      </c>
    </row>
    <row r="23" spans="1:7">
      <c r="A23" s="1039">
        <v>4</v>
      </c>
      <c r="B23" s="915" t="s">
        <v>2496</v>
      </c>
      <c r="C23" s="975"/>
      <c r="D23" s="1051"/>
      <c r="E23" s="1051"/>
      <c r="F23" s="1051"/>
    </row>
    <row r="24" spans="1:7">
      <c r="A24" s="1010">
        <v>5</v>
      </c>
      <c r="B24" s="900" t="s">
        <v>2497</v>
      </c>
      <c r="C24" s="963"/>
      <c r="D24" s="1028"/>
      <c r="E24" s="1028"/>
      <c r="F24" s="1028"/>
    </row>
    <row r="25" spans="1:7">
      <c r="A25" s="1039"/>
      <c r="B25" s="915" t="s">
        <v>2498</v>
      </c>
      <c r="C25" s="975"/>
      <c r="D25" s="1051">
        <f>D22+D23</f>
        <v>71792</v>
      </c>
      <c r="E25" s="1051">
        <f>E22+E23</f>
        <v>12546</v>
      </c>
      <c r="F25" s="1051">
        <f>F22+F23</f>
        <v>477.13805513999995</v>
      </c>
    </row>
    <row r="26" spans="1:7">
      <c r="A26" s="1039">
        <v>6</v>
      </c>
      <c r="B26" s="915" t="s">
        <v>2499</v>
      </c>
      <c r="C26" s="975"/>
      <c r="D26" s="1051"/>
      <c r="E26" s="1051"/>
      <c r="F26" s="1051"/>
    </row>
    <row r="27" spans="1:7">
      <c r="A27" s="1039">
        <v>7</v>
      </c>
      <c r="B27" s="915" t="s">
        <v>2500</v>
      </c>
      <c r="C27" s="975"/>
      <c r="D27" s="1051">
        <v>18744</v>
      </c>
      <c r="E27" s="1051">
        <v>76695</v>
      </c>
      <c r="F27" s="1051">
        <v>2916.7944475499999</v>
      </c>
    </row>
    <row r="28" spans="1:7">
      <c r="A28" s="1039">
        <v>8</v>
      </c>
      <c r="B28" s="915" t="s">
        <v>2501</v>
      </c>
      <c r="C28" s="975"/>
      <c r="D28" s="1051"/>
      <c r="E28" s="1051"/>
      <c r="F28" s="1051"/>
    </row>
    <row r="29" spans="1:7">
      <c r="A29" s="1010">
        <v>9</v>
      </c>
      <c r="B29" s="900" t="s">
        <v>2502</v>
      </c>
      <c r="C29" s="963"/>
      <c r="D29" s="1028"/>
      <c r="E29" s="1028"/>
      <c r="F29" s="1028"/>
    </row>
    <row r="30" spans="1:7">
      <c r="A30" s="1039"/>
      <c r="B30" s="915" t="s">
        <v>2503</v>
      </c>
      <c r="C30" s="975"/>
      <c r="D30" s="1051">
        <f>D27+D28</f>
        <v>18744</v>
      </c>
      <c r="E30" s="1051">
        <f>E27+E28</f>
        <v>76695</v>
      </c>
      <c r="F30" s="1051">
        <f>F27+F28</f>
        <v>2916.7944475499999</v>
      </c>
    </row>
    <row r="31" spans="1:7">
      <c r="A31" s="1039">
        <v>10</v>
      </c>
      <c r="B31" s="915" t="s">
        <v>2504</v>
      </c>
      <c r="C31" s="975"/>
      <c r="D31" s="3114">
        <f>D20+D25-D30</f>
        <v>1757052.55</v>
      </c>
      <c r="E31" s="3114">
        <f>E20+E25-E30</f>
        <v>414580.99</v>
      </c>
      <c r="F31" s="3114">
        <f>F20+F25-F30</f>
        <v>15766.966942979096</v>
      </c>
      <c r="G31" s="6"/>
    </row>
    <row r="32" spans="1:7">
      <c r="A32" s="1039">
        <v>11</v>
      </c>
      <c r="B32" s="915" t="s">
        <v>2505</v>
      </c>
      <c r="C32" s="975"/>
      <c r="D32" s="1051">
        <v>147107</v>
      </c>
      <c r="E32" s="1051">
        <v>35892</v>
      </c>
      <c r="F32" s="1051">
        <v>1365.0118822799998</v>
      </c>
    </row>
    <row r="33" spans="1:6">
      <c r="A33" s="1039">
        <v>12</v>
      </c>
      <c r="B33" s="915" t="s">
        <v>2506</v>
      </c>
      <c r="C33" s="975"/>
      <c r="D33" s="1051"/>
      <c r="E33" s="1051"/>
      <c r="F33" s="1051"/>
    </row>
    <row r="34" spans="1:6">
      <c r="A34" s="1039">
        <v>13</v>
      </c>
      <c r="B34" s="915" t="s">
        <v>2507</v>
      </c>
      <c r="C34" s="975"/>
      <c r="D34" s="1051"/>
      <c r="E34" s="1051"/>
      <c r="F34" s="1051"/>
    </row>
    <row r="35" spans="1:6">
      <c r="A35" s="1039">
        <v>14</v>
      </c>
      <c r="B35" s="915" t="s">
        <v>2508</v>
      </c>
      <c r="C35" s="975"/>
      <c r="D35" s="1051"/>
      <c r="E35" s="1051"/>
      <c r="F35" s="1051"/>
    </row>
    <row r="36" spans="1:6">
      <c r="A36" s="1039">
        <v>15</v>
      </c>
      <c r="B36" s="915" t="s">
        <v>2509</v>
      </c>
      <c r="C36" s="975"/>
      <c r="D36" s="1051">
        <v>1609945.55</v>
      </c>
      <c r="E36" s="1051">
        <v>378688.99</v>
      </c>
      <c r="F36" s="1051">
        <v>14401.955060699098</v>
      </c>
    </row>
    <row r="37" spans="1:6">
      <c r="A37" s="1010">
        <v>16</v>
      </c>
      <c r="B37" s="900" t="s">
        <v>2510</v>
      </c>
      <c r="C37" s="963"/>
      <c r="D37" s="1028"/>
      <c r="E37" s="1028"/>
      <c r="F37" s="1028"/>
    </row>
    <row r="38" spans="1:6" ht="15.75" thickBot="1">
      <c r="A38" s="1029"/>
      <c r="B38" s="990" t="s">
        <v>2511</v>
      </c>
      <c r="C38" s="980"/>
      <c r="D38" s="1074">
        <f>SUM(D32:D37)</f>
        <v>1757052.55</v>
      </c>
      <c r="E38" s="1074">
        <f>SUM(E32:E37)</f>
        <v>414580.99</v>
      </c>
      <c r="F38" s="1074">
        <f>SUM(F32:F37)</f>
        <v>15766.966942979097</v>
      </c>
    </row>
    <row r="39" spans="1:6">
      <c r="A39" s="902"/>
      <c r="B39" s="903"/>
      <c r="C39" s="903"/>
      <c r="D39" s="903"/>
      <c r="E39" s="903"/>
      <c r="F39" s="959"/>
    </row>
    <row r="40" spans="1:6">
      <c r="A40" s="962"/>
      <c r="B40" s="900"/>
      <c r="C40" s="900"/>
      <c r="D40" s="900"/>
      <c r="E40" s="900"/>
      <c r="F40" s="963"/>
    </row>
    <row r="41" spans="1:6">
      <c r="A41" s="962"/>
      <c r="B41" s="900"/>
      <c r="C41" s="900"/>
      <c r="D41" s="900"/>
      <c r="E41" s="900"/>
      <c r="F41" s="963"/>
    </row>
    <row r="42" spans="1:6">
      <c r="A42" s="962"/>
      <c r="B42" s="900"/>
      <c r="C42" s="900"/>
      <c r="D42" s="900"/>
      <c r="E42" s="900"/>
      <c r="F42" s="963"/>
    </row>
    <row r="43" spans="1:6">
      <c r="A43" s="962"/>
      <c r="B43" s="900"/>
      <c r="C43" s="900"/>
      <c r="D43" s="900"/>
      <c r="E43" s="900"/>
      <c r="F43" s="963"/>
    </row>
    <row r="44" spans="1:6">
      <c r="A44" s="962"/>
      <c r="B44" s="900"/>
      <c r="C44" s="900"/>
      <c r="D44" s="900"/>
      <c r="E44" s="900"/>
      <c r="F44" s="963"/>
    </row>
    <row r="45" spans="1:6">
      <c r="A45" s="962"/>
      <c r="B45" s="900"/>
      <c r="C45" s="900"/>
      <c r="D45" s="900"/>
      <c r="E45" s="900"/>
      <c r="F45" s="963"/>
    </row>
    <row r="46" spans="1:6">
      <c r="A46" s="962"/>
      <c r="B46" s="900"/>
      <c r="C46" s="900"/>
      <c r="D46" s="900"/>
      <c r="E46" s="900"/>
      <c r="F46" s="963"/>
    </row>
    <row r="47" spans="1:6">
      <c r="A47" s="962"/>
      <c r="B47" s="900"/>
      <c r="C47" s="900"/>
      <c r="D47" s="900"/>
      <c r="E47" s="900"/>
      <c r="F47" s="963"/>
    </row>
    <row r="48" spans="1:6">
      <c r="A48" s="962"/>
      <c r="B48" s="900"/>
      <c r="C48" s="900"/>
      <c r="D48" s="900"/>
      <c r="E48" s="900"/>
      <c r="F48" s="963"/>
    </row>
    <row r="49" spans="1:6">
      <c r="A49" s="962"/>
      <c r="B49" s="900"/>
      <c r="C49" s="900"/>
      <c r="D49" s="900"/>
      <c r="E49" s="900"/>
      <c r="F49" s="963"/>
    </row>
    <row r="50" spans="1:6">
      <c r="A50" s="962"/>
      <c r="B50" s="900"/>
      <c r="C50" s="900"/>
      <c r="D50" s="900"/>
      <c r="E50" s="900"/>
      <c r="F50" s="963"/>
    </row>
    <row r="51" spans="1:6">
      <c r="A51" s="962"/>
      <c r="B51" s="900"/>
      <c r="C51" s="900"/>
      <c r="D51" s="900"/>
      <c r="E51" s="900"/>
      <c r="F51" s="963"/>
    </row>
    <row r="52" spans="1:6">
      <c r="A52" s="962"/>
      <c r="B52" s="900"/>
      <c r="C52" s="900"/>
      <c r="D52" s="900"/>
      <c r="E52" s="900"/>
      <c r="F52" s="963"/>
    </row>
    <row r="53" spans="1:6">
      <c r="A53" s="962"/>
      <c r="B53" s="900"/>
      <c r="C53" s="900"/>
      <c r="D53" s="900"/>
      <c r="E53" s="900"/>
      <c r="F53" s="963"/>
    </row>
    <row r="54" spans="1:6">
      <c r="A54" s="962"/>
      <c r="B54" s="900"/>
      <c r="C54" s="900"/>
      <c r="D54" s="900"/>
      <c r="E54" s="900"/>
      <c r="F54" s="963"/>
    </row>
    <row r="55" spans="1:6">
      <c r="A55" s="962"/>
      <c r="B55" s="900"/>
      <c r="C55" s="900"/>
      <c r="D55" s="900"/>
      <c r="E55" s="900"/>
      <c r="F55" s="963"/>
    </row>
    <row r="56" spans="1:6">
      <c r="A56" s="962"/>
      <c r="B56" s="900"/>
      <c r="C56" s="900"/>
      <c r="D56" s="900"/>
      <c r="E56" s="900"/>
      <c r="F56" s="963"/>
    </row>
    <row r="57" spans="1:6">
      <c r="A57" s="962"/>
      <c r="B57" s="900"/>
      <c r="C57" s="900"/>
      <c r="D57" s="900"/>
      <c r="E57" s="900"/>
      <c r="F57" s="963"/>
    </row>
    <row r="58" spans="1:6">
      <c r="A58" s="962"/>
      <c r="B58" s="900"/>
      <c r="C58" s="900"/>
      <c r="D58" s="900"/>
      <c r="E58" s="900"/>
      <c r="F58" s="963"/>
    </row>
    <row r="59" spans="1:6">
      <c r="A59" s="962"/>
      <c r="B59" s="900"/>
      <c r="C59" s="900"/>
      <c r="D59" s="900"/>
      <c r="E59" s="900"/>
      <c r="F59" s="963"/>
    </row>
    <row r="60" spans="1:6">
      <c r="A60" s="962"/>
      <c r="B60" s="900"/>
      <c r="C60" s="900"/>
      <c r="D60" s="900"/>
      <c r="E60" s="900"/>
      <c r="F60" s="963"/>
    </row>
    <row r="61" spans="1:6">
      <c r="A61" s="962"/>
      <c r="B61" s="900"/>
      <c r="C61" s="900"/>
      <c r="D61" s="900"/>
      <c r="E61" s="900"/>
      <c r="F61" s="963"/>
    </row>
    <row r="62" spans="1:6">
      <c r="A62" s="962"/>
      <c r="B62" s="900"/>
      <c r="C62" s="900"/>
      <c r="D62" s="900"/>
      <c r="E62" s="900"/>
      <c r="F62" s="963"/>
    </row>
    <row r="63" spans="1:6" ht="15.75" thickBot="1">
      <c r="A63" s="979"/>
      <c r="B63" s="952"/>
      <c r="C63" s="952"/>
      <c r="D63" s="952"/>
      <c r="E63" s="952"/>
      <c r="F63" s="980"/>
    </row>
    <row r="64" spans="1:6">
      <c r="A64" s="1085"/>
      <c r="B64" s="1085"/>
      <c r="C64" s="1085"/>
      <c r="D64" s="1085"/>
      <c r="E64" s="1085"/>
      <c r="F64" s="1085"/>
    </row>
    <row r="65" spans="1:6" ht="15.75">
      <c r="A65" s="110" t="s">
        <v>580</v>
      </c>
      <c r="B65" s="900"/>
      <c r="C65" s="900"/>
      <c r="D65" s="900"/>
      <c r="E65" s="900"/>
      <c r="F65" s="900"/>
    </row>
    <row r="66" spans="1:6">
      <c r="A66" s="901" t="s">
        <v>2512</v>
      </c>
      <c r="B66" s="901"/>
      <c r="C66" s="901"/>
      <c r="D66" s="901"/>
      <c r="E66" s="901"/>
      <c r="F66" s="901"/>
    </row>
  </sheetData>
  <printOptions horizontalCentered="1" verticalCentered="1"/>
  <pageMargins left="0.5" right="0.5" top="0" bottom="0" header="0.25" footer="0.25"/>
  <pageSetup scale="7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47"/>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36.6640625" style="6" customWidth="1"/>
    <col min="3" max="3" width="8" style="6" customWidth="1"/>
    <col min="4" max="4" width="18.77734375" style="6" customWidth="1"/>
    <col min="5" max="5" width="15.6640625" style="6" customWidth="1"/>
    <col min="6" max="16384" width="9.6640625" style="6"/>
  </cols>
  <sheetData>
    <row r="1" spans="1:7">
      <c r="A1" s="38"/>
      <c r="B1" s="39" t="s">
        <v>1759</v>
      </c>
      <c r="C1" s="54" t="s">
        <v>1306</v>
      </c>
      <c r="D1" s="39"/>
      <c r="E1" s="41" t="s">
        <v>1761</v>
      </c>
      <c r="F1" s="858" t="s">
        <v>1762</v>
      </c>
      <c r="G1" s="858"/>
    </row>
    <row r="2" spans="1:7">
      <c r="A2" s="29"/>
      <c r="B2" s="76" t="str">
        <f>'Data Sheet'!$C$25</f>
        <v xml:space="preserve">Niagara Mohawk Power Corporation </v>
      </c>
      <c r="C2" s="868" t="s">
        <v>6399</v>
      </c>
      <c r="D2" s="60"/>
      <c r="E2" s="25" t="s">
        <v>1684</v>
      </c>
      <c r="F2" s="47"/>
      <c r="G2" s="31"/>
    </row>
    <row r="3" spans="1:7" ht="15" customHeight="1">
      <c r="A3" s="32"/>
      <c r="B3" s="33"/>
      <c r="C3" s="788" t="s">
        <v>6400</v>
      </c>
      <c r="D3" s="111"/>
      <c r="E3" s="682" t="str">
        <f>'Data Sheet'!$C$40</f>
        <v>May 9, 2016</v>
      </c>
      <c r="F3" s="1254" t="str">
        <f>'Data Sheet'!$C$38</f>
        <v>December 31, 2015</v>
      </c>
      <c r="G3" s="859"/>
    </row>
    <row r="4" spans="1:7" ht="15" customHeight="1">
      <c r="A4" s="26" t="s">
        <v>1686</v>
      </c>
      <c r="B4" s="27"/>
      <c r="C4" s="27"/>
      <c r="D4" s="27"/>
      <c r="E4" s="27"/>
      <c r="F4" s="27"/>
      <c r="G4" s="28"/>
    </row>
    <row r="5" spans="1:7">
      <c r="A5" s="29"/>
      <c r="B5" s="25"/>
      <c r="C5" s="25"/>
      <c r="D5" s="30"/>
      <c r="E5" s="30"/>
      <c r="F5" s="30"/>
      <c r="G5" s="31"/>
    </row>
    <row r="6" spans="1:7" ht="15" customHeight="1">
      <c r="A6" s="29"/>
      <c r="B6" s="3251" t="s">
        <v>629</v>
      </c>
      <c r="C6" s="30"/>
      <c r="D6" s="3251" t="s">
        <v>1785</v>
      </c>
      <c r="E6" s="3251"/>
      <c r="F6" s="3252"/>
      <c r="G6" s="31"/>
    </row>
    <row r="7" spans="1:7">
      <c r="A7" s="29"/>
      <c r="B7" s="3252"/>
      <c r="C7" s="30"/>
      <c r="D7" s="3251"/>
      <c r="E7" s="3251"/>
      <c r="F7" s="3252"/>
      <c r="G7" s="31"/>
    </row>
    <row r="8" spans="1:7">
      <c r="A8" s="29"/>
      <c r="B8" s="3252"/>
      <c r="C8" s="30"/>
      <c r="D8" s="3251"/>
      <c r="E8" s="3251"/>
      <c r="F8" s="3252"/>
      <c r="G8" s="31"/>
    </row>
    <row r="9" spans="1:7">
      <c r="A9" s="29"/>
      <c r="B9" s="3252"/>
      <c r="C9" s="30"/>
      <c r="D9" s="3251"/>
      <c r="E9" s="3251"/>
      <c r="F9" s="3252"/>
      <c r="G9" s="31"/>
    </row>
    <row r="10" spans="1:7">
      <c r="A10" s="29"/>
      <c r="B10" s="3252"/>
      <c r="C10" s="30"/>
      <c r="D10" s="3252"/>
      <c r="E10" s="3252"/>
      <c r="F10" s="3252"/>
      <c r="G10" s="31"/>
    </row>
    <row r="11" spans="1:7" ht="15" customHeight="1">
      <c r="A11" s="29"/>
      <c r="B11" s="3252"/>
      <c r="C11" s="30"/>
      <c r="D11" s="3253" t="s">
        <v>1786</v>
      </c>
      <c r="E11" s="3253"/>
      <c r="F11" s="3254"/>
      <c r="G11" s="31"/>
    </row>
    <row r="12" spans="1:7">
      <c r="A12" s="29"/>
      <c r="B12" s="3252"/>
      <c r="C12" s="12"/>
      <c r="D12" s="3253"/>
      <c r="E12" s="3253"/>
      <c r="F12" s="3254"/>
      <c r="G12" s="31"/>
    </row>
    <row r="13" spans="1:7">
      <c r="A13" s="29"/>
      <c r="B13" s="12"/>
      <c r="C13" s="12"/>
      <c r="D13" s="3253"/>
      <c r="E13" s="3253"/>
      <c r="F13" s="3254"/>
      <c r="G13" s="31"/>
    </row>
    <row r="14" spans="1:7">
      <c r="A14" s="29"/>
      <c r="B14" s="12"/>
      <c r="C14" s="12"/>
      <c r="D14" s="860"/>
      <c r="E14" s="860"/>
      <c r="F14" s="861"/>
      <c r="G14" s="31"/>
    </row>
    <row r="15" spans="1:7">
      <c r="A15" s="29"/>
      <c r="B15" s="12"/>
      <c r="C15" s="12"/>
      <c r="D15" s="860"/>
      <c r="E15" s="860"/>
      <c r="F15" s="860"/>
      <c r="G15" s="31"/>
    </row>
    <row r="16" spans="1:7">
      <c r="A16" s="26"/>
      <c r="B16" s="27"/>
      <c r="C16" s="27"/>
      <c r="D16" s="27"/>
      <c r="E16" s="27"/>
      <c r="F16" s="27"/>
      <c r="G16" s="28"/>
    </row>
    <row r="17" spans="1:7">
      <c r="A17" s="26" t="s">
        <v>1687</v>
      </c>
      <c r="B17" s="27"/>
      <c r="C17" s="27"/>
      <c r="D17" s="27"/>
      <c r="E17" s="27"/>
      <c r="F17" s="27"/>
      <c r="G17" s="28"/>
    </row>
    <row r="18" spans="1:7" ht="15" customHeight="1">
      <c r="A18" s="29"/>
      <c r="B18" s="3255" t="s">
        <v>3012</v>
      </c>
      <c r="C18" s="862"/>
      <c r="D18" s="3257" t="s">
        <v>3013</v>
      </c>
      <c r="E18" s="3236"/>
      <c r="F18" s="3236"/>
      <c r="G18" s="863"/>
    </row>
    <row r="19" spans="1:7">
      <c r="A19" s="29"/>
      <c r="B19" s="3256"/>
      <c r="C19" s="836"/>
      <c r="D19" s="3238"/>
      <c r="E19" s="3238"/>
      <c r="F19" s="3238"/>
      <c r="G19" s="864"/>
    </row>
    <row r="20" spans="1:7" ht="15" customHeight="1">
      <c r="A20" s="29"/>
      <c r="B20" s="3259" t="s">
        <v>3014</v>
      </c>
      <c r="C20" s="865"/>
      <c r="D20" s="3238"/>
      <c r="E20" s="3238"/>
      <c r="F20" s="3238"/>
      <c r="G20" s="864"/>
    </row>
    <row r="21" spans="1:7">
      <c r="A21" s="29"/>
      <c r="B21" s="3259"/>
      <c r="C21" s="865"/>
      <c r="D21" s="3238"/>
      <c r="E21" s="3238"/>
      <c r="F21" s="3238"/>
      <c r="G21" s="864"/>
    </row>
    <row r="22" spans="1:7" ht="15" customHeight="1">
      <c r="A22" s="29"/>
      <c r="B22" s="3259" t="s">
        <v>630</v>
      </c>
      <c r="C22" s="836"/>
      <c r="D22" s="3238"/>
      <c r="E22" s="3238"/>
      <c r="F22" s="3238"/>
      <c r="G22" s="864"/>
    </row>
    <row r="23" spans="1:7">
      <c r="A23" s="29"/>
      <c r="B23" s="3259"/>
      <c r="C23" s="865"/>
      <c r="D23" s="3238"/>
      <c r="E23" s="3238"/>
      <c r="F23" s="3238"/>
      <c r="G23" s="864"/>
    </row>
    <row r="24" spans="1:7">
      <c r="A24" s="29"/>
      <c r="B24" s="3259"/>
      <c r="C24" s="866"/>
      <c r="D24" s="3238"/>
      <c r="E24" s="3238"/>
      <c r="F24" s="3238"/>
      <c r="G24" s="864"/>
    </row>
    <row r="25" spans="1:7" ht="15" customHeight="1">
      <c r="A25" s="29"/>
      <c r="B25" s="3259" t="s">
        <v>3015</v>
      </c>
      <c r="C25" s="866"/>
      <c r="D25" s="3238"/>
      <c r="E25" s="3238"/>
      <c r="F25" s="3238"/>
      <c r="G25" s="864"/>
    </row>
    <row r="26" spans="1:7">
      <c r="A26" s="29"/>
      <c r="B26" s="3260"/>
      <c r="C26" s="131"/>
      <c r="D26" s="3238"/>
      <c r="E26" s="3238"/>
      <c r="F26" s="3238"/>
      <c r="G26" s="864"/>
    </row>
    <row r="27" spans="1:7">
      <c r="A27" s="32"/>
      <c r="B27" s="3261"/>
      <c r="C27" s="27"/>
      <c r="D27" s="3258"/>
      <c r="E27" s="3258"/>
      <c r="F27" s="3258"/>
      <c r="G27" s="28"/>
    </row>
    <row r="28" spans="1:7">
      <c r="A28" s="146" t="s">
        <v>1688</v>
      </c>
      <c r="B28" s="30"/>
      <c r="C28" s="30"/>
      <c r="D28" s="47" t="s">
        <v>2874</v>
      </c>
      <c r="E28" s="169" t="s">
        <v>1689</v>
      </c>
      <c r="F28" s="867" t="s">
        <v>1690</v>
      </c>
      <c r="G28" s="31"/>
    </row>
    <row r="29" spans="1:7">
      <c r="A29" s="146" t="s">
        <v>1691</v>
      </c>
      <c r="B29" s="30" t="s">
        <v>1692</v>
      </c>
      <c r="C29" s="30"/>
      <c r="D29" s="47" t="s">
        <v>1693</v>
      </c>
      <c r="E29" s="169" t="s">
        <v>1694</v>
      </c>
      <c r="F29" s="47" t="s">
        <v>1695</v>
      </c>
      <c r="G29" s="31"/>
    </row>
    <row r="30" spans="1:7">
      <c r="A30" s="49"/>
      <c r="B30" s="27" t="s">
        <v>2952</v>
      </c>
      <c r="C30" s="27"/>
      <c r="D30" s="50" t="s">
        <v>2953</v>
      </c>
      <c r="E30" s="151" t="s">
        <v>2954</v>
      </c>
      <c r="F30" s="50" t="s">
        <v>2955</v>
      </c>
      <c r="G30" s="28"/>
    </row>
    <row r="31" spans="1:7">
      <c r="A31" s="146" t="s">
        <v>1696</v>
      </c>
      <c r="B31" s="131" t="s">
        <v>4691</v>
      </c>
      <c r="C31" s="131"/>
      <c r="D31" s="2829">
        <v>-1</v>
      </c>
      <c r="E31" s="2816">
        <v>100</v>
      </c>
      <c r="F31" s="870"/>
      <c r="G31" s="871"/>
    </row>
    <row r="32" spans="1:7">
      <c r="A32" s="146" t="s">
        <v>1697</v>
      </c>
      <c r="B32" s="131" t="s">
        <v>4692</v>
      </c>
      <c r="C32" s="131"/>
      <c r="D32" s="868"/>
      <c r="E32" s="869"/>
      <c r="F32" s="872"/>
      <c r="G32" s="871"/>
    </row>
    <row r="33" spans="1:7">
      <c r="A33" s="146" t="s">
        <v>1698</v>
      </c>
      <c r="B33" s="131" t="s">
        <v>4693</v>
      </c>
      <c r="C33" s="131"/>
      <c r="D33" s="868"/>
      <c r="E33" s="869"/>
      <c r="F33" s="872"/>
      <c r="G33" s="871"/>
    </row>
    <row r="34" spans="1:7">
      <c r="A34" s="146" t="s">
        <v>1699</v>
      </c>
      <c r="B34" s="131" t="s">
        <v>4694</v>
      </c>
      <c r="C34" s="131"/>
      <c r="D34" s="868"/>
      <c r="E34" s="869"/>
      <c r="F34" s="872"/>
      <c r="G34" s="871"/>
    </row>
    <row r="35" spans="1:7">
      <c r="A35" s="146" t="s">
        <v>1700</v>
      </c>
      <c r="B35" s="131" t="s">
        <v>4695</v>
      </c>
      <c r="C35" s="131"/>
      <c r="D35" s="868"/>
      <c r="E35" s="869"/>
      <c r="F35" s="872"/>
      <c r="G35" s="871"/>
    </row>
    <row r="36" spans="1:7">
      <c r="A36" s="146" t="s">
        <v>1701</v>
      </c>
      <c r="B36" s="131" t="s">
        <v>4696</v>
      </c>
      <c r="C36" s="131"/>
      <c r="D36" s="868"/>
      <c r="E36" s="869"/>
      <c r="F36" s="872"/>
      <c r="G36" s="871"/>
    </row>
    <row r="37" spans="1:7">
      <c r="A37" s="146" t="s">
        <v>1702</v>
      </c>
      <c r="B37" s="131" t="s">
        <v>4697</v>
      </c>
      <c r="C37" s="131"/>
      <c r="D37" s="868"/>
      <c r="E37" s="869"/>
      <c r="F37" s="872"/>
      <c r="G37" s="871"/>
    </row>
    <row r="38" spans="1:7">
      <c r="A38" s="146" t="s">
        <v>1703</v>
      </c>
      <c r="B38" s="131" t="s">
        <v>4698</v>
      </c>
      <c r="C38" s="131"/>
      <c r="D38" s="868"/>
      <c r="E38" s="869"/>
      <c r="F38" s="872"/>
      <c r="G38" s="871"/>
    </row>
    <row r="39" spans="1:7">
      <c r="A39" s="146" t="s">
        <v>1704</v>
      </c>
      <c r="B39" s="131" t="s">
        <v>4699</v>
      </c>
      <c r="C39" s="131"/>
      <c r="D39" s="868"/>
      <c r="E39" s="869"/>
      <c r="F39" s="872"/>
      <c r="G39" s="871"/>
    </row>
    <row r="40" spans="1:7">
      <c r="A40" s="146" t="s">
        <v>1705</v>
      </c>
      <c r="B40" s="131"/>
      <c r="C40" s="131"/>
      <c r="D40" s="868"/>
      <c r="E40" s="869"/>
      <c r="F40" s="872"/>
      <c r="G40" s="871"/>
    </row>
    <row r="41" spans="1:7">
      <c r="A41" s="146" t="s">
        <v>1706</v>
      </c>
      <c r="B41" s="131"/>
      <c r="C41" s="131"/>
      <c r="D41" s="868"/>
      <c r="E41" s="869"/>
      <c r="F41" s="872"/>
      <c r="G41" s="871"/>
    </row>
    <row r="42" spans="1:7">
      <c r="A42" s="146" t="s">
        <v>1707</v>
      </c>
      <c r="B42" s="131"/>
      <c r="C42" s="131"/>
      <c r="D42" s="868"/>
      <c r="E42" s="869"/>
      <c r="F42" s="872"/>
      <c r="G42" s="871"/>
    </row>
    <row r="43" spans="1:7">
      <c r="A43" s="146" t="s">
        <v>1708</v>
      </c>
      <c r="B43" s="131"/>
      <c r="C43" s="131"/>
      <c r="D43" s="868"/>
      <c r="E43" s="869"/>
      <c r="F43" s="872"/>
      <c r="G43" s="871"/>
    </row>
    <row r="44" spans="1:7">
      <c r="A44" s="146" t="s">
        <v>1709</v>
      </c>
      <c r="B44" s="131"/>
      <c r="C44" s="131"/>
      <c r="D44" s="868"/>
      <c r="E44" s="869"/>
      <c r="F44" s="872"/>
      <c r="G44" s="871"/>
    </row>
    <row r="45" spans="1:7">
      <c r="A45" s="146" t="s">
        <v>1710</v>
      </c>
      <c r="B45" s="131"/>
      <c r="C45" s="131"/>
      <c r="D45" s="868"/>
      <c r="E45" s="869"/>
      <c r="F45" s="872"/>
      <c r="G45" s="871"/>
    </row>
    <row r="46" spans="1:7">
      <c r="A46" s="146" t="s">
        <v>1711</v>
      </c>
      <c r="B46" s="131"/>
      <c r="C46" s="131"/>
      <c r="D46" s="868"/>
      <c r="E46" s="869"/>
      <c r="F46" s="872"/>
      <c r="G46" s="871"/>
    </row>
    <row r="47" spans="1:7">
      <c r="A47" s="146" t="s">
        <v>1712</v>
      </c>
      <c r="B47" s="131"/>
      <c r="C47" s="131"/>
      <c r="D47" s="868"/>
      <c r="E47" s="869"/>
      <c r="F47" s="872"/>
      <c r="G47" s="871"/>
    </row>
    <row r="48" spans="1:7">
      <c r="A48" s="146" t="s">
        <v>1713</v>
      </c>
      <c r="B48" s="131"/>
      <c r="C48" s="131"/>
      <c r="D48" s="868"/>
      <c r="E48" s="869"/>
      <c r="F48" s="872"/>
      <c r="G48" s="871"/>
    </row>
    <row r="49" spans="1:7">
      <c r="A49" s="146" t="s">
        <v>1714</v>
      </c>
      <c r="B49" s="131"/>
      <c r="C49" s="131"/>
      <c r="D49" s="868"/>
      <c r="E49" s="869"/>
      <c r="F49" s="872"/>
      <c r="G49" s="871"/>
    </row>
    <row r="50" spans="1:7">
      <c r="A50" s="146" t="s">
        <v>1715</v>
      </c>
      <c r="B50" s="131"/>
      <c r="C50" s="131"/>
      <c r="D50" s="868"/>
      <c r="E50" s="869"/>
      <c r="F50" s="872"/>
      <c r="G50" s="871"/>
    </row>
    <row r="51" spans="1:7">
      <c r="A51" s="146" t="s">
        <v>587</v>
      </c>
      <c r="B51" s="131"/>
      <c r="C51" s="131"/>
      <c r="D51" s="868"/>
      <c r="E51" s="869"/>
      <c r="F51" s="872"/>
      <c r="G51" s="871"/>
    </row>
    <row r="52" spans="1:7">
      <c r="A52" s="146" t="s">
        <v>588</v>
      </c>
      <c r="B52" s="131"/>
      <c r="C52" s="131"/>
      <c r="D52" s="868"/>
      <c r="E52" s="869"/>
      <c r="F52" s="872"/>
      <c r="G52" s="871"/>
    </row>
    <row r="53" spans="1:7">
      <c r="A53" s="146" t="s">
        <v>589</v>
      </c>
      <c r="B53" s="131"/>
      <c r="C53" s="131"/>
      <c r="D53" s="868"/>
      <c r="E53" s="869"/>
      <c r="F53" s="872"/>
      <c r="G53" s="871"/>
    </row>
    <row r="54" spans="1:7">
      <c r="A54" s="146" t="s">
        <v>590</v>
      </c>
      <c r="B54" s="131"/>
      <c r="C54" s="131"/>
      <c r="D54" s="868"/>
      <c r="E54" s="869"/>
      <c r="F54" s="872"/>
      <c r="G54" s="871"/>
    </row>
    <row r="55" spans="1:7">
      <c r="A55" s="146" t="s">
        <v>591</v>
      </c>
      <c r="B55" s="131"/>
      <c r="C55" s="131"/>
      <c r="D55" s="868"/>
      <c r="E55" s="869"/>
      <c r="F55" s="872"/>
      <c r="G55" s="871"/>
    </row>
    <row r="56" spans="1:7">
      <c r="A56" s="146" t="s">
        <v>592</v>
      </c>
      <c r="B56" s="131"/>
      <c r="C56" s="131"/>
      <c r="D56" s="868"/>
      <c r="E56" s="869"/>
      <c r="F56" s="872"/>
      <c r="G56" s="871"/>
    </row>
    <row r="57" spans="1:7" ht="15.75" thickBot="1">
      <c r="A57" s="637" t="s">
        <v>593</v>
      </c>
      <c r="B57" s="132"/>
      <c r="C57" s="132"/>
      <c r="D57" s="873"/>
      <c r="E57" s="874"/>
      <c r="F57" s="150"/>
      <c r="G57" s="875"/>
    </row>
    <row r="58" spans="1:7">
      <c r="A58" s="131" t="s">
        <v>594</v>
      </c>
      <c r="B58" s="131"/>
      <c r="C58" s="131"/>
      <c r="D58" s="131"/>
      <c r="E58" s="167"/>
      <c r="F58" s="876"/>
      <c r="G58" s="876"/>
    </row>
    <row r="59" spans="1:7">
      <c r="A59"/>
      <c r="B59" s="131"/>
      <c r="C59" s="131"/>
      <c r="D59" s="131"/>
      <c r="E59" s="167"/>
      <c r="F59" s="876"/>
      <c r="G59" s="876"/>
    </row>
    <row r="60" spans="1:7">
      <c r="A60" s="876" t="s">
        <v>595</v>
      </c>
      <c r="B60" s="11"/>
      <c r="C60" s="11"/>
      <c r="D60" s="876"/>
      <c r="E60" s="876"/>
      <c r="F60" s="876"/>
      <c r="G60" s="876"/>
    </row>
    <row r="61" spans="1:7">
      <c r="A61" s="876"/>
      <c r="B61" s="11"/>
      <c r="C61" s="11"/>
      <c r="D61" s="876"/>
      <c r="E61" s="876"/>
      <c r="F61" s="876"/>
      <c r="G61" s="876"/>
    </row>
    <row r="62" spans="1:7">
      <c r="A62" s="876"/>
      <c r="B62" s="11"/>
      <c r="C62" s="11"/>
      <c r="D62" s="876"/>
      <c r="E62" s="876"/>
      <c r="F62" s="876"/>
      <c r="G62" s="876"/>
    </row>
    <row r="63" spans="1:7">
      <c r="A63" s="876"/>
      <c r="B63" s="11"/>
      <c r="C63" s="11"/>
      <c r="D63" s="876"/>
      <c r="E63" s="876"/>
      <c r="F63" s="876"/>
      <c r="G63" s="876"/>
    </row>
    <row r="64" spans="1:7">
      <c r="A64" s="876"/>
      <c r="B64" s="11"/>
      <c r="C64" s="11"/>
      <c r="D64" s="876"/>
      <c r="E64" s="876"/>
      <c r="F64" s="876"/>
      <c r="G64" s="876"/>
    </row>
    <row r="65" spans="1:7">
      <c r="A65" s="876"/>
      <c r="B65" s="11"/>
      <c r="C65" s="11"/>
      <c r="D65" s="876"/>
      <c r="E65" s="876"/>
      <c r="F65" s="876"/>
      <c r="G65" s="876"/>
    </row>
    <row r="66" spans="1:7">
      <c r="A66" s="876"/>
      <c r="B66" s="11"/>
      <c r="C66" s="11"/>
      <c r="D66" s="876"/>
      <c r="E66" s="876"/>
      <c r="F66" s="876"/>
      <c r="G66" s="876"/>
    </row>
    <row r="67" spans="1:7">
      <c r="A67" s="876"/>
      <c r="C67" s="11"/>
      <c r="D67" s="876"/>
      <c r="E67" s="876"/>
      <c r="F67" s="876"/>
      <c r="G67" s="876"/>
    </row>
    <row r="68" spans="1:7" ht="15.75" thickBot="1">
      <c r="A68" s="12"/>
      <c r="B68" s="11"/>
      <c r="C68" s="394"/>
      <c r="D68" s="394"/>
      <c r="E68" s="272"/>
      <c r="F68" s="11"/>
      <c r="G68" s="11"/>
    </row>
    <row r="69" spans="1:7">
      <c r="A69" s="38"/>
      <c r="B69" s="877" t="s">
        <v>1759</v>
      </c>
      <c r="C69" s="488" t="s">
        <v>1306</v>
      </c>
      <c r="D69" s="878"/>
      <c r="E69" s="646" t="s">
        <v>1682</v>
      </c>
      <c r="F69" s="879" t="s">
        <v>1762</v>
      </c>
      <c r="G69" s="879"/>
    </row>
    <row r="70" spans="1:7">
      <c r="A70" s="29"/>
      <c r="B70" s="817" t="str">
        <f>'Data Sheet'!C25</f>
        <v xml:space="preserve">Niagara Mohawk Power Corporation </v>
      </c>
      <c r="C70" s="868" t="s">
        <v>6399</v>
      </c>
      <c r="D70" s="880"/>
      <c r="E70" s="641" t="s">
        <v>1684</v>
      </c>
      <c r="F70" s="872"/>
      <c r="G70" s="871"/>
    </row>
    <row r="71" spans="1:7">
      <c r="A71" s="32"/>
      <c r="B71" s="193"/>
      <c r="C71" s="788" t="s">
        <v>6400</v>
      </c>
      <c r="D71" s="881"/>
      <c r="E71" s="682" t="str">
        <f>'Data Sheet'!$C$40</f>
        <v>May 9, 2016</v>
      </c>
      <c r="F71" s="1323" t="str">
        <f>'Data Sheet'!$C$38</f>
        <v>December 31, 2015</v>
      </c>
      <c r="G71" s="882"/>
    </row>
    <row r="72" spans="1:7">
      <c r="A72" s="26" t="s">
        <v>1686</v>
      </c>
      <c r="B72" s="27"/>
      <c r="C72" s="27"/>
      <c r="D72" s="27"/>
      <c r="E72" s="27"/>
      <c r="F72" s="883"/>
      <c r="G72" s="884"/>
    </row>
    <row r="73" spans="1:7">
      <c r="A73" s="146" t="s">
        <v>1688</v>
      </c>
      <c r="B73" s="131"/>
      <c r="C73" s="131"/>
      <c r="D73" s="885" t="s">
        <v>2874</v>
      </c>
      <c r="E73" s="641" t="s">
        <v>1689</v>
      </c>
      <c r="F73" s="871" t="s">
        <v>1690</v>
      </c>
      <c r="G73" s="871"/>
    </row>
    <row r="74" spans="1:7">
      <c r="A74" s="146" t="s">
        <v>1691</v>
      </c>
      <c r="B74" s="158" t="s">
        <v>1692</v>
      </c>
      <c r="C74" s="158"/>
      <c r="D74" s="640" t="s">
        <v>1693</v>
      </c>
      <c r="E74" s="641" t="s">
        <v>1694</v>
      </c>
      <c r="F74" s="871" t="s">
        <v>1695</v>
      </c>
      <c r="G74" s="871"/>
    </row>
    <row r="75" spans="1:7">
      <c r="A75" s="49"/>
      <c r="B75" s="193" t="s">
        <v>2952</v>
      </c>
      <c r="C75" s="193"/>
      <c r="D75" s="886" t="s">
        <v>2953</v>
      </c>
      <c r="E75" s="645" t="s">
        <v>2954</v>
      </c>
      <c r="F75" s="884" t="s">
        <v>2955</v>
      </c>
      <c r="G75" s="884"/>
    </row>
    <row r="76" spans="1:7">
      <c r="A76" s="146" t="s">
        <v>1696</v>
      </c>
      <c r="B76" s="131"/>
      <c r="C76" s="131"/>
      <c r="D76" s="885"/>
      <c r="E76" s="887"/>
      <c r="F76" s="888"/>
      <c r="G76" s="871"/>
    </row>
    <row r="77" spans="1:7">
      <c r="A77" s="146" t="s">
        <v>1697</v>
      </c>
      <c r="B77" s="131"/>
      <c r="C77" s="131"/>
      <c r="D77" s="885"/>
      <c r="E77" s="887"/>
      <c r="F77" s="888"/>
      <c r="G77" s="871"/>
    </row>
    <row r="78" spans="1:7">
      <c r="A78" s="146" t="s">
        <v>1698</v>
      </c>
      <c r="B78" s="131"/>
      <c r="C78" s="131"/>
      <c r="D78" s="885"/>
      <c r="E78" s="887"/>
      <c r="F78" s="888"/>
      <c r="G78" s="871"/>
    </row>
    <row r="79" spans="1:7">
      <c r="A79" s="146" t="s">
        <v>1699</v>
      </c>
      <c r="B79" s="131"/>
      <c r="C79" s="131"/>
      <c r="D79" s="885"/>
      <c r="E79" s="887"/>
      <c r="F79" s="888"/>
      <c r="G79" s="871"/>
    </row>
    <row r="80" spans="1:7">
      <c r="A80" s="146" t="s">
        <v>1700</v>
      </c>
      <c r="B80" s="131"/>
      <c r="C80" s="131"/>
      <c r="D80" s="885"/>
      <c r="E80" s="887"/>
      <c r="F80" s="888"/>
      <c r="G80" s="871"/>
    </row>
    <row r="81" spans="1:7">
      <c r="A81" s="146" t="s">
        <v>1701</v>
      </c>
      <c r="B81" s="131"/>
      <c r="C81" s="131"/>
      <c r="D81" s="885"/>
      <c r="E81" s="887"/>
      <c r="F81" s="888"/>
      <c r="G81" s="871"/>
    </row>
    <row r="82" spans="1:7">
      <c r="A82" s="146" t="s">
        <v>1702</v>
      </c>
      <c r="B82" s="131"/>
      <c r="C82" s="131"/>
      <c r="D82" s="885"/>
      <c r="E82" s="887"/>
      <c r="F82" s="888"/>
      <c r="G82" s="871"/>
    </row>
    <row r="83" spans="1:7">
      <c r="A83" s="146" t="s">
        <v>1703</v>
      </c>
      <c r="B83" s="131"/>
      <c r="C83" s="131"/>
      <c r="D83" s="885"/>
      <c r="E83" s="887"/>
      <c r="F83" s="888"/>
      <c r="G83" s="871"/>
    </row>
    <row r="84" spans="1:7">
      <c r="A84" s="146" t="s">
        <v>1704</v>
      </c>
      <c r="B84" s="131"/>
      <c r="C84" s="131"/>
      <c r="D84" s="885"/>
      <c r="E84" s="887"/>
      <c r="F84" s="888"/>
      <c r="G84" s="871"/>
    </row>
    <row r="85" spans="1:7">
      <c r="A85" s="146" t="s">
        <v>1705</v>
      </c>
      <c r="B85" s="131"/>
      <c r="C85" s="131"/>
      <c r="D85" s="885"/>
      <c r="E85" s="887"/>
      <c r="F85" s="888"/>
      <c r="G85" s="871"/>
    </row>
    <row r="86" spans="1:7">
      <c r="A86" s="146" t="s">
        <v>1706</v>
      </c>
      <c r="B86" s="131"/>
      <c r="C86" s="131"/>
      <c r="D86" s="885"/>
      <c r="E86" s="887"/>
      <c r="F86" s="888"/>
      <c r="G86" s="871"/>
    </row>
    <row r="87" spans="1:7">
      <c r="A87" s="146" t="s">
        <v>1707</v>
      </c>
      <c r="B87" s="131"/>
      <c r="C87" s="131"/>
      <c r="D87" s="885"/>
      <c r="E87" s="887"/>
      <c r="F87" s="888"/>
      <c r="G87" s="871"/>
    </row>
    <row r="88" spans="1:7">
      <c r="A88" s="146" t="s">
        <v>1708</v>
      </c>
      <c r="B88" s="131"/>
      <c r="C88" s="131"/>
      <c r="D88" s="885"/>
      <c r="E88" s="887"/>
      <c r="F88" s="888"/>
      <c r="G88" s="871"/>
    </row>
    <row r="89" spans="1:7">
      <c r="A89" s="146" t="s">
        <v>1709</v>
      </c>
      <c r="B89" s="131"/>
      <c r="C89" s="131"/>
      <c r="D89" s="885"/>
      <c r="E89" s="887"/>
      <c r="F89" s="888"/>
      <c r="G89" s="871"/>
    </row>
    <row r="90" spans="1:7">
      <c r="A90" s="146" t="s">
        <v>1710</v>
      </c>
      <c r="B90" s="131"/>
      <c r="C90" s="131"/>
      <c r="D90" s="885"/>
      <c r="E90" s="887"/>
      <c r="F90" s="888"/>
      <c r="G90" s="871"/>
    </row>
    <row r="91" spans="1:7">
      <c r="A91" s="146" t="s">
        <v>1711</v>
      </c>
      <c r="B91" s="131"/>
      <c r="C91" s="131"/>
      <c r="D91" s="885"/>
      <c r="E91" s="887"/>
      <c r="F91" s="888"/>
      <c r="G91" s="871"/>
    </row>
    <row r="92" spans="1:7">
      <c r="A92" s="146" t="s">
        <v>1712</v>
      </c>
      <c r="B92" s="131"/>
      <c r="C92" s="131"/>
      <c r="D92" s="885"/>
      <c r="E92" s="887"/>
      <c r="F92" s="888"/>
      <c r="G92" s="871"/>
    </row>
    <row r="93" spans="1:7">
      <c r="A93" s="146" t="s">
        <v>1713</v>
      </c>
      <c r="B93" s="131"/>
      <c r="C93" s="131"/>
      <c r="D93" s="885"/>
      <c r="E93" s="887"/>
      <c r="F93" s="888"/>
      <c r="G93" s="871"/>
    </row>
    <row r="94" spans="1:7">
      <c r="A94" s="146" t="s">
        <v>1714</v>
      </c>
      <c r="B94" s="131"/>
      <c r="C94" s="131"/>
      <c r="D94" s="885"/>
      <c r="E94" s="887"/>
      <c r="F94" s="888"/>
      <c r="G94" s="871"/>
    </row>
    <row r="95" spans="1:7">
      <c r="A95" s="146" t="s">
        <v>1715</v>
      </c>
      <c r="B95" s="131"/>
      <c r="C95" s="131"/>
      <c r="D95" s="885"/>
      <c r="E95" s="887"/>
      <c r="F95" s="888"/>
      <c r="G95" s="871"/>
    </row>
    <row r="96" spans="1:7">
      <c r="A96" s="146" t="s">
        <v>587</v>
      </c>
      <c r="B96" s="131"/>
      <c r="C96" s="131"/>
      <c r="D96" s="885"/>
      <c r="E96" s="887"/>
      <c r="F96" s="888"/>
      <c r="G96" s="871"/>
    </row>
    <row r="97" spans="1:7">
      <c r="A97" s="146" t="s">
        <v>588</v>
      </c>
      <c r="B97" s="131"/>
      <c r="C97" s="131"/>
      <c r="D97" s="885"/>
      <c r="E97" s="887"/>
      <c r="F97" s="888"/>
      <c r="G97" s="871"/>
    </row>
    <row r="98" spans="1:7">
      <c r="A98" s="146" t="s">
        <v>589</v>
      </c>
      <c r="B98" s="131"/>
      <c r="C98" s="131"/>
      <c r="D98" s="885"/>
      <c r="E98" s="887"/>
      <c r="F98" s="888"/>
      <c r="G98" s="871"/>
    </row>
    <row r="99" spans="1:7">
      <c r="A99" s="146" t="s">
        <v>590</v>
      </c>
      <c r="B99" s="131"/>
      <c r="C99" s="131"/>
      <c r="D99" s="885"/>
      <c r="E99" s="887"/>
      <c r="F99" s="888"/>
      <c r="G99" s="871"/>
    </row>
    <row r="100" spans="1:7">
      <c r="A100" s="146" t="s">
        <v>591</v>
      </c>
      <c r="B100" s="131"/>
      <c r="C100" s="131"/>
      <c r="D100" s="885"/>
      <c r="E100" s="887"/>
      <c r="F100" s="888"/>
      <c r="G100" s="871"/>
    </row>
    <row r="101" spans="1:7">
      <c r="A101" s="146" t="s">
        <v>592</v>
      </c>
      <c r="B101" s="131"/>
      <c r="C101" s="131"/>
      <c r="D101" s="885"/>
      <c r="E101" s="887"/>
      <c r="F101" s="888"/>
      <c r="G101" s="871"/>
    </row>
    <row r="102" spans="1:7">
      <c r="A102" s="146" t="s">
        <v>593</v>
      </c>
      <c r="B102" s="131"/>
      <c r="C102" s="131"/>
      <c r="D102" s="885"/>
      <c r="E102" s="887"/>
      <c r="F102" s="888"/>
      <c r="G102" s="871"/>
    </row>
    <row r="103" spans="1:7">
      <c r="A103" s="234" t="s">
        <v>2328</v>
      </c>
      <c r="B103" s="690"/>
      <c r="C103" s="816"/>
      <c r="D103" s="889"/>
      <c r="E103" s="890"/>
      <c r="F103" s="891"/>
      <c r="G103" s="892"/>
    </row>
    <row r="104" spans="1:7">
      <c r="A104" s="234" t="s">
        <v>2329</v>
      </c>
      <c r="B104" s="690"/>
      <c r="C104" s="816"/>
      <c r="D104" s="889"/>
      <c r="E104" s="890"/>
      <c r="F104" s="891"/>
      <c r="G104" s="892"/>
    </row>
    <row r="105" spans="1:7">
      <c r="A105" s="234" t="s">
        <v>2330</v>
      </c>
      <c r="B105" s="690"/>
      <c r="C105" s="816"/>
      <c r="D105" s="889"/>
      <c r="E105" s="890"/>
      <c r="F105" s="891"/>
      <c r="G105" s="892"/>
    </row>
    <row r="106" spans="1:7">
      <c r="A106" s="234" t="s">
        <v>2331</v>
      </c>
      <c r="B106" s="690"/>
      <c r="C106" s="816"/>
      <c r="D106" s="889"/>
      <c r="E106" s="890"/>
      <c r="F106" s="891"/>
      <c r="G106" s="892"/>
    </row>
    <row r="107" spans="1:7">
      <c r="A107" s="234" t="s">
        <v>2332</v>
      </c>
      <c r="B107" s="690"/>
      <c r="C107" s="816"/>
      <c r="D107" s="889"/>
      <c r="E107" s="890"/>
      <c r="F107" s="891"/>
      <c r="G107" s="892"/>
    </row>
    <row r="108" spans="1:7">
      <c r="A108" s="234" t="s">
        <v>2333</v>
      </c>
      <c r="B108" s="690"/>
      <c r="C108" s="816"/>
      <c r="D108" s="889"/>
      <c r="E108" s="890"/>
      <c r="F108" s="891"/>
      <c r="G108" s="892"/>
    </row>
    <row r="109" spans="1:7">
      <c r="A109" s="234" t="s">
        <v>2334</v>
      </c>
      <c r="B109" s="690"/>
      <c r="C109" s="816"/>
      <c r="D109" s="889"/>
      <c r="E109" s="890"/>
      <c r="F109" s="891"/>
      <c r="G109" s="892"/>
    </row>
    <row r="110" spans="1:7">
      <c r="A110" s="234" t="s">
        <v>2335</v>
      </c>
      <c r="B110" s="690"/>
      <c r="C110" s="816"/>
      <c r="D110" s="889"/>
      <c r="E110" s="890"/>
      <c r="F110" s="891"/>
      <c r="G110" s="892"/>
    </row>
    <row r="111" spans="1:7">
      <c r="A111" s="234" t="s">
        <v>2336</v>
      </c>
      <c r="B111" s="690"/>
      <c r="C111" s="816"/>
      <c r="D111" s="889"/>
      <c r="E111" s="890"/>
      <c r="F111" s="891"/>
      <c r="G111" s="892"/>
    </row>
    <row r="112" spans="1:7">
      <c r="A112" s="234" t="s">
        <v>2337</v>
      </c>
      <c r="B112" s="690"/>
      <c r="C112" s="816"/>
      <c r="D112" s="889"/>
      <c r="E112" s="890"/>
      <c r="F112" s="891"/>
      <c r="G112" s="892"/>
    </row>
    <row r="113" spans="1:7">
      <c r="A113" s="234" t="s">
        <v>2338</v>
      </c>
      <c r="B113" s="690"/>
      <c r="C113" s="816"/>
      <c r="D113" s="889"/>
      <c r="E113" s="890"/>
      <c r="F113" s="891"/>
      <c r="G113" s="892"/>
    </row>
    <row r="114" spans="1:7">
      <c r="A114" s="234" t="s">
        <v>2339</v>
      </c>
      <c r="B114" s="690"/>
      <c r="C114" s="816"/>
      <c r="D114" s="889"/>
      <c r="E114" s="890"/>
      <c r="F114" s="891"/>
      <c r="G114" s="892"/>
    </row>
    <row r="115" spans="1:7">
      <c r="A115" s="234" t="s">
        <v>2340</v>
      </c>
      <c r="B115" s="690"/>
      <c r="C115" s="816"/>
      <c r="D115" s="889"/>
      <c r="E115" s="890"/>
      <c r="F115" s="891"/>
      <c r="G115" s="892"/>
    </row>
    <row r="116" spans="1:7">
      <c r="A116" s="234" t="s">
        <v>2341</v>
      </c>
      <c r="B116" s="690"/>
      <c r="C116" s="816"/>
      <c r="D116" s="889"/>
      <c r="E116" s="890"/>
      <c r="F116" s="891"/>
      <c r="G116" s="892"/>
    </row>
    <row r="117" spans="1:7">
      <c r="A117" s="234" t="s">
        <v>2342</v>
      </c>
      <c r="B117" s="690"/>
      <c r="C117" s="816"/>
      <c r="D117" s="889"/>
      <c r="E117" s="890"/>
      <c r="F117" s="891"/>
      <c r="G117" s="892"/>
    </row>
    <row r="118" spans="1:7">
      <c r="A118" s="234" t="s">
        <v>2343</v>
      </c>
      <c r="B118" s="690"/>
      <c r="C118" s="816"/>
      <c r="D118" s="889"/>
      <c r="E118" s="890"/>
      <c r="F118" s="891"/>
      <c r="G118" s="892"/>
    </row>
    <row r="119" spans="1:7">
      <c r="A119" s="234" t="s">
        <v>2344</v>
      </c>
      <c r="B119" s="690"/>
      <c r="C119" s="816"/>
      <c r="D119" s="889"/>
      <c r="E119" s="890"/>
      <c r="F119" s="891"/>
      <c r="G119" s="892"/>
    </row>
    <row r="120" spans="1:7">
      <c r="A120" s="234" t="s">
        <v>2345</v>
      </c>
      <c r="B120" s="690"/>
      <c r="C120" s="816"/>
      <c r="D120" s="889"/>
      <c r="E120" s="890"/>
      <c r="F120" s="891"/>
      <c r="G120" s="892"/>
    </row>
    <row r="121" spans="1:7">
      <c r="A121" s="234" t="s">
        <v>2346</v>
      </c>
      <c r="B121" s="690"/>
      <c r="C121" s="816"/>
      <c r="D121" s="889"/>
      <c r="E121" s="890"/>
      <c r="F121" s="891"/>
      <c r="G121" s="892"/>
    </row>
    <row r="122" spans="1:7">
      <c r="A122" s="234" t="s">
        <v>2347</v>
      </c>
      <c r="B122" s="690"/>
      <c r="C122" s="816"/>
      <c r="D122" s="889"/>
      <c r="E122" s="890"/>
      <c r="F122" s="891"/>
      <c r="G122" s="892"/>
    </row>
    <row r="123" spans="1:7">
      <c r="A123" s="234" t="s">
        <v>2348</v>
      </c>
      <c r="B123" s="690"/>
      <c r="C123" s="816"/>
      <c r="D123" s="889"/>
      <c r="E123" s="890"/>
      <c r="F123" s="891"/>
      <c r="G123" s="892"/>
    </row>
    <row r="124" spans="1:7">
      <c r="A124" s="234" t="s">
        <v>2349</v>
      </c>
      <c r="B124" s="690"/>
      <c r="C124" s="816"/>
      <c r="D124" s="889"/>
      <c r="E124" s="890"/>
      <c r="F124" s="891"/>
      <c r="G124" s="892"/>
    </row>
    <row r="125" spans="1:7" ht="15.75" thickBot="1">
      <c r="A125" s="329" t="s">
        <v>2350</v>
      </c>
      <c r="B125" s="893"/>
      <c r="C125" s="395"/>
      <c r="D125" s="894"/>
      <c r="E125" s="895"/>
      <c r="F125" s="896"/>
      <c r="G125" s="897"/>
    </row>
    <row r="126" spans="1:7">
      <c r="A126" s="131" t="s">
        <v>2351</v>
      </c>
      <c r="B126" s="25"/>
      <c r="C126" s="25"/>
      <c r="D126" s="30"/>
      <c r="E126" s="30"/>
      <c r="F126" s="30"/>
      <c r="G126" s="30"/>
    </row>
    <row r="127" spans="1:7">
      <c r="A127" s="30" t="s">
        <v>2352</v>
      </c>
      <c r="B127" s="30"/>
      <c r="C127" s="30"/>
      <c r="D127" s="30"/>
      <c r="E127" s="30"/>
      <c r="F127" s="30"/>
      <c r="G127" s="30"/>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row r="141" spans="1:5">
      <c r="A141"/>
      <c r="B141"/>
      <c r="C141"/>
      <c r="D141"/>
      <c r="E141"/>
    </row>
    <row r="142" spans="1:5">
      <c r="A142"/>
      <c r="B142"/>
      <c r="C142"/>
      <c r="D142"/>
      <c r="E142"/>
    </row>
    <row r="143" spans="1:5">
      <c r="A143"/>
      <c r="B143"/>
      <c r="C143"/>
      <c r="D143"/>
      <c r="E143"/>
    </row>
    <row r="144" spans="1:5">
      <c r="A144"/>
      <c r="B144"/>
      <c r="C144"/>
      <c r="D144"/>
      <c r="E144"/>
    </row>
    <row r="145" spans="1:5">
      <c r="A145"/>
      <c r="B145"/>
      <c r="C145"/>
      <c r="D145"/>
      <c r="E145"/>
    </row>
    <row r="146" spans="1:5">
      <c r="A146"/>
      <c r="B146"/>
      <c r="C146"/>
      <c r="D146"/>
      <c r="E146"/>
    </row>
    <row r="147" spans="1:5">
      <c r="A147"/>
      <c r="B147"/>
      <c r="C147"/>
      <c r="D147"/>
      <c r="E147"/>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2" fitToHeight="2" orientation="portrait" horizontalDpi="300" verticalDpi="300" r:id="rId1"/>
  <headerFooter alignWithMargins="0"/>
  <rowBreaks count="1" manualBreakCount="1">
    <brk id="67"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view="pageBreakPreview" topLeftCell="A13" zoomScale="60" zoomScaleNormal="100" workbookViewId="0">
      <selection activeCell="H79" sqref="H79"/>
    </sheetView>
  </sheetViews>
  <sheetFormatPr defaultRowHeight="15"/>
  <cols>
    <col min="1" max="1" width="4" customWidth="1"/>
    <col min="2" max="2" width="46.33203125" bestFit="1" customWidth="1"/>
    <col min="3" max="3" width="39.77734375" customWidth="1"/>
    <col min="4" max="4" width="18" customWidth="1"/>
    <col min="5" max="5" width="22" customWidth="1"/>
    <col min="6" max="6" width="11.44140625" bestFit="1" customWidth="1"/>
  </cols>
  <sheetData>
    <row r="1" spans="1:5" ht="15.75" thickBot="1"/>
    <row r="2" spans="1:5" ht="15.75" thickTop="1">
      <c r="A2" s="1327" t="s">
        <v>3221</v>
      </c>
      <c r="B2" s="1328"/>
      <c r="C2" s="1329" t="s">
        <v>3222</v>
      </c>
      <c r="D2" s="1330" t="s">
        <v>1761</v>
      </c>
      <c r="E2" s="1493" t="s">
        <v>1762</v>
      </c>
    </row>
    <row r="3" spans="1:5">
      <c r="A3" s="1333" t="str">
        <f>'Data Sheet'!C25</f>
        <v xml:space="preserve">Niagara Mohawk Power Corporation </v>
      </c>
      <c r="B3" s="76"/>
      <c r="C3" s="811" t="s">
        <v>5060</v>
      </c>
      <c r="D3" s="73" t="s">
        <v>3240</v>
      </c>
      <c r="E3" s="1494"/>
    </row>
    <row r="4" spans="1:5">
      <c r="A4" s="1335" t="s">
        <v>3223</v>
      </c>
      <c r="B4" s="76"/>
      <c r="C4" s="811" t="s">
        <v>3224</v>
      </c>
      <c r="D4" s="3069" t="str">
        <f>'Data Sheet'!C40</f>
        <v>May 9, 2016</v>
      </c>
      <c r="E4" s="3029" t="str">
        <f>'Data Sheet'!C38</f>
        <v>December 31, 2015</v>
      </c>
    </row>
    <row r="5" spans="1:5">
      <c r="A5" s="1337" t="s">
        <v>4129</v>
      </c>
      <c r="B5" s="227"/>
      <c r="C5" s="227"/>
      <c r="D5" s="227"/>
      <c r="E5" s="1338"/>
    </row>
    <row r="6" spans="1:5">
      <c r="A6" s="1333" t="s">
        <v>4130</v>
      </c>
      <c r="B6" s="811"/>
      <c r="C6" s="811"/>
      <c r="D6" s="811"/>
      <c r="E6" s="1495"/>
    </row>
    <row r="7" spans="1:5">
      <c r="A7" s="1333" t="s">
        <v>4131</v>
      </c>
      <c r="B7" s="811"/>
      <c r="C7" s="811"/>
      <c r="D7" s="811"/>
      <c r="E7" s="1334"/>
    </row>
    <row r="8" spans="1:5">
      <c r="A8" s="1342" t="s">
        <v>4132</v>
      </c>
      <c r="B8" s="1343"/>
      <c r="C8" s="1343"/>
      <c r="D8" s="1343"/>
      <c r="E8" s="1344"/>
    </row>
    <row r="9" spans="1:5">
      <c r="A9" s="1342" t="s">
        <v>4133</v>
      </c>
      <c r="B9" s="1343"/>
      <c r="C9" s="1343"/>
      <c r="D9" s="1343"/>
      <c r="E9" s="1344"/>
    </row>
    <row r="10" spans="1:5">
      <c r="A10" s="1342" t="s">
        <v>4134</v>
      </c>
      <c r="B10" s="1343"/>
      <c r="C10" s="1343"/>
      <c r="D10" s="1343"/>
      <c r="E10" s="1344"/>
    </row>
    <row r="11" spans="1:5">
      <c r="A11" s="1345"/>
      <c r="B11" s="1346"/>
      <c r="C11" s="1385" t="s">
        <v>4135</v>
      </c>
      <c r="D11" s="1385" t="s">
        <v>173</v>
      </c>
      <c r="E11" s="1496" t="s">
        <v>1796</v>
      </c>
    </row>
    <row r="12" spans="1:5">
      <c r="A12" s="1349" t="s">
        <v>1688</v>
      </c>
      <c r="B12" s="1429"/>
      <c r="C12" s="1360" t="s">
        <v>4136</v>
      </c>
      <c r="D12" s="1360" t="s">
        <v>4137</v>
      </c>
      <c r="E12" s="1387" t="s">
        <v>4137</v>
      </c>
    </row>
    <row r="13" spans="1:5">
      <c r="A13" s="1349" t="s">
        <v>1691</v>
      </c>
      <c r="B13" s="1430" t="s">
        <v>4138</v>
      </c>
      <c r="C13" s="1360" t="s">
        <v>4139</v>
      </c>
      <c r="D13" s="1360" t="s">
        <v>2187</v>
      </c>
      <c r="E13" s="1387" t="s">
        <v>2187</v>
      </c>
    </row>
    <row r="14" spans="1:5">
      <c r="A14" s="1351"/>
      <c r="B14" s="1348" t="s">
        <v>2952</v>
      </c>
      <c r="C14" s="1360" t="s">
        <v>2953</v>
      </c>
      <c r="D14" s="1360" t="s">
        <v>2954</v>
      </c>
      <c r="E14" s="1387" t="s">
        <v>2955</v>
      </c>
    </row>
    <row r="15" spans="1:5" ht="15.75">
      <c r="A15" s="1352">
        <v>1</v>
      </c>
      <c r="B15" s="1431" t="s">
        <v>4140</v>
      </c>
      <c r="C15" s="1432"/>
      <c r="D15" s="1432"/>
      <c r="E15" s="1497"/>
    </row>
    <row r="16" spans="1:5">
      <c r="A16" s="1352">
        <v>2</v>
      </c>
      <c r="B16" s="1353"/>
      <c r="C16" s="1354" t="s">
        <v>5685</v>
      </c>
      <c r="D16" s="1356"/>
      <c r="E16" s="1498">
        <v>53722898.169999994</v>
      </c>
    </row>
    <row r="17" spans="1:6">
      <c r="A17" s="1352">
        <v>3</v>
      </c>
      <c r="B17" s="1353"/>
      <c r="C17" s="1354" t="s">
        <v>5686</v>
      </c>
      <c r="D17" s="1356"/>
      <c r="E17" s="1499">
        <v>1548032942</v>
      </c>
    </row>
    <row r="18" spans="1:6">
      <c r="A18" s="1352">
        <v>4</v>
      </c>
      <c r="B18" s="1353"/>
      <c r="C18" s="1354" t="s">
        <v>5687</v>
      </c>
      <c r="D18" s="1358"/>
      <c r="E18" s="1499">
        <v>4137413.2900000005</v>
      </c>
    </row>
    <row r="19" spans="1:6">
      <c r="A19" s="1352">
        <v>5</v>
      </c>
      <c r="B19" s="1353"/>
      <c r="C19" s="1354" t="s">
        <v>5688</v>
      </c>
      <c r="D19" s="1358"/>
      <c r="E19" s="1499">
        <v>3531495</v>
      </c>
    </row>
    <row r="20" spans="1:6">
      <c r="A20" s="1352">
        <v>6</v>
      </c>
      <c r="B20" s="1353"/>
      <c r="C20" s="1354" t="s">
        <v>5689</v>
      </c>
      <c r="D20" s="1362"/>
      <c r="E20" s="1500">
        <v>2747005.1499999841</v>
      </c>
    </row>
    <row r="21" spans="1:6">
      <c r="A21" s="1352">
        <v>7</v>
      </c>
      <c r="B21" s="1353"/>
      <c r="C21" s="1354" t="s">
        <v>5690</v>
      </c>
      <c r="D21" s="1365"/>
      <c r="E21" s="1501">
        <v>46908272</v>
      </c>
      <c r="F21" s="2841"/>
    </row>
    <row r="22" spans="1:6">
      <c r="A22" s="1352">
        <v>8</v>
      </c>
      <c r="B22" s="1353"/>
      <c r="C22" s="1354" t="s">
        <v>5691</v>
      </c>
      <c r="D22" s="1358"/>
      <c r="E22" s="1498">
        <v>383873.28000000078</v>
      </c>
    </row>
    <row r="23" spans="1:6">
      <c r="A23" s="1352">
        <v>9</v>
      </c>
      <c r="B23" s="1353"/>
      <c r="C23" s="1354" t="s">
        <v>5692</v>
      </c>
      <c r="D23" s="1358"/>
      <c r="E23" s="1499">
        <v>3270331</v>
      </c>
    </row>
    <row r="24" spans="1:6">
      <c r="A24" s="1352">
        <v>10</v>
      </c>
      <c r="B24" s="1353"/>
      <c r="C24" s="1354" t="s">
        <v>5693</v>
      </c>
      <c r="D24" s="1358"/>
      <c r="E24" s="1499">
        <v>1031436</v>
      </c>
    </row>
    <row r="25" spans="1:6">
      <c r="A25" s="1352">
        <v>11</v>
      </c>
      <c r="B25" s="1353"/>
      <c r="C25" s="1354" t="s">
        <v>5694</v>
      </c>
      <c r="D25" s="1358"/>
      <c r="E25" s="1499">
        <v>10623189.109999985</v>
      </c>
    </row>
    <row r="26" spans="1:6">
      <c r="A26" s="1352">
        <v>12</v>
      </c>
      <c r="B26" s="1353"/>
      <c r="C26" s="1354" t="s">
        <v>5695</v>
      </c>
      <c r="D26" s="1358"/>
      <c r="E26" s="1499">
        <v>1964566</v>
      </c>
    </row>
    <row r="27" spans="1:6">
      <c r="A27" s="1352">
        <v>13</v>
      </c>
      <c r="B27" s="1353"/>
      <c r="C27" s="1354" t="s">
        <v>5696</v>
      </c>
      <c r="D27" s="1358"/>
      <c r="E27" s="1499">
        <v>3651722.0900000003</v>
      </c>
    </row>
    <row r="28" spans="1:6">
      <c r="A28" s="1352">
        <v>14</v>
      </c>
      <c r="B28" s="1353"/>
      <c r="C28" s="1354"/>
      <c r="D28" s="1358"/>
      <c r="E28" s="1499"/>
    </row>
    <row r="29" spans="1:6">
      <c r="A29" s="1352">
        <v>15</v>
      </c>
      <c r="B29" s="1353"/>
      <c r="C29" s="1354"/>
      <c r="D29" s="1358"/>
      <c r="E29" s="1499"/>
    </row>
    <row r="30" spans="1:6">
      <c r="A30" s="1352">
        <v>16</v>
      </c>
      <c r="B30" s="1353"/>
      <c r="C30" s="1354"/>
      <c r="D30" s="1368"/>
      <c r="E30" s="1502"/>
    </row>
    <row r="31" spans="1:6">
      <c r="A31" s="1352">
        <v>17</v>
      </c>
      <c r="B31" s="1353"/>
      <c r="C31" s="1354"/>
      <c r="D31" s="1368"/>
      <c r="E31" s="1502"/>
    </row>
    <row r="32" spans="1:6">
      <c r="A32" s="1352">
        <v>18</v>
      </c>
      <c r="B32" s="1353"/>
      <c r="C32" s="1354"/>
      <c r="D32" s="1358"/>
      <c r="E32" s="1499"/>
    </row>
    <row r="33" spans="1:5">
      <c r="A33" s="1352">
        <v>19</v>
      </c>
      <c r="B33" s="1353"/>
      <c r="C33" s="1354"/>
      <c r="D33" s="1358"/>
      <c r="E33" s="1499"/>
    </row>
    <row r="34" spans="1:5">
      <c r="A34" s="1352">
        <v>20</v>
      </c>
      <c r="B34" s="1353"/>
      <c r="C34" s="1354"/>
      <c r="D34" s="1358"/>
      <c r="E34" s="1499"/>
    </row>
    <row r="35" spans="1:5" ht="15.75">
      <c r="A35" s="1352">
        <v>21</v>
      </c>
      <c r="B35" s="1431" t="s">
        <v>4141</v>
      </c>
      <c r="C35" s="1432"/>
      <c r="D35" s="1433"/>
      <c r="E35" s="1503"/>
    </row>
    <row r="36" spans="1:5">
      <c r="A36" s="1352">
        <v>22</v>
      </c>
      <c r="B36" s="1353"/>
      <c r="C36" s="1354" t="s">
        <v>5685</v>
      </c>
      <c r="D36" s="1358"/>
      <c r="E36" s="1499">
        <v>446548</v>
      </c>
    </row>
    <row r="37" spans="1:5">
      <c r="A37" s="1352">
        <v>23</v>
      </c>
      <c r="B37" s="1353"/>
      <c r="C37" s="1354" t="s">
        <v>5686</v>
      </c>
      <c r="D37" s="1358"/>
      <c r="E37" s="1499">
        <v>1083936229</v>
      </c>
    </row>
    <row r="38" spans="1:5">
      <c r="A38" s="1352">
        <v>24</v>
      </c>
      <c r="B38" s="1353"/>
      <c r="C38" s="1354" t="s">
        <v>5687</v>
      </c>
      <c r="D38" s="1368"/>
      <c r="E38" s="1502">
        <v>4130689</v>
      </c>
    </row>
    <row r="39" spans="1:5">
      <c r="A39" s="1352">
        <v>25</v>
      </c>
      <c r="B39" s="1353"/>
      <c r="C39" s="1354" t="s">
        <v>5688</v>
      </c>
      <c r="D39" s="1358"/>
      <c r="E39" s="1499">
        <v>2756450</v>
      </c>
    </row>
    <row r="40" spans="1:5">
      <c r="A40" s="1352">
        <v>26</v>
      </c>
      <c r="B40" s="1353"/>
      <c r="C40" s="1354" t="s">
        <v>5689</v>
      </c>
      <c r="D40" s="1358"/>
      <c r="E40" s="1499">
        <v>2268069</v>
      </c>
    </row>
    <row r="41" spans="1:5">
      <c r="A41" s="1352">
        <v>27</v>
      </c>
      <c r="B41" s="1353"/>
      <c r="C41" s="1354" t="s">
        <v>5690</v>
      </c>
      <c r="D41" s="1358"/>
      <c r="E41" s="1499">
        <v>29720490</v>
      </c>
    </row>
    <row r="42" spans="1:5">
      <c r="A42" s="1352">
        <v>28</v>
      </c>
      <c r="B42" s="1353"/>
      <c r="C42" s="1354" t="s">
        <v>5691</v>
      </c>
      <c r="D42" s="1358"/>
      <c r="E42" s="1499">
        <v>437530</v>
      </c>
    </row>
    <row r="43" spans="1:5">
      <c r="A43" s="1352">
        <v>29</v>
      </c>
      <c r="B43" s="1353"/>
      <c r="C43" s="1354" t="s">
        <v>5692</v>
      </c>
      <c r="D43" s="1358"/>
      <c r="E43" s="1499">
        <v>3905936</v>
      </c>
    </row>
    <row r="44" spans="1:5">
      <c r="A44" s="1352">
        <v>30</v>
      </c>
      <c r="B44" s="1353"/>
      <c r="C44" s="1354" t="s">
        <v>5694</v>
      </c>
      <c r="D44" s="1358"/>
      <c r="E44" s="1499">
        <v>21861156</v>
      </c>
    </row>
    <row r="45" spans="1:5">
      <c r="A45" s="1352">
        <v>31</v>
      </c>
      <c r="B45" s="1353"/>
      <c r="C45" s="1354" t="s">
        <v>5695</v>
      </c>
      <c r="D45" s="1358"/>
      <c r="E45" s="1499">
        <v>2192216</v>
      </c>
    </row>
    <row r="46" spans="1:5">
      <c r="A46" s="1352">
        <v>32</v>
      </c>
      <c r="B46" s="1353"/>
      <c r="C46" s="1354" t="s">
        <v>5696</v>
      </c>
      <c r="D46" s="1358"/>
      <c r="E46" s="1499">
        <v>704070</v>
      </c>
    </row>
    <row r="47" spans="1:5">
      <c r="A47" s="1352">
        <v>33</v>
      </c>
      <c r="B47" s="1353"/>
      <c r="C47" s="1354" t="s">
        <v>5697</v>
      </c>
      <c r="D47" s="1368"/>
      <c r="E47" s="1502">
        <v>400424</v>
      </c>
    </row>
    <row r="48" spans="1:5">
      <c r="A48" s="1352">
        <v>34</v>
      </c>
      <c r="B48" s="1353"/>
      <c r="C48" s="1354"/>
      <c r="D48" s="1358"/>
      <c r="E48" s="1499"/>
    </row>
    <row r="49" spans="1:5">
      <c r="A49" s="1352">
        <v>35</v>
      </c>
      <c r="B49" s="1353"/>
      <c r="C49" s="1354"/>
      <c r="D49" s="1358"/>
      <c r="E49" s="1499"/>
    </row>
    <row r="50" spans="1:5">
      <c r="A50" s="1352">
        <v>36</v>
      </c>
      <c r="B50" s="1353"/>
      <c r="C50" s="1354"/>
      <c r="D50" s="1358"/>
      <c r="E50" s="1499"/>
    </row>
    <row r="51" spans="1:5">
      <c r="A51" s="1352">
        <v>37</v>
      </c>
      <c r="B51" s="1353"/>
      <c r="C51" s="1354"/>
      <c r="D51" s="1358"/>
      <c r="E51" s="1499"/>
    </row>
    <row r="52" spans="1:5">
      <c r="A52" s="1352">
        <v>38</v>
      </c>
      <c r="B52" s="1353"/>
      <c r="C52" s="1354"/>
      <c r="D52" s="1358"/>
      <c r="E52" s="1499"/>
    </row>
    <row r="53" spans="1:5">
      <c r="A53" s="1352">
        <v>39</v>
      </c>
      <c r="B53" s="1353"/>
      <c r="C53" s="1354"/>
      <c r="D53" s="1358"/>
      <c r="E53" s="1499"/>
    </row>
    <row r="54" spans="1:5">
      <c r="A54" s="1370">
        <v>40</v>
      </c>
      <c r="B54" s="1371"/>
      <c r="C54" s="1372"/>
      <c r="D54" s="1373"/>
      <c r="E54" s="1504"/>
    </row>
    <row r="55" spans="1:5">
      <c r="A55" s="1370">
        <v>41</v>
      </c>
      <c r="B55" s="1371"/>
      <c r="C55" s="1372"/>
      <c r="D55" s="1373"/>
      <c r="E55" s="1504"/>
    </row>
    <row r="56" spans="1:5" ht="15.75" thickBot="1">
      <c r="A56" s="1374">
        <v>42</v>
      </c>
      <c r="B56" s="1375"/>
      <c r="C56" s="1376"/>
      <c r="D56" s="1377"/>
      <c r="E56" s="1505"/>
    </row>
    <row r="57" spans="1:5" ht="15.75" thickTop="1">
      <c r="A57" s="811"/>
      <c r="B57" s="811"/>
      <c r="C57" s="811"/>
      <c r="D57" s="971"/>
      <c r="E57" s="971"/>
    </row>
    <row r="58" spans="1:5">
      <c r="A58" s="12" t="s">
        <v>4604</v>
      </c>
      <c r="B58" s="12"/>
      <c r="C58" s="12"/>
      <c r="D58" s="12"/>
      <c r="E58" s="12"/>
    </row>
    <row r="59" spans="1:5">
      <c r="A59" s="12" t="s">
        <v>4142</v>
      </c>
      <c r="B59" s="12"/>
      <c r="C59" s="12"/>
      <c r="D59" s="12"/>
      <c r="E59" s="12"/>
    </row>
    <row r="60" spans="1:5">
      <c r="A60" s="64" t="s">
        <v>2664</v>
      </c>
      <c r="B60" s="64"/>
      <c r="C60" s="64"/>
      <c r="D60" s="64"/>
      <c r="E60" s="64"/>
    </row>
  </sheetData>
  <pageMargins left="0.7" right="0.7" top="0.75" bottom="0.75" header="0.3" footer="0.3"/>
  <pageSetup scale="58"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5"/>
  <sheetViews>
    <sheetView defaultGridColor="0" view="pageBreakPreview" colorId="22" zoomScale="80" zoomScaleNormal="100" zoomScaleSheetLayoutView="80" workbookViewId="0">
      <selection activeCell="F17" sqref="F17"/>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818" t="s">
        <v>1759</v>
      </c>
      <c r="B1" s="821"/>
      <c r="C1" s="821"/>
      <c r="D1" s="821"/>
      <c r="E1" s="1233" t="s">
        <v>1306</v>
      </c>
      <c r="F1" s="3110" t="s">
        <v>1761</v>
      </c>
      <c r="G1" s="3112" t="s">
        <v>1762</v>
      </c>
    </row>
    <row r="2" spans="1:7">
      <c r="A2" s="67" t="str">
        <f>'Data Sheet'!$C$25</f>
        <v xml:space="preserve">Niagara Mohawk Power Corporation </v>
      </c>
      <c r="B2" s="6"/>
      <c r="C2" s="6"/>
      <c r="D2" s="6"/>
      <c r="E2" s="823" t="s">
        <v>5061</v>
      </c>
      <c r="F2" s="3111" t="s">
        <v>1763</v>
      </c>
      <c r="G2" s="3111"/>
    </row>
    <row r="3" spans="1:7" ht="15" customHeight="1" thickBot="1">
      <c r="A3" s="839"/>
      <c r="B3" s="840"/>
      <c r="C3" s="840"/>
      <c r="D3" s="840"/>
      <c r="E3" s="839" t="s">
        <v>1100</v>
      </c>
      <c r="F3" s="3088" t="str">
        <f>'Data Sheet'!$C$40</f>
        <v>May 9, 2016</v>
      </c>
      <c r="G3" s="3113" t="str">
        <f>'Data Sheet'!$C$38</f>
        <v>December 31, 2015</v>
      </c>
    </row>
    <row r="4" spans="1:7" ht="15" customHeight="1" thickBot="1">
      <c r="A4" s="1234" t="s">
        <v>2234</v>
      </c>
      <c r="B4" s="1235"/>
      <c r="C4" s="1235"/>
      <c r="D4" s="1235"/>
      <c r="E4" s="841"/>
      <c r="F4" s="841"/>
      <c r="G4" s="1236"/>
    </row>
    <row r="5" spans="1:7">
      <c r="A5" s="1159" t="s">
        <v>1745</v>
      </c>
      <c r="B5" s="1126" t="s">
        <v>1742</v>
      </c>
      <c r="C5" s="1126" t="s">
        <v>2235</v>
      </c>
      <c r="D5" s="7"/>
      <c r="E5" s="7"/>
      <c r="F5" s="7"/>
      <c r="G5" s="1190"/>
    </row>
    <row r="6" spans="1:7">
      <c r="A6" s="1159" t="s">
        <v>1746</v>
      </c>
      <c r="B6" s="1126" t="s">
        <v>1746</v>
      </c>
      <c r="C6" s="1126" t="s">
        <v>1746</v>
      </c>
      <c r="D6" s="1176" t="s">
        <v>1747</v>
      </c>
      <c r="E6" s="7"/>
      <c r="F6" s="7"/>
      <c r="G6" s="835"/>
    </row>
    <row r="7" spans="1:7" ht="15.75" thickBot="1">
      <c r="A7" s="1237" t="s">
        <v>2952</v>
      </c>
      <c r="B7" s="1238" t="s">
        <v>2953</v>
      </c>
      <c r="C7" s="1238" t="s">
        <v>2954</v>
      </c>
      <c r="D7" s="1239" t="s">
        <v>2955</v>
      </c>
      <c r="E7" s="841"/>
      <c r="F7" s="841"/>
      <c r="G7" s="842"/>
    </row>
    <row r="8" spans="1:7">
      <c r="A8" s="1150"/>
      <c r="B8" s="1112"/>
      <c r="C8" s="1112"/>
      <c r="D8" s="6"/>
      <c r="E8" s="6"/>
      <c r="F8" s="6"/>
      <c r="G8" s="1112"/>
    </row>
    <row r="9" spans="1:7">
      <c r="A9" s="1150"/>
      <c r="B9" s="1112"/>
      <c r="C9" s="1112"/>
      <c r="D9" s="6"/>
      <c r="E9" s="6"/>
      <c r="F9" s="6"/>
      <c r="G9" s="1112"/>
    </row>
    <row r="10" spans="1:7">
      <c r="A10" s="1150"/>
      <c r="B10" s="1112"/>
      <c r="C10" s="1112"/>
      <c r="D10" s="6"/>
      <c r="E10" s="6"/>
      <c r="F10" s="6"/>
      <c r="G10" s="1112"/>
    </row>
    <row r="11" spans="1:7">
      <c r="A11" s="1150"/>
      <c r="B11" s="1112"/>
      <c r="C11" s="1112"/>
      <c r="D11" s="6"/>
      <c r="E11" s="6"/>
      <c r="F11" s="6"/>
      <c r="G11" s="1112"/>
    </row>
    <row r="12" spans="1:7">
      <c r="A12" s="1150"/>
      <c r="B12" s="1112"/>
      <c r="C12" s="1112"/>
      <c r="D12" s="6"/>
      <c r="E12" s="6"/>
      <c r="F12" s="6"/>
      <c r="G12" s="1112"/>
    </row>
    <row r="13" spans="1:7">
      <c r="A13" s="1150"/>
      <c r="B13" s="1112"/>
      <c r="C13" s="1112"/>
      <c r="D13" s="6"/>
      <c r="E13" s="6"/>
      <c r="F13" s="6"/>
      <c r="G13" s="1112"/>
    </row>
    <row r="14" spans="1:7">
      <c r="A14" s="1150"/>
      <c r="B14" s="1112"/>
      <c r="C14" s="1112"/>
      <c r="D14" s="6"/>
      <c r="E14" s="6"/>
      <c r="F14" s="6"/>
      <c r="G14" s="1112"/>
    </row>
    <row r="15" spans="1:7">
      <c r="A15" s="1150"/>
      <c r="B15" s="1112"/>
      <c r="C15" s="1112"/>
      <c r="D15" s="6"/>
      <c r="E15" s="6"/>
      <c r="F15" s="6"/>
      <c r="G15" s="1112"/>
    </row>
    <row r="16" spans="1:7">
      <c r="A16" s="1150"/>
      <c r="B16" s="1112"/>
      <c r="C16" s="1112"/>
      <c r="D16" s="6"/>
      <c r="E16" s="6"/>
      <c r="F16" s="6"/>
      <c r="G16" s="1112"/>
    </row>
    <row r="17" spans="1:7">
      <c r="A17" s="1150"/>
      <c r="B17" s="1112"/>
      <c r="C17" s="1112"/>
      <c r="D17" s="6"/>
      <c r="E17" s="6"/>
      <c r="F17" s="6"/>
      <c r="G17" s="1112"/>
    </row>
    <row r="18" spans="1:7">
      <c r="A18" s="1150"/>
      <c r="B18" s="1112"/>
      <c r="C18" s="1112"/>
      <c r="D18" s="6"/>
      <c r="E18" s="6"/>
      <c r="F18" s="6"/>
      <c r="G18" s="1112"/>
    </row>
    <row r="19" spans="1:7">
      <c r="A19" s="1159"/>
      <c r="B19" s="1240"/>
      <c r="C19" s="1240"/>
      <c r="D19" s="1241"/>
      <c r="E19" s="1123"/>
      <c r="F19" s="1123"/>
      <c r="G19" s="1126"/>
    </row>
    <row r="20" spans="1:7">
      <c r="A20" s="1242"/>
      <c r="B20" s="1112"/>
      <c r="C20" s="1112"/>
      <c r="D20" s="6"/>
      <c r="E20" s="6"/>
      <c r="F20" s="6"/>
      <c r="G20" s="1112"/>
    </row>
    <row r="21" spans="1:7">
      <c r="A21" s="1242"/>
      <c r="B21" s="1112"/>
      <c r="C21" s="1112"/>
      <c r="D21" s="6"/>
      <c r="E21" s="6"/>
      <c r="F21" s="6"/>
      <c r="G21" s="1112"/>
    </row>
    <row r="22" spans="1:7">
      <c r="A22" s="1242"/>
      <c r="B22" s="1112"/>
      <c r="C22" s="1112"/>
      <c r="D22" s="6"/>
      <c r="E22" s="6"/>
      <c r="F22" s="6"/>
      <c r="G22" s="1112"/>
    </row>
    <row r="23" spans="1:7">
      <c r="A23" s="1242"/>
      <c r="B23" s="1112"/>
      <c r="C23" s="1112"/>
      <c r="D23" s="6"/>
      <c r="E23" s="6"/>
      <c r="F23" s="6"/>
      <c r="G23" s="1112"/>
    </row>
    <row r="24" spans="1:7">
      <c r="A24" s="1242"/>
      <c r="B24" s="1112"/>
      <c r="C24" s="1112"/>
      <c r="D24" s="6"/>
      <c r="E24" s="6"/>
      <c r="F24" s="6"/>
      <c r="G24" s="1112"/>
    </row>
    <row r="25" spans="1:7">
      <c r="A25" s="1242"/>
      <c r="B25" s="1112"/>
      <c r="C25" s="1112"/>
      <c r="D25" s="6"/>
      <c r="E25" s="6"/>
      <c r="F25" s="6"/>
      <c r="G25" s="1112"/>
    </row>
    <row r="26" spans="1:7">
      <c r="A26" s="1242"/>
      <c r="B26" s="1112"/>
      <c r="C26" s="1112"/>
      <c r="D26" s="6"/>
      <c r="E26" s="6"/>
      <c r="F26" s="6"/>
      <c r="G26" s="1112"/>
    </row>
    <row r="27" spans="1:7">
      <c r="A27" s="1242"/>
      <c r="B27" s="1112"/>
      <c r="C27" s="1112"/>
      <c r="D27" s="6"/>
      <c r="E27" s="6"/>
      <c r="F27" s="6"/>
      <c r="G27" s="1112"/>
    </row>
    <row r="28" spans="1:7">
      <c r="A28" s="1242"/>
      <c r="B28" s="1112"/>
      <c r="C28" s="1112"/>
      <c r="D28" s="6"/>
      <c r="E28" s="6"/>
      <c r="F28" s="6"/>
      <c r="G28" s="1112"/>
    </row>
    <row r="29" spans="1:7">
      <c r="A29" s="1242"/>
      <c r="B29" s="1112"/>
      <c r="C29" s="1112"/>
      <c r="D29" s="6"/>
      <c r="E29" s="6"/>
      <c r="F29" s="6"/>
      <c r="G29" s="1112"/>
    </row>
    <row r="30" spans="1:7">
      <c r="A30" s="1242"/>
      <c r="B30" s="1112"/>
      <c r="C30" s="1112"/>
      <c r="D30" s="6"/>
      <c r="E30" s="6"/>
      <c r="F30" s="6"/>
      <c r="G30" s="1112"/>
    </row>
    <row r="31" spans="1:7">
      <c r="A31" s="1150"/>
      <c r="B31" s="1112"/>
      <c r="C31" s="1112"/>
      <c r="D31" s="6"/>
      <c r="E31" s="6"/>
      <c r="F31" s="6"/>
      <c r="G31" s="1112"/>
    </row>
    <row r="32" spans="1:7">
      <c r="A32" s="1150"/>
      <c r="B32" s="1112"/>
      <c r="C32" s="1112"/>
      <c r="D32" s="6"/>
      <c r="E32" s="6"/>
      <c r="F32" s="6"/>
      <c r="G32" s="1112"/>
    </row>
    <row r="33" spans="1:7">
      <c r="A33" s="1150"/>
      <c r="B33" s="1112"/>
      <c r="C33" s="1112"/>
      <c r="D33" s="6"/>
      <c r="E33" s="6"/>
      <c r="F33" s="6"/>
      <c r="G33" s="1112"/>
    </row>
    <row r="34" spans="1:7">
      <c r="A34" s="1150"/>
      <c r="B34" s="1112"/>
      <c r="C34" s="1112"/>
      <c r="D34" s="6"/>
      <c r="E34" s="6"/>
      <c r="F34" s="6"/>
      <c r="G34" s="1112"/>
    </row>
    <row r="35" spans="1:7">
      <c r="A35" s="1150"/>
      <c r="B35" s="1112"/>
      <c r="C35" s="1112"/>
      <c r="D35" s="6"/>
      <c r="E35" s="6"/>
      <c r="F35" s="6"/>
      <c r="G35" s="1112"/>
    </row>
    <row r="36" spans="1:7">
      <c r="A36" s="1150"/>
      <c r="B36" s="1112"/>
      <c r="C36" s="1112"/>
      <c r="D36" s="6"/>
      <c r="E36" s="6"/>
      <c r="F36" s="6"/>
      <c r="G36" s="1112"/>
    </row>
    <row r="37" spans="1:7">
      <c r="A37" s="1150"/>
      <c r="B37" s="1112"/>
      <c r="C37" s="1112"/>
      <c r="D37" s="6"/>
      <c r="E37" s="6"/>
      <c r="F37" s="6"/>
      <c r="G37" s="1112"/>
    </row>
    <row r="38" spans="1:7">
      <c r="A38" s="1150"/>
      <c r="B38" s="1112"/>
      <c r="C38" s="1112"/>
      <c r="D38" s="6"/>
      <c r="E38" s="6"/>
      <c r="F38" s="6"/>
      <c r="G38" s="1112"/>
    </row>
    <row r="39" spans="1:7">
      <c r="A39" s="1150"/>
      <c r="B39" s="1112"/>
      <c r="C39" s="1112"/>
      <c r="D39" s="6"/>
      <c r="E39" s="6"/>
      <c r="F39" s="6"/>
      <c r="G39" s="1112"/>
    </row>
    <row r="40" spans="1:7">
      <c r="A40" s="1150"/>
      <c r="B40" s="1112"/>
      <c r="C40" s="1112"/>
      <c r="D40" s="6"/>
      <c r="E40" s="6"/>
      <c r="F40" s="6"/>
      <c r="G40" s="1112"/>
    </row>
    <row r="41" spans="1:7">
      <c r="A41" s="1150"/>
      <c r="B41" s="1112"/>
      <c r="C41" s="1112"/>
      <c r="D41" s="6"/>
      <c r="E41" s="6"/>
      <c r="F41" s="6"/>
      <c r="G41" s="1112"/>
    </row>
    <row r="42" spans="1:7">
      <c r="A42" s="1150"/>
      <c r="B42" s="1112"/>
      <c r="C42" s="1112"/>
      <c r="D42" s="6"/>
      <c r="E42" s="6"/>
      <c r="F42" s="6"/>
      <c r="G42" s="1112"/>
    </row>
    <row r="43" spans="1:7">
      <c r="A43" s="1150"/>
      <c r="B43" s="1112"/>
      <c r="C43" s="1112"/>
      <c r="D43" s="6"/>
      <c r="E43" s="6"/>
      <c r="F43" s="6"/>
      <c r="G43" s="1112"/>
    </row>
    <row r="44" spans="1:7">
      <c r="A44" s="1150"/>
      <c r="B44" s="1112"/>
      <c r="C44" s="1112"/>
      <c r="D44" s="6"/>
      <c r="E44" s="6"/>
      <c r="F44" s="6"/>
      <c r="G44" s="1112"/>
    </row>
    <row r="45" spans="1:7">
      <c r="A45" s="1150"/>
      <c r="B45" s="1112"/>
      <c r="C45" s="1112"/>
      <c r="D45" s="6"/>
      <c r="E45" s="6"/>
      <c r="F45" s="6"/>
      <c r="G45" s="1112"/>
    </row>
    <row r="46" spans="1:7">
      <c r="A46" s="1150"/>
      <c r="B46" s="1112"/>
      <c r="C46" s="1112"/>
      <c r="D46" s="6"/>
      <c r="E46" s="6"/>
      <c r="F46" s="6"/>
      <c r="G46" s="1112"/>
    </row>
    <row r="47" spans="1:7">
      <c r="A47" s="1150"/>
      <c r="B47" s="1112"/>
      <c r="C47" s="1112"/>
      <c r="D47" s="6"/>
      <c r="E47" s="6"/>
      <c r="F47" s="6"/>
      <c r="G47" s="1112"/>
    </row>
    <row r="48" spans="1:7">
      <c r="A48" s="1150"/>
      <c r="B48" s="1112"/>
      <c r="C48" s="1112"/>
      <c r="D48" s="6"/>
      <c r="E48" s="6"/>
      <c r="F48" s="6"/>
      <c r="G48" s="1112"/>
    </row>
    <row r="49" spans="1:7">
      <c r="A49" s="1150"/>
      <c r="B49" s="1112"/>
      <c r="C49" s="1112"/>
      <c r="D49" s="6"/>
      <c r="E49" s="6"/>
      <c r="F49" s="6"/>
      <c r="G49" s="1112"/>
    </row>
    <row r="50" spans="1:7">
      <c r="A50" s="1150"/>
      <c r="B50" s="1112"/>
      <c r="C50" s="1112"/>
      <c r="D50" s="6"/>
      <c r="E50" s="6"/>
      <c r="F50" s="6"/>
      <c r="G50" s="1112"/>
    </row>
    <row r="51" spans="1:7">
      <c r="A51" s="1150"/>
      <c r="B51" s="1112"/>
      <c r="C51" s="1112"/>
      <c r="D51" s="6"/>
      <c r="E51" s="6"/>
      <c r="F51" s="6"/>
      <c r="G51" s="1112"/>
    </row>
    <row r="52" spans="1:7">
      <c r="A52" s="1150"/>
      <c r="B52" s="1112"/>
      <c r="C52" s="1112"/>
      <c r="D52" s="6"/>
      <c r="E52" s="6"/>
      <c r="F52" s="6"/>
      <c r="G52" s="1112"/>
    </row>
    <row r="53" spans="1:7">
      <c r="A53" s="1150"/>
      <c r="B53" s="1112"/>
      <c r="C53" s="1112"/>
      <c r="D53" s="6"/>
      <c r="E53" s="6"/>
      <c r="F53" s="6"/>
      <c r="G53" s="1112"/>
    </row>
    <row r="54" spans="1:7">
      <c r="A54" s="1150"/>
      <c r="B54" s="1112"/>
      <c r="C54" s="1112"/>
      <c r="D54" s="6"/>
      <c r="E54" s="6"/>
      <c r="F54" s="6"/>
      <c r="G54" s="1112"/>
    </row>
    <row r="55" spans="1:7">
      <c r="A55" s="1150"/>
      <c r="B55" s="1112"/>
      <c r="C55" s="1112"/>
      <c r="D55" s="6"/>
      <c r="E55" s="6"/>
      <c r="F55" s="6"/>
      <c r="G55" s="1112"/>
    </row>
    <row r="56" spans="1:7">
      <c r="A56" s="1150"/>
      <c r="B56" s="1112"/>
      <c r="C56" s="1112"/>
      <c r="D56" s="6"/>
      <c r="E56" s="6"/>
      <c r="F56" s="6"/>
      <c r="G56" s="1112"/>
    </row>
    <row r="57" spans="1:7">
      <c r="A57" s="1150"/>
      <c r="B57" s="1112"/>
      <c r="C57" s="1112"/>
      <c r="D57" s="6"/>
      <c r="E57" s="6"/>
      <c r="F57" s="6"/>
      <c r="G57" s="1112"/>
    </row>
    <row r="58" spans="1:7">
      <c r="A58" s="1150"/>
      <c r="B58" s="1112"/>
      <c r="C58" s="1112"/>
      <c r="D58" s="6"/>
      <c r="E58" s="6"/>
      <c r="F58" s="6"/>
      <c r="G58" s="1112"/>
    </row>
    <row r="59" spans="1:7">
      <c r="A59" s="1150"/>
      <c r="B59" s="1112"/>
      <c r="C59" s="1112"/>
      <c r="D59" s="6"/>
      <c r="E59" s="6"/>
      <c r="F59" s="6"/>
      <c r="G59" s="1112"/>
    </row>
    <row r="60" spans="1:7">
      <c r="A60" s="1150"/>
      <c r="B60" s="1112"/>
      <c r="C60" s="1112"/>
      <c r="D60" s="6"/>
      <c r="E60" s="6"/>
      <c r="F60" s="6"/>
      <c r="G60" s="1112"/>
    </row>
    <row r="61" spans="1:7">
      <c r="A61" s="1150"/>
      <c r="B61" s="1112"/>
      <c r="C61" s="1112"/>
      <c r="D61" s="6"/>
      <c r="E61" s="6"/>
      <c r="F61" s="6"/>
      <c r="G61" s="1112"/>
    </row>
    <row r="62" spans="1:7">
      <c r="A62" s="1150"/>
      <c r="B62" s="1112"/>
      <c r="C62" s="1112"/>
      <c r="D62" s="6"/>
      <c r="E62" s="6"/>
      <c r="F62" s="6"/>
      <c r="G62" s="1112"/>
    </row>
    <row r="63" spans="1:7">
      <c r="A63" s="1150"/>
      <c r="B63" s="1112"/>
      <c r="C63" s="1112"/>
      <c r="D63" s="6"/>
      <c r="E63" s="6"/>
      <c r="F63" s="6"/>
      <c r="G63" s="1112"/>
    </row>
    <row r="64" spans="1:7" ht="15.75" thickBot="1">
      <c r="A64" s="1243"/>
      <c r="B64" s="1133"/>
      <c r="C64" s="1133"/>
      <c r="D64" s="840"/>
      <c r="E64" s="840"/>
      <c r="F64" s="840"/>
      <c r="G64" s="1133"/>
    </row>
    <row r="65" spans="1:7" ht="15.75">
      <c r="A65" s="1134" t="s">
        <v>3753</v>
      </c>
      <c r="B65" s="6"/>
      <c r="C65" s="6"/>
      <c r="D65" s="6"/>
      <c r="E65" s="6"/>
      <c r="F65" s="6"/>
      <c r="G65" s="6"/>
    </row>
    <row r="66" spans="1:7">
      <c r="A66" s="7" t="s">
        <v>2236</v>
      </c>
      <c r="B66" s="7"/>
      <c r="C66" s="7"/>
      <c r="D66" s="7"/>
      <c r="E66" s="7"/>
      <c r="F66" s="7"/>
      <c r="G66" s="7"/>
    </row>
    <row r="67" spans="1:7">
      <c r="A67" s="6"/>
      <c r="B67" s="6"/>
      <c r="C67" s="6"/>
      <c r="D67" s="6"/>
      <c r="E67" s="6"/>
      <c r="F67" s="6"/>
      <c r="G67" s="6"/>
    </row>
    <row r="68" spans="1:7" ht="15.75">
      <c r="A68" s="1134" t="s">
        <v>1155</v>
      </c>
      <c r="B68" s="6"/>
      <c r="C68" s="6"/>
      <c r="D68" s="6"/>
      <c r="E68" s="6"/>
      <c r="F68" s="6"/>
      <c r="G68" s="6"/>
    </row>
    <row r="69" spans="1:7">
      <c r="A69" s="6"/>
      <c r="B69" s="6"/>
      <c r="C69" s="6"/>
      <c r="D69" s="6"/>
      <c r="E69" s="6"/>
      <c r="F69" s="6"/>
      <c r="G69" s="6"/>
    </row>
    <row r="70" spans="1:7">
      <c r="A70" s="6"/>
      <c r="B70" s="6"/>
      <c r="C70" s="6"/>
      <c r="D70" s="6"/>
      <c r="E70" s="6"/>
      <c r="F70" s="6"/>
      <c r="G70" s="6"/>
    </row>
    <row r="71" spans="1:7" ht="15.75" thickBot="1">
      <c r="A71" s="6" t="str">
        <f>'Data Sheet'!$C$25</f>
        <v xml:space="preserve">Niagara Mohawk Power Corporation </v>
      </c>
      <c r="B71" s="6"/>
      <c r="C71" s="6"/>
      <c r="D71" s="6"/>
      <c r="E71" s="6"/>
      <c r="F71" s="1107" t="s">
        <v>1748</v>
      </c>
      <c r="G71" s="1322" t="str">
        <f>'Data Sheet'!$C$38</f>
        <v>December 31, 2015</v>
      </c>
    </row>
    <row r="72" spans="1:7" ht="16.5" thickBot="1">
      <c r="A72" s="1244" t="s">
        <v>2234</v>
      </c>
      <c r="B72" s="1245"/>
      <c r="C72" s="1245"/>
      <c r="D72" s="1245"/>
      <c r="E72" s="1246"/>
      <c r="F72" s="1246"/>
      <c r="G72" s="1236"/>
    </row>
    <row r="73" spans="1:7">
      <c r="A73" s="1159" t="s">
        <v>1745</v>
      </c>
      <c r="B73" s="1126" t="s">
        <v>1742</v>
      </c>
      <c r="C73" s="1126" t="s">
        <v>2235</v>
      </c>
      <c r="D73" s="7"/>
      <c r="E73" s="7"/>
      <c r="F73" s="7"/>
      <c r="G73" s="1190"/>
    </row>
    <row r="74" spans="1:7">
      <c r="A74" s="1159" t="s">
        <v>1746</v>
      </c>
      <c r="B74" s="1126" t="s">
        <v>1746</v>
      </c>
      <c r="C74" s="1126" t="s">
        <v>1746</v>
      </c>
      <c r="D74" s="1176" t="s">
        <v>1747</v>
      </c>
      <c r="E74" s="7"/>
      <c r="F74" s="7"/>
      <c r="G74" s="835"/>
    </row>
    <row r="75" spans="1:7" ht="15.75" thickBot="1">
      <c r="A75" s="1237" t="s">
        <v>2952</v>
      </c>
      <c r="B75" s="1238" t="s">
        <v>2953</v>
      </c>
      <c r="C75" s="1238" t="s">
        <v>2954</v>
      </c>
      <c r="D75" s="1239" t="s">
        <v>2955</v>
      </c>
      <c r="E75" s="841"/>
      <c r="F75" s="841"/>
      <c r="G75" s="842"/>
    </row>
    <row r="76" spans="1:7">
      <c r="A76" s="1150"/>
      <c r="B76" s="1112"/>
      <c r="C76" s="1112"/>
      <c r="D76" s="6"/>
      <c r="E76" s="6"/>
      <c r="F76" s="6"/>
      <c r="G76" s="1112"/>
    </row>
    <row r="77" spans="1:7">
      <c r="A77" s="1150"/>
      <c r="B77" s="1112"/>
      <c r="C77" s="1112"/>
      <c r="D77" s="6"/>
      <c r="E77" s="6"/>
      <c r="F77" s="6"/>
      <c r="G77" s="1112"/>
    </row>
    <row r="78" spans="1:7">
      <c r="A78" s="1150"/>
      <c r="B78" s="1112"/>
      <c r="C78" s="1112"/>
      <c r="D78" s="6"/>
      <c r="E78" s="6"/>
      <c r="F78" s="6"/>
      <c r="G78" s="1112"/>
    </row>
    <row r="79" spans="1:7">
      <c r="A79" s="1150"/>
      <c r="B79" s="1112"/>
      <c r="C79" s="1112"/>
      <c r="D79" s="6"/>
      <c r="E79" s="6"/>
      <c r="F79" s="6"/>
      <c r="G79" s="1112"/>
    </row>
    <row r="80" spans="1:7">
      <c r="A80" s="1150"/>
      <c r="B80" s="1112"/>
      <c r="C80" s="1112"/>
      <c r="D80" s="6"/>
      <c r="E80" s="6"/>
      <c r="F80" s="6"/>
      <c r="G80" s="1112"/>
    </row>
    <row r="81" spans="1:7">
      <c r="A81" s="1150"/>
      <c r="B81" s="1112"/>
      <c r="C81" s="1112"/>
      <c r="D81" s="6"/>
      <c r="E81" s="6"/>
      <c r="F81" s="6"/>
      <c r="G81" s="1112"/>
    </row>
    <row r="82" spans="1:7">
      <c r="A82" s="1150"/>
      <c r="B82" s="1112"/>
      <c r="C82" s="1112"/>
      <c r="D82" s="6"/>
      <c r="E82" s="6"/>
      <c r="F82" s="6"/>
      <c r="G82" s="1112"/>
    </row>
    <row r="83" spans="1:7">
      <c r="A83" s="1150"/>
      <c r="B83" s="1112"/>
      <c r="C83" s="1112"/>
      <c r="D83" s="6"/>
      <c r="E83" s="6"/>
      <c r="F83" s="6"/>
      <c r="G83" s="1112"/>
    </row>
    <row r="84" spans="1:7">
      <c r="A84" s="1150"/>
      <c r="B84" s="1112"/>
      <c r="C84" s="1112"/>
      <c r="D84" s="6"/>
      <c r="E84" s="6"/>
      <c r="F84" s="6"/>
      <c r="G84" s="1112"/>
    </row>
    <row r="85" spans="1:7">
      <c r="A85" s="1150"/>
      <c r="B85" s="1112"/>
      <c r="C85" s="1112"/>
      <c r="D85" s="6"/>
      <c r="E85" s="6"/>
      <c r="F85" s="6"/>
      <c r="G85" s="1112"/>
    </row>
    <row r="86" spans="1:7">
      <c r="A86" s="1150"/>
      <c r="B86" s="1112"/>
      <c r="C86" s="1112"/>
      <c r="D86" s="6"/>
      <c r="E86" s="6"/>
      <c r="F86" s="6"/>
      <c r="G86" s="1112"/>
    </row>
    <row r="87" spans="1:7">
      <c r="A87" s="1159"/>
      <c r="B87" s="1240"/>
      <c r="C87" s="1240"/>
      <c r="D87" s="1241"/>
      <c r="E87" s="1123"/>
      <c r="F87" s="1123"/>
      <c r="G87" s="1126"/>
    </row>
    <row r="88" spans="1:7">
      <c r="A88" s="1242"/>
      <c r="B88" s="1112"/>
      <c r="C88" s="1112"/>
      <c r="D88" s="6"/>
      <c r="E88" s="6"/>
      <c r="F88" s="6"/>
      <c r="G88" s="1112"/>
    </row>
    <row r="89" spans="1:7">
      <c r="A89" s="1242"/>
      <c r="B89" s="1112"/>
      <c r="C89" s="1112"/>
      <c r="D89" s="6"/>
      <c r="E89" s="6"/>
      <c r="F89" s="6"/>
      <c r="G89" s="1112"/>
    </row>
    <row r="90" spans="1:7">
      <c r="A90" s="1242"/>
      <c r="B90" s="1112"/>
      <c r="C90" s="1112"/>
      <c r="D90" s="6"/>
      <c r="E90" s="6"/>
      <c r="F90" s="6"/>
      <c r="G90" s="1112"/>
    </row>
    <row r="91" spans="1:7">
      <c r="A91" s="1242"/>
      <c r="B91" s="1112"/>
      <c r="C91" s="1112"/>
      <c r="D91" s="6"/>
      <c r="E91" s="6"/>
      <c r="F91" s="6"/>
      <c r="G91" s="1112"/>
    </row>
    <row r="92" spans="1:7">
      <c r="A92" s="1242"/>
      <c r="B92" s="1112"/>
      <c r="C92" s="1112"/>
      <c r="D92" s="6"/>
      <c r="E92" s="6"/>
      <c r="F92" s="6"/>
      <c r="G92" s="1112"/>
    </row>
    <row r="93" spans="1:7">
      <c r="A93" s="1242"/>
      <c r="B93" s="1112"/>
      <c r="C93" s="1112"/>
      <c r="D93" s="6"/>
      <c r="E93" s="6"/>
      <c r="F93" s="6"/>
      <c r="G93" s="1112"/>
    </row>
    <row r="94" spans="1:7">
      <c r="A94" s="1242"/>
      <c r="B94" s="1112"/>
      <c r="C94" s="1112"/>
      <c r="D94" s="6"/>
      <c r="E94" s="6"/>
      <c r="F94" s="6"/>
      <c r="G94" s="1112"/>
    </row>
    <row r="95" spans="1:7">
      <c r="A95" s="1242"/>
      <c r="B95" s="1112"/>
      <c r="C95" s="1112"/>
      <c r="D95" s="6"/>
      <c r="E95" s="6"/>
      <c r="F95" s="6"/>
      <c r="G95" s="1112"/>
    </row>
    <row r="96" spans="1:7">
      <c r="A96" s="1242"/>
      <c r="B96" s="1112"/>
      <c r="C96" s="1112"/>
      <c r="D96" s="6"/>
      <c r="E96" s="6"/>
      <c r="F96" s="6"/>
      <c r="G96" s="1112"/>
    </row>
    <row r="97" spans="1:7">
      <c r="A97" s="1242"/>
      <c r="B97" s="1112"/>
      <c r="C97" s="1112"/>
      <c r="D97" s="6"/>
      <c r="E97" s="6"/>
      <c r="F97" s="6"/>
      <c r="G97" s="1112"/>
    </row>
    <row r="98" spans="1:7">
      <c r="A98" s="1242"/>
      <c r="B98" s="1112"/>
      <c r="C98" s="1112"/>
      <c r="D98" s="6"/>
      <c r="E98" s="6"/>
      <c r="F98" s="6"/>
      <c r="G98" s="1112"/>
    </row>
    <row r="99" spans="1:7">
      <c r="A99" s="1150"/>
      <c r="B99" s="1112"/>
      <c r="C99" s="1112"/>
      <c r="D99" s="6"/>
      <c r="E99" s="6"/>
      <c r="F99" s="6"/>
      <c r="G99" s="1112"/>
    </row>
    <row r="100" spans="1:7">
      <c r="A100" s="1150"/>
      <c r="B100" s="1112"/>
      <c r="C100" s="1112"/>
      <c r="D100" s="6"/>
      <c r="E100" s="6"/>
      <c r="F100" s="6"/>
      <c r="G100" s="1112"/>
    </row>
    <row r="101" spans="1:7">
      <c r="A101" s="1150"/>
      <c r="B101" s="1112"/>
      <c r="C101" s="1112"/>
      <c r="D101" s="6"/>
      <c r="E101" s="6"/>
      <c r="F101" s="6"/>
      <c r="G101" s="1112"/>
    </row>
    <row r="102" spans="1:7">
      <c r="A102" s="1150"/>
      <c r="B102" s="1112"/>
      <c r="C102" s="1112"/>
      <c r="D102" s="6"/>
      <c r="E102" s="6"/>
      <c r="F102" s="6"/>
      <c r="G102" s="1112"/>
    </row>
    <row r="103" spans="1:7">
      <c r="A103" s="1150"/>
      <c r="B103" s="1112"/>
      <c r="C103" s="1112"/>
      <c r="D103" s="6"/>
      <c r="E103" s="6"/>
      <c r="F103" s="6"/>
      <c r="G103" s="1112"/>
    </row>
    <row r="104" spans="1:7">
      <c r="A104" s="1150"/>
      <c r="B104" s="1112"/>
      <c r="C104" s="1112"/>
      <c r="D104" s="6"/>
      <c r="E104" s="6"/>
      <c r="F104" s="6"/>
      <c r="G104" s="1112"/>
    </row>
    <row r="105" spans="1:7">
      <c r="A105" s="1150"/>
      <c r="B105" s="1112"/>
      <c r="C105" s="1112"/>
      <c r="D105" s="6"/>
      <c r="E105" s="6"/>
      <c r="F105" s="6"/>
      <c r="G105" s="1112"/>
    </row>
    <row r="106" spans="1:7">
      <c r="A106" s="1150"/>
      <c r="B106" s="1112"/>
      <c r="C106" s="1112"/>
      <c r="D106" s="6"/>
      <c r="E106" s="6"/>
      <c r="F106" s="6"/>
      <c r="G106" s="1112"/>
    </row>
    <row r="107" spans="1:7">
      <c r="A107" s="1150"/>
      <c r="B107" s="1112"/>
      <c r="C107" s="1112"/>
      <c r="D107" s="6"/>
      <c r="E107" s="6"/>
      <c r="F107" s="6"/>
      <c r="G107" s="1112"/>
    </row>
    <row r="108" spans="1:7">
      <c r="A108" s="1150"/>
      <c r="B108" s="1112"/>
      <c r="C108" s="1112"/>
      <c r="D108" s="6"/>
      <c r="E108" s="6"/>
      <c r="F108" s="6"/>
      <c r="G108" s="1112"/>
    </row>
    <row r="109" spans="1:7">
      <c r="A109" s="1150"/>
      <c r="B109" s="1112"/>
      <c r="C109" s="1112"/>
      <c r="D109" s="6"/>
      <c r="E109" s="6"/>
      <c r="F109" s="6"/>
      <c r="G109" s="1112"/>
    </row>
    <row r="110" spans="1:7">
      <c r="A110" s="1150"/>
      <c r="B110" s="1112"/>
      <c r="C110" s="1112"/>
      <c r="D110" s="6"/>
      <c r="E110" s="6"/>
      <c r="F110" s="6"/>
      <c r="G110" s="1112"/>
    </row>
    <row r="111" spans="1:7">
      <c r="A111" s="1150"/>
      <c r="B111" s="1112"/>
      <c r="C111" s="1112"/>
      <c r="D111" s="6"/>
      <c r="E111" s="6"/>
      <c r="F111" s="6"/>
      <c r="G111" s="1112"/>
    </row>
    <row r="112" spans="1:7">
      <c r="A112" s="1150"/>
      <c r="B112" s="1112"/>
      <c r="C112" s="1112"/>
      <c r="D112" s="6"/>
      <c r="E112" s="6"/>
      <c r="F112" s="6"/>
      <c r="G112" s="1112"/>
    </row>
    <row r="113" spans="1:7">
      <c r="A113" s="1150"/>
      <c r="B113" s="1112"/>
      <c r="C113" s="1112"/>
      <c r="D113" s="6"/>
      <c r="E113" s="6"/>
      <c r="F113" s="6"/>
      <c r="G113" s="1112"/>
    </row>
    <row r="114" spans="1:7">
      <c r="A114" s="1150"/>
      <c r="B114" s="1112"/>
      <c r="C114" s="1112"/>
      <c r="D114" s="6"/>
      <c r="E114" s="6"/>
      <c r="F114" s="6"/>
      <c r="G114" s="1112"/>
    </row>
    <row r="115" spans="1:7">
      <c r="A115" s="1150"/>
      <c r="B115" s="1112"/>
      <c r="C115" s="1112"/>
      <c r="D115" s="6"/>
      <c r="E115" s="6"/>
      <c r="F115" s="6"/>
      <c r="G115" s="1112"/>
    </row>
    <row r="116" spans="1:7">
      <c r="A116" s="1150"/>
      <c r="B116" s="1112"/>
      <c r="C116" s="1112"/>
      <c r="D116" s="6"/>
      <c r="E116" s="6"/>
      <c r="F116" s="6"/>
      <c r="G116" s="1112"/>
    </row>
    <row r="117" spans="1:7">
      <c r="A117" s="1150"/>
      <c r="B117" s="1112"/>
      <c r="C117" s="1112"/>
      <c r="D117" s="6"/>
      <c r="E117" s="6"/>
      <c r="F117" s="6"/>
      <c r="G117" s="1112"/>
    </row>
    <row r="118" spans="1:7">
      <c r="A118" s="1150"/>
      <c r="B118" s="1112"/>
      <c r="C118" s="1112"/>
      <c r="D118" s="6"/>
      <c r="E118" s="6"/>
      <c r="F118" s="6"/>
      <c r="G118" s="1112"/>
    </row>
    <row r="119" spans="1:7">
      <c r="A119" s="1150"/>
      <c r="B119" s="1112"/>
      <c r="C119" s="1112"/>
      <c r="D119" s="6"/>
      <c r="E119" s="6"/>
      <c r="F119" s="6"/>
      <c r="G119" s="1112"/>
    </row>
    <row r="120" spans="1:7">
      <c r="A120" s="1150"/>
      <c r="B120" s="1112"/>
      <c r="C120" s="1112"/>
      <c r="D120" s="6"/>
      <c r="E120" s="6"/>
      <c r="F120" s="6"/>
      <c r="G120" s="1112"/>
    </row>
    <row r="121" spans="1:7">
      <c r="A121" s="1150"/>
      <c r="B121" s="1112"/>
      <c r="C121" s="1112"/>
      <c r="D121" s="6"/>
      <c r="E121" s="6"/>
      <c r="F121" s="6"/>
      <c r="G121" s="1112"/>
    </row>
    <row r="122" spans="1:7">
      <c r="A122" s="1150"/>
      <c r="B122" s="1112"/>
      <c r="C122" s="1112"/>
      <c r="D122" s="6"/>
      <c r="E122" s="6"/>
      <c r="F122" s="6"/>
      <c r="G122" s="1112"/>
    </row>
    <row r="123" spans="1:7">
      <c r="A123" s="1150"/>
      <c r="B123" s="1112"/>
      <c r="C123" s="1112"/>
      <c r="D123" s="6"/>
      <c r="E123" s="6"/>
      <c r="F123" s="6"/>
      <c r="G123" s="1112"/>
    </row>
    <row r="124" spans="1:7">
      <c r="A124" s="1150"/>
      <c r="B124" s="1112"/>
      <c r="C124" s="1112"/>
      <c r="D124" s="6"/>
      <c r="E124" s="6"/>
      <c r="F124" s="6"/>
      <c r="G124" s="1112"/>
    </row>
    <row r="125" spans="1:7">
      <c r="A125" s="1150"/>
      <c r="B125" s="1112"/>
      <c r="C125" s="1112"/>
      <c r="D125" s="6"/>
      <c r="E125" s="6"/>
      <c r="F125" s="6"/>
      <c r="G125" s="1112"/>
    </row>
    <row r="126" spans="1:7">
      <c r="A126" s="1150"/>
      <c r="B126" s="1112"/>
      <c r="C126" s="1112"/>
      <c r="D126" s="6"/>
      <c r="E126" s="6"/>
      <c r="F126" s="6"/>
      <c r="G126" s="1112"/>
    </row>
    <row r="127" spans="1:7">
      <c r="A127" s="1150"/>
      <c r="B127" s="1112"/>
      <c r="C127" s="1112"/>
      <c r="D127" s="6"/>
      <c r="E127" s="6"/>
      <c r="F127" s="6"/>
      <c r="G127" s="1112"/>
    </row>
    <row r="128" spans="1:7">
      <c r="A128" s="1150"/>
      <c r="B128" s="1112"/>
      <c r="C128" s="1112"/>
      <c r="D128" s="6"/>
      <c r="E128" s="6"/>
      <c r="F128" s="6"/>
      <c r="G128" s="1112"/>
    </row>
    <row r="129" spans="1:7">
      <c r="A129" s="1150"/>
      <c r="B129" s="1112"/>
      <c r="C129" s="1112"/>
      <c r="D129" s="6"/>
      <c r="E129" s="6"/>
      <c r="F129" s="6"/>
      <c r="G129" s="1112"/>
    </row>
    <row r="130" spans="1:7">
      <c r="A130" s="1150"/>
      <c r="B130" s="1112"/>
      <c r="C130" s="1112"/>
      <c r="D130" s="6"/>
      <c r="E130" s="6"/>
      <c r="F130" s="6"/>
      <c r="G130" s="1112"/>
    </row>
    <row r="131" spans="1:7">
      <c r="A131" s="1150"/>
      <c r="B131" s="1112"/>
      <c r="C131" s="1112"/>
      <c r="D131" s="6"/>
      <c r="E131" s="6"/>
      <c r="F131" s="6"/>
      <c r="G131" s="1112"/>
    </row>
    <row r="132" spans="1:7" ht="15.75" thickBot="1">
      <c r="A132" s="1243"/>
      <c r="B132" s="1133"/>
      <c r="C132" s="1133"/>
      <c r="D132" s="840"/>
      <c r="E132" s="840"/>
      <c r="F132" s="840"/>
      <c r="G132" s="1133"/>
    </row>
    <row r="133" spans="1:7" ht="15.75">
      <c r="A133" s="1134" t="s">
        <v>3753</v>
      </c>
      <c r="B133" s="6"/>
      <c r="C133" s="6"/>
      <c r="D133" s="6"/>
      <c r="E133" s="6"/>
      <c r="F133" s="6"/>
      <c r="G133" s="6"/>
    </row>
    <row r="134" spans="1:7">
      <c r="A134" s="7" t="s">
        <v>2522</v>
      </c>
      <c r="B134" s="7"/>
      <c r="C134" s="7"/>
      <c r="D134" s="7"/>
      <c r="E134" s="7"/>
      <c r="F134" s="7"/>
      <c r="G134" s="7"/>
    </row>
    <row r="135" spans="1:7">
      <c r="A135" s="6"/>
      <c r="B135" s="6"/>
      <c r="C135" s="6"/>
      <c r="D135" s="6"/>
      <c r="E135" s="6"/>
      <c r="F135" s="6"/>
      <c r="G135" s="6"/>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colorId="22" zoomScale="80" zoomScaleNormal="70" zoomScaleSheetLayoutView="80" workbookViewId="0">
      <selection activeCell="A22" sqref="A22"/>
    </sheetView>
  </sheetViews>
  <sheetFormatPr defaultColWidth="9.6640625" defaultRowHeight="15"/>
  <cols>
    <col min="1" max="1" width="64.21875" style="6" bestFit="1" customWidth="1"/>
    <col min="2" max="2" width="41.5546875" style="6" customWidth="1"/>
    <col min="3" max="3" width="17.44140625" style="6" customWidth="1"/>
    <col min="4" max="4" width="13" style="6" bestFit="1" customWidth="1"/>
    <col min="5" max="16384" width="9.6640625" style="6"/>
  </cols>
  <sheetData>
    <row r="1" spans="1:8" ht="15.75">
      <c r="A1" s="66" t="s">
        <v>2237</v>
      </c>
      <c r="B1" s="66"/>
      <c r="C1" s="66"/>
      <c r="D1" s="110"/>
      <c r="E1" s="110"/>
      <c r="F1" s="64"/>
    </row>
    <row r="2" spans="1:8" ht="15.75">
      <c r="A2" s="66"/>
      <c r="B2" s="66"/>
      <c r="C2" s="66"/>
      <c r="D2" s="110"/>
      <c r="E2" s="110"/>
    </row>
    <row r="3" spans="1:8" ht="15" customHeight="1">
      <c r="A3" s="66" t="s">
        <v>1610</v>
      </c>
      <c r="B3" s="64"/>
      <c r="C3" s="66"/>
      <c r="D3" s="110"/>
      <c r="E3" s="110"/>
    </row>
    <row r="4" spans="1:8" ht="15" customHeight="1">
      <c r="A4" s="66" t="s">
        <v>2238</v>
      </c>
      <c r="B4" s="64"/>
      <c r="C4" s="66"/>
      <c r="D4" s="110"/>
      <c r="E4" s="110"/>
    </row>
    <row r="5" spans="1:8" ht="15.75">
      <c r="A5" s="66" t="s">
        <v>2239</v>
      </c>
      <c r="B5" s="64"/>
      <c r="C5" s="66"/>
      <c r="D5" s="110"/>
      <c r="E5" s="110"/>
    </row>
    <row r="6" spans="1:8" ht="15.75">
      <c r="A6" s="110"/>
      <c r="B6" s="12"/>
      <c r="C6" s="110"/>
      <c r="D6" s="110"/>
      <c r="E6" s="110"/>
    </row>
    <row r="7" spans="1:8" ht="20.25">
      <c r="A7" s="670" t="str">
        <f>'Data Sheet'!$C$25</f>
        <v xml:space="preserve">Niagara Mohawk Power Corporation </v>
      </c>
      <c r="B7" s="64"/>
      <c r="C7" s="66"/>
      <c r="D7" s="110"/>
      <c r="E7" s="110"/>
    </row>
    <row r="8" spans="1:8" ht="18">
      <c r="A8" s="402" t="str">
        <f>'Data Sheet'!$C$38</f>
        <v>December 31, 2015</v>
      </c>
      <c r="B8" s="64"/>
      <c r="C8" s="64"/>
    </row>
    <row r="9" spans="1:8">
      <c r="A9" s="12"/>
      <c r="B9" s="13"/>
      <c r="C9" s="13"/>
      <c r="D9" s="14"/>
      <c r="E9" s="13"/>
      <c r="F9" s="64"/>
      <c r="G9" s="64"/>
      <c r="H9" s="13"/>
    </row>
    <row r="10" spans="1:8" ht="15.75">
      <c r="A10" s="66" t="s">
        <v>2240</v>
      </c>
      <c r="B10" s="13"/>
      <c r="C10" s="13"/>
      <c r="D10" s="14"/>
      <c r="E10" s="13"/>
      <c r="F10" s="64"/>
      <c r="G10" s="64"/>
      <c r="H10" s="13"/>
    </row>
    <row r="11" spans="1:8" ht="15.75">
      <c r="A11" s="66" t="s">
        <v>2241</v>
      </c>
      <c r="B11" s="13"/>
      <c r="C11" s="13"/>
      <c r="D11" s="14"/>
      <c r="E11" s="13"/>
      <c r="F11" s="64"/>
      <c r="G11" s="64"/>
      <c r="H11" s="13"/>
    </row>
    <row r="12" spans="1:8" ht="15.75">
      <c r="A12" s="66"/>
      <c r="B12" s="13"/>
      <c r="C12" s="13"/>
      <c r="D12" s="14"/>
      <c r="E12" s="13"/>
      <c r="F12" s="64"/>
      <c r="G12" s="64"/>
      <c r="H12" s="13"/>
    </row>
    <row r="14" spans="1:8" ht="15.75">
      <c r="A14" s="110"/>
      <c r="B14" s="2550" t="s">
        <v>2242</v>
      </c>
    </row>
    <row r="15" spans="1:8" ht="15.75">
      <c r="A15" s="12"/>
      <c r="B15" s="2550" t="s">
        <v>2243</v>
      </c>
      <c r="C15" s="110"/>
    </row>
    <row r="16" spans="1:8" ht="15.75">
      <c r="A16" s="635" t="s">
        <v>2475</v>
      </c>
      <c r="B16" s="110"/>
      <c r="C16" s="1250" t="str">
        <f>'Data Sheet'!C38</f>
        <v>December 31, 2015</v>
      </c>
    </row>
    <row r="17" spans="1:4">
      <c r="A17" s="12" t="s">
        <v>2244</v>
      </c>
      <c r="B17" s="12" t="s">
        <v>2245</v>
      </c>
      <c r="C17" s="404">
        <f>'200201'!E21+'110113'!H14</f>
        <v>8812518214</v>
      </c>
      <c r="D17" s="2546"/>
    </row>
    <row r="18" spans="1:4">
      <c r="A18" s="12" t="s">
        <v>2246</v>
      </c>
      <c r="B18" s="12" t="s">
        <v>2247</v>
      </c>
      <c r="C18" s="303">
        <f>'200201'!E22+'110113'!H15</f>
        <v>2584815074</v>
      </c>
      <c r="D18" s="2546"/>
    </row>
    <row r="19" spans="1:4">
      <c r="A19" s="12" t="s">
        <v>2248</v>
      </c>
      <c r="B19" s="12" t="s">
        <v>2249</v>
      </c>
      <c r="C19" s="303">
        <f>C17-C18</f>
        <v>6227703140</v>
      </c>
    </row>
    <row r="20" spans="1:4">
      <c r="A20" s="12"/>
      <c r="B20" s="12"/>
      <c r="C20" s="303"/>
    </row>
    <row r="21" spans="1:4">
      <c r="A21" s="12" t="s">
        <v>2250</v>
      </c>
      <c r="B21" s="12" t="s">
        <v>2251</v>
      </c>
      <c r="C21" s="303">
        <f>'200201'!F21+'110113'!H19</f>
        <v>2212075113</v>
      </c>
    </row>
    <row r="22" spans="1:4">
      <c r="A22" s="12" t="s">
        <v>2246</v>
      </c>
      <c r="B22" s="12" t="s">
        <v>2252</v>
      </c>
      <c r="C22" s="303">
        <f>'200201'!F22</f>
        <v>808061764</v>
      </c>
    </row>
    <row r="23" spans="1:4">
      <c r="A23" s="12" t="s">
        <v>2253</v>
      </c>
      <c r="B23" s="12" t="s">
        <v>2249</v>
      </c>
      <c r="C23" s="303">
        <f>C21-C22</f>
        <v>1404013349</v>
      </c>
    </row>
    <row r="24" spans="1:4">
      <c r="A24" s="12"/>
      <c r="B24" s="12"/>
      <c r="C24" s="303"/>
    </row>
    <row r="25" spans="1:4">
      <c r="A25" s="12" t="s">
        <v>2254</v>
      </c>
      <c r="B25" s="12" t="s">
        <v>2249</v>
      </c>
      <c r="C25" s="303">
        <f>C29-C17-C21</f>
        <v>349622575.61000061</v>
      </c>
    </row>
    <row r="26" spans="1:4">
      <c r="A26" s="12" t="s">
        <v>2246</v>
      </c>
      <c r="B26" s="12" t="s">
        <v>2249</v>
      </c>
      <c r="C26" s="303">
        <f>C30-C18-C22</f>
        <v>154202548</v>
      </c>
    </row>
    <row r="27" spans="1:4">
      <c r="A27" s="12" t="s">
        <v>2255</v>
      </c>
      <c r="B27" s="12" t="s">
        <v>2249</v>
      </c>
      <c r="C27" s="303">
        <f>C25-C26</f>
        <v>195420027.61000061</v>
      </c>
    </row>
    <row r="28" spans="1:4">
      <c r="A28" s="12"/>
      <c r="B28" s="12"/>
      <c r="C28" s="303"/>
    </row>
    <row r="29" spans="1:4">
      <c r="A29" s="12" t="s">
        <v>2256</v>
      </c>
      <c r="B29" s="12" t="s">
        <v>2257</v>
      </c>
      <c r="C29" s="303">
        <f>SUM('110113'!H11,'110113'!H14,'110113'!H18,'110113'!H19)</f>
        <v>11374215902.610001</v>
      </c>
    </row>
    <row r="30" spans="1:4">
      <c r="A30" s="12" t="s">
        <v>2246</v>
      </c>
      <c r="B30" s="12" t="s">
        <v>2258</v>
      </c>
      <c r="C30" s="303">
        <f>SUM('110113'!H12,'110113'!H15)</f>
        <v>3547079386</v>
      </c>
    </row>
    <row r="31" spans="1:4" ht="15.75">
      <c r="A31" s="110" t="s">
        <v>2259</v>
      </c>
      <c r="B31" s="12" t="s">
        <v>2249</v>
      </c>
      <c r="C31" s="303">
        <f>C29-C30</f>
        <v>7827136516.6100006</v>
      </c>
    </row>
    <row r="32" spans="1:4">
      <c r="A32" s="12"/>
      <c r="B32" s="12"/>
      <c r="C32" s="303"/>
    </row>
    <row r="33" spans="1:3" ht="15.75">
      <c r="A33" s="635" t="s">
        <v>1822</v>
      </c>
      <c r="B33" s="110"/>
      <c r="C33" s="303"/>
    </row>
    <row r="34" spans="1:3">
      <c r="A34" s="12" t="s">
        <v>2260</v>
      </c>
      <c r="B34" s="12" t="s">
        <v>2261</v>
      </c>
      <c r="C34" s="303">
        <f>'110113'!H21</f>
        <v>11160996</v>
      </c>
    </row>
    <row r="35" spans="1:3">
      <c r="A35" s="12" t="s">
        <v>3424</v>
      </c>
      <c r="B35" s="12" t="s">
        <v>3425</v>
      </c>
      <c r="C35" s="303">
        <f>-'110113'!H22</f>
        <v>-55178</v>
      </c>
    </row>
    <row r="36" spans="1:3">
      <c r="A36" s="12" t="s">
        <v>3426</v>
      </c>
      <c r="B36" s="12" t="s">
        <v>3427</v>
      </c>
      <c r="C36" s="303">
        <f>'110113'!H23</f>
        <v>0</v>
      </c>
    </row>
    <row r="37" spans="1:3">
      <c r="A37" s="12" t="s">
        <v>1264</v>
      </c>
      <c r="B37" s="12" t="s">
        <v>3428</v>
      </c>
      <c r="C37" s="303">
        <f>'110113'!H24</f>
        <v>2570644</v>
      </c>
    </row>
    <row r="38" spans="1:3">
      <c r="A38" s="12" t="s">
        <v>3429</v>
      </c>
      <c r="B38" s="12" t="s">
        <v>3430</v>
      </c>
      <c r="C38" s="303">
        <f>'110113'!H27</f>
        <v>5042045</v>
      </c>
    </row>
    <row r="39" spans="1:3">
      <c r="A39" s="12" t="s">
        <v>3431</v>
      </c>
      <c r="B39" s="12" t="s">
        <v>2249</v>
      </c>
      <c r="C39" s="303">
        <f>C42-SUM(C34:C38)</f>
        <v>44589189</v>
      </c>
    </row>
    <row r="40" spans="1:3">
      <c r="A40" s="2551" t="s">
        <v>3802</v>
      </c>
      <c r="B40" s="1507" t="s">
        <v>3433</v>
      </c>
      <c r="C40" s="2552">
        <f>'110113'!H29</f>
        <v>15719354</v>
      </c>
    </row>
    <row r="41" spans="1:3">
      <c r="A41" s="2551" t="s">
        <v>3803</v>
      </c>
      <c r="B41" s="1507" t="s">
        <v>4365</v>
      </c>
      <c r="C41" s="2552">
        <f>'110113'!H30</f>
        <v>0</v>
      </c>
    </row>
    <row r="42" spans="1:3" ht="15.75">
      <c r="A42" s="110" t="s">
        <v>3432</v>
      </c>
      <c r="B42" s="1507" t="s">
        <v>4378</v>
      </c>
      <c r="C42" s="303">
        <f>'110113'!H31</f>
        <v>63307696</v>
      </c>
    </row>
    <row r="43" spans="1:3">
      <c r="B43" s="1426"/>
    </row>
    <row r="44" spans="1:3" ht="15.75">
      <c r="A44" s="635" t="s">
        <v>1841</v>
      </c>
      <c r="B44" s="1507"/>
    </row>
    <row r="45" spans="1:3">
      <c r="A45" s="12" t="s">
        <v>3434</v>
      </c>
      <c r="B45" s="1507" t="s">
        <v>4379</v>
      </c>
      <c r="C45" s="303">
        <f>'110113'!H33</f>
        <v>9587490</v>
      </c>
    </row>
    <row r="46" spans="1:3">
      <c r="A46" s="12" t="s">
        <v>3435</v>
      </c>
      <c r="B46" s="1507" t="s">
        <v>4380</v>
      </c>
      <c r="C46" s="303">
        <f>'110113'!H34</f>
        <v>22325475</v>
      </c>
    </row>
    <row r="47" spans="1:3">
      <c r="A47" s="12" t="s">
        <v>3436</v>
      </c>
      <c r="B47" s="1507" t="s">
        <v>4381</v>
      </c>
      <c r="C47" s="303">
        <f>'110113'!H35</f>
        <v>0</v>
      </c>
    </row>
    <row r="48" spans="1:3">
      <c r="A48" s="12" t="s">
        <v>3437</v>
      </c>
      <c r="B48" s="1507" t="s">
        <v>4382</v>
      </c>
      <c r="C48" s="303">
        <f>'110113'!H36</f>
        <v>0</v>
      </c>
    </row>
    <row r="49" spans="1:3">
      <c r="A49" s="12" t="s">
        <v>3438</v>
      </c>
      <c r="B49" s="1507" t="s">
        <v>4383</v>
      </c>
      <c r="C49" s="303">
        <f>'110113'!H37</f>
        <v>0</v>
      </c>
    </row>
    <row r="50" spans="1:3">
      <c r="A50" s="12" t="s">
        <v>3439</v>
      </c>
      <c r="B50" s="1507" t="s">
        <v>4384</v>
      </c>
      <c r="C50" s="303">
        <f>SUM('110113'!H38,'110113'!H39)</f>
        <v>518427669</v>
      </c>
    </row>
    <row r="51" spans="1:3">
      <c r="A51" s="12" t="s">
        <v>2566</v>
      </c>
      <c r="B51" s="1507" t="s">
        <v>4385</v>
      </c>
      <c r="C51" s="303">
        <f>-'110113'!H40</f>
        <v>-113024508</v>
      </c>
    </row>
    <row r="52" spans="1:3">
      <c r="A52" s="12" t="s">
        <v>2567</v>
      </c>
      <c r="B52" s="1507" t="s">
        <v>4386</v>
      </c>
      <c r="C52" s="303">
        <f>'110113'!H41</f>
        <v>305765928</v>
      </c>
    </row>
    <row r="53" spans="1:3">
      <c r="A53" s="12" t="s">
        <v>3685</v>
      </c>
      <c r="B53" s="1507" t="s">
        <v>4387</v>
      </c>
      <c r="C53" s="303">
        <f>'110113'!H42</f>
        <v>49299509</v>
      </c>
    </row>
    <row r="54" spans="1:3">
      <c r="A54" s="12" t="s">
        <v>3686</v>
      </c>
      <c r="B54" s="1507" t="s">
        <v>4388</v>
      </c>
      <c r="C54" s="303">
        <f>SUM('110113'!H43:H50)-'110113'!H51+'110113'!H52</f>
        <v>49503367</v>
      </c>
    </row>
    <row r="55" spans="1:3">
      <c r="A55" s="12" t="s">
        <v>3687</v>
      </c>
      <c r="B55" s="1507" t="s">
        <v>4389</v>
      </c>
      <c r="C55" s="303">
        <f>'110113'!H53</f>
        <v>29034838</v>
      </c>
    </row>
    <row r="56" spans="1:3">
      <c r="A56" s="12" t="s">
        <v>3688</v>
      </c>
      <c r="B56" s="1507" t="s">
        <v>4390</v>
      </c>
      <c r="C56" s="303">
        <f>'110113'!H54</f>
        <v>0</v>
      </c>
    </row>
    <row r="57" spans="1:3">
      <c r="A57" s="12" t="s">
        <v>3689</v>
      </c>
      <c r="B57" s="1507" t="s">
        <v>4391</v>
      </c>
      <c r="C57" s="303">
        <f>SUM('110113'!H55,'110113'!H56)</f>
        <v>31805734</v>
      </c>
    </row>
    <row r="58" spans="1:3">
      <c r="A58" s="12" t="s">
        <v>3690</v>
      </c>
      <c r="B58" s="1507" t="s">
        <v>4392</v>
      </c>
      <c r="C58" s="303">
        <f>'110113'!H57</f>
        <v>13161</v>
      </c>
    </row>
    <row r="59" spans="1:3">
      <c r="A59" s="12" t="s">
        <v>3691</v>
      </c>
      <c r="B59" s="1507" t="s">
        <v>4393</v>
      </c>
      <c r="C59" s="303">
        <f>'110113'!H58</f>
        <v>4241481</v>
      </c>
    </row>
    <row r="60" spans="1:3">
      <c r="A60" s="12" t="s">
        <v>3692</v>
      </c>
      <c r="B60" s="1507" t="s">
        <v>4394</v>
      </c>
      <c r="C60" s="303">
        <f>'110113'!H59</f>
        <v>106605771</v>
      </c>
    </row>
    <row r="61" spans="1:3">
      <c r="A61" s="12" t="s">
        <v>3693</v>
      </c>
      <c r="B61" s="1507" t="s">
        <v>4395</v>
      </c>
      <c r="C61" s="303">
        <f>'110113'!H60</f>
        <v>2288717</v>
      </c>
    </row>
    <row r="62" spans="1:3">
      <c r="A62" s="2551" t="s">
        <v>4624</v>
      </c>
      <c r="B62" s="1507" t="s">
        <v>4625</v>
      </c>
      <c r="C62" s="303">
        <f>'110113'!H61-'110113'!H62</f>
        <v>0</v>
      </c>
    </row>
    <row r="63" spans="1:3">
      <c r="A63" s="2551" t="s">
        <v>4626</v>
      </c>
      <c r="B63" s="1507" t="s">
        <v>4628</v>
      </c>
      <c r="C63" s="303">
        <f>'110113'!H63-'110113'!H64</f>
        <v>8103357</v>
      </c>
    </row>
    <row r="64" spans="1:3" ht="15.75">
      <c r="A64" s="110" t="s">
        <v>3694</v>
      </c>
      <c r="B64" s="12" t="s">
        <v>2249</v>
      </c>
      <c r="C64" s="303">
        <f>SUM(C45:C63)</f>
        <v>1023977989</v>
      </c>
    </row>
    <row r="67" spans="1:3" ht="15.75">
      <c r="A67" s="635" t="s">
        <v>966</v>
      </c>
      <c r="B67" s="110"/>
    </row>
    <row r="68" spans="1:3">
      <c r="A68" s="12" t="s">
        <v>3695</v>
      </c>
      <c r="B68" s="1507" t="s">
        <v>4400</v>
      </c>
      <c r="C68" s="303">
        <f>'110113'!H79</f>
        <v>21716788</v>
      </c>
    </row>
    <row r="69" spans="1:3">
      <c r="A69" s="12" t="s">
        <v>1269</v>
      </c>
      <c r="B69" s="1507" t="s">
        <v>4401</v>
      </c>
      <c r="C69" s="303">
        <f>SUM('110113'!H80:H81)</f>
        <v>0</v>
      </c>
    </row>
    <row r="70" spans="1:3">
      <c r="A70" s="12" t="s">
        <v>3696</v>
      </c>
      <c r="B70" s="1507" t="s">
        <v>4402</v>
      </c>
      <c r="C70" s="303">
        <f>SUM('110113'!H83:H84)</f>
        <v>21661932</v>
      </c>
    </row>
    <row r="71" spans="1:3">
      <c r="A71" s="12" t="s">
        <v>2725</v>
      </c>
      <c r="B71" s="1507" t="s">
        <v>4403</v>
      </c>
      <c r="C71" s="303">
        <f>'110113'!H85</f>
        <v>-67979</v>
      </c>
    </row>
    <row r="72" spans="1:3">
      <c r="A72" s="12" t="s">
        <v>3697</v>
      </c>
      <c r="B72" s="1507" t="s">
        <v>4404</v>
      </c>
      <c r="C72" s="303">
        <f>'110113'!H86</f>
        <v>0</v>
      </c>
    </row>
    <row r="73" spans="1:3">
      <c r="A73" s="12" t="s">
        <v>1273</v>
      </c>
      <c r="B73" s="1507" t="s">
        <v>4405</v>
      </c>
      <c r="C73" s="303">
        <f>SUM('110113'!H82,'110113'!H87,'110113'!H90,'110113'!H92)</f>
        <v>1793062992</v>
      </c>
    </row>
    <row r="74" spans="1:3">
      <c r="A74" s="12" t="s">
        <v>3698</v>
      </c>
      <c r="B74" s="1507" t="s">
        <v>4406</v>
      </c>
      <c r="C74" s="303">
        <f>'110113'!H88</f>
        <v>0</v>
      </c>
    </row>
    <row r="75" spans="1:3">
      <c r="A75" s="12" t="s">
        <v>3699</v>
      </c>
      <c r="B75" s="1507" t="s">
        <v>4407</v>
      </c>
      <c r="C75" s="303">
        <f>'110113'!H89</f>
        <v>0</v>
      </c>
    </row>
    <row r="76" spans="1:3">
      <c r="A76" s="12" t="s">
        <v>3700</v>
      </c>
      <c r="B76" s="1507" t="s">
        <v>4408</v>
      </c>
      <c r="C76" s="303">
        <f>'110113'!H91</f>
        <v>772986767</v>
      </c>
    </row>
    <row r="77" spans="1:3" ht="15.75">
      <c r="A77" s="110" t="s">
        <v>3701</v>
      </c>
      <c r="B77" s="12" t="s">
        <v>2249</v>
      </c>
      <c r="C77" s="303">
        <f>SUM(C68:C76)</f>
        <v>2609360500</v>
      </c>
    </row>
    <row r="79" spans="1:3" ht="15.75">
      <c r="A79" s="110" t="s">
        <v>3702</v>
      </c>
      <c r="B79" s="12" t="s">
        <v>4627</v>
      </c>
      <c r="C79" s="671">
        <f>C31+C42+C64+C77</f>
        <v>11523782701.610001</v>
      </c>
    </row>
    <row r="80" spans="1:3" ht="15.75">
      <c r="A80" s="12"/>
      <c r="B80" s="110"/>
      <c r="C80" s="110"/>
    </row>
    <row r="82" spans="1:3" ht="18">
      <c r="A82" s="402" t="s">
        <v>2240</v>
      </c>
      <c r="B82" s="402"/>
      <c r="C82" s="402"/>
    </row>
    <row r="83" spans="1:3" ht="18">
      <c r="A83" s="402" t="s">
        <v>3703</v>
      </c>
      <c r="B83" s="402"/>
      <c r="C83" s="402"/>
    </row>
    <row r="84" spans="1:3" ht="18">
      <c r="A84" s="402"/>
      <c r="B84" s="402"/>
      <c r="C84" s="402"/>
    </row>
    <row r="85" spans="1:3" ht="15.75">
      <c r="A85" s="66"/>
      <c r="B85" s="66"/>
      <c r="C85" s="66"/>
    </row>
    <row r="86" spans="1:3" ht="15.75">
      <c r="A86" s="110"/>
      <c r="B86" s="110"/>
      <c r="C86" s="110"/>
    </row>
    <row r="87" spans="1:3" ht="15.75">
      <c r="A87" s="110"/>
      <c r="B87" s="2550" t="s">
        <v>2242</v>
      </c>
    </row>
    <row r="88" spans="1:3" ht="15.75">
      <c r="A88" s="12"/>
      <c r="B88" s="2550" t="s">
        <v>2243</v>
      </c>
      <c r="C88" s="2550" t="str">
        <f>$C$16</f>
        <v>December 31, 2015</v>
      </c>
    </row>
    <row r="89" spans="1:3" ht="15.75">
      <c r="A89" s="635" t="s">
        <v>1000</v>
      </c>
      <c r="B89" s="110"/>
      <c r="C89" s="303" t="s">
        <v>1748</v>
      </c>
    </row>
    <row r="90" spans="1:3">
      <c r="A90" s="12" t="s">
        <v>3704</v>
      </c>
      <c r="B90" s="12" t="s">
        <v>3705</v>
      </c>
      <c r="C90" s="303">
        <f>'110113'!H139</f>
        <v>187364863</v>
      </c>
    </row>
    <row r="91" spans="1:3">
      <c r="A91" s="12" t="s">
        <v>3706</v>
      </c>
      <c r="B91" s="12" t="s">
        <v>3707</v>
      </c>
      <c r="C91" s="303">
        <f>'110113'!H140</f>
        <v>28984701</v>
      </c>
    </row>
    <row r="92" spans="1:3">
      <c r="A92" s="12" t="s">
        <v>3708</v>
      </c>
      <c r="B92" s="12" t="s">
        <v>3709</v>
      </c>
      <c r="C92" s="303">
        <f>'110113'!H141</f>
        <v>0</v>
      </c>
    </row>
    <row r="93" spans="1:3">
      <c r="A93" s="12" t="s">
        <v>3710</v>
      </c>
      <c r="B93" s="12" t="s">
        <v>3711</v>
      </c>
      <c r="C93" s="303">
        <f>'110113'!H142</f>
        <v>0</v>
      </c>
    </row>
    <row r="94" spans="1:3">
      <c r="A94" s="12" t="s">
        <v>3712</v>
      </c>
      <c r="B94" s="12" t="s">
        <v>3713</v>
      </c>
      <c r="C94" s="303">
        <f>'110113'!H143</f>
        <v>0</v>
      </c>
    </row>
    <row r="95" spans="1:3">
      <c r="A95" s="12" t="s">
        <v>3714</v>
      </c>
      <c r="B95" s="12" t="s">
        <v>3715</v>
      </c>
      <c r="C95" s="303">
        <f>'110113'!H144</f>
        <v>1722516285.6099999</v>
      </c>
    </row>
    <row r="96" spans="1:3">
      <c r="A96" s="12" t="s">
        <v>3716</v>
      </c>
      <c r="B96" s="12" t="s">
        <v>3717</v>
      </c>
      <c r="C96" s="303">
        <f>'110113'!H145</f>
        <v>0</v>
      </c>
    </row>
    <row r="97" spans="1:3">
      <c r="A97" s="12" t="s">
        <v>1623</v>
      </c>
      <c r="B97" s="12" t="s">
        <v>3055</v>
      </c>
      <c r="C97" s="303">
        <f>-'110113'!H146-'110113'!H147</f>
        <v>0</v>
      </c>
    </row>
    <row r="98" spans="1:3">
      <c r="A98" s="12" t="s">
        <v>3056</v>
      </c>
      <c r="B98" s="12" t="s">
        <v>3057</v>
      </c>
      <c r="C98" s="303">
        <f>'110113'!H148</f>
        <v>1302862789</v>
      </c>
    </row>
    <row r="99" spans="1:3">
      <c r="A99" s="12" t="s">
        <v>3058</v>
      </c>
      <c r="B99" s="12" t="s">
        <v>3059</v>
      </c>
      <c r="C99" s="303">
        <f>'110113'!H149</f>
        <v>-2600619</v>
      </c>
    </row>
    <row r="100" spans="1:3">
      <c r="A100" s="12" t="s">
        <v>3060</v>
      </c>
      <c r="B100" s="12" t="s">
        <v>3061</v>
      </c>
      <c r="C100" s="303">
        <f>-'110113'!H150</f>
        <v>0</v>
      </c>
    </row>
    <row r="101" spans="1:3">
      <c r="A101" s="2551" t="s">
        <v>4366</v>
      </c>
      <c r="B101" s="1507" t="s">
        <v>4367</v>
      </c>
      <c r="C101" s="303">
        <f>'110113'!H151</f>
        <v>991682</v>
      </c>
    </row>
    <row r="102" spans="1:3" ht="15.75">
      <c r="A102" s="110" t="s">
        <v>3062</v>
      </c>
      <c r="B102" s="12" t="s">
        <v>2249</v>
      </c>
      <c r="C102" s="303">
        <f>SUM(C90:C101)</f>
        <v>3240119701.6099997</v>
      </c>
    </row>
    <row r="104" spans="1:3" ht="15.75">
      <c r="A104" s="635" t="s">
        <v>2362</v>
      </c>
      <c r="B104" s="110"/>
    </row>
    <row r="105" spans="1:3">
      <c r="A105" s="12" t="s">
        <v>3063</v>
      </c>
      <c r="B105" s="1507" t="s">
        <v>4421</v>
      </c>
      <c r="C105" s="303">
        <f>'110113'!H154</f>
        <v>2465705000</v>
      </c>
    </row>
    <row r="106" spans="1:3">
      <c r="A106" s="12" t="s">
        <v>4643</v>
      </c>
      <c r="B106" s="1507" t="s">
        <v>4422</v>
      </c>
      <c r="C106" s="303">
        <f>-'110113'!H155</f>
        <v>0</v>
      </c>
    </row>
    <row r="107" spans="1:3">
      <c r="A107" s="12" t="s">
        <v>3064</v>
      </c>
      <c r="B107" s="1507" t="s">
        <v>4423</v>
      </c>
      <c r="C107" s="303">
        <f>'110113'!H156</f>
        <v>0</v>
      </c>
    </row>
    <row r="108" spans="1:3">
      <c r="A108" s="12" t="s">
        <v>3065</v>
      </c>
      <c r="B108" s="1507" t="s">
        <v>4424</v>
      </c>
      <c r="C108" s="303">
        <f>'110113'!H157</f>
        <v>313760000</v>
      </c>
    </row>
    <row r="109" spans="1:3">
      <c r="A109" s="12" t="s">
        <v>3066</v>
      </c>
      <c r="B109" s="1507" t="s">
        <v>4425</v>
      </c>
      <c r="C109" s="303">
        <f>'110113'!H158</f>
        <v>0</v>
      </c>
    </row>
    <row r="110" spans="1:3">
      <c r="A110" s="12" t="s">
        <v>3067</v>
      </c>
      <c r="B110" s="1507" t="s">
        <v>4426</v>
      </c>
      <c r="C110" s="303">
        <f>-'110113'!H159</f>
        <v>-8116</v>
      </c>
    </row>
    <row r="111" spans="1:3" ht="15.75">
      <c r="A111" s="110" t="s">
        <v>3068</v>
      </c>
      <c r="B111" s="12" t="s">
        <v>2249</v>
      </c>
      <c r="C111" s="303">
        <f>SUM(C105:C110)</f>
        <v>2779456884</v>
      </c>
    </row>
    <row r="112" spans="1:3">
      <c r="A112" s="12"/>
      <c r="B112" s="12"/>
      <c r="C112" s="303"/>
    </row>
    <row r="113" spans="1:3" ht="15.75">
      <c r="A113" s="635" t="s">
        <v>2376</v>
      </c>
      <c r="B113" s="110"/>
      <c r="C113" s="303"/>
    </row>
    <row r="114" spans="1:3">
      <c r="A114" s="12" t="s">
        <v>3069</v>
      </c>
      <c r="B114" s="1507" t="s">
        <v>4427</v>
      </c>
      <c r="C114" s="303">
        <f>'110113'!H173</f>
        <v>0</v>
      </c>
    </row>
    <row r="115" spans="1:3">
      <c r="A115" s="12" t="s">
        <v>3071</v>
      </c>
      <c r="B115" s="1507" t="s">
        <v>4428</v>
      </c>
      <c r="C115" s="303">
        <f>'110113'!H174</f>
        <v>165845064</v>
      </c>
    </row>
    <row r="116" spans="1:3">
      <c r="A116" s="12" t="s">
        <v>3073</v>
      </c>
      <c r="B116" s="1507" t="s">
        <v>4429</v>
      </c>
      <c r="C116" s="303">
        <f>'110113'!H175</f>
        <v>25000000</v>
      </c>
    </row>
    <row r="117" spans="1:3">
      <c r="A117" s="12" t="s">
        <v>3074</v>
      </c>
      <c r="B117" s="1507" t="s">
        <v>4430</v>
      </c>
      <c r="C117" s="303">
        <f>'110113'!H176</f>
        <v>48021619</v>
      </c>
    </row>
    <row r="118" spans="1:3">
      <c r="A118" s="12" t="s">
        <v>3075</v>
      </c>
      <c r="B118" s="1507" t="s">
        <v>4431</v>
      </c>
      <c r="C118" s="303">
        <f>'110113'!H177</f>
        <v>30110814</v>
      </c>
    </row>
    <row r="119" spans="1:3">
      <c r="A119" s="12" t="s">
        <v>447</v>
      </c>
      <c r="B119" s="1507" t="s">
        <v>4432</v>
      </c>
      <c r="C119" s="303">
        <f>'110113'!H178</f>
        <v>43890147</v>
      </c>
    </row>
    <row r="120" spans="1:3">
      <c r="A120" s="12" t="s">
        <v>3076</v>
      </c>
      <c r="B120" s="1507" t="s">
        <v>4433</v>
      </c>
      <c r="C120" s="303">
        <f>'110113'!H179</f>
        <v>26447479</v>
      </c>
    </row>
    <row r="121" spans="1:3">
      <c r="A121" s="12" t="s">
        <v>3077</v>
      </c>
      <c r="B121" s="1507" t="s">
        <v>4434</v>
      </c>
      <c r="C121" s="303">
        <f>'110113'!H180</f>
        <v>0</v>
      </c>
    </row>
    <row r="122" spans="1:3">
      <c r="A122" s="12" t="s">
        <v>3078</v>
      </c>
      <c r="B122" s="1507" t="s">
        <v>4435</v>
      </c>
      <c r="C122" s="303">
        <f>'110113'!H181</f>
        <v>0</v>
      </c>
    </row>
    <row r="123" spans="1:3">
      <c r="A123" s="12" t="s">
        <v>3079</v>
      </c>
      <c r="B123" s="1507" t="s">
        <v>4436</v>
      </c>
      <c r="C123" s="303">
        <f>'110113'!H182</f>
        <v>0</v>
      </c>
    </row>
    <row r="124" spans="1:3">
      <c r="A124" s="12" t="s">
        <v>3080</v>
      </c>
      <c r="B124" s="1507" t="s">
        <v>4437</v>
      </c>
      <c r="C124" s="303">
        <f>'110113'!H183</f>
        <v>0</v>
      </c>
    </row>
    <row r="125" spans="1:3">
      <c r="A125" s="12" t="s">
        <v>3081</v>
      </c>
      <c r="B125" s="1507" t="s">
        <v>4438</v>
      </c>
      <c r="C125" s="303">
        <f>SUM('110113'!H184:H185)</f>
        <v>137689305</v>
      </c>
    </row>
    <row r="126" spans="1:3" s="1426" customFormat="1">
      <c r="A126" s="2551" t="s">
        <v>4624</v>
      </c>
      <c r="B126" s="1507" t="s">
        <v>4629</v>
      </c>
      <c r="C126" s="2552">
        <f>'110113'!H186-'110113'!H187</f>
        <v>53131837</v>
      </c>
    </row>
    <row r="127" spans="1:3" s="1426" customFormat="1">
      <c r="A127" s="2551" t="s">
        <v>4626</v>
      </c>
      <c r="B127" s="1507" t="s">
        <v>4630</v>
      </c>
      <c r="C127" s="2552">
        <f>'110113'!H188-'110113'!H189</f>
        <v>4368313</v>
      </c>
    </row>
    <row r="128" spans="1:3" ht="15.75">
      <c r="A128" s="635" t="s">
        <v>3082</v>
      </c>
      <c r="B128" s="12" t="s">
        <v>2249</v>
      </c>
      <c r="C128" s="303">
        <f>SUM(C114:C127)</f>
        <v>534504578</v>
      </c>
    </row>
    <row r="129" spans="1:3">
      <c r="A129" s="12"/>
      <c r="B129" s="12"/>
      <c r="C129" s="303"/>
    </row>
    <row r="130" spans="1:3" ht="15.75">
      <c r="A130" s="635" t="s">
        <v>2393</v>
      </c>
      <c r="B130" s="110"/>
      <c r="C130" s="303"/>
    </row>
    <row r="131" spans="1:3">
      <c r="A131" s="12" t="s">
        <v>3083</v>
      </c>
      <c r="B131" s="1507" t="s">
        <v>4439</v>
      </c>
      <c r="C131" s="303">
        <f>'110113'!H202</f>
        <v>3972624</v>
      </c>
    </row>
    <row r="132" spans="1:3">
      <c r="A132" s="12" t="s">
        <v>1635</v>
      </c>
      <c r="B132" s="1507" t="s">
        <v>4440</v>
      </c>
      <c r="C132" s="303">
        <f>SUM('110113'!H205:H207)</f>
        <v>2158812168</v>
      </c>
    </row>
    <row r="133" spans="1:3">
      <c r="A133" s="12" t="s">
        <v>1633</v>
      </c>
      <c r="B133" s="1507" t="s">
        <v>4441</v>
      </c>
      <c r="C133" s="303">
        <f>'110113'!H203</f>
        <v>18114617</v>
      </c>
    </row>
    <row r="134" spans="1:3">
      <c r="A134" s="12" t="s">
        <v>4642</v>
      </c>
      <c r="B134" s="1507" t="s">
        <v>4442</v>
      </c>
      <c r="C134" s="303">
        <f>'110113'!H204</f>
        <v>0</v>
      </c>
    </row>
    <row r="135" spans="1:3">
      <c r="A135" s="12" t="s">
        <v>3700</v>
      </c>
      <c r="B135" s="1507" t="s">
        <v>4443</v>
      </c>
      <c r="C135" s="303">
        <f>'110113'!H208</f>
        <v>2719607977</v>
      </c>
    </row>
    <row r="136" spans="1:3" ht="15.75">
      <c r="A136" s="110" t="s">
        <v>1870</v>
      </c>
      <c r="B136" s="12" t="s">
        <v>2249</v>
      </c>
      <c r="C136" s="303">
        <f>SUM(C131:C135)</f>
        <v>4900507386</v>
      </c>
    </row>
    <row r="137" spans="1:3">
      <c r="A137" s="12"/>
      <c r="B137" s="12"/>
      <c r="C137" s="303"/>
    </row>
    <row r="138" spans="1:3" ht="15.75">
      <c r="A138" s="635" t="s">
        <v>1871</v>
      </c>
      <c r="B138" s="110"/>
      <c r="C138" s="303"/>
    </row>
    <row r="139" spans="1:3">
      <c r="A139" s="12" t="s">
        <v>1872</v>
      </c>
      <c r="B139" s="1507" t="s">
        <v>4396</v>
      </c>
      <c r="C139" s="303">
        <f>'110113'!H163</f>
        <v>0</v>
      </c>
    </row>
    <row r="140" spans="1:3">
      <c r="A140" s="12" t="s">
        <v>1873</v>
      </c>
      <c r="B140" s="1507" t="s">
        <v>4397</v>
      </c>
      <c r="C140" s="303">
        <f>'110113'!H164</f>
        <v>23048176</v>
      </c>
    </row>
    <row r="141" spans="1:3">
      <c r="A141" s="12" t="s">
        <v>1874</v>
      </c>
      <c r="B141" s="1507" t="s">
        <v>4398</v>
      </c>
      <c r="C141" s="303">
        <f>'110113'!H165</f>
        <v>0</v>
      </c>
    </row>
    <row r="142" spans="1:3">
      <c r="A142" s="12" t="s">
        <v>1875</v>
      </c>
      <c r="B142" s="1507" t="s">
        <v>4399</v>
      </c>
      <c r="C142" s="303">
        <f>SUM('110113'!H162,'110113'!H166,'110113'!H167)</f>
        <v>0</v>
      </c>
    </row>
    <row r="143" spans="1:3" ht="15.75">
      <c r="A143" s="110" t="s">
        <v>1876</v>
      </c>
      <c r="B143" s="12" t="s">
        <v>2249</v>
      </c>
      <c r="C143" s="303">
        <f>SUM(C139:C142)</f>
        <v>23048176</v>
      </c>
    </row>
    <row r="144" spans="1:3" ht="15.75">
      <c r="A144" s="110"/>
      <c r="B144" s="12"/>
      <c r="C144" s="303"/>
    </row>
    <row r="145" spans="1:4" ht="15.75">
      <c r="A145" s="2788" t="s">
        <v>2369</v>
      </c>
      <c r="B145" s="12"/>
      <c r="C145" s="303"/>
    </row>
    <row r="146" spans="1:4">
      <c r="A146" s="2551" t="s">
        <v>3815</v>
      </c>
      <c r="B146" s="1507" t="s">
        <v>4368</v>
      </c>
      <c r="C146" s="303">
        <f>'110113'!H168</f>
        <v>34846892</v>
      </c>
    </row>
    <row r="147" spans="1:4">
      <c r="A147" s="2551" t="s">
        <v>3816</v>
      </c>
      <c r="B147" s="1507" t="s">
        <v>3070</v>
      </c>
      <c r="C147" s="303">
        <f>'110113'!H169</f>
        <v>0</v>
      </c>
    </row>
    <row r="148" spans="1:4">
      <c r="A148" s="2551" t="s">
        <v>4369</v>
      </c>
      <c r="B148" s="1507" t="s">
        <v>3072</v>
      </c>
      <c r="C148" s="303">
        <f>'110113'!H170</f>
        <v>11299084</v>
      </c>
    </row>
    <row r="149" spans="1:4" ht="15.75">
      <c r="A149" s="110" t="s">
        <v>4632</v>
      </c>
      <c r="B149" s="1507"/>
      <c r="C149" s="303">
        <f>SUM(C146:C148)</f>
        <v>46145976</v>
      </c>
    </row>
    <row r="150" spans="1:4">
      <c r="A150" s="2551"/>
      <c r="B150" s="1507"/>
      <c r="C150" s="303"/>
    </row>
    <row r="151" spans="1:4">
      <c r="A151" s="2551"/>
      <c r="B151" s="1507"/>
      <c r="C151" s="303"/>
    </row>
    <row r="152" spans="1:4" ht="15.75">
      <c r="A152" s="635" t="s">
        <v>1877</v>
      </c>
      <c r="B152" s="12" t="s">
        <v>4631</v>
      </c>
      <c r="C152" s="671">
        <f>C143+C136+C128+C111+C102+C149</f>
        <v>11523782701.610001</v>
      </c>
    </row>
    <row r="155" spans="1:4" ht="18">
      <c r="A155" s="402" t="s">
        <v>1878</v>
      </c>
      <c r="B155" s="402"/>
      <c r="C155" s="402"/>
      <c r="D155" s="64"/>
    </row>
    <row r="156" spans="1:4" ht="18">
      <c r="A156" s="402" t="s">
        <v>1879</v>
      </c>
      <c r="B156" s="402"/>
      <c r="C156" s="402"/>
      <c r="D156" s="64"/>
    </row>
    <row r="159" spans="1:4" ht="15.75">
      <c r="A159" s="12"/>
      <c r="B159" s="2550" t="s">
        <v>2242</v>
      </c>
    </row>
    <row r="160" spans="1:4" ht="15.75">
      <c r="A160" s="12"/>
      <c r="B160" s="2550" t="s">
        <v>2243</v>
      </c>
      <c r="C160" s="2550" t="str">
        <f>$C$16</f>
        <v>December 31, 2015</v>
      </c>
    </row>
    <row r="161" spans="1:3" ht="15.75">
      <c r="A161" s="635" t="s">
        <v>1880</v>
      </c>
      <c r="B161" s="110"/>
      <c r="C161" s="110"/>
    </row>
    <row r="162" spans="1:3">
      <c r="A162" s="12" t="s">
        <v>1881</v>
      </c>
      <c r="B162" s="12" t="s">
        <v>1882</v>
      </c>
      <c r="C162" s="404">
        <f>'114117'!I23</f>
        <v>2491565831</v>
      </c>
    </row>
    <row r="163" spans="1:3">
      <c r="A163" s="6" t="s">
        <v>1883</v>
      </c>
    </row>
    <row r="164" spans="1:3">
      <c r="A164" s="12" t="s">
        <v>1884</v>
      </c>
      <c r="B164" s="12" t="s">
        <v>1885</v>
      </c>
      <c r="C164" s="303">
        <f>'114117'!I25</f>
        <v>1570644897</v>
      </c>
    </row>
    <row r="165" spans="1:3">
      <c r="A165" s="12" t="s">
        <v>1886</v>
      </c>
      <c r="B165" s="12" t="s">
        <v>1941</v>
      </c>
      <c r="C165" s="303">
        <f>'114117'!I26</f>
        <v>173528841</v>
      </c>
    </row>
    <row r="166" spans="1:3">
      <c r="A166" s="12" t="s">
        <v>1942</v>
      </c>
      <c r="B166" s="12" t="s">
        <v>1943</v>
      </c>
      <c r="C166" s="303">
        <f>'114117'!I27</f>
        <v>192503113</v>
      </c>
    </row>
    <row r="167" spans="1:3">
      <c r="A167" s="2554" t="s">
        <v>4409</v>
      </c>
      <c r="B167" s="1507" t="s">
        <v>1945</v>
      </c>
      <c r="C167" s="303">
        <f>'114117'!I28</f>
        <v>10245</v>
      </c>
    </row>
    <row r="168" spans="1:3">
      <c r="A168" s="12" t="s">
        <v>1944</v>
      </c>
      <c r="B168" s="1507" t="s">
        <v>4444</v>
      </c>
      <c r="C168" s="303">
        <f>'114117'!I29</f>
        <v>985554</v>
      </c>
    </row>
    <row r="169" spans="1:3">
      <c r="A169" s="12" t="s">
        <v>1946</v>
      </c>
      <c r="B169" s="1507" t="s">
        <v>4410</v>
      </c>
      <c r="C169" s="303">
        <f>'114117'!I33+'114117'!I34-'114117'!I35</f>
        <v>567603</v>
      </c>
    </row>
    <row r="170" spans="1:3">
      <c r="A170" s="12" t="s">
        <v>1947</v>
      </c>
      <c r="B170" s="1507" t="s">
        <v>4411</v>
      </c>
      <c r="C170" s="303">
        <f>SUM('114117'!I31,'114117'!I32)</f>
        <v>0</v>
      </c>
    </row>
    <row r="171" spans="1:3">
      <c r="A171" s="12" t="s">
        <v>1948</v>
      </c>
      <c r="B171" s="1507" t="s">
        <v>4445</v>
      </c>
      <c r="C171" s="303">
        <f>'114117'!I30</f>
        <v>0</v>
      </c>
    </row>
    <row r="172" spans="1:3">
      <c r="A172" s="12" t="s">
        <v>1949</v>
      </c>
      <c r="B172" s="1507" t="s">
        <v>4446</v>
      </c>
      <c r="C172" s="303">
        <f>'114117'!I36</f>
        <v>206500742</v>
      </c>
    </row>
    <row r="173" spans="1:3">
      <c r="A173" s="12" t="s">
        <v>1950</v>
      </c>
      <c r="B173" s="1507" t="s">
        <v>4447</v>
      </c>
      <c r="C173" s="303">
        <f>SUM('114117'!I37:I39)-'114117'!I40+'114117'!I41</f>
        <v>97428750</v>
      </c>
    </row>
    <row r="174" spans="1:3">
      <c r="A174" s="12" t="s">
        <v>1951</v>
      </c>
      <c r="B174" s="1507" t="s">
        <v>4448</v>
      </c>
      <c r="C174" s="303">
        <f>SUM('114117'!I42,'114117'!I44)</f>
        <v>0</v>
      </c>
    </row>
    <row r="175" spans="1:3">
      <c r="A175" s="12" t="s">
        <v>1952</v>
      </c>
      <c r="B175" s="1507" t="s">
        <v>4449</v>
      </c>
      <c r="C175" s="303">
        <f>SUM('114117'!I43,'114117'!I45)</f>
        <v>-2218</v>
      </c>
    </row>
    <row r="176" spans="1:3">
      <c r="A176" s="2554" t="s">
        <v>4370</v>
      </c>
      <c r="B176" s="1507" t="s">
        <v>4371</v>
      </c>
      <c r="C176" s="303">
        <f>'114117'!I46</f>
        <v>0</v>
      </c>
    </row>
    <row r="177" spans="1:3" ht="15.75">
      <c r="A177" s="110" t="s">
        <v>1953</v>
      </c>
      <c r="B177" s="6" t="s">
        <v>2249</v>
      </c>
      <c r="C177" s="2546">
        <f>SUM(C164:C173)-C174+C175+C176</f>
        <v>2242167527</v>
      </c>
    </row>
    <row r="178" spans="1:3" ht="15.75">
      <c r="A178" s="110" t="s">
        <v>1954</v>
      </c>
      <c r="B178" s="6" t="s">
        <v>2249</v>
      </c>
      <c r="C178" s="2547">
        <f>C162-C177</f>
        <v>249398304</v>
      </c>
    </row>
    <row r="179" spans="1:3">
      <c r="A179" s="12"/>
      <c r="B179" s="12"/>
      <c r="C179" s="303"/>
    </row>
    <row r="180" spans="1:3">
      <c r="A180" s="12" t="s">
        <v>1955</v>
      </c>
      <c r="B180" s="12" t="s">
        <v>1956</v>
      </c>
      <c r="C180" s="303"/>
    </row>
    <row r="181" spans="1:3">
      <c r="A181" s="12"/>
      <c r="B181" s="12"/>
      <c r="C181" s="303"/>
    </row>
    <row r="182" spans="1:3" ht="15.75">
      <c r="A182" s="110" t="s">
        <v>1957</v>
      </c>
      <c r="B182" s="6" t="s">
        <v>2249</v>
      </c>
      <c r="C182" s="2547">
        <f>C178+C179-C180+C181</f>
        <v>249398304</v>
      </c>
    </row>
    <row r="184" spans="1:3" ht="15.75">
      <c r="A184" s="635" t="s">
        <v>1958</v>
      </c>
      <c r="B184" s="110"/>
    </row>
    <row r="185" spans="1:3">
      <c r="A185" s="12" t="s">
        <v>1881</v>
      </c>
      <c r="B185" s="12" t="s">
        <v>1959</v>
      </c>
      <c r="C185" s="404">
        <f>'114117'!K23</f>
        <v>528152740</v>
      </c>
    </row>
    <row r="186" spans="1:3">
      <c r="A186" s="6" t="s">
        <v>1883</v>
      </c>
    </row>
    <row r="187" spans="1:3">
      <c r="A187" s="12" t="s">
        <v>1884</v>
      </c>
      <c r="B187" s="12" t="s">
        <v>1960</v>
      </c>
      <c r="C187" s="303">
        <f>'114117'!K25</f>
        <v>325645426</v>
      </c>
    </row>
    <row r="188" spans="1:3">
      <c r="A188" s="12" t="s">
        <v>1886</v>
      </c>
      <c r="B188" s="12" t="s">
        <v>1961</v>
      </c>
      <c r="C188" s="303">
        <f>'114117'!K26</f>
        <v>27497188</v>
      </c>
    </row>
    <row r="189" spans="1:3">
      <c r="A189" s="12" t="s">
        <v>1942</v>
      </c>
      <c r="B189" s="12" t="s">
        <v>1962</v>
      </c>
      <c r="C189" s="303">
        <f>'114117'!K27</f>
        <v>47231916</v>
      </c>
    </row>
    <row r="190" spans="1:3">
      <c r="A190" s="2554" t="s">
        <v>4409</v>
      </c>
      <c r="B190" s="1507" t="s">
        <v>1963</v>
      </c>
      <c r="C190" s="303">
        <f>'114117'!K28</f>
        <v>14633</v>
      </c>
    </row>
    <row r="191" spans="1:3">
      <c r="A191" s="12" t="s">
        <v>1944</v>
      </c>
      <c r="B191" s="1507" t="s">
        <v>4444</v>
      </c>
      <c r="C191" s="303">
        <f>'114117'!K29</f>
        <v>30590</v>
      </c>
    </row>
    <row r="192" spans="1:3">
      <c r="A192" s="12" t="s">
        <v>1946</v>
      </c>
      <c r="B192" s="1507" t="s">
        <v>4412</v>
      </c>
      <c r="C192" s="303">
        <f>'114117'!K33+'114117'!K34-'114117'!K35</f>
        <v>-1668668</v>
      </c>
    </row>
    <row r="193" spans="1:3">
      <c r="A193" s="12" t="s">
        <v>1947</v>
      </c>
      <c r="B193" s="1507" t="s">
        <v>4450</v>
      </c>
      <c r="C193" s="303">
        <f>SUM('114117'!K31,'114117'!K32)</f>
        <v>0</v>
      </c>
    </row>
    <row r="194" spans="1:3">
      <c r="A194" s="12" t="s">
        <v>3158</v>
      </c>
      <c r="B194" s="1507" t="s">
        <v>4451</v>
      </c>
      <c r="C194" s="303">
        <f>'114117'!K30</f>
        <v>0</v>
      </c>
    </row>
    <row r="195" spans="1:3">
      <c r="A195" s="12" t="s">
        <v>1949</v>
      </c>
      <c r="B195" s="1507" t="s">
        <v>4452</v>
      </c>
      <c r="C195" s="303">
        <f>'114117'!K36</f>
        <v>50105189</v>
      </c>
    </row>
    <row r="196" spans="1:3">
      <c r="A196" s="12" t="s">
        <v>1950</v>
      </c>
      <c r="B196" s="1507" t="s">
        <v>4453</v>
      </c>
      <c r="C196" s="303">
        <f>SUM('114117'!K37:K39)-'114117'!K40+'114117'!K41</f>
        <v>23221622</v>
      </c>
    </row>
    <row r="197" spans="1:3">
      <c r="A197" s="12" t="s">
        <v>1951</v>
      </c>
      <c r="B197" s="1507" t="s">
        <v>4454</v>
      </c>
      <c r="C197" s="303">
        <f>SUM('114117'!K42,'114117'!K44)</f>
        <v>0</v>
      </c>
    </row>
    <row r="198" spans="1:3">
      <c r="A198" s="12" t="s">
        <v>1952</v>
      </c>
      <c r="B198" s="1507" t="s">
        <v>4455</v>
      </c>
      <c r="C198" s="303">
        <f>SUM('114117'!K43,'114117'!K45)</f>
        <v>0</v>
      </c>
    </row>
    <row r="199" spans="1:3">
      <c r="A199" s="2554" t="s">
        <v>4370</v>
      </c>
      <c r="B199" s="1507" t="s">
        <v>4372</v>
      </c>
      <c r="C199" s="303">
        <f>'114117'!K46</f>
        <v>0</v>
      </c>
    </row>
    <row r="200" spans="1:3" ht="15.75">
      <c r="A200" s="110" t="s">
        <v>1953</v>
      </c>
      <c r="B200" s="6" t="s">
        <v>2249</v>
      </c>
      <c r="C200" s="2546">
        <f>SUM(C187:C196)-C197+C198+C199</f>
        <v>472077896</v>
      </c>
    </row>
    <row r="201" spans="1:3" ht="15.75">
      <c r="A201" s="110" t="s">
        <v>1954</v>
      </c>
      <c r="B201" s="6" t="s">
        <v>2249</v>
      </c>
      <c r="C201" s="2838">
        <f>C185-C200</f>
        <v>56074844</v>
      </c>
    </row>
    <row r="202" spans="1:3">
      <c r="A202" s="12"/>
      <c r="B202" s="12"/>
      <c r="C202" s="303"/>
    </row>
    <row r="203" spans="1:3">
      <c r="A203" s="12" t="s">
        <v>3159</v>
      </c>
      <c r="B203" s="12" t="s">
        <v>1956</v>
      </c>
      <c r="C203" s="303"/>
    </row>
    <row r="204" spans="1:3">
      <c r="A204" s="12"/>
      <c r="B204" s="12"/>
      <c r="C204" s="303"/>
    </row>
    <row r="205" spans="1:3" ht="15.75">
      <c r="A205" s="110" t="s">
        <v>3160</v>
      </c>
      <c r="C205" s="2546">
        <f>C201+C202-C203+C204</f>
        <v>56074844</v>
      </c>
    </row>
    <row r="207" spans="1:3">
      <c r="A207" s="12" t="s">
        <v>3161</v>
      </c>
      <c r="B207" s="1507" t="s">
        <v>4456</v>
      </c>
      <c r="C207" s="303">
        <f>SUM('114117'!M49,'114117'!Q49,'114117'!S49,'114117'!U49)</f>
        <v>67736</v>
      </c>
    </row>
    <row r="209" spans="1:3" ht="15.75">
      <c r="A209" s="110" t="s">
        <v>3162</v>
      </c>
      <c r="B209" s="12" t="s">
        <v>3163</v>
      </c>
      <c r="C209" s="671">
        <f>C182+C205+C207</f>
        <v>305540884</v>
      </c>
    </row>
    <row r="210" spans="1:3" ht="15.75">
      <c r="A210" s="12"/>
      <c r="B210" s="110"/>
      <c r="C210" s="110"/>
    </row>
    <row r="212" spans="1:3" ht="18">
      <c r="A212" s="402" t="s">
        <v>1878</v>
      </c>
      <c r="B212" s="402"/>
      <c r="C212" s="402"/>
    </row>
    <row r="213" spans="1:3" ht="18">
      <c r="A213" s="402" t="s">
        <v>3164</v>
      </c>
      <c r="B213" s="402"/>
      <c r="C213" s="402"/>
    </row>
    <row r="217" spans="1:3" ht="15.75">
      <c r="A217" s="12"/>
      <c r="B217" s="2550" t="s">
        <v>2242</v>
      </c>
    </row>
    <row r="218" spans="1:3" ht="15.75">
      <c r="A218" s="12"/>
      <c r="B218" s="2550" t="s">
        <v>2243</v>
      </c>
      <c r="C218" s="2550" t="str">
        <f>$C$16</f>
        <v>December 31, 2015</v>
      </c>
    </row>
    <row r="219" spans="1:3" ht="15.75">
      <c r="A219" s="635" t="s">
        <v>3165</v>
      </c>
      <c r="B219" s="110"/>
      <c r="C219" s="110"/>
    </row>
    <row r="220" spans="1:3">
      <c r="A220" s="12" t="s">
        <v>3166</v>
      </c>
      <c r="B220" s="1507" t="s">
        <v>4413</v>
      </c>
      <c r="C220" s="2895">
        <f>'114117'!AC12-'114117'!AC13</f>
        <v>0</v>
      </c>
    </row>
    <row r="221" spans="1:3">
      <c r="A221" s="12" t="s">
        <v>3167</v>
      </c>
      <c r="B221" s="1507" t="s">
        <v>4414</v>
      </c>
      <c r="C221" s="2895">
        <f>'114117'!AC14-'114117'!AC15</f>
        <v>-3789523</v>
      </c>
    </row>
    <row r="222" spans="1:3">
      <c r="A222" s="12" t="s">
        <v>3168</v>
      </c>
      <c r="B222" s="1507" t="s">
        <v>4415</v>
      </c>
      <c r="C222" s="2895">
        <f>'114117'!AC16</f>
        <v>358671</v>
      </c>
    </row>
    <row r="223" spans="1:3">
      <c r="A223" s="12" t="s">
        <v>3169</v>
      </c>
      <c r="B223" s="1507" t="s">
        <v>4416</v>
      </c>
      <c r="C223" s="2895">
        <f>'114117'!AC17</f>
        <v>-70791</v>
      </c>
    </row>
    <row r="224" spans="1:3">
      <c r="A224" s="12" t="s">
        <v>3170</v>
      </c>
      <c r="B224" s="1507" t="s">
        <v>4417</v>
      </c>
      <c r="C224" s="2895">
        <f>'114117'!AC18</f>
        <v>6721420</v>
      </c>
    </row>
    <row r="225" spans="1:3">
      <c r="A225" s="12" t="s">
        <v>3171</v>
      </c>
      <c r="B225" s="1507" t="s">
        <v>4418</v>
      </c>
      <c r="C225" s="2895">
        <f>'114117'!AC19</f>
        <v>10305589</v>
      </c>
    </row>
    <row r="226" spans="1:3">
      <c r="A226" s="12" t="s">
        <v>716</v>
      </c>
      <c r="B226" s="1507" t="s">
        <v>4419</v>
      </c>
      <c r="C226" s="2895">
        <f>'114117'!AC20</f>
        <v>588790</v>
      </c>
    </row>
    <row r="227" spans="1:3">
      <c r="A227" s="12" t="s">
        <v>717</v>
      </c>
      <c r="B227" s="1507" t="s">
        <v>4420</v>
      </c>
      <c r="C227" s="2895">
        <f>'114117'!AC21</f>
        <v>0</v>
      </c>
    </row>
    <row r="228" spans="1:3" ht="15.75">
      <c r="A228" s="110" t="s">
        <v>718</v>
      </c>
      <c r="B228" s="6" t="s">
        <v>2249</v>
      </c>
      <c r="C228" s="2838">
        <f>SUM(C220:C227)</f>
        <v>14114156</v>
      </c>
    </row>
    <row r="229" spans="1:3">
      <c r="C229" s="2838"/>
    </row>
    <row r="230" spans="1:3" ht="15.75">
      <c r="A230" s="635" t="s">
        <v>719</v>
      </c>
      <c r="B230" s="110"/>
      <c r="C230" s="2838"/>
    </row>
    <row r="231" spans="1:3">
      <c r="A231" s="12" t="s">
        <v>720</v>
      </c>
      <c r="B231" s="1507" t="s">
        <v>4457</v>
      </c>
      <c r="C231" s="2895">
        <f>'114117'!AC24</f>
        <v>105</v>
      </c>
    </row>
    <row r="232" spans="1:3">
      <c r="A232" s="12" t="s">
        <v>721</v>
      </c>
      <c r="B232" s="1507" t="s">
        <v>4458</v>
      </c>
      <c r="C232" s="2895">
        <f>'114117'!AC25</f>
        <v>0</v>
      </c>
    </row>
    <row r="233" spans="1:3">
      <c r="A233" s="12" t="s">
        <v>722</v>
      </c>
      <c r="B233" s="1507" t="s">
        <v>4459</v>
      </c>
      <c r="C233" s="2895">
        <f>'114117'!AC26</f>
        <v>5484480</v>
      </c>
    </row>
    <row r="234" spans="1:3" ht="15.75">
      <c r="A234" s="110" t="s">
        <v>723</v>
      </c>
      <c r="B234" s="6" t="s">
        <v>2249</v>
      </c>
      <c r="C234" s="2838">
        <f>SUM(C231:C233)</f>
        <v>5484585</v>
      </c>
    </row>
    <row r="235" spans="1:3">
      <c r="C235" s="2838"/>
    </row>
    <row r="236" spans="1:3" ht="15.75">
      <c r="A236" s="635" t="s">
        <v>724</v>
      </c>
      <c r="B236" s="110"/>
      <c r="C236" s="2838"/>
    </row>
    <row r="237" spans="1:3">
      <c r="A237" s="12" t="s">
        <v>725</v>
      </c>
      <c r="B237" s="1507" t="s">
        <v>4460</v>
      </c>
      <c r="C237" s="2895">
        <f>'114117'!AC29</f>
        <v>563639</v>
      </c>
    </row>
    <row r="238" spans="1:3">
      <c r="A238" s="12" t="s">
        <v>726</v>
      </c>
      <c r="B238" s="1507" t="s">
        <v>4461</v>
      </c>
      <c r="C238" s="2895">
        <f>SUM('114117'!AC30:AC32)-'114117'!AC33+'114117'!AC34-'114117'!AC35</f>
        <v>-3860183</v>
      </c>
    </row>
    <row r="239" spans="1:3" ht="15.75">
      <c r="A239" s="110" t="s">
        <v>727</v>
      </c>
      <c r="B239" s="6" t="s">
        <v>2249</v>
      </c>
      <c r="C239" s="2838">
        <f>C237+C238</f>
        <v>-3296544</v>
      </c>
    </row>
    <row r="240" spans="1:3" ht="15.75">
      <c r="A240" s="110" t="s">
        <v>728</v>
      </c>
      <c r="B240" s="6" t="s">
        <v>2249</v>
      </c>
      <c r="C240" s="2838">
        <f>C228-C234-C239</f>
        <v>11926115</v>
      </c>
    </row>
    <row r="241" spans="1:3">
      <c r="C241" s="2838"/>
    </row>
    <row r="242" spans="1:3" ht="15.75">
      <c r="A242" s="635" t="s">
        <v>729</v>
      </c>
      <c r="B242" s="110"/>
      <c r="C242" s="2838"/>
    </row>
    <row r="243" spans="1:3">
      <c r="A243" s="12" t="s">
        <v>730</v>
      </c>
      <c r="B243" s="1507" t="s">
        <v>4462</v>
      </c>
      <c r="C243" s="2895">
        <f>'114117'!AC39</f>
        <v>100042837</v>
      </c>
    </row>
    <row r="244" spans="1:3">
      <c r="A244" s="12" t="s">
        <v>731</v>
      </c>
      <c r="B244" s="1507" t="s">
        <v>4463</v>
      </c>
      <c r="C244" s="2895">
        <f>'114117'!AC40+'114117'!AC41-'114117'!AC43</f>
        <v>5609098</v>
      </c>
    </row>
    <row r="245" spans="1:3">
      <c r="A245" s="12" t="s">
        <v>732</v>
      </c>
      <c r="B245" s="1507" t="s">
        <v>4464</v>
      </c>
      <c r="C245" s="2895">
        <f>'114117'!AC42</f>
        <v>0</v>
      </c>
    </row>
    <row r="246" spans="1:3">
      <c r="A246" s="12" t="s">
        <v>733</v>
      </c>
      <c r="B246" s="1507" t="s">
        <v>4465</v>
      </c>
      <c r="C246" s="2895">
        <f>'114117'!AC44</f>
        <v>170984</v>
      </c>
    </row>
    <row r="247" spans="1:3">
      <c r="A247" s="12" t="s">
        <v>734</v>
      </c>
      <c r="B247" s="1507" t="s">
        <v>4466</v>
      </c>
      <c r="C247" s="2895">
        <f>'114117'!AC45-'114117'!AC46</f>
        <v>21465921</v>
      </c>
    </row>
    <row r="248" spans="1:3" ht="15.75">
      <c r="A248" s="110" t="s">
        <v>735</v>
      </c>
      <c r="B248" s="1426" t="s">
        <v>2249</v>
      </c>
      <c r="C248" s="2838">
        <f>SUM(C246:C247)-C245+C244+C243</f>
        <v>127288840</v>
      </c>
    </row>
    <row r="249" spans="1:3" ht="15.75">
      <c r="A249" s="110" t="s">
        <v>736</v>
      </c>
      <c r="B249" s="1426" t="s">
        <v>2249</v>
      </c>
      <c r="C249" s="2838">
        <f>C209+C240-C248</f>
        <v>190178159</v>
      </c>
    </row>
    <row r="250" spans="1:3">
      <c r="B250" s="1426"/>
      <c r="C250" s="2838"/>
    </row>
    <row r="251" spans="1:3" ht="15.75">
      <c r="A251" s="635" t="s">
        <v>737</v>
      </c>
      <c r="B251" s="2553"/>
      <c r="C251" s="2838"/>
    </row>
    <row r="252" spans="1:3">
      <c r="A252" s="12" t="s">
        <v>738</v>
      </c>
      <c r="B252" s="1507" t="s">
        <v>4467</v>
      </c>
      <c r="C252" s="2895">
        <f>'114117'!AC50</f>
        <v>0</v>
      </c>
    </row>
    <row r="253" spans="1:3">
      <c r="A253" s="12" t="s">
        <v>1964</v>
      </c>
      <c r="B253" s="1507" t="s">
        <v>4468</v>
      </c>
      <c r="C253" s="2895">
        <f>'114117'!AC51</f>
        <v>0</v>
      </c>
    </row>
    <row r="254" spans="1:3">
      <c r="A254" s="12" t="s">
        <v>1965</v>
      </c>
      <c r="B254" s="1507" t="s">
        <v>4469</v>
      </c>
      <c r="C254" s="2895">
        <f>'114117'!AC53</f>
        <v>0</v>
      </c>
    </row>
    <row r="255" spans="1:3" ht="15.75">
      <c r="A255" s="110" t="s">
        <v>1966</v>
      </c>
      <c r="B255" s="6" t="s">
        <v>2249</v>
      </c>
      <c r="C255" s="2838">
        <f>C252-C253-C254</f>
        <v>0</v>
      </c>
    </row>
    <row r="256" spans="1:3">
      <c r="C256" s="2838"/>
    </row>
    <row r="257" spans="1:3" ht="15.75">
      <c r="A257" s="671" t="s">
        <v>1967</v>
      </c>
      <c r="B257" s="12" t="s">
        <v>2249</v>
      </c>
      <c r="C257" s="3115">
        <f>C249+C255</f>
        <v>190178159</v>
      </c>
    </row>
    <row r="258" spans="1:3" ht="18">
      <c r="A258" s="672"/>
      <c r="B258" s="671"/>
      <c r="C258" s="672"/>
    </row>
    <row r="259" spans="1:3" ht="18.75" thickBot="1">
      <c r="A259" s="673"/>
      <c r="B259" s="673"/>
      <c r="C259" s="673"/>
    </row>
    <row r="260" spans="1:3" ht="18">
      <c r="A260" s="672"/>
      <c r="B260" s="672"/>
      <c r="C260" s="672"/>
    </row>
    <row r="261" spans="1:3" ht="15.75">
      <c r="A261" s="12"/>
      <c r="B261" s="110"/>
    </row>
    <row r="262" spans="1:3" ht="15.75">
      <c r="A262" s="635" t="s">
        <v>1968</v>
      </c>
      <c r="B262" s="2550"/>
    </row>
    <row r="263" spans="1:3" ht="15.75">
      <c r="A263" s="110"/>
      <c r="B263" s="110"/>
    </row>
    <row r="264" spans="1:3">
      <c r="A264" s="12" t="s">
        <v>1969</v>
      </c>
      <c r="B264" s="12" t="s">
        <v>1970</v>
      </c>
      <c r="C264" s="404">
        <f>'118119'!G23</f>
        <v>1113674336</v>
      </c>
    </row>
    <row r="265" spans="1:3">
      <c r="A265" s="12" t="s">
        <v>1971</v>
      </c>
      <c r="B265" s="12" t="s">
        <v>1972</v>
      </c>
      <c r="C265" s="303">
        <f>'118119'!G38</f>
        <v>190248950</v>
      </c>
    </row>
    <row r="266" spans="1:3">
      <c r="A266" s="12" t="s">
        <v>1973</v>
      </c>
      <c r="B266" s="12" t="s">
        <v>1974</v>
      </c>
      <c r="C266" s="303">
        <f>'118119'!G44</f>
        <v>0</v>
      </c>
    </row>
    <row r="267" spans="1:3">
      <c r="A267" s="12" t="s">
        <v>1975</v>
      </c>
      <c r="B267" s="12" t="s">
        <v>1976</v>
      </c>
      <c r="C267" s="303">
        <f>-'118119'!G51</f>
        <v>1060497</v>
      </c>
    </row>
    <row r="268" spans="1:3">
      <c r="A268" s="12" t="s">
        <v>1977</v>
      </c>
      <c r="B268" s="12" t="s">
        <v>1978</v>
      </c>
      <c r="C268" s="303">
        <f>-'118119'!G58</f>
        <v>0</v>
      </c>
    </row>
    <row r="269" spans="1:3">
      <c r="A269" s="12" t="s">
        <v>1979</v>
      </c>
      <c r="B269" s="12" t="s">
        <v>1980</v>
      </c>
      <c r="C269" s="303">
        <f>-'118119'!G31+'118119'!G37-'118119'!G59</f>
        <v>0</v>
      </c>
    </row>
    <row r="270" spans="1:3">
      <c r="A270" s="6" t="s">
        <v>1981</v>
      </c>
      <c r="B270" s="6" t="s">
        <v>2249</v>
      </c>
      <c r="C270" s="2546">
        <f>C265+C269-SUM(C266:C268)</f>
        <v>189188453</v>
      </c>
    </row>
    <row r="272" spans="1:3">
      <c r="A272" s="6" t="s">
        <v>1982</v>
      </c>
      <c r="B272" s="6" t="s">
        <v>2249</v>
      </c>
      <c r="C272" s="2547">
        <f>C264+C270</f>
        <v>1302862789</v>
      </c>
    </row>
    <row r="274" spans="1:3">
      <c r="A274" s="12" t="s">
        <v>1983</v>
      </c>
      <c r="B274" s="12" t="s">
        <v>1984</v>
      </c>
      <c r="C274" s="303">
        <f>'118119'!G92</f>
        <v>0</v>
      </c>
    </row>
    <row r="276" spans="1:3" ht="15.75">
      <c r="A276" s="110" t="s">
        <v>1985</v>
      </c>
      <c r="B276" s="12" t="s">
        <v>1986</v>
      </c>
      <c r="C276" s="671">
        <f>C272+C274</f>
        <v>1302862789</v>
      </c>
    </row>
    <row r="279" spans="1:3" ht="18">
      <c r="A279" s="402" t="s">
        <v>1987</v>
      </c>
      <c r="B279" s="402"/>
      <c r="C279" s="402"/>
    </row>
    <row r="280" spans="1:3" ht="18">
      <c r="A280" s="402" t="s">
        <v>3164</v>
      </c>
      <c r="B280" s="402"/>
      <c r="C280" s="402"/>
    </row>
    <row r="281" spans="1:3" ht="18">
      <c r="A281" s="402"/>
      <c r="B281" s="402"/>
      <c r="C281" s="402"/>
    </row>
    <row r="282" spans="1:3" ht="18">
      <c r="A282" s="402"/>
      <c r="B282" s="402"/>
      <c r="C282" s="402"/>
    </row>
    <row r="283" spans="1:3" ht="18">
      <c r="A283" s="402"/>
      <c r="B283" s="402"/>
      <c r="C283" s="402"/>
    </row>
    <row r="284" spans="1:3" ht="15.75">
      <c r="A284" s="12"/>
      <c r="B284" s="2550" t="s">
        <v>2242</v>
      </c>
    </row>
    <row r="285" spans="1:3" ht="15.75">
      <c r="A285" s="12"/>
      <c r="B285" s="2550" t="s">
        <v>2243</v>
      </c>
      <c r="C285" s="2550" t="str">
        <f>$C$16</f>
        <v>December 31, 2015</v>
      </c>
    </row>
    <row r="286" spans="1:3" ht="15.75">
      <c r="A286" s="110" t="s">
        <v>1988</v>
      </c>
      <c r="B286" s="110"/>
      <c r="C286" s="110"/>
    </row>
    <row r="287" spans="1:3">
      <c r="A287" s="12" t="s">
        <v>1967</v>
      </c>
      <c r="B287" s="12" t="s">
        <v>1989</v>
      </c>
      <c r="C287" s="404">
        <f>'120121'!E19</f>
        <v>190178159</v>
      </c>
    </row>
    <row r="288" spans="1:3">
      <c r="A288" s="12" t="s">
        <v>1990</v>
      </c>
      <c r="B288" s="12"/>
      <c r="C288" s="303"/>
    </row>
    <row r="289" spans="1:3">
      <c r="A289" s="12" t="s">
        <v>1991</v>
      </c>
      <c r="B289" s="12"/>
      <c r="C289" s="303"/>
    </row>
    <row r="290" spans="1:3">
      <c r="A290" s="12" t="s">
        <v>1992</v>
      </c>
      <c r="B290" s="12" t="s">
        <v>1993</v>
      </c>
      <c r="C290" s="303">
        <f>SUM('120121'!E21:E24)</f>
        <v>245284084</v>
      </c>
    </row>
    <row r="291" spans="1:3">
      <c r="A291" s="12" t="s">
        <v>41</v>
      </c>
      <c r="B291" s="12" t="s">
        <v>42</v>
      </c>
      <c r="C291" s="303">
        <f>SUM('120121'!E25:E26)</f>
        <v>153357059</v>
      </c>
    </row>
    <row r="292" spans="1:3">
      <c r="A292" s="12" t="s">
        <v>43</v>
      </c>
      <c r="B292" s="12" t="s">
        <v>44</v>
      </c>
      <c r="C292" s="303">
        <f>SUM('120121'!E27:E29)</f>
        <v>51258754</v>
      </c>
    </row>
    <row r="293" spans="1:3">
      <c r="A293" s="12" t="s">
        <v>45</v>
      </c>
      <c r="B293" s="12" t="s">
        <v>46</v>
      </c>
      <c r="C293" s="303">
        <f>'120121'!E30</f>
        <v>-48520765</v>
      </c>
    </row>
    <row r="294" spans="1:3">
      <c r="A294" s="12" t="s">
        <v>47</v>
      </c>
      <c r="B294" s="12" t="s">
        <v>4373</v>
      </c>
      <c r="C294" s="303">
        <f>SUM('120121'!E31:E32)</f>
        <v>-259284882</v>
      </c>
    </row>
    <row r="295" spans="1:3">
      <c r="A295" s="12" t="s">
        <v>48</v>
      </c>
      <c r="B295" s="12" t="s">
        <v>49</v>
      </c>
      <c r="C295" s="303">
        <f>-'120121'!E33</f>
        <v>-10305589</v>
      </c>
    </row>
    <row r="296" spans="1:3">
      <c r="A296" s="12" t="s">
        <v>50</v>
      </c>
      <c r="B296" s="12" t="s">
        <v>51</v>
      </c>
      <c r="C296" s="303">
        <f>-'120121'!E34</f>
        <v>70791</v>
      </c>
    </row>
    <row r="297" spans="1:3">
      <c r="A297" s="12" t="s">
        <v>52</v>
      </c>
      <c r="B297" s="12" t="s">
        <v>53</v>
      </c>
      <c r="C297" s="303">
        <f>'120121'!E35</f>
        <v>132834458</v>
      </c>
    </row>
    <row r="298" spans="1:3">
      <c r="A298" s="12"/>
      <c r="B298" s="12" t="s">
        <v>54</v>
      </c>
      <c r="C298" s="303">
        <f>'120121'!E36</f>
        <v>215121563</v>
      </c>
    </row>
    <row r="299" spans="1:3">
      <c r="A299" s="12"/>
      <c r="B299" s="12" t="s">
        <v>55</v>
      </c>
      <c r="C299" s="303">
        <f>SUM('120121'!E37:E38)</f>
        <v>17441582</v>
      </c>
    </row>
    <row r="300" spans="1:3">
      <c r="A300" s="12" t="s">
        <v>56</v>
      </c>
      <c r="B300" s="12" t="s">
        <v>2249</v>
      </c>
      <c r="C300" s="264">
        <f>SUM(C287:C299)</f>
        <v>687435214</v>
      </c>
    </row>
    <row r="301" spans="1:3">
      <c r="A301" s="12"/>
      <c r="B301" s="12"/>
      <c r="C301" s="303"/>
    </row>
    <row r="302" spans="1:3" ht="15.75">
      <c r="A302" s="110" t="s">
        <v>57</v>
      </c>
      <c r="B302" s="110"/>
      <c r="C302" s="303"/>
    </row>
    <row r="303" spans="1:3">
      <c r="A303" s="12" t="s">
        <v>58</v>
      </c>
      <c r="B303" s="12" t="s">
        <v>59</v>
      </c>
      <c r="C303" s="303">
        <f>'120121'!E51</f>
        <v>-692758401</v>
      </c>
    </row>
    <row r="304" spans="1:3">
      <c r="A304" s="12" t="s">
        <v>60</v>
      </c>
      <c r="B304" s="12" t="s">
        <v>61</v>
      </c>
      <c r="C304" s="303">
        <f>SUM('120121'!E52:E55)</f>
        <v>-308586</v>
      </c>
    </row>
    <row r="305" spans="1:3">
      <c r="A305" s="12" t="s">
        <v>62</v>
      </c>
      <c r="B305" s="12" t="s">
        <v>63</v>
      </c>
      <c r="C305" s="303">
        <f>'120121'!E56</f>
        <v>0</v>
      </c>
    </row>
    <row r="306" spans="1:3">
      <c r="A306" s="12" t="s">
        <v>64</v>
      </c>
      <c r="B306" s="12" t="s">
        <v>65</v>
      </c>
      <c r="C306" s="303">
        <f>'120121'!E57</f>
        <v>0</v>
      </c>
    </row>
    <row r="307" spans="1:3">
      <c r="A307" s="12" t="s">
        <v>66</v>
      </c>
      <c r="B307" s="12"/>
      <c r="C307" s="303"/>
    </row>
    <row r="308" spans="1:3">
      <c r="A308" s="12" t="s">
        <v>67</v>
      </c>
      <c r="B308" s="12" t="s">
        <v>1956</v>
      </c>
      <c r="C308" s="303"/>
    </row>
    <row r="309" spans="1:3">
      <c r="A309" s="12" t="s">
        <v>68</v>
      </c>
      <c r="B309" s="12" t="s">
        <v>69</v>
      </c>
      <c r="C309" s="303">
        <f>SUM('120121'!E59:E60)</f>
        <v>0</v>
      </c>
    </row>
    <row r="310" spans="1:3">
      <c r="A310" s="12" t="s">
        <v>70</v>
      </c>
      <c r="B310" s="12" t="s">
        <v>71</v>
      </c>
      <c r="C310" s="303">
        <f>SUM('120121'!E61:E62)</f>
        <v>0</v>
      </c>
    </row>
    <row r="311" spans="1:3">
      <c r="A311" s="12" t="s">
        <v>72</v>
      </c>
      <c r="B311" s="12" t="s">
        <v>73</v>
      </c>
      <c r="C311" s="303">
        <f>SUM('120121'!E81:E83)</f>
        <v>0</v>
      </c>
    </row>
    <row r="312" spans="1:3">
      <c r="A312" s="12" t="s">
        <v>74</v>
      </c>
      <c r="B312" s="12" t="s">
        <v>75</v>
      </c>
      <c r="C312" s="303">
        <f>SUM('120121'!E84:E87)</f>
        <v>0</v>
      </c>
    </row>
    <row r="313" spans="1:3">
      <c r="A313" s="12"/>
      <c r="B313" s="12" t="s">
        <v>76</v>
      </c>
      <c r="C313" s="303">
        <f>SUM('120121'!E88:E90)</f>
        <v>175878547</v>
      </c>
    </row>
    <row r="314" spans="1:3">
      <c r="A314" s="12"/>
      <c r="B314" s="12"/>
      <c r="C314" s="303"/>
    </row>
    <row r="315" spans="1:3">
      <c r="A315" s="12" t="s">
        <v>77</v>
      </c>
      <c r="B315" s="12" t="s">
        <v>2249</v>
      </c>
      <c r="C315" s="264">
        <f>SUM(C303:C314)</f>
        <v>-517188440</v>
      </c>
    </row>
    <row r="316" spans="1:3">
      <c r="A316" s="12"/>
      <c r="B316" s="12"/>
      <c r="C316" s="303"/>
    </row>
    <row r="317" spans="1:3" ht="15.75">
      <c r="A317" s="110" t="s">
        <v>78</v>
      </c>
      <c r="B317" s="110"/>
      <c r="C317" s="303"/>
    </row>
    <row r="318" spans="1:3">
      <c r="A318" s="12" t="s">
        <v>79</v>
      </c>
      <c r="B318" s="12"/>
      <c r="C318" s="303"/>
    </row>
    <row r="319" spans="1:3">
      <c r="A319" s="12" t="s">
        <v>80</v>
      </c>
      <c r="B319" s="12" t="s">
        <v>81</v>
      </c>
      <c r="C319" s="303">
        <f>'120121'!E96+SUM('120121'!E99:E100)+'120121'!E108+SUM('120121'!E111:E112)</f>
        <v>-173651932</v>
      </c>
    </row>
    <row r="320" spans="1:3">
      <c r="A320" s="12" t="s">
        <v>82</v>
      </c>
      <c r="B320" s="12" t="s">
        <v>83</v>
      </c>
      <c r="C320" s="303">
        <f>'120121'!E98+'120121'!E110</f>
        <v>0</v>
      </c>
    </row>
    <row r="321" spans="1:3">
      <c r="A321" s="12" t="s">
        <v>84</v>
      </c>
      <c r="B321" s="12" t="s">
        <v>85</v>
      </c>
      <c r="C321" s="303">
        <f>'120121'!E97+'120121'!E109</f>
        <v>0</v>
      </c>
    </row>
    <row r="322" spans="1:3">
      <c r="A322" s="12" t="s">
        <v>86</v>
      </c>
      <c r="B322" s="12" t="s">
        <v>757</v>
      </c>
      <c r="C322" s="303">
        <f>SUM('120121'!E101,'120121'!E113)</f>
        <v>0</v>
      </c>
    </row>
    <row r="323" spans="1:3">
      <c r="A323" s="12" t="s">
        <v>758</v>
      </c>
      <c r="B323" s="12" t="s">
        <v>759</v>
      </c>
      <c r="C323" s="303">
        <f>'120121'!E115+'120121'!E116</f>
        <v>-1060497</v>
      </c>
    </row>
    <row r="324" spans="1:3">
      <c r="A324" s="12" t="s">
        <v>760</v>
      </c>
      <c r="B324" s="12" t="s">
        <v>761</v>
      </c>
      <c r="C324" s="303">
        <f>SUM('120121'!E102:E104)+'120121'!E114</f>
        <v>0</v>
      </c>
    </row>
    <row r="325" spans="1:3">
      <c r="A325" s="12"/>
      <c r="B325" s="12"/>
      <c r="C325" s="303"/>
    </row>
    <row r="326" spans="1:3">
      <c r="A326" s="12"/>
      <c r="B326" s="12"/>
      <c r="C326" s="303"/>
    </row>
    <row r="327" spans="1:3">
      <c r="A327" s="12" t="s">
        <v>762</v>
      </c>
      <c r="B327" s="12" t="s">
        <v>2249</v>
      </c>
      <c r="C327" s="264">
        <f>SUM(C319:C326)</f>
        <v>-174712429</v>
      </c>
    </row>
    <row r="328" spans="1:3">
      <c r="A328" s="12"/>
      <c r="B328" s="12"/>
      <c r="C328" s="303"/>
    </row>
    <row r="329" spans="1:3">
      <c r="A329" s="12" t="s">
        <v>763</v>
      </c>
      <c r="B329" s="12" t="s">
        <v>2249</v>
      </c>
      <c r="C329" s="303">
        <f>(C327+C315)+C300</f>
        <v>-4465655</v>
      </c>
    </row>
    <row r="330" spans="1:3">
      <c r="A330" s="12"/>
      <c r="B330" s="12"/>
      <c r="C330" s="303"/>
    </row>
    <row r="331" spans="1:3">
      <c r="A331" s="12" t="s">
        <v>764</v>
      </c>
      <c r="B331" s="12" t="s">
        <v>765</v>
      </c>
      <c r="C331" s="303">
        <f>'120121'!E123</f>
        <v>14053145</v>
      </c>
    </row>
    <row r="332" spans="1:3">
      <c r="A332" s="12"/>
      <c r="B332" s="12"/>
      <c r="C332" s="303"/>
    </row>
    <row r="333" spans="1:3" ht="15.75">
      <c r="A333" s="110" t="s">
        <v>766</v>
      </c>
      <c r="B333" s="12" t="s">
        <v>767</v>
      </c>
      <c r="C333" s="671">
        <f>C331+C329</f>
        <v>9587490</v>
      </c>
    </row>
    <row r="336" spans="1:3" ht="18">
      <c r="A336" s="402" t="s">
        <v>768</v>
      </c>
      <c r="B336" s="64"/>
      <c r="C336" s="64"/>
    </row>
    <row r="340" spans="1:3" ht="15.75">
      <c r="A340" s="12"/>
      <c r="B340" s="2550" t="s">
        <v>2242</v>
      </c>
    </row>
    <row r="341" spans="1:3" ht="15.75">
      <c r="A341" s="12"/>
      <c r="B341" s="2550" t="s">
        <v>2243</v>
      </c>
      <c r="C341" s="2550" t="str">
        <f>$C$16</f>
        <v>December 31, 2015</v>
      </c>
    </row>
    <row r="342" spans="1:3" ht="15.75">
      <c r="A342" s="635" t="s">
        <v>769</v>
      </c>
      <c r="B342" s="110"/>
      <c r="C342" s="110"/>
    </row>
    <row r="343" spans="1:3" ht="15.75">
      <c r="A343" s="2782" t="s">
        <v>4290</v>
      </c>
      <c r="B343" s="110"/>
      <c r="C343" s="110"/>
    </row>
    <row r="344" spans="1:3">
      <c r="A344" s="12" t="s">
        <v>770</v>
      </c>
      <c r="B344" s="1507" t="s">
        <v>4470</v>
      </c>
      <c r="C344" s="404">
        <f>'300301'!D24</f>
        <v>1271533330</v>
      </c>
    </row>
    <row r="345" spans="1:3">
      <c r="A345" s="12" t="s">
        <v>771</v>
      </c>
      <c r="B345" s="1507" t="s">
        <v>4471</v>
      </c>
      <c r="C345" s="303">
        <f>'300301'!D26</f>
        <v>302745426</v>
      </c>
    </row>
    <row r="346" spans="1:3">
      <c r="A346" s="12" t="s">
        <v>772</v>
      </c>
      <c r="B346" s="1507" t="s">
        <v>4472</v>
      </c>
      <c r="C346" s="303">
        <f>'300301'!D27</f>
        <v>54848609</v>
      </c>
    </row>
    <row r="347" spans="1:3">
      <c r="A347" s="12" t="s">
        <v>773</v>
      </c>
      <c r="B347" s="1507" t="s">
        <v>4473</v>
      </c>
      <c r="C347" s="303">
        <f>SUM('300301'!D28:D31)</f>
        <v>19754148</v>
      </c>
    </row>
    <row r="348" spans="1:3" ht="15.75">
      <c r="A348" s="110" t="s">
        <v>774</v>
      </c>
      <c r="B348" s="1507" t="s">
        <v>2249</v>
      </c>
      <c r="C348" s="303">
        <f>SUM(C344:C347)</f>
        <v>1648881513</v>
      </c>
    </row>
    <row r="349" spans="1:3">
      <c r="A349" s="12" t="s">
        <v>775</v>
      </c>
      <c r="B349" s="1507" t="s">
        <v>4474</v>
      </c>
      <c r="C349" s="303">
        <f>'300301'!D33</f>
        <v>14544091</v>
      </c>
    </row>
    <row r="350" spans="1:3">
      <c r="A350" s="2780" t="s">
        <v>4578</v>
      </c>
      <c r="B350" s="1507"/>
      <c r="C350" s="2552"/>
    </row>
    <row r="351" spans="1:3">
      <c r="A351" s="1507" t="s">
        <v>4579</v>
      </c>
      <c r="B351" s="1507" t="s">
        <v>4583</v>
      </c>
      <c r="C351" s="2552">
        <f>'300301'!D46</f>
        <v>18460660</v>
      </c>
    </row>
    <row r="352" spans="1:3">
      <c r="A352" s="1507" t="s">
        <v>4580</v>
      </c>
      <c r="B352" s="1507" t="s">
        <v>4584</v>
      </c>
      <c r="C352" s="2552">
        <f>'300301'!D48</f>
        <v>36922960</v>
      </c>
    </row>
    <row r="353" spans="1:3">
      <c r="A353" s="2781" t="s">
        <v>4581</v>
      </c>
      <c r="B353" s="1507" t="s">
        <v>4585</v>
      </c>
      <c r="C353" s="2552">
        <f>'300301'!D49</f>
        <v>10567790</v>
      </c>
    </row>
    <row r="354" spans="1:3">
      <c r="A354" s="1507" t="s">
        <v>4634</v>
      </c>
      <c r="B354" s="1507" t="s">
        <v>4633</v>
      </c>
      <c r="C354" s="2552">
        <f>'300301'!D54</f>
        <v>0</v>
      </c>
    </row>
    <row r="355" spans="1:3">
      <c r="A355" s="1507" t="s">
        <v>776</v>
      </c>
      <c r="B355" s="1507" t="s">
        <v>4599</v>
      </c>
      <c r="C355" s="2552">
        <f>'300301'!D58-SUM('300301'!D35,'300301'!D45,'300301'!D54)</f>
        <v>762188817</v>
      </c>
    </row>
    <row r="356" spans="1:3" ht="15.75">
      <c r="A356" s="110" t="s">
        <v>777</v>
      </c>
      <c r="B356" s="1507" t="s">
        <v>4475</v>
      </c>
      <c r="C356" s="404">
        <f>SUM(C348:C355)</f>
        <v>2491565831</v>
      </c>
    </row>
    <row r="357" spans="1:3">
      <c r="A357" s="12"/>
      <c r="B357" s="1507"/>
      <c r="C357" s="303"/>
    </row>
    <row r="358" spans="1:3" ht="15.75">
      <c r="A358" s="635" t="s">
        <v>778</v>
      </c>
      <c r="B358" s="1507"/>
      <c r="C358" s="303"/>
    </row>
    <row r="359" spans="1:3">
      <c r="A359" s="2782" t="s">
        <v>4290</v>
      </c>
      <c r="B359" s="1507"/>
      <c r="C359" s="303"/>
    </row>
    <row r="360" spans="1:3">
      <c r="A360" s="12" t="s">
        <v>770</v>
      </c>
      <c r="B360" s="1507" t="s">
        <v>4596</v>
      </c>
      <c r="C360" s="303">
        <f>'300301'!F24</f>
        <v>9157873</v>
      </c>
    </row>
    <row r="361" spans="1:3">
      <c r="A361" s="12" t="s">
        <v>771</v>
      </c>
      <c r="B361" s="1507" t="s">
        <v>4597</v>
      </c>
      <c r="C361" s="303">
        <f>'300301'!F26</f>
        <v>2895868</v>
      </c>
    </row>
    <row r="362" spans="1:3">
      <c r="A362" s="12" t="s">
        <v>772</v>
      </c>
      <c r="B362" s="1507" t="s">
        <v>4598</v>
      </c>
      <c r="C362" s="303">
        <f>'300301'!F27</f>
        <v>917905</v>
      </c>
    </row>
    <row r="363" spans="1:3">
      <c r="A363" s="12" t="s">
        <v>773</v>
      </c>
      <c r="B363" s="1507" t="s">
        <v>4476</v>
      </c>
      <c r="C363" s="303">
        <f>SUM('300301'!F28:F31)</f>
        <v>65073</v>
      </c>
    </row>
    <row r="364" spans="1:3" ht="15.75">
      <c r="A364" s="110" t="s">
        <v>779</v>
      </c>
      <c r="B364" s="1507" t="s">
        <v>2249</v>
      </c>
      <c r="C364" s="303">
        <f>SUM(C360:C363)</f>
        <v>13036719</v>
      </c>
    </row>
    <row r="365" spans="1:3">
      <c r="A365" s="12" t="s">
        <v>775</v>
      </c>
      <c r="B365" s="1507" t="s">
        <v>4477</v>
      </c>
      <c r="C365" s="303">
        <f>'300301'!F33</f>
        <v>427313</v>
      </c>
    </row>
    <row r="366" spans="1:3">
      <c r="A366" s="2780" t="s">
        <v>4578</v>
      </c>
      <c r="B366" s="1507"/>
      <c r="C366" s="303"/>
    </row>
    <row r="367" spans="1:3">
      <c r="A367" s="1507" t="s">
        <v>4579</v>
      </c>
      <c r="B367" s="1507" t="s">
        <v>4586</v>
      </c>
      <c r="C367" s="2552">
        <f>'300301'!F46</f>
        <v>2561335</v>
      </c>
    </row>
    <row r="368" spans="1:3">
      <c r="A368" s="1507" t="s">
        <v>4580</v>
      </c>
      <c r="B368" s="1507" t="s">
        <v>4587</v>
      </c>
      <c r="C368" s="2552">
        <f>'300301'!F48</f>
        <v>9770991</v>
      </c>
    </row>
    <row r="369" spans="1:3">
      <c r="A369" s="2781" t="s">
        <v>4581</v>
      </c>
      <c r="B369" s="1507" t="s">
        <v>4588</v>
      </c>
      <c r="C369" s="2552">
        <f>'300301'!F49</f>
        <v>9062143</v>
      </c>
    </row>
    <row r="370" spans="1:3">
      <c r="A370" s="1507" t="s">
        <v>4582</v>
      </c>
      <c r="B370" s="1507" t="s">
        <v>4635</v>
      </c>
      <c r="C370" s="2552">
        <f>'300301'!F54</f>
        <v>0</v>
      </c>
    </row>
    <row r="371" spans="1:3" ht="15.75">
      <c r="A371" s="110" t="s">
        <v>780</v>
      </c>
      <c r="B371" s="1507" t="s">
        <v>4595</v>
      </c>
      <c r="C371" s="303">
        <f>SUM(C364:C370)</f>
        <v>34858501</v>
      </c>
    </row>
    <row r="372" spans="1:3" ht="15.75">
      <c r="A372" s="64"/>
      <c r="B372" s="66"/>
      <c r="C372" s="406"/>
    </row>
    <row r="373" spans="1:3" ht="15.75">
      <c r="A373" s="66" t="s">
        <v>781</v>
      </c>
      <c r="B373" s="64"/>
      <c r="C373" s="406"/>
    </row>
    <row r="374" spans="1:3">
      <c r="A374" s="2782" t="s">
        <v>4290</v>
      </c>
      <c r="B374" s="64"/>
      <c r="C374" s="406"/>
    </row>
    <row r="375" spans="1:3">
      <c r="A375" s="12" t="s">
        <v>770</v>
      </c>
      <c r="B375" s="1507" t="s">
        <v>4478</v>
      </c>
      <c r="C375" s="303">
        <f>'300301'!H24</f>
        <v>1190556</v>
      </c>
    </row>
    <row r="376" spans="1:3">
      <c r="A376" s="12" t="s">
        <v>771</v>
      </c>
      <c r="B376" s="1507" t="s">
        <v>4479</v>
      </c>
      <c r="C376" s="303">
        <f>'300301'!H26</f>
        <v>95771</v>
      </c>
    </row>
    <row r="377" spans="1:3">
      <c r="A377" s="12" t="s">
        <v>772</v>
      </c>
      <c r="B377" s="1507" t="s">
        <v>4480</v>
      </c>
      <c r="C377" s="303">
        <f>'300301'!H27</f>
        <v>551</v>
      </c>
    </row>
    <row r="378" spans="1:3">
      <c r="A378" s="12" t="s">
        <v>773</v>
      </c>
      <c r="B378" s="1507" t="s">
        <v>4481</v>
      </c>
      <c r="C378" s="303">
        <f>SUM('300301'!H28:H31)</f>
        <v>3237</v>
      </c>
    </row>
    <row r="379" spans="1:3" ht="15.75">
      <c r="A379" s="110" t="s">
        <v>782</v>
      </c>
      <c r="B379" s="1507" t="s">
        <v>2249</v>
      </c>
      <c r="C379" s="303">
        <f>SUM(C375:C378)</f>
        <v>1290115</v>
      </c>
    </row>
    <row r="380" spans="1:3" s="1426" customFormat="1">
      <c r="A380" s="1507" t="s">
        <v>775</v>
      </c>
      <c r="B380" s="1507" t="s">
        <v>4482</v>
      </c>
      <c r="C380" s="2552">
        <f>'300301'!H33</f>
        <v>136</v>
      </c>
    </row>
    <row r="381" spans="1:3" s="1426" customFormat="1">
      <c r="A381" s="2780" t="s">
        <v>4578</v>
      </c>
      <c r="B381" s="1507" t="s">
        <v>4589</v>
      </c>
      <c r="C381" s="2552"/>
    </row>
    <row r="382" spans="1:3" s="1426" customFormat="1">
      <c r="A382" s="1507" t="s">
        <v>4579</v>
      </c>
      <c r="B382" s="1507" t="s">
        <v>4590</v>
      </c>
      <c r="C382" s="2552">
        <f>'300301'!H46</f>
        <v>285904</v>
      </c>
    </row>
    <row r="383" spans="1:3" s="1426" customFormat="1">
      <c r="A383" s="1507" t="s">
        <v>4580</v>
      </c>
      <c r="B383" s="1507" t="s">
        <v>4591</v>
      </c>
      <c r="C383" s="2552">
        <f>'300301'!H48</f>
        <v>71998</v>
      </c>
    </row>
    <row r="384" spans="1:3" s="1426" customFormat="1">
      <c r="A384" s="2781" t="s">
        <v>4581</v>
      </c>
      <c r="B384" s="1507" t="s">
        <v>4592</v>
      </c>
      <c r="C384" s="2552">
        <f>'300301'!H49</f>
        <v>1054</v>
      </c>
    </row>
    <row r="385" spans="1:3" s="1426" customFormat="1">
      <c r="A385" s="1507" t="s">
        <v>4582</v>
      </c>
      <c r="B385" s="1507" t="s">
        <v>4593</v>
      </c>
      <c r="C385" s="2552">
        <f>'300301'!H54</f>
        <v>0</v>
      </c>
    </row>
    <row r="386" spans="1:3" s="1426" customFormat="1" ht="15.75">
      <c r="A386" s="2553" t="s">
        <v>783</v>
      </c>
      <c r="B386" s="1507" t="s">
        <v>4594</v>
      </c>
      <c r="C386" s="2552">
        <f>SUM(C379:C385)</f>
        <v>1649207</v>
      </c>
    </row>
    <row r="388" spans="1:3" ht="18">
      <c r="A388" s="402" t="s">
        <v>784</v>
      </c>
      <c r="B388" s="402"/>
      <c r="C388" s="402"/>
    </row>
    <row r="389" spans="1:3" ht="15.75">
      <c r="A389" s="635" t="s">
        <v>785</v>
      </c>
    </row>
    <row r="390" spans="1:3">
      <c r="A390" s="12" t="s">
        <v>786</v>
      </c>
      <c r="B390" s="12" t="s">
        <v>2249</v>
      </c>
      <c r="C390" s="674">
        <f>C344/C375</f>
        <v>1068.0163973807196</v>
      </c>
    </row>
    <row r="391" spans="1:3">
      <c r="A391" s="12" t="s">
        <v>787</v>
      </c>
      <c r="B391" s="12" t="s">
        <v>2249</v>
      </c>
      <c r="C391" s="303">
        <f>(+C360*1000)/C375</f>
        <v>7692.0976417740958</v>
      </c>
    </row>
    <row r="392" spans="1:3">
      <c r="A392" s="12" t="s">
        <v>788</v>
      </c>
      <c r="B392" s="12" t="s">
        <v>2249</v>
      </c>
      <c r="C392" s="675">
        <f>(+C344*100)/(C360*1000)</f>
        <v>13.884592306532314</v>
      </c>
    </row>
    <row r="393" spans="1:3">
      <c r="A393" s="12"/>
      <c r="B393" s="12"/>
      <c r="C393" s="303"/>
    </row>
    <row r="394" spans="1:3" ht="15.75">
      <c r="A394" s="635" t="s">
        <v>789</v>
      </c>
      <c r="B394" s="12"/>
      <c r="C394" s="303"/>
    </row>
    <row r="395" spans="1:3">
      <c r="A395" s="12" t="s">
        <v>786</v>
      </c>
      <c r="B395" s="12" t="s">
        <v>2249</v>
      </c>
      <c r="C395" s="674">
        <f>C345/C376</f>
        <v>3161.1388207286132</v>
      </c>
    </row>
    <row r="396" spans="1:3">
      <c r="A396" s="12" t="s">
        <v>787</v>
      </c>
      <c r="B396" s="12" t="s">
        <v>2249</v>
      </c>
      <c r="C396" s="303">
        <f>(+C361*1000)/C376</f>
        <v>30237.420513516619</v>
      </c>
    </row>
    <row r="397" spans="1:3">
      <c r="A397" s="12" t="s">
        <v>788</v>
      </c>
      <c r="B397" s="12" t="s">
        <v>2249</v>
      </c>
      <c r="C397" s="675">
        <f>(+C345*100)/(C361*1000)</f>
        <v>10.454393156041643</v>
      </c>
    </row>
    <row r="398" spans="1:3">
      <c r="A398" s="12"/>
      <c r="B398" s="12"/>
      <c r="C398" s="675"/>
    </row>
    <row r="399" spans="1:3" ht="15.75">
      <c r="A399" s="635" t="s">
        <v>790</v>
      </c>
      <c r="B399" s="12"/>
      <c r="C399" s="675"/>
    </row>
    <row r="400" spans="1:3">
      <c r="A400" s="12" t="s">
        <v>786</v>
      </c>
      <c r="B400" s="12" t="s">
        <v>2249</v>
      </c>
      <c r="C400" s="674">
        <f>C346/C377</f>
        <v>99543.75499092559</v>
      </c>
    </row>
    <row r="401" spans="1:3">
      <c r="A401" s="12" t="s">
        <v>787</v>
      </c>
      <c r="B401" s="12" t="s">
        <v>2249</v>
      </c>
      <c r="C401" s="303">
        <f>(+C362*1000)/C377</f>
        <v>1665889.2921960072</v>
      </c>
    </row>
    <row r="402" spans="1:3">
      <c r="A402" s="12" t="s">
        <v>788</v>
      </c>
      <c r="B402" s="12" t="s">
        <v>2249</v>
      </c>
      <c r="C402" s="675">
        <f>(+C346*100)/(C362*1000)</f>
        <v>5.9754123792767224</v>
      </c>
    </row>
    <row r="404" spans="1:3" ht="18">
      <c r="A404" s="402" t="s">
        <v>3548</v>
      </c>
      <c r="B404" s="402"/>
      <c r="C404" s="402"/>
    </row>
    <row r="405" spans="1:3">
      <c r="A405" s="12" t="s">
        <v>791</v>
      </c>
      <c r="B405" s="12" t="s">
        <v>792</v>
      </c>
      <c r="C405" s="404">
        <f>'320323'!E29</f>
        <v>0</v>
      </c>
    </row>
    <row r="406" spans="1:3">
      <c r="A406" s="12" t="s">
        <v>793</v>
      </c>
      <c r="B406" s="12" t="s">
        <v>794</v>
      </c>
      <c r="C406" s="303">
        <f>'320323'!E49</f>
        <v>0</v>
      </c>
    </row>
    <row r="407" spans="1:3">
      <c r="A407" s="12" t="s">
        <v>795</v>
      </c>
      <c r="B407" s="12" t="s">
        <v>796</v>
      </c>
      <c r="C407" s="303">
        <f>'320323'!K16</f>
        <v>0</v>
      </c>
    </row>
    <row r="408" spans="1:3">
      <c r="A408" s="12" t="s">
        <v>797</v>
      </c>
      <c r="B408" s="1507" t="s">
        <v>4483</v>
      </c>
      <c r="C408" s="303">
        <f>'320323'!K33</f>
        <v>0</v>
      </c>
    </row>
    <row r="409" spans="1:3">
      <c r="A409" s="12" t="s">
        <v>798</v>
      </c>
      <c r="B409" s="1507" t="s">
        <v>4484</v>
      </c>
      <c r="C409" s="303">
        <f>'320323'!K39</f>
        <v>751963762</v>
      </c>
    </row>
    <row r="410" spans="1:3">
      <c r="A410" s="12" t="s">
        <v>739</v>
      </c>
      <c r="B410" s="1507" t="s">
        <v>2249</v>
      </c>
      <c r="C410" s="303">
        <f>SUM(C405:C409)</f>
        <v>751963762</v>
      </c>
    </row>
    <row r="411" spans="1:3">
      <c r="A411" s="12" t="s">
        <v>740</v>
      </c>
      <c r="B411" s="1507" t="s">
        <v>4485</v>
      </c>
      <c r="C411" s="303">
        <f>'320323'!K73</f>
        <v>103642693</v>
      </c>
    </row>
    <row r="412" spans="1:3">
      <c r="A412" s="1507" t="s">
        <v>4374</v>
      </c>
      <c r="B412" s="1507" t="s">
        <v>4375</v>
      </c>
      <c r="C412" s="2552">
        <f>'320323'!P26</f>
        <v>4661110</v>
      </c>
    </row>
    <row r="413" spans="1:3">
      <c r="A413" s="12" t="s">
        <v>1994</v>
      </c>
      <c r="B413" s="1507" t="s">
        <v>4486</v>
      </c>
      <c r="C413" s="303">
        <f>'320323'!P54</f>
        <v>218069295</v>
      </c>
    </row>
    <row r="414" spans="1:3">
      <c r="A414" s="12" t="s">
        <v>1995</v>
      </c>
      <c r="B414" s="1507" t="s">
        <v>4487</v>
      </c>
      <c r="C414" s="303">
        <f>'320323'!P62+'320323'!P69</f>
        <v>298360935</v>
      </c>
    </row>
    <row r="415" spans="1:3">
      <c r="A415" s="12" t="s">
        <v>1996</v>
      </c>
      <c r="B415" s="1507" t="s">
        <v>4488</v>
      </c>
      <c r="C415" s="303">
        <f>'320323'!P76</f>
        <v>2091600</v>
      </c>
    </row>
    <row r="416" spans="1:3">
      <c r="A416" s="12" t="s">
        <v>1997</v>
      </c>
      <c r="B416" s="1507" t="s">
        <v>4489</v>
      </c>
      <c r="C416" s="303">
        <f>'320323'!V22</f>
        <v>365384343</v>
      </c>
    </row>
    <row r="417" spans="1:4" ht="15.75">
      <c r="A417" s="110" t="s">
        <v>1998</v>
      </c>
      <c r="B417" s="1507" t="s">
        <v>4490</v>
      </c>
      <c r="C417" s="404">
        <f>SUM(C410:C416)</f>
        <v>1744173738</v>
      </c>
    </row>
    <row r="418" spans="1:4" ht="15.75">
      <c r="A418" s="12"/>
      <c r="B418" s="110"/>
      <c r="C418" s="110"/>
    </row>
    <row r="420" spans="1:4" ht="18">
      <c r="A420" s="402" t="s">
        <v>1999</v>
      </c>
      <c r="B420" s="64"/>
      <c r="C420" s="402"/>
      <c r="D420" s="402"/>
    </row>
    <row r="421" spans="1:4" ht="18">
      <c r="A421" s="511"/>
      <c r="B421" s="511"/>
      <c r="C421" s="511"/>
      <c r="D421" s="511"/>
    </row>
    <row r="424" spans="1:4" ht="15.75">
      <c r="A424" s="12"/>
      <c r="B424" s="2550" t="s">
        <v>2242</v>
      </c>
    </row>
    <row r="425" spans="1:4" ht="18">
      <c r="A425" s="512"/>
      <c r="B425" s="2550" t="s">
        <v>2243</v>
      </c>
      <c r="C425" s="2550" t="str">
        <f>$C$16</f>
        <v>December 31, 2015</v>
      </c>
    </row>
    <row r="426" spans="1:4" ht="18">
      <c r="A426" s="512"/>
      <c r="B426" s="110"/>
      <c r="C426" s="110"/>
    </row>
    <row r="427" spans="1:4">
      <c r="A427" s="12" t="s">
        <v>2000</v>
      </c>
      <c r="B427" s="12" t="s">
        <v>2249</v>
      </c>
      <c r="C427" s="404">
        <f>C356</f>
        <v>2491565831</v>
      </c>
    </row>
    <row r="428" spans="1:4">
      <c r="A428" s="12"/>
      <c r="B428" s="12"/>
      <c r="C428" s="404"/>
    </row>
    <row r="429" spans="1:4">
      <c r="A429" s="12" t="s">
        <v>2001</v>
      </c>
      <c r="B429" s="12" t="s">
        <v>2249</v>
      </c>
      <c r="C429" s="303">
        <f>C371</f>
        <v>34858501</v>
      </c>
    </row>
    <row r="430" spans="1:4">
      <c r="A430" s="12"/>
      <c r="B430" s="12"/>
      <c r="C430" s="303"/>
    </row>
    <row r="431" spans="1:4" ht="15.75">
      <c r="A431" s="66" t="s">
        <v>2002</v>
      </c>
      <c r="B431" s="66"/>
      <c r="C431" s="66"/>
    </row>
    <row r="432" spans="1:4" ht="15.75">
      <c r="A432" s="12"/>
      <c r="B432" s="671"/>
    </row>
    <row r="433" spans="1:3">
      <c r="A433" s="12" t="s">
        <v>2003</v>
      </c>
      <c r="B433" s="12" t="s">
        <v>2249</v>
      </c>
      <c r="C433" s="404">
        <f>C506</f>
        <v>751963762</v>
      </c>
    </row>
    <row r="434" spans="1:3">
      <c r="A434" s="12"/>
      <c r="B434" s="12"/>
      <c r="C434" s="303"/>
    </row>
    <row r="435" spans="1:3">
      <c r="A435" s="12" t="s">
        <v>2004</v>
      </c>
      <c r="B435" s="12" t="s">
        <v>2249</v>
      </c>
      <c r="C435" s="303">
        <f>C511</f>
        <v>313474620.4899987</v>
      </c>
    </row>
    <row r="436" spans="1:3">
      <c r="A436" s="12"/>
      <c r="B436" s="12"/>
      <c r="C436" s="303"/>
    </row>
    <row r="437" spans="1:3">
      <c r="A437" s="12" t="s">
        <v>2791</v>
      </c>
      <c r="B437" s="12" t="s">
        <v>2249</v>
      </c>
      <c r="C437" s="303">
        <f>C519</f>
        <v>678733137.5100013</v>
      </c>
    </row>
    <row r="438" spans="1:3">
      <c r="A438" s="12"/>
      <c r="B438" s="12"/>
      <c r="C438" s="303"/>
    </row>
    <row r="439" spans="1:3">
      <c r="A439" s="12" t="s">
        <v>2005</v>
      </c>
      <c r="B439" s="12" t="s">
        <v>2249</v>
      </c>
      <c r="C439" s="303">
        <f>C527</f>
        <v>194056270</v>
      </c>
    </row>
    <row r="440" spans="1:3">
      <c r="A440" s="12"/>
      <c r="B440" s="12"/>
      <c r="C440" s="303"/>
    </row>
    <row r="441" spans="1:3">
      <c r="A441" s="12" t="s">
        <v>2006</v>
      </c>
      <c r="B441" s="12" t="s">
        <v>2249</v>
      </c>
      <c r="C441" s="303">
        <f>C173</f>
        <v>97428750</v>
      </c>
    </row>
    <row r="442" spans="1:3">
      <c r="A442" s="12"/>
      <c r="B442" s="12"/>
      <c r="C442" s="303"/>
    </row>
    <row r="443" spans="1:3">
      <c r="A443" s="12" t="s">
        <v>2007</v>
      </c>
      <c r="B443" s="12" t="s">
        <v>2249</v>
      </c>
      <c r="C443" s="303">
        <f>C172</f>
        <v>206500742</v>
      </c>
    </row>
    <row r="444" spans="1:3">
      <c r="A444" s="12"/>
      <c r="B444" s="12" t="s">
        <v>1748</v>
      </c>
      <c r="C444" s="303"/>
    </row>
    <row r="445" spans="1:3">
      <c r="A445" s="12" t="s">
        <v>2008</v>
      </c>
      <c r="B445" s="12" t="s">
        <v>2009</v>
      </c>
      <c r="C445" s="303">
        <f>C447-SUM(C433:C443)</f>
        <v>249408549</v>
      </c>
    </row>
    <row r="446" spans="1:3">
      <c r="B446" s="6" t="s">
        <v>1748</v>
      </c>
    </row>
    <row r="447" spans="1:3">
      <c r="A447" s="12" t="s">
        <v>2010</v>
      </c>
      <c r="B447" s="12" t="s">
        <v>2249</v>
      </c>
      <c r="C447" s="404">
        <f>C427</f>
        <v>2491565831</v>
      </c>
    </row>
    <row r="448" spans="1:3" ht="15.75">
      <c r="A448" s="12"/>
      <c r="B448" s="110"/>
      <c r="C448" s="303"/>
    </row>
    <row r="450" spans="1:3" ht="15.75">
      <c r="A450" s="66" t="s">
        <v>2011</v>
      </c>
      <c r="B450" s="66"/>
      <c r="C450" s="66"/>
    </row>
    <row r="451" spans="1:3">
      <c r="A451" s="64"/>
      <c r="B451" s="64"/>
      <c r="C451" s="64"/>
    </row>
    <row r="453" spans="1:3">
      <c r="A453" s="12" t="s">
        <v>2003</v>
      </c>
      <c r="B453" s="12" t="s">
        <v>2249</v>
      </c>
      <c r="C453" s="676">
        <f>(+C433/C$427)*100</f>
        <v>30.180369013095525</v>
      </c>
    </row>
    <row r="454" spans="1:3">
      <c r="A454" s="12"/>
      <c r="B454" s="12"/>
      <c r="C454" s="676"/>
    </row>
    <row r="455" spans="1:3">
      <c r="A455" s="12" t="s">
        <v>2004</v>
      </c>
      <c r="B455" s="12" t="s">
        <v>2249</v>
      </c>
      <c r="C455" s="676">
        <f>(+C435/C$427)*100</f>
        <v>12.581430383646913</v>
      </c>
    </row>
    <row r="456" spans="1:3">
      <c r="A456" s="12"/>
      <c r="B456" s="12"/>
      <c r="C456" s="676"/>
    </row>
    <row r="457" spans="1:3">
      <c r="A457" s="12" t="s">
        <v>2791</v>
      </c>
      <c r="B457" s="12" t="s">
        <v>2249</v>
      </c>
      <c r="C457" s="676">
        <f>(+C437/C$427)*100</f>
        <v>27.241228349868202</v>
      </c>
    </row>
    <row r="458" spans="1:3">
      <c r="A458" s="12"/>
      <c r="B458" s="12"/>
      <c r="C458" s="676"/>
    </row>
    <row r="459" spans="1:3">
      <c r="A459" s="12" t="s">
        <v>2005</v>
      </c>
      <c r="B459" s="12" t="s">
        <v>2249</v>
      </c>
      <c r="C459" s="676">
        <f>(+C439/C$427)*100</f>
        <v>7.7885267001801335</v>
      </c>
    </row>
    <row r="460" spans="1:3">
      <c r="A460" s="12"/>
      <c r="B460" s="12"/>
      <c r="C460" s="676"/>
    </row>
    <row r="461" spans="1:3">
      <c r="A461" s="12" t="s">
        <v>2006</v>
      </c>
      <c r="B461" s="12" t="s">
        <v>2249</v>
      </c>
      <c r="C461" s="676">
        <f>(+C441/C$427)*100</f>
        <v>3.9103421947673995</v>
      </c>
    </row>
    <row r="462" spans="1:3">
      <c r="A462" s="12"/>
      <c r="B462" s="12"/>
      <c r="C462" s="676"/>
    </row>
    <row r="463" spans="1:3">
      <c r="A463" s="12" t="s">
        <v>2007</v>
      </c>
      <c r="B463" s="12" t="s">
        <v>2249</v>
      </c>
      <c r="C463" s="676">
        <f>(+C443/C$427)*100</f>
        <v>8.287990605374457</v>
      </c>
    </row>
    <row r="464" spans="1:3">
      <c r="A464" s="12"/>
      <c r="B464" s="12"/>
      <c r="C464" s="676"/>
    </row>
    <row r="465" spans="1:3">
      <c r="A465" s="12" t="s">
        <v>2008</v>
      </c>
      <c r="B465" s="12" t="s">
        <v>2249</v>
      </c>
      <c r="C465" s="676">
        <f>(+C445/C$427)*100</f>
        <v>10.01011275306737</v>
      </c>
    </row>
    <row r="466" spans="1:3">
      <c r="A466" s="12"/>
      <c r="B466" s="12"/>
      <c r="C466" s="676"/>
    </row>
    <row r="467" spans="1:3">
      <c r="A467" s="12" t="s">
        <v>2010</v>
      </c>
      <c r="B467" s="12" t="s">
        <v>2012</v>
      </c>
      <c r="C467" s="676">
        <f>SUM(C453:C466)</f>
        <v>100</v>
      </c>
    </row>
    <row r="468" spans="1:3" ht="15.75">
      <c r="A468" s="12"/>
      <c r="B468" s="110"/>
    </row>
    <row r="470" spans="1:3" ht="15.75">
      <c r="A470" s="66" t="s">
        <v>2013</v>
      </c>
      <c r="B470" s="66"/>
      <c r="C470" s="66"/>
    </row>
    <row r="472" spans="1:3">
      <c r="A472" s="64"/>
      <c r="B472" s="64"/>
      <c r="C472" s="64"/>
    </row>
    <row r="473" spans="1:3">
      <c r="A473" s="12" t="s">
        <v>2003</v>
      </c>
      <c r="B473" s="12" t="s">
        <v>2249</v>
      </c>
      <c r="C473" s="677">
        <f>(+C433/(C$429*1000))*100</f>
        <v>2.157189036900927</v>
      </c>
    </row>
    <row r="474" spans="1:3">
      <c r="A474" s="12"/>
      <c r="B474" s="12"/>
      <c r="C474" s="677"/>
    </row>
    <row r="475" spans="1:3">
      <c r="A475" s="12" t="s">
        <v>2004</v>
      </c>
      <c r="B475" s="12" t="s">
        <v>2249</v>
      </c>
      <c r="C475" s="677">
        <f>(+C435/(C$429*1000))*100</f>
        <v>0.89927739718354127</v>
      </c>
    </row>
    <row r="476" spans="1:3">
      <c r="A476" s="12"/>
      <c r="B476" s="12"/>
      <c r="C476" s="677"/>
    </row>
    <row r="477" spans="1:3">
      <c r="A477" s="12" t="s">
        <v>2791</v>
      </c>
      <c r="B477" s="12" t="s">
        <v>2249</v>
      </c>
      <c r="C477" s="677">
        <f>(+C437/(C$429*1000))*100</f>
        <v>1.9471093651158473</v>
      </c>
    </row>
    <row r="478" spans="1:3">
      <c r="A478" s="12"/>
      <c r="B478" s="12"/>
      <c r="C478" s="677"/>
    </row>
    <row r="479" spans="1:3">
      <c r="A479" s="12" t="s">
        <v>2005</v>
      </c>
      <c r="B479" s="12" t="s">
        <v>2249</v>
      </c>
      <c r="C479" s="677">
        <f>(+C439/(C$429*1000))*100</f>
        <v>0.55669711672340694</v>
      </c>
    </row>
    <row r="480" spans="1:3">
      <c r="A480" s="12"/>
      <c r="B480" s="12"/>
      <c r="C480" s="677"/>
    </row>
    <row r="481" spans="1:3">
      <c r="A481" s="12" t="s">
        <v>2006</v>
      </c>
      <c r="B481" s="12" t="s">
        <v>2249</v>
      </c>
      <c r="C481" s="677">
        <f>(+C441/(C$429*1000))*100</f>
        <v>0.27949781891080172</v>
      </c>
    </row>
    <row r="482" spans="1:3">
      <c r="A482" s="12"/>
      <c r="B482" s="12"/>
      <c r="C482" s="677"/>
    </row>
    <row r="483" spans="1:3">
      <c r="A483" s="12" t="s">
        <v>2007</v>
      </c>
      <c r="B483" s="12" t="s">
        <v>2249</v>
      </c>
      <c r="C483" s="677">
        <f>(+C443/(C$429*1000))*100</f>
        <v>0.592397079840008</v>
      </c>
    </row>
    <row r="484" spans="1:3">
      <c r="A484" s="12"/>
      <c r="B484" s="12"/>
      <c r="C484" s="677"/>
    </row>
    <row r="485" spans="1:3">
      <c r="A485" s="12" t="s">
        <v>2008</v>
      </c>
      <c r="B485" s="12" t="s">
        <v>2249</v>
      </c>
      <c r="C485" s="677">
        <f>(+C445/(C$429*1000))*100</f>
        <v>0.71548845143972195</v>
      </c>
    </row>
    <row r="486" spans="1:3">
      <c r="A486" s="12"/>
      <c r="B486" s="12"/>
      <c r="C486" s="677"/>
    </row>
    <row r="487" spans="1:3">
      <c r="A487" s="12" t="s">
        <v>2010</v>
      </c>
      <c r="B487" s="12" t="s">
        <v>2014</v>
      </c>
      <c r="C487" s="677">
        <f>SUM(C473:C486)</f>
        <v>7.1476562661142538</v>
      </c>
    </row>
    <row r="488" spans="1:3" ht="15.75">
      <c r="A488" s="14"/>
      <c r="B488" s="110"/>
    </row>
    <row r="490" spans="1:3">
      <c r="A490" s="6" t="s">
        <v>2015</v>
      </c>
    </row>
    <row r="494" spans="1:3" ht="15.75">
      <c r="A494" s="110" t="s">
        <v>2016</v>
      </c>
    </row>
    <row r="496" spans="1:3" ht="15.75">
      <c r="A496" s="12"/>
      <c r="B496" s="2550" t="s">
        <v>2242</v>
      </c>
    </row>
    <row r="497" spans="1:3" ht="15.75">
      <c r="A497" s="12"/>
      <c r="B497" s="2550" t="s">
        <v>2243</v>
      </c>
      <c r="C497" s="2550" t="str">
        <f>$C$16</f>
        <v>December 31, 2015</v>
      </c>
    </row>
    <row r="498" spans="1:3" ht="15.75">
      <c r="A498" s="678" t="s">
        <v>2003</v>
      </c>
      <c r="B498" s="12"/>
      <c r="C498" s="303"/>
    </row>
    <row r="499" spans="1:3">
      <c r="A499" s="12" t="s">
        <v>2017</v>
      </c>
      <c r="B499" s="12" t="s">
        <v>2018</v>
      </c>
      <c r="C499" s="303">
        <f>'320323'!E13</f>
        <v>0</v>
      </c>
    </row>
    <row r="500" spans="1:3">
      <c r="A500" s="12" t="s">
        <v>2019</v>
      </c>
      <c r="B500" s="12" t="s">
        <v>2020</v>
      </c>
      <c r="C500" s="303">
        <f>'320323'!E33</f>
        <v>0</v>
      </c>
    </row>
    <row r="501" spans="1:3">
      <c r="A501" s="12" t="s">
        <v>2021</v>
      </c>
      <c r="B501" s="12" t="s">
        <v>2022</v>
      </c>
      <c r="C501" s="303">
        <f>'320323'!E53</f>
        <v>0</v>
      </c>
    </row>
    <row r="502" spans="1:3">
      <c r="A502" s="12" t="s">
        <v>2023</v>
      </c>
      <c r="B502" s="12" t="s">
        <v>2024</v>
      </c>
      <c r="C502" s="303">
        <f>'320323'!K20</f>
        <v>0</v>
      </c>
    </row>
    <row r="503" spans="1:3">
      <c r="A503" s="12" t="s">
        <v>3264</v>
      </c>
      <c r="B503" s="1507" t="s">
        <v>4491</v>
      </c>
      <c r="C503" s="303">
        <f>'320323'!K35</f>
        <v>751963762</v>
      </c>
    </row>
    <row r="504" spans="1:3">
      <c r="A504" s="12" t="s">
        <v>2025</v>
      </c>
      <c r="B504" s="12" t="s">
        <v>2249</v>
      </c>
      <c r="C504" s="303">
        <f>SUM(C499:C503)</f>
        <v>751963762</v>
      </c>
    </row>
    <row r="505" spans="1:3">
      <c r="A505" s="12" t="s">
        <v>2026</v>
      </c>
      <c r="B505" s="12"/>
      <c r="C505" s="303"/>
    </row>
    <row r="506" spans="1:3">
      <c r="A506" s="12" t="s">
        <v>2027</v>
      </c>
      <c r="B506" s="12" t="s">
        <v>2249</v>
      </c>
      <c r="C506" s="303">
        <f>C504-C505</f>
        <v>751963762</v>
      </c>
    </row>
    <row r="507" spans="1:3">
      <c r="A507" s="12"/>
      <c r="B507" s="12"/>
      <c r="C507" s="303"/>
    </row>
    <row r="508" spans="1:3" ht="15.75">
      <c r="A508" s="678" t="s">
        <v>2004</v>
      </c>
      <c r="B508" s="12"/>
      <c r="C508" s="303"/>
    </row>
    <row r="509" spans="1:3">
      <c r="A509" s="12" t="s">
        <v>2028</v>
      </c>
      <c r="B509" s="1507" t="s">
        <v>4494</v>
      </c>
      <c r="C509" s="303">
        <f>'354355'!F42</f>
        <v>229688594.48999873</v>
      </c>
    </row>
    <row r="510" spans="1:3">
      <c r="A510" s="12" t="s">
        <v>2029</v>
      </c>
      <c r="B510" s="1507" t="s">
        <v>4493</v>
      </c>
      <c r="C510" s="303">
        <f>'320323'!V12</f>
        <v>83786026</v>
      </c>
    </row>
    <row r="511" spans="1:3">
      <c r="A511" s="12" t="s">
        <v>2030</v>
      </c>
      <c r="B511" s="12" t="s">
        <v>2249</v>
      </c>
      <c r="C511" s="303">
        <f>SUM(C509:C510)</f>
        <v>313474620.4899987</v>
      </c>
    </row>
    <row r="512" spans="1:3">
      <c r="A512" s="12"/>
      <c r="B512" s="12"/>
      <c r="C512" s="303"/>
    </row>
    <row r="513" spans="1:3" ht="15.75">
      <c r="A513" s="678" t="s">
        <v>2791</v>
      </c>
      <c r="B513" s="12"/>
      <c r="C513" s="303"/>
    </row>
    <row r="514" spans="1:3">
      <c r="A514" s="12" t="s">
        <v>2031</v>
      </c>
      <c r="B514" s="1507" t="s">
        <v>4492</v>
      </c>
      <c r="C514" s="303">
        <f>'320323'!V24</f>
        <v>1744173738</v>
      </c>
    </row>
    <row r="515" spans="1:3">
      <c r="A515" s="12" t="s">
        <v>3669</v>
      </c>
      <c r="B515" s="12" t="s">
        <v>2249</v>
      </c>
      <c r="C515" s="303">
        <f>C504</f>
        <v>751963762</v>
      </c>
    </row>
    <row r="516" spans="1:3">
      <c r="A516" s="12" t="s">
        <v>3670</v>
      </c>
      <c r="B516" s="12" t="s">
        <v>2249</v>
      </c>
      <c r="C516" s="303">
        <f>C511</f>
        <v>313474620.4899987</v>
      </c>
    </row>
    <row r="517" spans="1:3">
      <c r="A517" s="12" t="s">
        <v>3671</v>
      </c>
      <c r="B517" s="12" t="s">
        <v>2249</v>
      </c>
      <c r="C517" s="303">
        <f>C174</f>
        <v>0</v>
      </c>
    </row>
    <row r="518" spans="1:3">
      <c r="A518" s="12" t="s">
        <v>3672</v>
      </c>
      <c r="B518" s="12" t="s">
        <v>2249</v>
      </c>
      <c r="C518" s="303">
        <f>C175</f>
        <v>-2218</v>
      </c>
    </row>
    <row r="519" spans="1:3">
      <c r="A519" s="12" t="s">
        <v>3673</v>
      </c>
      <c r="B519" s="12" t="s">
        <v>2249</v>
      </c>
      <c r="C519" s="303">
        <f>C514-SUM(C515:C517)+C518</f>
        <v>678733137.5100013</v>
      </c>
    </row>
    <row r="521" spans="1:3" ht="15.75">
      <c r="A521" s="678" t="s">
        <v>3674</v>
      </c>
      <c r="B521" s="12"/>
      <c r="C521" s="303"/>
    </row>
    <row r="522" spans="1:3">
      <c r="A522" s="12" t="s">
        <v>3675</v>
      </c>
      <c r="B522" s="12" t="s">
        <v>2249</v>
      </c>
      <c r="C522" s="303">
        <f>C166</f>
        <v>192503113</v>
      </c>
    </row>
    <row r="523" spans="1:3">
      <c r="A523" s="12" t="s">
        <v>3676</v>
      </c>
      <c r="B523" s="12" t="s">
        <v>2249</v>
      </c>
      <c r="C523" s="303">
        <f>C168</f>
        <v>985554</v>
      </c>
    </row>
    <row r="524" spans="1:3">
      <c r="A524" s="12" t="s">
        <v>3677</v>
      </c>
      <c r="B524" s="12" t="s">
        <v>2249</v>
      </c>
      <c r="C524" s="303">
        <f>C169</f>
        <v>567603</v>
      </c>
    </row>
    <row r="525" spans="1:3">
      <c r="A525" s="12" t="s">
        <v>3678</v>
      </c>
      <c r="B525" s="12" t="s">
        <v>2249</v>
      </c>
      <c r="C525" s="303">
        <f>C170</f>
        <v>0</v>
      </c>
    </row>
    <row r="526" spans="1:3">
      <c r="A526" s="12" t="s">
        <v>3679</v>
      </c>
      <c r="B526" s="12" t="s">
        <v>2249</v>
      </c>
      <c r="C526" s="303">
        <f>C171</f>
        <v>0</v>
      </c>
    </row>
    <row r="527" spans="1:3">
      <c r="A527" s="12" t="s">
        <v>3680</v>
      </c>
      <c r="B527" s="12"/>
      <c r="C527" s="303">
        <f>SUM(C522:C526)</f>
        <v>194056270</v>
      </c>
    </row>
    <row r="529" spans="1:5" ht="15.75">
      <c r="A529" s="678" t="s">
        <v>3681</v>
      </c>
    </row>
    <row r="530" spans="1:5">
      <c r="A530" s="12" t="s">
        <v>3682</v>
      </c>
      <c r="B530" s="12"/>
      <c r="C530" s="303">
        <f>C504</f>
        <v>751963762</v>
      </c>
    </row>
    <row r="531" spans="1:5">
      <c r="A531" s="12" t="s">
        <v>3683</v>
      </c>
      <c r="B531" s="12"/>
      <c r="C531" s="303">
        <f>C371</f>
        <v>34858501</v>
      </c>
    </row>
    <row r="532" spans="1:5">
      <c r="A532" s="12" t="s">
        <v>3684</v>
      </c>
      <c r="B532" s="12"/>
      <c r="C532" s="679">
        <f>IF(ISERR(C530/C531/1000)," ",C530/C531/1000)</f>
        <v>2.1571890369009271E-2</v>
      </c>
    </row>
    <row r="533" spans="1:5">
      <c r="A533" s="12" t="s">
        <v>2192</v>
      </c>
      <c r="B533" s="12"/>
      <c r="C533" s="303">
        <f>C365</f>
        <v>427313</v>
      </c>
    </row>
    <row r="534" spans="1:5">
      <c r="A534" s="12" t="s">
        <v>2193</v>
      </c>
      <c r="B534" s="12"/>
      <c r="C534" s="303">
        <f>C532*C533*1000</f>
        <v>9217949.1892524585</v>
      </c>
    </row>
    <row r="537" spans="1:5" ht="18">
      <c r="A537" s="402" t="s">
        <v>2194</v>
      </c>
      <c r="B537" s="64"/>
      <c r="C537" s="64"/>
      <c r="D537" s="12"/>
      <c r="E537" s="64"/>
    </row>
    <row r="538" spans="1:5" ht="18">
      <c r="A538" s="402"/>
      <c r="B538" s="64"/>
      <c r="C538" s="64"/>
      <c r="D538" s="64"/>
      <c r="E538" s="64"/>
    </row>
    <row r="539" spans="1:5" ht="18">
      <c r="A539" s="402"/>
      <c r="B539" s="64"/>
      <c r="C539" s="64"/>
      <c r="D539" s="64"/>
      <c r="E539" s="64"/>
    </row>
    <row r="541" spans="1:5" ht="15.75">
      <c r="A541" s="12"/>
      <c r="B541" s="12"/>
      <c r="C541" s="110"/>
      <c r="D541" s="110"/>
    </row>
    <row r="542" spans="1:5" ht="15.75">
      <c r="A542" s="12"/>
      <c r="B542" s="2550" t="s">
        <v>2242</v>
      </c>
      <c r="C542" s="12"/>
      <c r="D542" s="110"/>
      <c r="E542" s="110"/>
    </row>
    <row r="543" spans="1:5" ht="15.75">
      <c r="A543" s="12"/>
      <c r="B543" s="2550" t="s">
        <v>2243</v>
      </c>
      <c r="C543" s="2550" t="str">
        <f>$C$16</f>
        <v>December 31, 2015</v>
      </c>
      <c r="D543" s="12"/>
      <c r="E543" s="110"/>
    </row>
    <row r="544" spans="1:5" ht="15.75">
      <c r="A544" s="12"/>
      <c r="B544" s="2550"/>
      <c r="C544" s="110"/>
      <c r="D544" s="12"/>
      <c r="E544" s="110"/>
    </row>
    <row r="545" spans="1:5" ht="15.75">
      <c r="A545" s="66" t="s">
        <v>2195</v>
      </c>
      <c r="B545" s="66"/>
      <c r="C545" s="66"/>
      <c r="D545" s="66"/>
      <c r="E545" s="66"/>
    </row>
    <row r="546" spans="1:5" ht="15.75">
      <c r="A546" s="66"/>
      <c r="B546" s="66"/>
      <c r="C546" s="110"/>
      <c r="D546" s="110"/>
      <c r="E546" s="66"/>
    </row>
    <row r="547" spans="1:5">
      <c r="A547" s="12" t="s">
        <v>2196</v>
      </c>
      <c r="B547" s="12" t="s">
        <v>2197</v>
      </c>
      <c r="C547" s="2895">
        <f>'204207'!I31</f>
        <v>6357778</v>
      </c>
      <c r="D547" s="404"/>
      <c r="E547" s="404"/>
    </row>
    <row r="548" spans="1:5">
      <c r="A548" s="6" t="s">
        <v>2198</v>
      </c>
      <c r="C548" s="2838"/>
    </row>
    <row r="549" spans="1:5">
      <c r="A549" s="6" t="s">
        <v>3587</v>
      </c>
      <c r="B549" s="6" t="s">
        <v>4636</v>
      </c>
      <c r="C549" s="2838">
        <f>'204207'!I42</f>
        <v>0</v>
      </c>
    </row>
    <row r="550" spans="1:5">
      <c r="A550" s="6" t="s">
        <v>3589</v>
      </c>
      <c r="B550" s="6" t="s">
        <v>4637</v>
      </c>
      <c r="C550" s="2838">
        <f>'204207'!I51</f>
        <v>0</v>
      </c>
    </row>
    <row r="551" spans="1:5">
      <c r="A551" s="6" t="s">
        <v>2199</v>
      </c>
      <c r="B551" s="6" t="s">
        <v>4638</v>
      </c>
      <c r="C551" s="2838">
        <f>'204207'!I61</f>
        <v>0</v>
      </c>
    </row>
    <row r="552" spans="1:5">
      <c r="A552" s="6" t="s">
        <v>2129</v>
      </c>
      <c r="B552" s="1426" t="s">
        <v>4495</v>
      </c>
      <c r="C552" s="2838">
        <f>'204207'!I83</f>
        <v>0</v>
      </c>
    </row>
    <row r="553" spans="1:5">
      <c r="A553" s="6" t="s">
        <v>1334</v>
      </c>
      <c r="B553" s="1426" t="s">
        <v>4496</v>
      </c>
      <c r="C553" s="2838">
        <f>'204207'!I97</f>
        <v>2618569350</v>
      </c>
    </row>
    <row r="554" spans="1:5">
      <c r="A554" s="6" t="s">
        <v>1335</v>
      </c>
      <c r="B554" s="1426" t="s">
        <v>4497</v>
      </c>
      <c r="C554" s="2838">
        <f>'204207'!I114</f>
        <v>5593390926</v>
      </c>
    </row>
    <row r="555" spans="1:5">
      <c r="A555" s="1426" t="s">
        <v>4377</v>
      </c>
      <c r="B555" s="1426" t="s">
        <v>4376</v>
      </c>
      <c r="C555" s="3116">
        <f>'204207'!I123</f>
        <v>0</v>
      </c>
    </row>
    <row r="556" spans="1:5">
      <c r="A556" s="6" t="s">
        <v>1336</v>
      </c>
      <c r="B556" s="1426" t="s">
        <v>4498</v>
      </c>
      <c r="C556" s="2838">
        <f>'204207'!I138</f>
        <v>337940170</v>
      </c>
    </row>
    <row r="557" spans="1:5">
      <c r="A557" s="6" t="s">
        <v>2761</v>
      </c>
      <c r="B557" s="6" t="s">
        <v>2762</v>
      </c>
      <c r="C557" s="2838">
        <f>'200201'!E13</f>
        <v>0</v>
      </c>
    </row>
    <row r="558" spans="1:5">
      <c r="A558" s="6" t="s">
        <v>2763</v>
      </c>
      <c r="B558" s="6" t="s">
        <v>2764</v>
      </c>
      <c r="C558" s="2838">
        <f>'200201'!E15</f>
        <v>0</v>
      </c>
    </row>
    <row r="559" spans="1:5">
      <c r="A559" s="6" t="s">
        <v>2765</v>
      </c>
      <c r="B559" s="6" t="s">
        <v>2766</v>
      </c>
      <c r="C559" s="2838">
        <f>'202203'!H21+SUM('202203'!H25:H27)</f>
        <v>0</v>
      </c>
    </row>
    <row r="560" spans="1:5">
      <c r="C560" s="2838"/>
    </row>
    <row r="561" spans="1:5" ht="15.75">
      <c r="A561" s="110" t="s">
        <v>1476</v>
      </c>
      <c r="B561" s="12" t="s">
        <v>1477</v>
      </c>
      <c r="C561" s="2838">
        <f>SUM(C547:C559)</f>
        <v>8556258224</v>
      </c>
    </row>
    <row r="562" spans="1:5">
      <c r="B562" s="6" t="s">
        <v>1478</v>
      </c>
      <c r="C562" s="2838"/>
    </row>
    <row r="563" spans="1:5">
      <c r="A563" s="6" t="s">
        <v>2939</v>
      </c>
      <c r="B563" s="6" t="s">
        <v>1479</v>
      </c>
      <c r="C563" s="2838">
        <f>'200201'!E17</f>
        <v>3425127</v>
      </c>
    </row>
    <row r="564" spans="1:5">
      <c r="A564" s="6" t="s">
        <v>2940</v>
      </c>
      <c r="B564" s="6" t="s">
        <v>1480</v>
      </c>
      <c r="C564" s="2838">
        <f>'200201'!E18</f>
        <v>0</v>
      </c>
    </row>
    <row r="565" spans="1:5">
      <c r="A565" s="6" t="s">
        <v>1258</v>
      </c>
      <c r="B565" s="6" t="s">
        <v>1481</v>
      </c>
      <c r="C565" s="2838">
        <f>'200201'!E19</f>
        <v>252834863</v>
      </c>
    </row>
    <row r="566" spans="1:5">
      <c r="A566" s="6" t="s">
        <v>2941</v>
      </c>
      <c r="B566" s="6" t="s">
        <v>1482</v>
      </c>
      <c r="C566" s="2838">
        <f>'200201'!E20</f>
        <v>0</v>
      </c>
    </row>
    <row r="567" spans="1:5">
      <c r="C567" s="2838"/>
    </row>
    <row r="568" spans="1:5" ht="15.75">
      <c r="A568" s="110" t="s">
        <v>1483</v>
      </c>
      <c r="B568" s="12" t="s">
        <v>1484</v>
      </c>
      <c r="C568" s="2838">
        <f>SUM(C561:C566)</f>
        <v>8812518214</v>
      </c>
    </row>
    <row r="569" spans="1:5" ht="15.75">
      <c r="A569" s="110"/>
      <c r="B569" s="6" t="s">
        <v>1478</v>
      </c>
      <c r="C569" s="2838"/>
    </row>
    <row r="570" spans="1:5">
      <c r="A570" s="6" t="s">
        <v>1485</v>
      </c>
      <c r="B570" s="6" t="s">
        <v>1486</v>
      </c>
      <c r="C570" s="2838">
        <f>'200201'!E42+'202203'!H28</f>
        <v>2584815074</v>
      </c>
    </row>
    <row r="572" spans="1:5" ht="15.75">
      <c r="A572" s="110" t="s">
        <v>1487</v>
      </c>
      <c r="B572" s="12" t="s">
        <v>2249</v>
      </c>
      <c r="C572" s="404">
        <f>C568-C570</f>
        <v>6227703140</v>
      </c>
      <c r="D572" s="404"/>
    </row>
    <row r="573" spans="1:5" ht="15.75">
      <c r="A573" s="12"/>
      <c r="B573" s="110"/>
      <c r="C573" s="110"/>
    </row>
    <row r="574" spans="1:5" ht="15.75">
      <c r="A574" s="66" t="s">
        <v>1488</v>
      </c>
      <c r="B574" s="66"/>
      <c r="C574" s="66"/>
      <c r="D574" s="66"/>
      <c r="E574" s="66"/>
    </row>
    <row r="576" spans="1:5">
      <c r="A576" s="12" t="s">
        <v>1489</v>
      </c>
      <c r="B576" s="2548" t="s">
        <v>2249</v>
      </c>
      <c r="C576" s="677">
        <f>C606/C608</f>
        <v>1.9157515784644972</v>
      </c>
      <c r="D576" s="12"/>
      <c r="E576" s="677"/>
    </row>
    <row r="577" spans="1:5">
      <c r="A577" s="12"/>
      <c r="B577" s="2548"/>
    </row>
    <row r="578" spans="1:5">
      <c r="A578" s="12" t="s">
        <v>1727</v>
      </c>
      <c r="B578" s="2548" t="s">
        <v>2249</v>
      </c>
      <c r="C578" s="404">
        <f>C610</f>
        <v>6044576585.6099997</v>
      </c>
      <c r="D578" s="12"/>
      <c r="E578" s="404"/>
    </row>
    <row r="579" spans="1:5">
      <c r="A579" s="12"/>
      <c r="B579" s="2548"/>
    </row>
    <row r="580" spans="1:5">
      <c r="A580" s="289" t="s">
        <v>1490</v>
      </c>
      <c r="B580" s="2548"/>
    </row>
    <row r="581" spans="1:5">
      <c r="A581" s="12" t="s">
        <v>1491</v>
      </c>
      <c r="B581" s="2548" t="s">
        <v>2249</v>
      </c>
      <c r="C581" s="680">
        <f>C612/C610</f>
        <v>0.45982656429846624</v>
      </c>
      <c r="D581" s="12"/>
      <c r="E581" s="680"/>
    </row>
    <row r="582" spans="1:5">
      <c r="A582" s="12" t="s">
        <v>1492</v>
      </c>
      <c r="B582" s="2548" t="s">
        <v>2249</v>
      </c>
      <c r="C582" s="680">
        <f>C614/C610</f>
        <v>4.7951582033061383E-3</v>
      </c>
      <c r="D582" s="12"/>
      <c r="E582" s="680"/>
    </row>
    <row r="583" spans="1:5">
      <c r="A583" s="12" t="s">
        <v>1493</v>
      </c>
      <c r="B583" s="2548" t="s">
        <v>2249</v>
      </c>
      <c r="C583" s="680">
        <f>C616/C610</f>
        <v>0.53124233850466496</v>
      </c>
      <c r="D583" s="12"/>
      <c r="E583" s="680"/>
    </row>
    <row r="584" spans="1:5">
      <c r="A584" s="12" t="s">
        <v>1494</v>
      </c>
      <c r="B584" s="2548" t="s">
        <v>2249</v>
      </c>
      <c r="C584" s="680">
        <f>C618/C610</f>
        <v>4.1359389935626198E-3</v>
      </c>
      <c r="D584" s="12"/>
      <c r="E584" s="680"/>
    </row>
    <row r="585" spans="1:5">
      <c r="A585" s="12"/>
      <c r="B585" s="2548"/>
      <c r="C585" s="681"/>
      <c r="D585" s="12"/>
      <c r="E585" s="681"/>
    </row>
    <row r="586" spans="1:5">
      <c r="A586" s="12" t="s">
        <v>1495</v>
      </c>
      <c r="B586" s="2548" t="s">
        <v>2249</v>
      </c>
      <c r="C586" s="677">
        <f>C620/C622</f>
        <v>3.4115888557080103</v>
      </c>
      <c r="D586" s="12"/>
      <c r="E586" s="677"/>
    </row>
    <row r="587" spans="1:5">
      <c r="A587" s="12"/>
      <c r="B587" s="2548"/>
    </row>
    <row r="588" spans="1:5">
      <c r="A588" s="12" t="s">
        <v>1496</v>
      </c>
      <c r="B588" s="2548" t="s">
        <v>2249</v>
      </c>
      <c r="C588" s="680">
        <f>C624/C626</f>
        <v>0</v>
      </c>
      <c r="D588" s="12"/>
      <c r="E588" s="680"/>
    </row>
    <row r="589" spans="1:5">
      <c r="A589" s="12"/>
      <c r="B589" s="2548"/>
      <c r="C589" s="680"/>
      <c r="D589" s="12"/>
      <c r="E589" s="680"/>
    </row>
    <row r="590" spans="1:5">
      <c r="A590" s="12" t="s">
        <v>1497</v>
      </c>
      <c r="B590" s="2548" t="s">
        <v>2249</v>
      </c>
      <c r="C590" s="680">
        <f>C626/C616</f>
        <v>5.8894335480779998E-2</v>
      </c>
      <c r="D590" s="12"/>
      <c r="E590" s="680"/>
    </row>
    <row r="591" spans="1:5">
      <c r="A591" s="12"/>
      <c r="B591" s="2548"/>
    </row>
    <row r="592" spans="1:5">
      <c r="A592" s="12" t="s">
        <v>1498</v>
      </c>
      <c r="B592" s="2548"/>
    </row>
    <row r="593" spans="1:5">
      <c r="A593" s="12" t="s">
        <v>1499</v>
      </c>
      <c r="B593" s="2548" t="s">
        <v>2249</v>
      </c>
      <c r="C593" s="680">
        <f>C628/C630</f>
        <v>0.992315954606518</v>
      </c>
      <c r="D593" s="12"/>
      <c r="E593" s="680"/>
    </row>
    <row r="594" spans="1:5">
      <c r="A594" s="12"/>
      <c r="B594" s="2548"/>
      <c r="C594" s="680"/>
      <c r="D594" s="12"/>
      <c r="E594" s="680"/>
    </row>
    <row r="595" spans="1:5">
      <c r="A595" s="12" t="s">
        <v>1500</v>
      </c>
      <c r="B595" s="2548" t="s">
        <v>2249</v>
      </c>
      <c r="C595" s="674">
        <f>C626/C632</f>
        <v>1.0093550037714383</v>
      </c>
      <c r="D595" s="12"/>
      <c r="E595" s="674"/>
    </row>
    <row r="596" spans="1:5">
      <c r="A596" s="12"/>
      <c r="B596" s="2548"/>
      <c r="C596" s="674"/>
      <c r="D596" s="12"/>
      <c r="E596" s="674"/>
    </row>
    <row r="597" spans="1:5">
      <c r="A597" s="12" t="s">
        <v>1501</v>
      </c>
      <c r="B597" s="2548" t="s">
        <v>2249</v>
      </c>
      <c r="C597" s="674">
        <f>C616/C632</f>
        <v>17.138405511016224</v>
      </c>
      <c r="D597" s="12"/>
      <c r="E597" s="674"/>
    </row>
    <row r="598" spans="1:5">
      <c r="A598" s="12"/>
      <c r="B598" s="2548"/>
      <c r="C598" s="674"/>
      <c r="D598" s="12"/>
      <c r="E598" s="674"/>
    </row>
    <row r="599" spans="1:5">
      <c r="A599" s="12" t="s">
        <v>1502</v>
      </c>
      <c r="B599" s="2548" t="s">
        <v>2249</v>
      </c>
      <c r="C599" s="674">
        <f>C624/C632</f>
        <v>0</v>
      </c>
      <c r="D599" s="12"/>
      <c r="E599" s="674"/>
    </row>
    <row r="600" spans="1:5">
      <c r="A600" s="12"/>
      <c r="B600" s="2548"/>
      <c r="C600" s="674"/>
      <c r="D600" s="12"/>
      <c r="E600" s="674"/>
    </row>
    <row r="601" spans="1:5">
      <c r="A601" s="12" t="s">
        <v>1503</v>
      </c>
      <c r="B601" s="2548" t="s">
        <v>2249</v>
      </c>
      <c r="C601" s="680">
        <f>C634/C610</f>
        <v>-6.0508651155271903E-2</v>
      </c>
      <c r="D601" s="12"/>
      <c r="E601" s="680"/>
    </row>
    <row r="604" spans="1:5" ht="15.75">
      <c r="A604" s="12"/>
      <c r="B604" s="2550" t="s">
        <v>1504</v>
      </c>
    </row>
    <row r="605" spans="1:5" ht="15.75">
      <c r="A605" s="12"/>
      <c r="B605" s="2550" t="s">
        <v>1505</v>
      </c>
      <c r="C605" s="2550" t="str">
        <f>$C$16</f>
        <v>December 31, 2015</v>
      </c>
    </row>
    <row r="606" spans="1:5">
      <c r="A606" s="6" t="s">
        <v>1506</v>
      </c>
      <c r="B606" s="6" t="s">
        <v>1507</v>
      </c>
      <c r="C606" s="2838">
        <f>C64</f>
        <v>1023977989</v>
      </c>
    </row>
    <row r="607" spans="1:5">
      <c r="C607" s="2838"/>
    </row>
    <row r="608" spans="1:5">
      <c r="A608" s="6" t="s">
        <v>1508</v>
      </c>
      <c r="B608" s="6" t="s">
        <v>1509</v>
      </c>
      <c r="C608" s="2838">
        <f>C128</f>
        <v>534504578</v>
      </c>
    </row>
    <row r="609" spans="1:3">
      <c r="C609" s="2838"/>
    </row>
    <row r="610" spans="1:3">
      <c r="A610" s="6" t="s">
        <v>1727</v>
      </c>
      <c r="B610" s="6" t="s">
        <v>2249</v>
      </c>
      <c r="C610" s="2838">
        <f>SUM(C612:C618)</f>
        <v>6044576585.6099997</v>
      </c>
    </row>
    <row r="611" spans="1:3">
      <c r="C611" s="2838"/>
    </row>
    <row r="612" spans="1:3">
      <c r="A612" s="6" t="s">
        <v>1624</v>
      </c>
      <c r="B612" s="6" t="s">
        <v>1510</v>
      </c>
      <c r="C612" s="2838">
        <f>C111</f>
        <v>2779456884</v>
      </c>
    </row>
    <row r="613" spans="1:3">
      <c r="C613" s="2838"/>
    </row>
    <row r="614" spans="1:3">
      <c r="A614" s="6" t="s">
        <v>1725</v>
      </c>
      <c r="B614" s="6" t="s">
        <v>1511</v>
      </c>
      <c r="C614" s="2838">
        <f>C91</f>
        <v>28984701</v>
      </c>
    </row>
    <row r="615" spans="1:3">
      <c r="C615" s="2838"/>
    </row>
    <row r="616" spans="1:3">
      <c r="A616" s="6" t="s">
        <v>1512</v>
      </c>
      <c r="B616" s="6" t="s">
        <v>1513</v>
      </c>
      <c r="C616" s="2838">
        <f>C102-C91</f>
        <v>3211135000.6099997</v>
      </c>
    </row>
    <row r="617" spans="1:3">
      <c r="A617" s="6" t="s">
        <v>1514</v>
      </c>
      <c r="C617" s="2838"/>
    </row>
    <row r="618" spans="1:3">
      <c r="A618" s="6" t="s">
        <v>1515</v>
      </c>
      <c r="B618" s="6" t="s">
        <v>1516</v>
      </c>
      <c r="C618" s="2838">
        <f>C114+C116+C122</f>
        <v>25000000</v>
      </c>
    </row>
    <row r="619" spans="1:3">
      <c r="C619" s="2838"/>
    </row>
    <row r="620" spans="1:3">
      <c r="A620" s="6" t="s">
        <v>1517</v>
      </c>
      <c r="B620" s="6" t="s">
        <v>1518</v>
      </c>
      <c r="C620" s="2838">
        <f>C645</f>
        <v>434257188</v>
      </c>
    </row>
    <row r="621" spans="1:3">
      <c r="C621" s="2838"/>
    </row>
    <row r="622" spans="1:3">
      <c r="A622" s="6" t="s">
        <v>1519</v>
      </c>
      <c r="B622" s="6" t="s">
        <v>1520</v>
      </c>
      <c r="C622" s="2838">
        <f>C248</f>
        <v>127288840</v>
      </c>
    </row>
    <row r="623" spans="1:3">
      <c r="C623" s="2838"/>
    </row>
    <row r="624" spans="1:3">
      <c r="A624" s="6" t="s">
        <v>758</v>
      </c>
      <c r="B624" s="6" t="s">
        <v>1521</v>
      </c>
      <c r="C624" s="2838">
        <f>C268</f>
        <v>0</v>
      </c>
    </row>
    <row r="625" spans="1:5">
      <c r="C625" s="2838"/>
    </row>
    <row r="626" spans="1:5">
      <c r="A626" s="6" t="s">
        <v>1967</v>
      </c>
      <c r="B626" s="6" t="s">
        <v>1522</v>
      </c>
      <c r="C626" s="2838">
        <f>C249-C267</f>
        <v>189117662</v>
      </c>
    </row>
    <row r="627" spans="1:5">
      <c r="A627" s="6" t="s">
        <v>1523</v>
      </c>
      <c r="C627" s="2838"/>
    </row>
    <row r="628" spans="1:5">
      <c r="A628" s="6" t="s">
        <v>1524</v>
      </c>
      <c r="B628" s="6" t="s">
        <v>1525</v>
      </c>
      <c r="C628" s="2838">
        <f>C300</f>
        <v>687435214</v>
      </c>
    </row>
    <row r="629" spans="1:5">
      <c r="C629" s="2838"/>
    </row>
    <row r="630" spans="1:5">
      <c r="A630" s="6" t="s">
        <v>1526</v>
      </c>
      <c r="B630" s="6" t="s">
        <v>1527</v>
      </c>
      <c r="C630" s="2838">
        <f>-C303</f>
        <v>692758401</v>
      </c>
    </row>
    <row r="631" spans="1:5">
      <c r="C631" s="2838"/>
    </row>
    <row r="632" spans="1:5">
      <c r="A632" s="12" t="s">
        <v>1528</v>
      </c>
      <c r="B632" s="12" t="s">
        <v>1529</v>
      </c>
      <c r="C632" s="2895">
        <f>'250251'!G40</f>
        <v>187364863</v>
      </c>
      <c r="D632" s="12"/>
      <c r="E632" s="675"/>
    </row>
    <row r="633" spans="1:5">
      <c r="C633" s="2838"/>
    </row>
    <row r="634" spans="1:5">
      <c r="A634" s="6" t="s">
        <v>1530</v>
      </c>
      <c r="B634" s="6" t="s">
        <v>1531</v>
      </c>
      <c r="C634" s="2838">
        <f>C73-C132</f>
        <v>-365749176</v>
      </c>
    </row>
    <row r="635" spans="1:5">
      <c r="C635" s="2838"/>
    </row>
    <row r="636" spans="1:5">
      <c r="A636" s="6" t="s">
        <v>1532</v>
      </c>
      <c r="B636" s="6" t="s">
        <v>1533</v>
      </c>
      <c r="C636" s="2838">
        <f>'320323'!V44</f>
        <v>3412</v>
      </c>
    </row>
    <row r="637" spans="1:5">
      <c r="C637" s="2838"/>
    </row>
    <row r="638" spans="1:5">
      <c r="A638" s="289" t="s">
        <v>1534</v>
      </c>
      <c r="C638" s="2838"/>
    </row>
    <row r="639" spans="1:5">
      <c r="A639" s="6" t="s">
        <v>1535</v>
      </c>
      <c r="B639" s="6" t="s">
        <v>1536</v>
      </c>
      <c r="C639" s="2838">
        <f>C209</f>
        <v>305540884</v>
      </c>
    </row>
    <row r="640" spans="1:5">
      <c r="A640" s="6" t="s">
        <v>1537</v>
      </c>
      <c r="B640" s="6" t="s">
        <v>1538</v>
      </c>
      <c r="C640" s="2838">
        <f>C173</f>
        <v>97428750</v>
      </c>
    </row>
    <row r="641" spans="1:3">
      <c r="A641" s="6" t="s">
        <v>1539</v>
      </c>
      <c r="B641" s="6" t="s">
        <v>1540</v>
      </c>
      <c r="C641" s="2838">
        <f>C196</f>
        <v>23221622</v>
      </c>
    </row>
    <row r="642" spans="1:3">
      <c r="A642" s="6" t="s">
        <v>1541</v>
      </c>
      <c r="B642" s="6" t="s">
        <v>1542</v>
      </c>
      <c r="C642" s="2838">
        <f>C228</f>
        <v>14114156</v>
      </c>
    </row>
    <row r="643" spans="1:3">
      <c r="A643" s="6" t="s">
        <v>1543</v>
      </c>
      <c r="B643" s="6" t="s">
        <v>1544</v>
      </c>
      <c r="C643" s="2838">
        <f>C234</f>
        <v>5484585</v>
      </c>
    </row>
    <row r="644" spans="1:3">
      <c r="A644" s="6" t="s">
        <v>1545</v>
      </c>
      <c r="B644" s="6" t="s">
        <v>1546</v>
      </c>
      <c r="C644" s="2838">
        <f>C237</f>
        <v>563639</v>
      </c>
    </row>
    <row r="645" spans="1:3">
      <c r="A645" s="6" t="s">
        <v>1547</v>
      </c>
      <c r="B645" s="6" t="s">
        <v>2249</v>
      </c>
      <c r="C645" s="2838">
        <f>SUM(C639:C642)-C643-C644</f>
        <v>434257188</v>
      </c>
    </row>
  </sheetData>
  <pageMargins left="0.5" right="0.5" top="0.5" bottom="0.5" header="0.5" footer="0.5"/>
  <pageSetup scale="48"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9"/>
  <sheetViews>
    <sheetView defaultGridColor="0" view="pageBreakPreview" topLeftCell="A37" colorId="22" zoomScale="80" zoomScaleNormal="68" zoomScaleSheetLayoutView="80" workbookViewId="0">
      <selection activeCell="H79" sqref="H79"/>
    </sheetView>
  </sheetViews>
  <sheetFormatPr defaultColWidth="9.6640625" defaultRowHeight="15"/>
  <cols>
    <col min="1" max="1" width="4.6640625" customWidth="1"/>
    <col min="2" max="2" width="40.6640625" customWidth="1"/>
    <col min="3" max="3" width="24.6640625" customWidth="1"/>
    <col min="4" max="5" width="12.6640625" customWidth="1"/>
    <col min="6" max="6" width="18.21875" customWidth="1"/>
    <col min="7" max="7" width="5.6640625" customWidth="1"/>
    <col min="8" max="14" width="14.6640625" customWidth="1"/>
    <col min="15" max="15" width="8.44140625" customWidth="1"/>
  </cols>
  <sheetData>
    <row r="1" spans="1:15" ht="13.5" customHeight="1" thickBot="1">
      <c r="A1" s="12" t="str">
        <f>'Data Sheet'!$C$25</f>
        <v xml:space="preserve">Niagara Mohawk Power Corporation </v>
      </c>
      <c r="B1" s="6"/>
      <c r="C1" s="6"/>
      <c r="D1" s="1107"/>
      <c r="E1" s="6"/>
      <c r="F1" s="1256" t="str">
        <f>+'Data Sheet'!$C$38</f>
        <v>December 31, 2015</v>
      </c>
      <c r="G1" s="12" t="str">
        <f>+'Data Sheet'!$C$25</f>
        <v xml:space="preserve">Niagara Mohawk Power Corporation </v>
      </c>
      <c r="H1" s="6"/>
      <c r="I1" s="6"/>
      <c r="J1" s="6"/>
      <c r="K1" s="6"/>
      <c r="L1" s="6"/>
      <c r="M1" s="6"/>
      <c r="N1" s="6"/>
      <c r="O1" s="1255" t="str">
        <f>+'Data Sheet'!$C$38</f>
        <v>December 31, 2015</v>
      </c>
    </row>
    <row r="2" spans="1:15" ht="13.5" customHeight="1">
      <c r="A2" s="818"/>
      <c r="B2" s="821"/>
      <c r="C2" s="821"/>
      <c r="D2" s="821"/>
      <c r="E2" s="821"/>
      <c r="F2" s="1109"/>
      <c r="G2" s="818"/>
      <c r="H2" s="821"/>
      <c r="I2" s="821"/>
      <c r="J2" s="821"/>
      <c r="K2" s="821"/>
      <c r="L2" s="821"/>
      <c r="M2" s="821"/>
      <c r="N2" s="821"/>
      <c r="O2" s="1109"/>
    </row>
    <row r="3" spans="1:15" ht="15" customHeight="1">
      <c r="A3" s="1110" t="s">
        <v>2353</v>
      </c>
      <c r="B3" s="7"/>
      <c r="C3" s="7"/>
      <c r="D3" s="7"/>
      <c r="E3" s="7"/>
      <c r="F3" s="835"/>
      <c r="G3" s="1110" t="s">
        <v>2354</v>
      </c>
      <c r="H3" s="1111"/>
      <c r="I3" s="7"/>
      <c r="J3" s="7"/>
      <c r="K3" s="7"/>
      <c r="L3" s="7"/>
      <c r="M3" s="7"/>
      <c r="N3" s="7"/>
      <c r="O3" s="835"/>
    </row>
    <row r="4" spans="1:15" ht="15" customHeight="1">
      <c r="A4" s="823"/>
      <c r="B4" s="7"/>
      <c r="C4" s="7"/>
      <c r="D4" s="7"/>
      <c r="E4" s="7"/>
      <c r="F4" s="1112"/>
      <c r="G4" s="823"/>
      <c r="H4" s="6"/>
      <c r="I4" s="6"/>
      <c r="J4" s="6"/>
      <c r="K4" s="6"/>
      <c r="L4" s="6"/>
      <c r="M4" s="6"/>
      <c r="N4" s="6"/>
      <c r="O4" s="1112"/>
    </row>
    <row r="5" spans="1:15" ht="16.5" customHeight="1">
      <c r="A5" s="1113" t="s">
        <v>2355</v>
      </c>
      <c r="B5" s="3267" t="s">
        <v>2831</v>
      </c>
      <c r="C5" s="3260"/>
      <c r="D5" s="3260"/>
      <c r="E5" s="3260"/>
      <c r="F5" s="3270"/>
      <c r="G5" s="823"/>
      <c r="H5" s="3267" t="s">
        <v>631</v>
      </c>
      <c r="I5" s="3267"/>
      <c r="J5" s="3267"/>
      <c r="K5" s="3267"/>
      <c r="L5" s="3267"/>
      <c r="M5" s="3267"/>
      <c r="N5" s="3267"/>
      <c r="O5" s="1112"/>
    </row>
    <row r="6" spans="1:15" ht="13.5" customHeight="1">
      <c r="A6" s="823"/>
      <c r="B6" s="3260"/>
      <c r="C6" s="3260"/>
      <c r="D6" s="3260"/>
      <c r="E6" s="3260"/>
      <c r="F6" s="3270"/>
      <c r="G6" s="823"/>
      <c r="H6" s="3267"/>
      <c r="I6" s="3267"/>
      <c r="J6" s="3267"/>
      <c r="K6" s="3267"/>
      <c r="L6" s="3267"/>
      <c r="M6" s="3267"/>
      <c r="N6" s="3267"/>
      <c r="O6" s="1112"/>
    </row>
    <row r="7" spans="1:15" ht="13.5" customHeight="1">
      <c r="A7" s="823"/>
      <c r="B7" s="6"/>
      <c r="C7" s="7"/>
      <c r="D7" s="7"/>
      <c r="E7" s="7"/>
      <c r="F7" s="1112"/>
      <c r="G7" s="823"/>
      <c r="H7" s="3267"/>
      <c r="I7" s="3267"/>
      <c r="J7" s="3267"/>
      <c r="K7" s="3267"/>
      <c r="L7" s="3267"/>
      <c r="M7" s="3267"/>
      <c r="N7" s="3267"/>
      <c r="O7" s="1112"/>
    </row>
    <row r="8" spans="1:15" ht="17.25" customHeight="1">
      <c r="A8" s="1113" t="s">
        <v>2272</v>
      </c>
      <c r="B8" s="3267" t="s">
        <v>2832</v>
      </c>
      <c r="C8" s="3260"/>
      <c r="D8" s="3260"/>
      <c r="E8" s="3260"/>
      <c r="F8" s="3270"/>
      <c r="G8" s="823"/>
      <c r="H8" s="3267"/>
      <c r="I8" s="3267"/>
      <c r="J8" s="3267"/>
      <c r="K8" s="3267"/>
      <c r="L8" s="3267"/>
      <c r="M8" s="3267"/>
      <c r="N8" s="3267"/>
      <c r="O8" s="1112"/>
    </row>
    <row r="9" spans="1:15" ht="13.5" customHeight="1">
      <c r="A9" s="823"/>
      <c r="B9" s="3260"/>
      <c r="C9" s="3260"/>
      <c r="D9" s="3260"/>
      <c r="E9" s="3260"/>
      <c r="F9" s="3270"/>
      <c r="G9" s="823"/>
      <c r="H9" s="6"/>
      <c r="I9" s="6"/>
      <c r="J9" s="6"/>
      <c r="K9" s="6"/>
      <c r="L9" s="6"/>
      <c r="M9" s="6"/>
      <c r="N9" s="6"/>
      <c r="O9" s="1112"/>
    </row>
    <row r="10" spans="1:15" ht="13.5" customHeight="1">
      <c r="A10" s="823"/>
      <c r="B10" s="3241"/>
      <c r="C10" s="3241"/>
      <c r="D10" s="3241"/>
      <c r="E10" s="3241"/>
      <c r="F10" s="3235"/>
      <c r="G10" s="823"/>
      <c r="H10" s="3267" t="s">
        <v>2833</v>
      </c>
      <c r="I10" s="3267"/>
      <c r="J10" s="3267"/>
      <c r="K10" s="3267"/>
      <c r="L10" s="3267"/>
      <c r="M10" s="3267"/>
      <c r="N10" s="3267"/>
      <c r="O10" s="1112"/>
    </row>
    <row r="11" spans="1:15" ht="13.5" customHeight="1">
      <c r="A11" s="814"/>
      <c r="C11" s="1101"/>
      <c r="D11" s="1101"/>
      <c r="E11" s="1101"/>
      <c r="F11" s="1105"/>
      <c r="G11" s="823"/>
      <c r="H11" s="3267"/>
      <c r="I11" s="3267"/>
      <c r="J11" s="3267"/>
      <c r="K11" s="3267"/>
      <c r="L11" s="3267"/>
      <c r="M11" s="3267"/>
      <c r="N11" s="3267"/>
      <c r="O11" s="1112"/>
    </row>
    <row r="12" spans="1:15" ht="13.5" customHeight="1">
      <c r="A12" s="1113" t="s">
        <v>2273</v>
      </c>
      <c r="B12" s="3267" t="s">
        <v>2834</v>
      </c>
      <c r="C12" s="3241"/>
      <c r="D12" s="3241"/>
      <c r="E12" s="3241"/>
      <c r="F12" s="3235"/>
      <c r="G12" s="823"/>
      <c r="H12" s="6"/>
      <c r="I12" s="6"/>
      <c r="J12" s="6"/>
      <c r="K12" s="6"/>
      <c r="L12" s="6"/>
      <c r="M12" s="6"/>
      <c r="N12" s="6"/>
      <c r="O12" s="1112"/>
    </row>
    <row r="13" spans="1:15" ht="13.5" customHeight="1">
      <c r="A13" s="827"/>
      <c r="B13" s="3268"/>
      <c r="C13" s="3268"/>
      <c r="D13" s="3268"/>
      <c r="E13" s="3268"/>
      <c r="F13" s="3269"/>
      <c r="G13" s="827"/>
      <c r="H13" s="463"/>
      <c r="I13" s="463"/>
      <c r="J13" s="463"/>
      <c r="K13" s="463"/>
      <c r="L13" s="463"/>
      <c r="M13" s="463"/>
      <c r="N13" s="463"/>
      <c r="O13" s="1114"/>
    </row>
    <row r="14" spans="1:15" ht="13.5" customHeight="1">
      <c r="A14" s="823"/>
      <c r="B14" s="1115"/>
      <c r="C14" s="7" t="s">
        <v>2274</v>
      </c>
      <c r="D14" s="1116" t="s">
        <v>2275</v>
      </c>
      <c r="E14" s="1116" t="s">
        <v>2276</v>
      </c>
      <c r="F14" s="835"/>
      <c r="G14" s="1117"/>
      <c r="H14" s="824"/>
      <c r="I14" s="1118"/>
      <c r="J14" s="824"/>
      <c r="K14" s="1118"/>
      <c r="L14" s="824"/>
      <c r="M14" s="1118"/>
      <c r="N14" s="6"/>
      <c r="O14" s="826"/>
    </row>
    <row r="15" spans="1:15" ht="13.5" customHeight="1">
      <c r="A15" s="1113" t="s">
        <v>1688</v>
      </c>
      <c r="B15" s="1115"/>
      <c r="C15" s="7" t="s">
        <v>2277</v>
      </c>
      <c r="D15" s="1116" t="s">
        <v>2278</v>
      </c>
      <c r="E15" s="1119" t="s">
        <v>2279</v>
      </c>
      <c r="F15" s="1120" t="s">
        <v>2280</v>
      </c>
      <c r="G15" s="1121" t="s">
        <v>2281</v>
      </c>
      <c r="H15" s="1122" t="s">
        <v>2282</v>
      </c>
      <c r="I15" s="1122" t="s">
        <v>2283</v>
      </c>
      <c r="J15" s="1122" t="s">
        <v>2284</v>
      </c>
      <c r="K15" s="1122" t="s">
        <v>2285</v>
      </c>
      <c r="L15" s="1122" t="s">
        <v>2286</v>
      </c>
      <c r="M15" s="1122" t="s">
        <v>2287</v>
      </c>
      <c r="N15" s="1123" t="s">
        <v>2288</v>
      </c>
      <c r="O15" s="1124" t="s">
        <v>1688</v>
      </c>
    </row>
    <row r="16" spans="1:15" ht="13.5" customHeight="1">
      <c r="A16" s="1113" t="s">
        <v>1691</v>
      </c>
      <c r="B16" s="1125" t="s">
        <v>2289</v>
      </c>
      <c r="C16" s="7" t="s">
        <v>2290</v>
      </c>
      <c r="D16" s="1116" t="s">
        <v>2291</v>
      </c>
      <c r="E16" s="1125" t="s">
        <v>2292</v>
      </c>
      <c r="F16" s="1126" t="s">
        <v>2293</v>
      </c>
      <c r="G16" s="1121" t="s">
        <v>2294</v>
      </c>
      <c r="H16" s="1122" t="s">
        <v>2295</v>
      </c>
      <c r="I16" s="1122" t="s">
        <v>2296</v>
      </c>
      <c r="J16" s="1122" t="s">
        <v>2297</v>
      </c>
      <c r="K16" s="1122" t="s">
        <v>2298</v>
      </c>
      <c r="L16" s="1122" t="s">
        <v>2299</v>
      </c>
      <c r="M16" s="1122" t="s">
        <v>2300</v>
      </c>
      <c r="N16" s="1123" t="s">
        <v>2301</v>
      </c>
      <c r="O16" s="1124" t="s">
        <v>1691</v>
      </c>
    </row>
    <row r="17" spans="1:15" ht="13.5" customHeight="1">
      <c r="A17" s="823"/>
      <c r="B17" s="1125" t="s">
        <v>2952</v>
      </c>
      <c r="C17" s="7" t="s">
        <v>2953</v>
      </c>
      <c r="D17" s="1116" t="s">
        <v>2302</v>
      </c>
      <c r="E17" s="1125" t="s">
        <v>2955</v>
      </c>
      <c r="F17" s="1126" t="s">
        <v>2303</v>
      </c>
      <c r="G17" s="1121" t="s">
        <v>1695</v>
      </c>
      <c r="H17" s="1122" t="s">
        <v>2304</v>
      </c>
      <c r="I17" s="1122" t="s">
        <v>2305</v>
      </c>
      <c r="J17" s="1122" t="s">
        <v>2306</v>
      </c>
      <c r="K17" s="1122" t="s">
        <v>2307</v>
      </c>
      <c r="L17" s="1122" t="s">
        <v>2308</v>
      </c>
      <c r="M17" s="1122" t="s">
        <v>2309</v>
      </c>
      <c r="N17" s="1123" t="s">
        <v>2310</v>
      </c>
      <c r="O17" s="826"/>
    </row>
    <row r="18" spans="1:15" ht="13.5" customHeight="1">
      <c r="A18" s="823"/>
      <c r="B18" s="1115"/>
      <c r="C18" s="6"/>
      <c r="D18" s="1116" t="s">
        <v>2954</v>
      </c>
      <c r="E18" s="464"/>
      <c r="F18" s="1112"/>
      <c r="G18" s="1117"/>
      <c r="H18" s="824"/>
      <c r="I18" s="824"/>
      <c r="J18" s="824"/>
      <c r="K18" s="824"/>
      <c r="L18" s="824"/>
      <c r="M18" s="824"/>
      <c r="N18" s="6"/>
      <c r="O18" s="826"/>
    </row>
    <row r="19" spans="1:15" ht="13.5" customHeight="1">
      <c r="A19" s="1127" t="s">
        <v>1696</v>
      </c>
      <c r="B19" s="83"/>
      <c r="C19" s="1128"/>
      <c r="D19" s="1129"/>
      <c r="E19" s="86"/>
      <c r="F19" s="87"/>
      <c r="G19" s="88"/>
      <c r="H19" s="89"/>
      <c r="I19" s="89"/>
      <c r="J19" s="89"/>
      <c r="K19" s="89"/>
      <c r="L19" s="89"/>
      <c r="M19" s="89"/>
      <c r="N19" s="90">
        <f>SUM(F19:M19)</f>
        <v>0</v>
      </c>
      <c r="O19" s="1130" t="s">
        <v>1696</v>
      </c>
    </row>
    <row r="20" spans="1:15" ht="13.5" customHeight="1">
      <c r="A20" s="1113" t="s">
        <v>1697</v>
      </c>
      <c r="B20" s="2817" t="s">
        <v>4644</v>
      </c>
      <c r="C20" s="6" t="s">
        <v>4649</v>
      </c>
      <c r="D20" s="431"/>
      <c r="E20" s="2821">
        <v>177825.34520000001</v>
      </c>
      <c r="F20" s="2822">
        <v>146048.79756439963</v>
      </c>
      <c r="G20" s="96"/>
      <c r="H20" s="2823" t="s">
        <v>1748</v>
      </c>
      <c r="I20" s="2823">
        <v>44791.743999999999</v>
      </c>
      <c r="J20" s="2823">
        <v>4250.6728599999997</v>
      </c>
      <c r="K20" s="2823" t="s">
        <v>1748</v>
      </c>
      <c r="L20" s="2823">
        <v>699.92055870719992</v>
      </c>
      <c r="M20" s="2823">
        <v>64660.369136000001</v>
      </c>
      <c r="N20" s="98">
        <f>SUM(F20:M20)</f>
        <v>260451.50411910683</v>
      </c>
      <c r="O20" s="1124" t="s">
        <v>1697</v>
      </c>
    </row>
    <row r="21" spans="1:15" ht="13.5" customHeight="1">
      <c r="A21" s="1113" t="s">
        <v>1698</v>
      </c>
      <c r="B21" s="2818" t="s">
        <v>4645</v>
      </c>
      <c r="C21" s="6" t="s">
        <v>4660</v>
      </c>
      <c r="D21" s="431"/>
      <c r="E21" s="2821">
        <v>105229.05024590161</v>
      </c>
      <c r="F21" s="2822">
        <v>86405.301799999972</v>
      </c>
      <c r="G21" s="96"/>
      <c r="H21" s="2823"/>
      <c r="I21" s="2823">
        <v>35375.565973302095</v>
      </c>
      <c r="J21" s="2823">
        <v>5182.438418426229</v>
      </c>
      <c r="K21" s="2823"/>
      <c r="L21" s="2823">
        <v>34.515128480655733</v>
      </c>
      <c r="M21" s="2823">
        <v>1438.5379391100698</v>
      </c>
      <c r="N21" s="98">
        <f t="shared" ref="N21:N43" si="0">SUM(F21:M21)</f>
        <v>128436.35925931903</v>
      </c>
      <c r="O21" s="1124" t="s">
        <v>1698</v>
      </c>
    </row>
    <row r="22" spans="1:15" ht="13.5" customHeight="1">
      <c r="A22" s="1113" t="s">
        <v>1699</v>
      </c>
      <c r="B22" s="2818" t="s">
        <v>4646</v>
      </c>
      <c r="C22" s="6" t="s">
        <v>4650</v>
      </c>
      <c r="D22" s="431"/>
      <c r="E22" s="2821">
        <v>101750.21949999999</v>
      </c>
      <c r="F22" s="2822">
        <v>94267.343627000038</v>
      </c>
      <c r="G22" s="96"/>
      <c r="H22" s="2823"/>
      <c r="I22" s="2823">
        <v>31510.688999999998</v>
      </c>
      <c r="J22" s="2823">
        <v>4436.5121659999995</v>
      </c>
      <c r="K22" s="2823"/>
      <c r="L22" s="2823">
        <v>33.374071995999998</v>
      </c>
      <c r="M22" s="2823">
        <v>1625.1</v>
      </c>
      <c r="N22" s="98">
        <f t="shared" si="0"/>
        <v>131873.01886499603</v>
      </c>
      <c r="O22" s="1124" t="s">
        <v>1699</v>
      </c>
    </row>
    <row r="23" spans="1:15" ht="13.5" customHeight="1">
      <c r="A23" s="1113" t="s">
        <v>1700</v>
      </c>
      <c r="B23" s="2818" t="s">
        <v>6335</v>
      </c>
      <c r="C23" s="6" t="s">
        <v>4651</v>
      </c>
      <c r="D23" s="431"/>
      <c r="E23" s="2821">
        <v>93254.95155012043</v>
      </c>
      <c r="F23" s="2822">
        <v>79533.282746623008</v>
      </c>
      <c r="G23" s="96"/>
      <c r="H23" s="2823"/>
      <c r="I23" s="2823">
        <v>23604.399340229658</v>
      </c>
      <c r="J23" s="2823">
        <v>2956.6379099999995</v>
      </c>
      <c r="K23" s="2823"/>
      <c r="L23" s="2823">
        <v>30.587624108439506</v>
      </c>
      <c r="M23" s="2823">
        <v>2472.4256734217201</v>
      </c>
      <c r="N23" s="98">
        <f t="shared" si="0"/>
        <v>108597.33329438283</v>
      </c>
      <c r="O23" s="1124" t="s">
        <v>1700</v>
      </c>
    </row>
    <row r="24" spans="1:15" ht="13.5" customHeight="1">
      <c r="A24" s="1113" t="s">
        <v>1701</v>
      </c>
      <c r="B24" s="2818" t="s">
        <v>4647</v>
      </c>
      <c r="C24" s="6" t="s">
        <v>4651</v>
      </c>
      <c r="D24" s="431"/>
      <c r="E24" s="2821">
        <v>113186.65172574286</v>
      </c>
      <c r="F24" s="2822">
        <v>86183.602775499981</v>
      </c>
      <c r="G24" s="96"/>
      <c r="H24" s="2823"/>
      <c r="I24" s="2823">
        <v>30523.580923741833</v>
      </c>
      <c r="J24" s="2823">
        <v>2605.1426156184639</v>
      </c>
      <c r="K24" s="2823"/>
      <c r="L24" s="2823">
        <v>37.125221766043666</v>
      </c>
      <c r="M24" s="2823">
        <v>29237.174481735452</v>
      </c>
      <c r="N24" s="98">
        <f t="shared" si="0"/>
        <v>148586.62601836177</v>
      </c>
      <c r="O24" s="1124" t="s">
        <v>1701</v>
      </c>
    </row>
    <row r="25" spans="1:15" ht="13.5" customHeight="1">
      <c r="A25" s="1113" t="s">
        <v>1702</v>
      </c>
      <c r="B25" s="2818" t="s">
        <v>4648</v>
      </c>
      <c r="C25" s="6" t="s">
        <v>4651</v>
      </c>
      <c r="D25" s="431"/>
      <c r="E25" s="2821">
        <v>16021.630106107114</v>
      </c>
      <c r="F25" s="2822">
        <v>42049.56459395001</v>
      </c>
      <c r="G25" s="96"/>
      <c r="H25" s="2823"/>
      <c r="I25" s="2823">
        <v>19887.594817079153</v>
      </c>
      <c r="J25" s="2823">
        <v>2250.3434040172406</v>
      </c>
      <c r="K25" s="2823"/>
      <c r="L25" s="2823">
        <v>5.2550946748031331</v>
      </c>
      <c r="M25" s="2823">
        <v>2541.0991445054897</v>
      </c>
      <c r="N25" s="98">
        <f t="shared" si="0"/>
        <v>66733.857054226697</v>
      </c>
      <c r="O25" s="1124" t="s">
        <v>1702</v>
      </c>
    </row>
    <row r="26" spans="1:15" ht="13.5" customHeight="1">
      <c r="A26" s="1113" t="s">
        <v>1703</v>
      </c>
      <c r="B26" s="2818"/>
      <c r="C26" s="6"/>
      <c r="D26" s="431"/>
      <c r="E26" s="94"/>
      <c r="F26" s="95"/>
      <c r="G26" s="96"/>
      <c r="H26" s="97"/>
      <c r="I26" s="97"/>
      <c r="J26" s="97"/>
      <c r="K26" s="97"/>
      <c r="L26" s="97"/>
      <c r="M26" s="97"/>
      <c r="N26" s="98">
        <f t="shared" si="0"/>
        <v>0</v>
      </c>
      <c r="O26" s="1124" t="s">
        <v>1703</v>
      </c>
    </row>
    <row r="27" spans="1:15" ht="13.5" customHeight="1">
      <c r="A27" s="1113" t="s">
        <v>1704</v>
      </c>
      <c r="B27" s="2818"/>
      <c r="C27" s="6"/>
      <c r="D27" s="431"/>
      <c r="E27" s="94"/>
      <c r="F27" s="95"/>
      <c r="G27" s="96"/>
      <c r="H27" s="97"/>
      <c r="I27" s="97"/>
      <c r="J27" s="97"/>
      <c r="K27" s="97"/>
      <c r="L27" s="97"/>
      <c r="M27" s="97"/>
      <c r="N27" s="98">
        <f t="shared" si="0"/>
        <v>0</v>
      </c>
      <c r="O27" s="1124" t="s">
        <v>1704</v>
      </c>
    </row>
    <row r="28" spans="1:15" ht="13.5" customHeight="1">
      <c r="A28" s="1113" t="s">
        <v>1705</v>
      </c>
      <c r="B28" s="2818"/>
      <c r="C28" s="6"/>
      <c r="D28" s="431"/>
      <c r="E28" s="94"/>
      <c r="F28" s="95"/>
      <c r="G28" s="96"/>
      <c r="H28" s="97"/>
      <c r="I28" s="97"/>
      <c r="J28" s="97"/>
      <c r="K28" s="97"/>
      <c r="L28" s="97"/>
      <c r="M28" s="97"/>
      <c r="N28" s="98">
        <f t="shared" si="0"/>
        <v>0</v>
      </c>
      <c r="O28" s="1124" t="s">
        <v>1705</v>
      </c>
    </row>
    <row r="29" spans="1:15" ht="13.5" customHeight="1">
      <c r="A29" s="1113" t="s">
        <v>1706</v>
      </c>
      <c r="B29" s="2817" t="s">
        <v>4652</v>
      </c>
      <c r="C29" s="6"/>
      <c r="D29" s="431"/>
      <c r="E29" s="94"/>
      <c r="F29" s="95"/>
      <c r="G29" s="96"/>
      <c r="H29" s="97"/>
      <c r="I29" s="97"/>
      <c r="J29" s="97"/>
      <c r="K29" s="97"/>
      <c r="L29" s="97"/>
      <c r="M29" s="97"/>
      <c r="N29" s="98">
        <f t="shared" si="0"/>
        <v>0</v>
      </c>
      <c r="O29" s="1124" t="s">
        <v>1706</v>
      </c>
    </row>
    <row r="30" spans="1:15" ht="13.5" customHeight="1">
      <c r="A30" s="1113" t="s">
        <v>1707</v>
      </c>
      <c r="B30" s="2819" t="s">
        <v>4653</v>
      </c>
      <c r="C30" s="6"/>
      <c r="D30" s="431"/>
      <c r="E30" s="94"/>
      <c r="F30" s="95"/>
      <c r="G30" s="96"/>
      <c r="H30" s="97"/>
      <c r="I30" s="97"/>
      <c r="J30" s="97"/>
      <c r="K30" s="97"/>
      <c r="L30" s="97"/>
      <c r="M30" s="97"/>
      <c r="N30" s="98">
        <f t="shared" si="0"/>
        <v>0</v>
      </c>
      <c r="O30" s="1124" t="s">
        <v>1707</v>
      </c>
    </row>
    <row r="31" spans="1:15" ht="13.5" customHeight="1">
      <c r="A31" s="1113" t="s">
        <v>1708</v>
      </c>
      <c r="B31" s="2818"/>
      <c r="C31" s="6"/>
      <c r="D31" s="431"/>
      <c r="E31" s="94"/>
      <c r="F31" s="95"/>
      <c r="G31" s="96"/>
      <c r="H31" s="97"/>
      <c r="I31" s="97"/>
      <c r="J31" s="97"/>
      <c r="K31" s="97"/>
      <c r="L31" s="97"/>
      <c r="M31" s="97"/>
      <c r="N31" s="98">
        <f t="shared" si="0"/>
        <v>0</v>
      </c>
      <c r="O31" s="1124" t="s">
        <v>1708</v>
      </c>
    </row>
    <row r="32" spans="1:15" ht="13.5" customHeight="1">
      <c r="A32" s="1113" t="s">
        <v>1709</v>
      </c>
      <c r="B32" s="2818" t="s">
        <v>4654</v>
      </c>
      <c r="C32" s="6" t="s">
        <v>4651</v>
      </c>
      <c r="D32" s="431"/>
      <c r="E32" s="2821">
        <v>113249.88719749557</v>
      </c>
      <c r="F32" s="2822">
        <v>88302.834628000011</v>
      </c>
      <c r="G32" s="96"/>
      <c r="H32" s="2823"/>
      <c r="I32" s="2823">
        <v>33581.360375040073</v>
      </c>
      <c r="J32" s="2823">
        <v>2938.0874661005059</v>
      </c>
      <c r="K32" s="2823"/>
      <c r="L32" s="2823">
        <v>445.75155600934255</v>
      </c>
      <c r="M32" s="2823">
        <v>37301.387174826938</v>
      </c>
      <c r="N32" s="98">
        <f t="shared" si="0"/>
        <v>162569.42119997687</v>
      </c>
      <c r="O32" s="1124" t="s">
        <v>1709</v>
      </c>
    </row>
    <row r="33" spans="1:15" ht="13.5" customHeight="1">
      <c r="A33" s="1113" t="s">
        <v>1710</v>
      </c>
      <c r="B33" s="2818" t="s">
        <v>4655</v>
      </c>
      <c r="C33" s="6" t="s">
        <v>4651</v>
      </c>
      <c r="D33" s="431"/>
      <c r="E33" s="2821">
        <v>105197.60799999999</v>
      </c>
      <c r="F33" s="2822">
        <v>5664.6144800000011</v>
      </c>
      <c r="G33" s="96"/>
      <c r="H33" s="2823"/>
      <c r="I33" s="2823">
        <v>29607.1649</v>
      </c>
      <c r="J33" s="2823">
        <v>1910.4178949999998</v>
      </c>
      <c r="K33" s="2823"/>
      <c r="L33" s="2823">
        <v>414.05778508799995</v>
      </c>
      <c r="M33" s="2823">
        <v>72167.153441000002</v>
      </c>
      <c r="N33" s="98">
        <f t="shared" si="0"/>
        <v>109763.40850108801</v>
      </c>
      <c r="O33" s="1124" t="s">
        <v>1710</v>
      </c>
    </row>
    <row r="34" spans="1:15" ht="13.5" customHeight="1">
      <c r="A34" s="1113" t="s">
        <v>1711</v>
      </c>
      <c r="B34" s="2818"/>
      <c r="C34" s="6"/>
      <c r="D34" s="431"/>
      <c r="E34" s="2821"/>
      <c r="F34" s="2822"/>
      <c r="G34" s="96"/>
      <c r="H34" s="2823"/>
      <c r="I34" s="2823"/>
      <c r="J34" s="2823"/>
      <c r="K34" s="2823"/>
      <c r="L34" s="2823"/>
      <c r="M34" s="2823"/>
      <c r="N34" s="98">
        <f t="shared" si="0"/>
        <v>0</v>
      </c>
      <c r="O34" s="1124" t="s">
        <v>1711</v>
      </c>
    </row>
    <row r="35" spans="1:15" ht="13.5" customHeight="1">
      <c r="A35" s="1113" t="s">
        <v>1712</v>
      </c>
      <c r="B35" s="2818"/>
      <c r="C35" s="6"/>
      <c r="D35" s="431"/>
      <c r="E35" s="2821"/>
      <c r="F35" s="2822"/>
      <c r="G35" s="96"/>
      <c r="H35" s="2823"/>
      <c r="I35" s="2823"/>
      <c r="J35" s="2823"/>
      <c r="K35" s="2823"/>
      <c r="L35" s="2823"/>
      <c r="M35" s="2823"/>
      <c r="N35" s="98">
        <f t="shared" si="0"/>
        <v>0</v>
      </c>
      <c r="O35" s="1124" t="s">
        <v>1712</v>
      </c>
    </row>
    <row r="36" spans="1:15" ht="13.5" customHeight="1">
      <c r="A36" s="1113" t="s">
        <v>1713</v>
      </c>
      <c r="B36" s="2817" t="s">
        <v>4656</v>
      </c>
      <c r="C36" s="6"/>
      <c r="D36" s="431"/>
      <c r="E36" s="2821"/>
      <c r="F36" s="2822"/>
      <c r="G36" s="96"/>
      <c r="H36" s="2823"/>
      <c r="I36" s="2823"/>
      <c r="J36" s="2823"/>
      <c r="K36" s="2823"/>
      <c r="L36" s="2823"/>
      <c r="M36" s="2823"/>
      <c r="N36" s="98">
        <f t="shared" si="0"/>
        <v>0</v>
      </c>
      <c r="O36" s="1124" t="s">
        <v>1713</v>
      </c>
    </row>
    <row r="37" spans="1:15" ht="13.5" customHeight="1">
      <c r="A37" s="1113" t="s">
        <v>1714</v>
      </c>
      <c r="B37" s="2819" t="s">
        <v>4653</v>
      </c>
      <c r="C37" s="6"/>
      <c r="D37" s="431"/>
      <c r="E37" s="2821"/>
      <c r="F37" s="2822"/>
      <c r="G37" s="96"/>
      <c r="H37" s="2823"/>
      <c r="I37" s="2823"/>
      <c r="J37" s="2823"/>
      <c r="K37" s="2823"/>
      <c r="L37" s="2823"/>
      <c r="M37" s="2823"/>
      <c r="N37" s="98">
        <f t="shared" si="0"/>
        <v>0</v>
      </c>
      <c r="O37" s="1124" t="s">
        <v>1714</v>
      </c>
    </row>
    <row r="38" spans="1:15" ht="13.5" customHeight="1">
      <c r="A38" s="1113" t="s">
        <v>1715</v>
      </c>
      <c r="B38" s="2818" t="s">
        <v>4657</v>
      </c>
      <c r="C38" s="6" t="s">
        <v>4651</v>
      </c>
      <c r="D38" s="431"/>
      <c r="E38" s="2821">
        <v>51485.335987565093</v>
      </c>
      <c r="F38" s="2822">
        <v>39889.226295000037</v>
      </c>
      <c r="G38" s="96"/>
      <c r="H38" s="2823"/>
      <c r="I38" s="2823">
        <v>16404.062147210014</v>
      </c>
      <c r="J38" s="2823"/>
      <c r="K38" s="2823"/>
      <c r="L38" s="2823">
        <v>16.887190203921353</v>
      </c>
      <c r="M38" s="2823">
        <v>581.12046338348046</v>
      </c>
      <c r="N38" s="98">
        <f t="shared" si="0"/>
        <v>56891.29609579745</v>
      </c>
      <c r="O38" s="1124" t="s">
        <v>1715</v>
      </c>
    </row>
    <row r="39" spans="1:15" ht="13.5" customHeight="1">
      <c r="A39" s="1113" t="s">
        <v>587</v>
      </c>
      <c r="B39" s="2818" t="s">
        <v>4658</v>
      </c>
      <c r="C39" s="6" t="s">
        <v>4651</v>
      </c>
      <c r="D39" s="431"/>
      <c r="E39" s="2821">
        <v>84512.358530171856</v>
      </c>
      <c r="F39" s="2822">
        <v>64608.916356999958</v>
      </c>
      <c r="G39" s="96"/>
      <c r="H39" s="2823"/>
      <c r="I39" s="2823">
        <v>27659.838542443624</v>
      </c>
      <c r="J39" s="2823">
        <v>2799.4718763119431</v>
      </c>
      <c r="K39" s="2823"/>
      <c r="L39" s="2823">
        <v>27.720053597896374</v>
      </c>
      <c r="M39" s="2823">
        <v>792.30336122036124</v>
      </c>
      <c r="N39" s="98">
        <f t="shared" si="0"/>
        <v>95888.250190573774</v>
      </c>
      <c r="O39" s="1124" t="s">
        <v>587</v>
      </c>
    </row>
    <row r="40" spans="1:15" ht="13.5" customHeight="1">
      <c r="A40" s="1113" t="s">
        <v>588</v>
      </c>
      <c r="B40" s="2818" t="s">
        <v>4659</v>
      </c>
      <c r="C40" s="6" t="s">
        <v>4651</v>
      </c>
      <c r="D40" s="431"/>
      <c r="E40" s="2821">
        <v>82615.852564098313</v>
      </c>
      <c r="F40" s="2822">
        <v>66996.535028741288</v>
      </c>
      <c r="G40" s="96"/>
      <c r="H40" s="2823"/>
      <c r="I40" s="2823">
        <v>31694.680880943568</v>
      </c>
      <c r="J40" s="2823">
        <v>3200.6094047549886</v>
      </c>
      <c r="K40" s="2823"/>
      <c r="L40" s="2823">
        <v>27.097999641024249</v>
      </c>
      <c r="M40" s="2823">
        <v>971.95120663645082</v>
      </c>
      <c r="N40" s="98">
        <f t="shared" si="0"/>
        <v>102890.87452071733</v>
      </c>
      <c r="O40" s="1124" t="s">
        <v>588</v>
      </c>
    </row>
    <row r="41" spans="1:15" ht="13.5" customHeight="1">
      <c r="A41" s="1113" t="s">
        <v>589</v>
      </c>
      <c r="B41" s="92"/>
      <c r="C41" s="6"/>
      <c r="D41" s="431"/>
      <c r="E41" s="94"/>
      <c r="F41" s="95"/>
      <c r="G41" s="96"/>
      <c r="H41" s="97"/>
      <c r="I41" s="97"/>
      <c r="J41" s="97"/>
      <c r="K41" s="97"/>
      <c r="L41" s="97"/>
      <c r="M41" s="97"/>
      <c r="N41" s="98">
        <f t="shared" si="0"/>
        <v>0</v>
      </c>
      <c r="O41" s="1124" t="s">
        <v>589</v>
      </c>
    </row>
    <row r="42" spans="1:15" ht="13.5" customHeight="1">
      <c r="A42" s="1113" t="s">
        <v>590</v>
      </c>
      <c r="B42" s="92"/>
      <c r="C42" s="6"/>
      <c r="D42" s="431"/>
      <c r="E42" s="94"/>
      <c r="F42" s="95"/>
      <c r="G42" s="96"/>
      <c r="H42" s="97"/>
      <c r="I42" s="97"/>
      <c r="J42" s="97"/>
      <c r="K42" s="97"/>
      <c r="L42" s="97"/>
      <c r="M42" s="97"/>
      <c r="N42" s="98">
        <f t="shared" si="0"/>
        <v>0</v>
      </c>
      <c r="O42" s="1124" t="s">
        <v>590</v>
      </c>
    </row>
    <row r="43" spans="1:15" ht="13.5" customHeight="1">
      <c r="A43" s="1131" t="s">
        <v>591</v>
      </c>
      <c r="B43" s="99"/>
      <c r="C43" s="463"/>
      <c r="D43" s="481"/>
      <c r="E43" s="101"/>
      <c r="F43" s="102"/>
      <c r="G43" s="103"/>
      <c r="H43" s="104"/>
      <c r="I43" s="104"/>
      <c r="J43" s="104"/>
      <c r="K43" s="104"/>
      <c r="L43" s="104"/>
      <c r="M43" s="104"/>
      <c r="N43" s="105">
        <f t="shared" si="0"/>
        <v>0</v>
      </c>
      <c r="O43" s="1132" t="s">
        <v>591</v>
      </c>
    </row>
    <row r="44" spans="1:15" ht="13.5" customHeight="1">
      <c r="A44" s="823" t="s">
        <v>2311</v>
      </c>
      <c r="B44" s="6"/>
      <c r="C44" s="6"/>
      <c r="D44" s="6"/>
      <c r="E44" s="6"/>
      <c r="F44" s="1112"/>
      <c r="G44" s="1155"/>
      <c r="H44" s="6" t="s">
        <v>2312</v>
      </c>
      <c r="I44" s="6"/>
      <c r="J44" s="6"/>
      <c r="K44" s="6"/>
      <c r="L44" s="6"/>
      <c r="M44" s="6"/>
      <c r="N44" s="6"/>
      <c r="O44" s="1112"/>
    </row>
    <row r="45" spans="1:15" ht="13.5" customHeight="1">
      <c r="A45" s="823"/>
      <c r="B45" s="6"/>
      <c r="C45" s="6"/>
      <c r="D45" s="6"/>
      <c r="E45" s="6"/>
      <c r="F45" s="1112"/>
      <c r="G45" s="814"/>
      <c r="I45" s="2820"/>
      <c r="J45" s="6"/>
      <c r="K45" s="6"/>
      <c r="L45" s="6"/>
      <c r="M45" s="6"/>
      <c r="N45" s="6"/>
      <c r="O45" s="1112"/>
    </row>
    <row r="46" spans="1:15">
      <c r="A46" s="823" t="s">
        <v>4662</v>
      </c>
      <c r="B46" s="3262" t="s">
        <v>4661</v>
      </c>
      <c r="C46" s="3262"/>
      <c r="D46" s="3262"/>
      <c r="E46" s="3262"/>
      <c r="F46" s="3263"/>
      <c r="G46" s="823" t="s">
        <v>4674</v>
      </c>
      <c r="H46" s="3266" t="s">
        <v>6388</v>
      </c>
      <c r="I46" s="3266"/>
      <c r="J46" s="3266"/>
      <c r="K46" s="3266"/>
      <c r="L46" s="3266"/>
      <c r="M46" s="3266"/>
      <c r="N46" s="3266"/>
      <c r="O46" s="1112"/>
    </row>
    <row r="47" spans="1:15" ht="33.75" customHeight="1">
      <c r="A47" s="823"/>
      <c r="B47" s="3262"/>
      <c r="C47" s="3262"/>
      <c r="D47" s="3262"/>
      <c r="E47" s="3262"/>
      <c r="F47" s="3263"/>
      <c r="G47" s="814"/>
      <c r="H47" s="3266"/>
      <c r="I47" s="3266"/>
      <c r="J47" s="3266"/>
      <c r="K47" s="3266"/>
      <c r="L47" s="3266"/>
      <c r="M47" s="3266"/>
      <c r="N47" s="3266"/>
      <c r="O47" s="1112"/>
    </row>
    <row r="48" spans="1:15" ht="13.5" customHeight="1">
      <c r="A48" s="823" t="s">
        <v>4663</v>
      </c>
      <c r="B48" s="3262" t="s">
        <v>4667</v>
      </c>
      <c r="C48" s="3262"/>
      <c r="D48" s="3262"/>
      <c r="E48" s="3262"/>
      <c r="F48" s="3263"/>
      <c r="G48" s="823" t="s">
        <v>4675</v>
      </c>
      <c r="H48" s="3266" t="s">
        <v>6389</v>
      </c>
      <c r="I48" s="3266"/>
      <c r="J48" s="3266"/>
      <c r="K48" s="3266"/>
      <c r="L48" s="3266"/>
      <c r="M48" s="3266"/>
      <c r="N48" s="3266"/>
      <c r="O48" s="1112"/>
    </row>
    <row r="49" spans="1:15" ht="34.5" customHeight="1">
      <c r="A49" s="823"/>
      <c r="B49" s="3262"/>
      <c r="C49" s="3262"/>
      <c r="D49" s="3262"/>
      <c r="E49" s="3262"/>
      <c r="F49" s="3263"/>
      <c r="G49" s="814"/>
      <c r="H49" s="3266"/>
      <c r="I49" s="3266"/>
      <c r="J49" s="3266"/>
      <c r="K49" s="3266"/>
      <c r="L49" s="3266"/>
      <c r="M49" s="3266"/>
      <c r="N49" s="3266"/>
      <c r="O49" s="1112"/>
    </row>
    <row r="50" spans="1:15" ht="31.5" customHeight="1">
      <c r="A50" s="823" t="s">
        <v>4664</v>
      </c>
      <c r="B50" s="3262" t="s">
        <v>4669</v>
      </c>
      <c r="C50" s="3262"/>
      <c r="D50" s="3262"/>
      <c r="E50" s="3262"/>
      <c r="F50" s="3263"/>
      <c r="G50" s="823" t="s">
        <v>4676</v>
      </c>
      <c r="H50" s="3266" t="s">
        <v>6390</v>
      </c>
      <c r="I50" s="3266"/>
      <c r="J50" s="3266"/>
      <c r="K50" s="3266"/>
      <c r="L50" s="3266"/>
      <c r="M50" s="3266"/>
      <c r="N50" s="3266"/>
      <c r="O50" s="1112"/>
    </row>
    <row r="51" spans="1:15" ht="15" customHeight="1">
      <c r="A51" s="823"/>
      <c r="B51" s="3262"/>
      <c r="C51" s="3262"/>
      <c r="D51" s="3262"/>
      <c r="E51" s="3262"/>
      <c r="F51" s="3263"/>
      <c r="G51" s="814"/>
      <c r="H51" s="3266"/>
      <c r="I51" s="3266"/>
      <c r="J51" s="3266"/>
      <c r="K51" s="3266"/>
      <c r="L51" s="3266"/>
      <c r="M51" s="3266"/>
      <c r="N51" s="3266"/>
      <c r="O51" s="1112"/>
    </row>
    <row r="52" spans="1:15" ht="13.5" customHeight="1">
      <c r="A52" s="823" t="s">
        <v>4665</v>
      </c>
      <c r="B52" s="3262" t="s">
        <v>4670</v>
      </c>
      <c r="C52" s="3262"/>
      <c r="D52" s="3262"/>
      <c r="E52" s="3262"/>
      <c r="F52" s="3263"/>
      <c r="G52" s="823" t="s">
        <v>4677</v>
      </c>
      <c r="H52" s="3266" t="s">
        <v>6391</v>
      </c>
      <c r="I52" s="3266"/>
      <c r="J52" s="3266"/>
      <c r="K52" s="3266"/>
      <c r="L52" s="3266"/>
      <c r="M52" s="3266"/>
      <c r="N52" s="3266"/>
      <c r="O52" s="1112"/>
    </row>
    <row r="53" spans="1:15" ht="34.5" customHeight="1">
      <c r="A53" s="823"/>
      <c r="B53" s="3262"/>
      <c r="C53" s="3262"/>
      <c r="D53" s="3262"/>
      <c r="E53" s="3262"/>
      <c r="F53" s="3263"/>
      <c r="G53" s="814"/>
      <c r="H53" s="3266"/>
      <c r="I53" s="3266"/>
      <c r="J53" s="3266"/>
      <c r="K53" s="3266"/>
      <c r="L53" s="3266"/>
      <c r="M53" s="3266"/>
      <c r="N53" s="3266"/>
      <c r="O53" s="1112"/>
    </row>
    <row r="54" spans="1:15" ht="13.5" customHeight="1">
      <c r="A54" s="823" t="s">
        <v>4666</v>
      </c>
      <c r="B54" s="3262" t="s">
        <v>4668</v>
      </c>
      <c r="C54" s="3262"/>
      <c r="D54" s="3262"/>
      <c r="E54" s="3262"/>
      <c r="F54" s="3263"/>
      <c r="G54" s="823" t="s">
        <v>4678</v>
      </c>
      <c r="H54" s="3266" t="s">
        <v>6392</v>
      </c>
      <c r="I54" s="3266"/>
      <c r="J54" s="3266"/>
      <c r="K54" s="3266"/>
      <c r="L54" s="3266"/>
      <c r="M54" s="3266"/>
      <c r="N54" s="3266"/>
      <c r="O54" s="1112"/>
    </row>
    <row r="55" spans="1:15" s="2815" customFormat="1" ht="31.5" customHeight="1">
      <c r="A55" s="823"/>
      <c r="B55" s="3262"/>
      <c r="C55" s="3262"/>
      <c r="D55" s="3262"/>
      <c r="E55" s="3262"/>
      <c r="F55" s="3263"/>
      <c r="G55" s="814"/>
      <c r="H55" s="3266"/>
      <c r="I55" s="3266"/>
      <c r="J55" s="3266"/>
      <c r="K55" s="3266"/>
      <c r="L55" s="3266"/>
      <c r="M55" s="3266"/>
      <c r="N55" s="3266"/>
      <c r="O55" s="1112"/>
    </row>
    <row r="56" spans="1:15" s="2815" customFormat="1" ht="13.5" customHeight="1">
      <c r="A56" s="823" t="s">
        <v>4673</v>
      </c>
      <c r="B56" s="3262" t="s">
        <v>6404</v>
      </c>
      <c r="C56" s="3262"/>
      <c r="D56" s="3262"/>
      <c r="E56" s="3262"/>
      <c r="F56" s="3263"/>
      <c r="G56" s="2824" t="s">
        <v>4671</v>
      </c>
      <c r="H56" s="3262" t="s">
        <v>4672</v>
      </c>
      <c r="I56" s="3262"/>
      <c r="J56" s="3262"/>
      <c r="K56" s="3262"/>
      <c r="L56" s="3262"/>
      <c r="M56" s="3262"/>
      <c r="N56" s="3262"/>
      <c r="O56" s="1112"/>
    </row>
    <row r="57" spans="1:15" ht="51" customHeight="1" thickBot="1">
      <c r="A57" s="839"/>
      <c r="B57" s="3264"/>
      <c r="C57" s="3264"/>
      <c r="D57" s="3264"/>
      <c r="E57" s="3264"/>
      <c r="F57" s="3265"/>
      <c r="G57" s="839"/>
      <c r="H57" s="3264"/>
      <c r="I57" s="3264"/>
      <c r="J57" s="3264"/>
      <c r="K57" s="3264"/>
      <c r="L57" s="3264"/>
      <c r="M57" s="3264"/>
      <c r="N57" s="3264"/>
      <c r="O57" s="1133"/>
    </row>
    <row r="58" spans="1:15" ht="13.5" customHeight="1">
      <c r="A58" s="1134" t="s">
        <v>1758</v>
      </c>
      <c r="B58" s="6"/>
      <c r="C58" s="6"/>
      <c r="D58" s="6"/>
      <c r="E58" s="6"/>
      <c r="F58" s="6"/>
      <c r="G58" s="6"/>
      <c r="H58" s="6"/>
      <c r="I58" s="6"/>
      <c r="J58" s="6"/>
      <c r="K58" s="6"/>
      <c r="L58" s="6"/>
      <c r="M58" s="6"/>
      <c r="O58" s="1135" t="s">
        <v>1758</v>
      </c>
    </row>
    <row r="59" spans="1:15" ht="13.5" customHeight="1">
      <c r="A59" s="7" t="s">
        <v>2313</v>
      </c>
      <c r="B59" s="7"/>
      <c r="C59" s="7"/>
      <c r="D59" s="7"/>
      <c r="E59" s="7"/>
      <c r="F59" s="7"/>
      <c r="G59" s="7" t="s">
        <v>2314</v>
      </c>
      <c r="H59" s="7"/>
      <c r="I59" s="7"/>
      <c r="J59" s="7"/>
      <c r="K59" s="7"/>
      <c r="L59" s="7"/>
      <c r="M59" s="7"/>
      <c r="N59" s="7"/>
      <c r="O59" s="7"/>
    </row>
  </sheetData>
  <mergeCells count="17">
    <mergeCell ref="B12:F13"/>
    <mergeCell ref="B5:F6"/>
    <mergeCell ref="H5:N8"/>
    <mergeCell ref="B8:F10"/>
    <mergeCell ref="H10:N11"/>
    <mergeCell ref="B54:F55"/>
    <mergeCell ref="B56:F57"/>
    <mergeCell ref="H56:N57"/>
    <mergeCell ref="B46:F47"/>
    <mergeCell ref="B48:F49"/>
    <mergeCell ref="B50:F51"/>
    <mergeCell ref="B52:F53"/>
    <mergeCell ref="H46:N47"/>
    <mergeCell ref="H48:N49"/>
    <mergeCell ref="H50:N51"/>
    <mergeCell ref="H52:N53"/>
    <mergeCell ref="H54:N55"/>
  </mergeCells>
  <printOptions horizontalCentered="1" verticalCentered="1"/>
  <pageMargins left="0.25" right="0.25" top="0" bottom="0" header="0.5" footer="0.5"/>
  <pageSetup scale="72" fitToWidth="2" orientation="portrait" horizontalDpi="300" verticalDpi="300"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177</vt:i4>
      </vt:variant>
    </vt:vector>
  </HeadingPairs>
  <TitlesOfParts>
    <vt:vector size="259" baseType="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'103'!Print_Area</vt:lpstr>
      <vt:lpstr>'106107'!Print_Area</vt:lpstr>
      <vt:lpstr>'108109'!Print_Area</vt:lpstr>
      <vt:lpstr>'110113'!Print_Area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'231'!Print_Area</vt:lpstr>
      <vt:lpstr>'232'!Print_Area</vt:lpstr>
      <vt:lpstr>'233'!Print_Area</vt:lpstr>
      <vt:lpstr>'234'!Print_Area</vt:lpstr>
      <vt:lpstr>'250251'!Print_Area</vt:lpstr>
      <vt:lpstr>'254'!Print_Area</vt:lpstr>
      <vt:lpstr>'256257'!Print_Area</vt:lpstr>
      <vt:lpstr>'261'!Print_Area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'331'!Print_Area</vt:lpstr>
      <vt:lpstr>'332'!Print_Area</vt:lpstr>
      <vt:lpstr>'335'!Print_Area</vt:lpstr>
      <vt:lpstr>'336'!Print_Area</vt:lpstr>
      <vt:lpstr>'337'!Print_Area</vt:lpstr>
      <vt:lpstr>'340'!Print_Area</vt:lpstr>
      <vt:lpstr>'350351'!Print_Area</vt:lpstr>
      <vt:lpstr>'352353'!Print_Area</vt:lpstr>
      <vt:lpstr>'354355'!Print_Area</vt:lpstr>
      <vt:lpstr>'397'!Print_Area</vt:lpstr>
      <vt:lpstr>'402403'!Print_Area</vt:lpstr>
      <vt:lpstr>'406407'!Print_Area</vt:lpstr>
      <vt:lpstr>'410411'!Print_Area</vt:lpstr>
      <vt:lpstr>'414416'!Print_Area</vt:lpstr>
      <vt:lpstr>'429'!Print_Area</vt:lpstr>
      <vt:lpstr>'450'!Print_Area</vt:lpstr>
      <vt:lpstr>BOOK!Print_Area</vt:lpstr>
      <vt:lpstr>'Data Sheet'!Print_Area</vt:lpstr>
      <vt:lpstr>Table!Print_Area</vt:lpstr>
      <vt:lpstr>PRINTALLPM</vt:lpstr>
      <vt:lpstr>TABLE</vt:lpstr>
      <vt:lpstr>TABLEPM</vt:lpstr>
    </vt:vector>
  </TitlesOfParts>
  <Company>Dept. of Public Service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n025us</cp:lastModifiedBy>
  <cp:lastPrinted>2016-08-10T21:58:20Z</cp:lastPrinted>
  <dcterms:created xsi:type="dcterms:W3CDTF">1999-04-16T13:35:52Z</dcterms:created>
  <dcterms:modified xsi:type="dcterms:W3CDTF">2016-08-11T13:57:32Z</dcterms:modified>
</cp:coreProperties>
</file>